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e Ingredients" sheetId="1" state="visible" r:id="rId2"/>
  </sheets>
  <definedNames>
    <definedName function="false" hidden="false" localSheetId="0" name="_xlnm.Print_Area" vbProcedure="false">'Active Ingredients'!$B$1:$T$504</definedName>
    <definedName function="false" hidden="true" localSheetId="0" name="_xlnm._FilterDatabase" vbProcedure="false">'Active Ingredients'!$B$11:$T$11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<sst xmlns="http://schemas.openxmlformats.org/spreadsheetml/2006/main" count="2783" uniqueCount="1657">
  <si>
    <t xml:space="preserve">A Method to Measure the Environmental Impact of Pesticides, Table 2: List of Pesticides. Last Updated JAN 2022</t>
  </si>
  <si>
    <t xml:space="preserve">Action:</t>
  </si>
  <si>
    <t xml:space="preserve">IGR = insect growth regulator, PGR = plant growth regulator, PA = plant activator, CP = crop protectant, BP = biopesticides, B = bacteriacide, AC = acaracide,  I = insecticide, </t>
  </si>
  <si>
    <t xml:space="preserve"> F = fungicide,  H = herbicide, Fum = Soil fumigant, M = Molluscicide, R = Rodenticide</t>
  </si>
  <si>
    <t xml:space="preserve">EIQ Revision Date:</t>
  </si>
  <si>
    <t xml:space="preserve">Date of latest revision.  Original = EIQ value from 1992 bulletin</t>
  </si>
  <si>
    <t xml:space="preserve">Old EIQ Rating:</t>
  </si>
  <si>
    <t xml:space="preserve">EIQ value from original 1992 bulletin or from previous revision.</t>
  </si>
  <si>
    <t xml:space="preserve">Missing Data:</t>
  </si>
  <si>
    <t xml:space="preserve">None=no missing data values, B= toxicity to beneficial insects, P=plant surface half life, Z= toxicity to bees, C=chronic health effects, R=runoff potential, L=leaching potential, S=soil residue half life</t>
  </si>
  <si>
    <t xml:space="preserve">Formula Symbols:</t>
  </si>
  <si>
    <t xml:space="preserve">DT = Acute dermal toxicity  D = Toxicity to birds  F = Toxicity to fish  Z = Toxicity to bees  L = Leaching potential  R = Runoff potential  S = Soil residue half life  SY = Mode of action  C = Chronic health effects </t>
  </si>
  <si>
    <t xml:space="preserve"> P = Plant surface health effects  B = Toxicity to beneficials</t>
  </si>
  <si>
    <t xml:space="preserve">Formulas</t>
  </si>
  <si>
    <t xml:space="preserve">(Farm Worker+ Consumer+ Ecological)/3</t>
  </si>
  <si>
    <t xml:space="preserve">C(DT*5)</t>
  </si>
  <si>
    <t xml:space="preserve">C(DT*P)</t>
  </si>
  <si>
    <t xml:space="preserve">C(DT*5) +C(DT*P)</t>
  </si>
  <si>
    <t xml:space="preserve">C* ((S+P)/2) *SY)</t>
  </si>
  <si>
    <t xml:space="preserve">C*((S+P)/2) *SY)+L</t>
  </si>
  <si>
    <t xml:space="preserve">(F*R)</t>
  </si>
  <si>
    <t xml:space="preserve">(D*((S+P) /2*3)</t>
  </si>
  <si>
    <t xml:space="preserve">(Z*P*3)</t>
  </si>
  <si>
    <t xml:space="preserve">(B*P*5)
(Beneficial)+ (Plant 1/2L)</t>
  </si>
  <si>
    <t xml:space="preserve">L</t>
  </si>
  <si>
    <t xml:space="preserve">(D+B)
(Bird)+ (Beneficial)</t>
  </si>
  <si>
    <t xml:space="preserve">(Fish)+(Bird) +(Bee)+ (Beneficial)</t>
  </si>
  <si>
    <t xml:space="preserve">CAS RN #</t>
  </si>
  <si>
    <t xml:space="preserve">Common
Name</t>
  </si>
  <si>
    <t xml:space="preserve">Trade
 Name</t>
  </si>
  <si>
    <t xml:space="preserve">Action</t>
  </si>
  <si>
    <t xml:space="preserve">EIQ Value</t>
  </si>
  <si>
    <t xml:space="preserve">EIQ Rev 
Date </t>
  </si>
  <si>
    <t xml:space="preserve">Old EIQ
Rating</t>
  </si>
  <si>
    <t xml:space="preserve">Missing Data</t>
  </si>
  <si>
    <t xml:space="preserve">Applicator
Effects</t>
  </si>
  <si>
    <t xml:space="preserve">Picker
Effects </t>
  </si>
  <si>
    <t xml:space="preserve">Farm Worker </t>
  </si>
  <si>
    <t xml:space="preserve">Consumer
Exposure Potential</t>
  </si>
  <si>
    <t xml:space="preserve">Consumer</t>
  </si>
  <si>
    <t xml:space="preserve">Fish</t>
  </si>
  <si>
    <t xml:space="preserve">Birds</t>
  </si>
  <si>
    <t xml:space="preserve">Bee</t>
  </si>
  <si>
    <t xml:space="preserve">Beneficials</t>
  </si>
  <si>
    <t xml:space="preserve">Grd H2O
Leaching</t>
  </si>
  <si>
    <t xml:space="preserve">Terrestrial</t>
  </si>
  <si>
    <t xml:space="preserve">Ecology</t>
  </si>
  <si>
    <t xml:space="preserve">542-75-6</t>
  </si>
  <si>
    <t xml:space="preserve">1,3-dichloropropene</t>
  </si>
  <si>
    <t xml:space="preserve">Telone</t>
  </si>
  <si>
    <t xml:space="preserve">H</t>
  </si>
  <si>
    <t xml:space="preserve">86-87-3</t>
  </si>
  <si>
    <t xml:space="preserve">1-naphthylacetic acid</t>
  </si>
  <si>
    <t xml:space="preserve">PGR</t>
  </si>
  <si>
    <t xml:space="preserve">New</t>
  </si>
  <si>
    <t xml:space="preserve">1929-73-3</t>
  </si>
  <si>
    <t xml:space="preserve">2,4-D  butotyl or butoxyethyl ester</t>
  </si>
  <si>
    <t xml:space="preserve">Tuflon, Weedone</t>
  </si>
  <si>
    <t xml:space="preserve">1928-43-4</t>
  </si>
  <si>
    <t xml:space="preserve">2,4-D 2-ethylhexyl ester</t>
  </si>
  <si>
    <t xml:space="preserve">various</t>
  </si>
  <si>
    <t xml:space="preserve">none</t>
  </si>
  <si>
    <t xml:space="preserve">94-75-7</t>
  </si>
  <si>
    <t xml:space="preserve">2,4-D dichlorophenoxyacetic acid</t>
  </si>
  <si>
    <t xml:space="preserve">P</t>
  </si>
  <si>
    <t xml:space="preserve">2008-39-1</t>
  </si>
  <si>
    <t xml:space="preserve">2,4-D dimethylamine</t>
  </si>
  <si>
    <t xml:space="preserve">Dacamine</t>
  </si>
  <si>
    <t xml:space="preserve">120-36-5</t>
  </si>
  <si>
    <t xml:space="preserve">2,4-DP, azin</t>
  </si>
  <si>
    <t xml:space="preserve">Weedone</t>
  </si>
  <si>
    <t xml:space="preserve">B</t>
  </si>
  <si>
    <t xml:space="preserve">1214-39-7</t>
  </si>
  <si>
    <t xml:space="preserve">6-benzylaminopurine</t>
  </si>
  <si>
    <t xml:space="preserve">L, R</t>
  </si>
  <si>
    <t xml:space="preserve">71751-41-2</t>
  </si>
  <si>
    <t xml:space="preserve">abamectin,avermectin</t>
  </si>
  <si>
    <t xml:space="preserve">Agri-mek</t>
  </si>
  <si>
    <t xml:space="preserve">I</t>
  </si>
  <si>
    <t xml:space="preserve">30560-19-1</t>
  </si>
  <si>
    <t xml:space="preserve">acephate</t>
  </si>
  <si>
    <t xml:space="preserve">Orthene</t>
  </si>
  <si>
    <t xml:space="preserve">57960-19-7</t>
  </si>
  <si>
    <t xml:space="preserve">acequinocyl</t>
  </si>
  <si>
    <t xml:space="preserve">Kanemite, Shuttle</t>
  </si>
  <si>
    <t xml:space="preserve">AC</t>
  </si>
  <si>
    <t xml:space="preserve">Original</t>
  </si>
  <si>
    <t xml:space="preserve">C</t>
  </si>
  <si>
    <t xml:space="preserve">135410-20-7</t>
  </si>
  <si>
    <t xml:space="preserve">acetamiprid</t>
  </si>
  <si>
    <t xml:space="preserve">Assail</t>
  </si>
  <si>
    <t xml:space="preserve">64-19-7</t>
  </si>
  <si>
    <t xml:space="preserve">acetic acid</t>
  </si>
  <si>
    <t xml:space="preserve">vinegar</t>
  </si>
  <si>
    <t xml:space="preserve">D</t>
  </si>
  <si>
    <t xml:space="preserve">34256-82-1</t>
  </si>
  <si>
    <t xml:space="preserve">acetochlor</t>
  </si>
  <si>
    <t xml:space="preserve">Guardian</t>
  </si>
  <si>
    <t xml:space="preserve">B, P</t>
  </si>
  <si>
    <t xml:space="preserve">135158-54-2</t>
  </si>
  <si>
    <t xml:space="preserve">acibenzolar S-methyl</t>
  </si>
  <si>
    <t xml:space="preserve">Actigard</t>
  </si>
  <si>
    <t xml:space="preserve">I, PGR</t>
  </si>
  <si>
    <t xml:space="preserve">62476-59-9</t>
  </si>
  <si>
    <t xml:space="preserve">acifluorfen-sodium</t>
  </si>
  <si>
    <t xml:space="preserve">Storm</t>
  </si>
  <si>
    <t xml:space="preserve">B, S</t>
  </si>
  <si>
    <t xml:space="preserve">74070-46-5</t>
  </si>
  <si>
    <t xml:space="preserve">aclonifen</t>
  </si>
  <si>
    <t xml:space="preserve">Bandur, Challenge 600 SC</t>
  </si>
  <si>
    <t xml:space="preserve">101007-06-1</t>
  </si>
  <si>
    <t xml:space="preserve">acrinathrin</t>
  </si>
  <si>
    <t xml:space="preserve">Rufast</t>
  </si>
  <si>
    <t xml:space="preserve">107-02-7</t>
  </si>
  <si>
    <t xml:space="preserve">acrolein</t>
  </si>
  <si>
    <t xml:space="preserve">Magnicide</t>
  </si>
  <si>
    <t xml:space="preserve">D, Z, S</t>
  </si>
  <si>
    <t xml:space="preserve">915972-17-7</t>
  </si>
  <si>
    <t xml:space="preserve">afidopyropen </t>
  </si>
  <si>
    <t xml:space="preserve">Versys, Sefina</t>
  </si>
  <si>
    <t xml:space="preserve">15972-60-8</t>
  </si>
  <si>
    <t xml:space="preserve">alachlor</t>
  </si>
  <si>
    <t xml:space="preserve">Lasso</t>
  </si>
  <si>
    <t xml:space="preserve">P, B</t>
  </si>
  <si>
    <t xml:space="preserve">116-06-2</t>
  </si>
  <si>
    <t xml:space="preserve">aldicarb</t>
  </si>
  <si>
    <t xml:space="preserve">Temik</t>
  </si>
  <si>
    <t xml:space="preserve">None</t>
  </si>
  <si>
    <t xml:space="preserve">584-79-2</t>
  </si>
  <si>
    <t xml:space="preserve">allethrin</t>
  </si>
  <si>
    <t xml:space="preserve">Pynamin</t>
  </si>
  <si>
    <t xml:space="preserve">D, B</t>
  </si>
  <si>
    <t xml:space="preserve">93-71-0</t>
  </si>
  <si>
    <t xml:space="preserve">allidochlor</t>
  </si>
  <si>
    <t xml:space="preserve">Randox</t>
  </si>
  <si>
    <t xml:space="preserve">B,C,Z</t>
  </si>
  <si>
    <t xml:space="preserve">67375-30-8</t>
  </si>
  <si>
    <t xml:space="preserve">Alpha-cypermethrin </t>
  </si>
  <si>
    <t xml:space="preserve">Antec, Contest</t>
  </si>
  <si>
    <t xml:space="preserve">NEW</t>
  </si>
  <si>
    <t xml:space="preserve">865318-97-4</t>
  </si>
  <si>
    <t xml:space="preserve">ametoctradin</t>
  </si>
  <si>
    <t xml:space="preserve">Pestanal</t>
  </si>
  <si>
    <t xml:space="preserve">F</t>
  </si>
  <si>
    <t xml:space="preserve">834-12-8</t>
  </si>
  <si>
    <t xml:space="preserve">ametryn</t>
  </si>
  <si>
    <t xml:space="preserve">107-02-8</t>
  </si>
  <si>
    <t xml:space="preserve">amino triazole (see amitrole)</t>
  </si>
  <si>
    <t xml:space="preserve">Weedkiller 90</t>
  </si>
  <si>
    <t xml:space="preserve">150114-71-9</t>
  </si>
  <si>
    <t xml:space="preserve">aminopyralid</t>
  </si>
  <si>
    <t xml:space="preserve">Milestone</t>
  </si>
  <si>
    <t xml:space="preserve">348635-87-0</t>
  </si>
  <si>
    <t xml:space="preserve">amisulbrom</t>
  </si>
  <si>
    <t xml:space="preserve">Leimay, Shinkon</t>
  </si>
  <si>
    <t xml:space="preserve">33089-61-1</t>
  </si>
  <si>
    <t xml:space="preserve">amitraz</t>
  </si>
  <si>
    <t xml:space="preserve">Mitac</t>
  </si>
  <si>
    <t xml:space="preserve">61-82-5</t>
  </si>
  <si>
    <t xml:space="preserve">amitrole (amino triazole)</t>
  </si>
  <si>
    <t xml:space="preserve">Amitrole</t>
  </si>
  <si>
    <t xml:space="preserve">7773-06-0</t>
  </si>
  <si>
    <t xml:space="preserve">ammonium sulfamate</t>
  </si>
  <si>
    <t xml:space="preserve">Sulfamate</t>
  </si>
  <si>
    <t xml:space="preserve">DT, F, C, B, D</t>
  </si>
  <si>
    <t xml:space="preserve">101-05-3</t>
  </si>
  <si>
    <t xml:space="preserve">anilazine, anilizine</t>
  </si>
  <si>
    <t xml:space="preserve">Dyrene</t>
  </si>
  <si>
    <t xml:space="preserve">3337-71-1</t>
  </si>
  <si>
    <t xml:space="preserve">asulam</t>
  </si>
  <si>
    <t xml:space="preserve">Asulox, Asulam</t>
  </si>
  <si>
    <t xml:space="preserve">1912-24-9</t>
  </si>
  <si>
    <t xml:space="preserve">atrazine</t>
  </si>
  <si>
    <t xml:space="preserve">Atrazine</t>
  </si>
  <si>
    <t xml:space="preserve">avermectin, abamectin</t>
  </si>
  <si>
    <t xml:space="preserve">11141-17-6</t>
  </si>
  <si>
    <t xml:space="preserve">azadirachtin</t>
  </si>
  <si>
    <t xml:space="preserve">Turplex, Aza-direct</t>
  </si>
  <si>
    <t xml:space="preserve">68049-83-2</t>
  </si>
  <si>
    <t xml:space="preserve">azafenidin</t>
  </si>
  <si>
    <t xml:space="preserve">120162-55-2</t>
  </si>
  <si>
    <t xml:space="preserve">azimsulfuron</t>
  </si>
  <si>
    <t xml:space="preserve">Gulliver</t>
  </si>
  <si>
    <t xml:space="preserve">2642-71-9</t>
  </si>
  <si>
    <t xml:space="preserve">azinphos-methyl</t>
  </si>
  <si>
    <t xml:space="preserve">Guthion</t>
  </si>
  <si>
    <t xml:space="preserve">41083-118</t>
  </si>
  <si>
    <t xml:space="preserve">azocyclotin</t>
  </si>
  <si>
    <t xml:space="preserve">Clairmate</t>
  </si>
  <si>
    <t xml:space="preserve">D,Z,S,P,B</t>
  </si>
  <si>
    <t xml:space="preserve">131860-33-8</t>
  </si>
  <si>
    <t xml:space="preserve">azoxystrobin</t>
  </si>
  <si>
    <t xml:space="preserve">Heritage</t>
  </si>
  <si>
    <t xml:space="preserve">Bacillus licheniformis Strain SB3086</t>
  </si>
  <si>
    <t xml:space="preserve">Ecogard</t>
  </si>
  <si>
    <t xml:space="preserve">68038-70-0</t>
  </si>
  <si>
    <t xml:space="preserve">Bacillus subtilis</t>
  </si>
  <si>
    <t xml:space="preserve">Companion</t>
  </si>
  <si>
    <t xml:space="preserve">BF</t>
  </si>
  <si>
    <t xml:space="preserve">68038-71-1</t>
  </si>
  <si>
    <t xml:space="preserve">Bacillus thuringiensis (kustaki)</t>
  </si>
  <si>
    <t xml:space="preserve">Xentari, Dipel</t>
  </si>
  <si>
    <t xml:space="preserve">22781-23-3</t>
  </si>
  <si>
    <t xml:space="preserve">bendiocarb</t>
  </si>
  <si>
    <t xml:space="preserve">Turcam</t>
  </si>
  <si>
    <t xml:space="preserve">1861-40-1</t>
  </si>
  <si>
    <t xml:space="preserve">benefluralin, benefin</t>
  </si>
  <si>
    <t xml:space="preserve">Balance</t>
  </si>
  <si>
    <t xml:space="preserve">17804-35-2</t>
  </si>
  <si>
    <t xml:space="preserve">benomyl</t>
  </si>
  <si>
    <t xml:space="preserve">Benlate</t>
  </si>
  <si>
    <t xml:space="preserve">S</t>
  </si>
  <si>
    <t xml:space="preserve">83055-99-6</t>
  </si>
  <si>
    <t xml:space="preserve">bensulfuron methyl</t>
  </si>
  <si>
    <t xml:space="preserve">Rozal</t>
  </si>
  <si>
    <t xml:space="preserve">741-58-2</t>
  </si>
  <si>
    <t xml:space="preserve">bensulide</t>
  </si>
  <si>
    <t xml:space="preserve">Prefar</t>
  </si>
  <si>
    <t xml:space="preserve">17606-31-4</t>
  </si>
  <si>
    <t xml:space="preserve">bensultap</t>
  </si>
  <si>
    <t xml:space="preserve">Cartap</t>
  </si>
  <si>
    <t xml:space="preserve">S, P, B</t>
  </si>
  <si>
    <t xml:space="preserve">25057-89-0</t>
  </si>
  <si>
    <t xml:space="preserve">bentazon</t>
  </si>
  <si>
    <t xml:space="preserve">Basagran, Broadloom, Bashazon</t>
  </si>
  <si>
    <t xml:space="preserve">177406-68-7</t>
  </si>
  <si>
    <t xml:space="preserve">benthiavalicarb isopropyl</t>
  </si>
  <si>
    <t xml:space="preserve">KIF-230 Fungicide</t>
  </si>
  <si>
    <t xml:space="preserve">1072957-71-1</t>
  </si>
  <si>
    <t xml:space="preserve">benzovindiflupyr</t>
  </si>
  <si>
    <t xml:space="preserve">Aprovia</t>
  </si>
  <si>
    <t xml:space="preserve">68359-37-5</t>
  </si>
  <si>
    <t xml:space="preserve">beta-cyfluthrin, cyfluthrin same</t>
  </si>
  <si>
    <t xml:space="preserve">Tempo</t>
  </si>
  <si>
    <t xml:space="preserve">352010-68-5</t>
  </si>
  <si>
    <t xml:space="preserve">bicyclopyrone</t>
  </si>
  <si>
    <t xml:space="preserve">-</t>
  </si>
  <si>
    <t xml:space="preserve">new</t>
  </si>
  <si>
    <t xml:space="preserve">149877-41-8</t>
  </si>
  <si>
    <t xml:space="preserve">bifenazate</t>
  </si>
  <si>
    <t xml:space="preserve">Floramite</t>
  </si>
  <si>
    <t xml:space="preserve">82657-04-3</t>
  </si>
  <si>
    <t xml:space="preserve">bifenthrin</t>
  </si>
  <si>
    <t xml:space="preserve">Brigade, Talstar, Capture </t>
  </si>
  <si>
    <t xml:space="preserve">135401-75-4</t>
  </si>
  <si>
    <t xml:space="preserve">bispyribac-sodium</t>
  </si>
  <si>
    <t xml:space="preserve">Regiment</t>
  </si>
  <si>
    <t xml:space="preserve">R, L, P</t>
  </si>
  <si>
    <t xml:space="preserve">201593-84-2</t>
  </si>
  <si>
    <t xml:space="preserve">bistrifluron</t>
  </si>
  <si>
    <t xml:space="preserve">Hanaro</t>
  </si>
  <si>
    <t xml:space="preserve">B,F,P,C,D,Z</t>
  </si>
  <si>
    <t xml:space="preserve">8011-63-0</t>
  </si>
  <si>
    <t xml:space="preserve">bordeaux mixture</t>
  </si>
  <si>
    <t xml:space="preserve">Wetcol 3, Bordocrop</t>
  </si>
  <si>
    <t xml:space="preserve">F, bac</t>
  </si>
  <si>
    <t xml:space="preserve">188425-85-6</t>
  </si>
  <si>
    <t xml:space="preserve">boscalid</t>
  </si>
  <si>
    <t xml:space="preserve">Endura, Pristine</t>
  </si>
  <si>
    <t xml:space="preserve">56073-10-0</t>
  </si>
  <si>
    <t xml:space="preserve">brodifacoum</t>
  </si>
  <si>
    <t xml:space="preserve">Talon</t>
  </si>
  <si>
    <t xml:space="preserve">R</t>
  </si>
  <si>
    <t xml:space="preserve">P, B, Z</t>
  </si>
  <si>
    <t xml:space="preserve">314-40-9</t>
  </si>
  <si>
    <t xml:space="preserve">bromacil</t>
  </si>
  <si>
    <t xml:space="preserve">28772-56-7</t>
  </si>
  <si>
    <t xml:space="preserve">bromadiolone</t>
  </si>
  <si>
    <t xml:space="preserve">Bite II</t>
  </si>
  <si>
    <t xml:space="preserve">P,Z,B</t>
  </si>
  <si>
    <t xml:space="preserve">63333-35-7</t>
  </si>
  <si>
    <t xml:space="preserve">bromethalin</t>
  </si>
  <si>
    <t xml:space="preserve">Rampage</t>
  </si>
  <si>
    <t xml:space="preserve">P, B, Z, CT</t>
  </si>
  <si>
    <t xml:space="preserve">1689-84-5</t>
  </si>
  <si>
    <t xml:space="preserve">bromoxynil</t>
  </si>
  <si>
    <t xml:space="preserve">Brominex, Buctril</t>
  </si>
  <si>
    <t xml:space="preserve">1689-99-2</t>
  </si>
  <si>
    <t xml:space="preserve">bromoxynil octanoate</t>
  </si>
  <si>
    <t xml:space="preserve">Biotril Plus, Bromolin 225 EC</t>
  </si>
  <si>
    <t xml:space="preserve">116255-48-2</t>
  </si>
  <si>
    <t xml:space="preserve">bromuconazole</t>
  </si>
  <si>
    <t xml:space="preserve">Condor, Granit</t>
  </si>
  <si>
    <t xml:space="preserve">R,L,S,P,B</t>
  </si>
  <si>
    <t xml:space="preserve">41483-43-6</t>
  </si>
  <si>
    <t xml:space="preserve">bupirimate </t>
  </si>
  <si>
    <t xml:space="preserve">Nimrod, Roseclear 2</t>
  </si>
  <si>
    <t xml:space="preserve">69327-76-0</t>
  </si>
  <si>
    <t xml:space="preserve">buprofezin</t>
  </si>
  <si>
    <t xml:space="preserve">Applaud</t>
  </si>
  <si>
    <t xml:space="preserve">I, IGR</t>
  </si>
  <si>
    <t xml:space="preserve">134605-64-4</t>
  </si>
  <si>
    <t xml:space="preserve">butafenacil</t>
  </si>
  <si>
    <t xml:space="preserve">Inspire</t>
  </si>
  <si>
    <t xml:space="preserve">138164-12-2</t>
  </si>
  <si>
    <t xml:space="preserve">butroxydim</t>
  </si>
  <si>
    <t xml:space="preserve">Falcon</t>
  </si>
  <si>
    <t xml:space="preserve">2008-41-5</t>
  </si>
  <si>
    <t xml:space="preserve">butylate</t>
  </si>
  <si>
    <t xml:space="preserve">Butylate</t>
  </si>
  <si>
    <t xml:space="preserve">2939-80-2</t>
  </si>
  <si>
    <t xml:space="preserve">captafol</t>
  </si>
  <si>
    <t xml:space="preserve">Captafol</t>
  </si>
  <si>
    <t xml:space="preserve">C,P,B</t>
  </si>
  <si>
    <t xml:space="preserve">133-06-2</t>
  </si>
  <si>
    <t xml:space="preserve">captan</t>
  </si>
  <si>
    <t xml:space="preserve">Captan</t>
  </si>
  <si>
    <t xml:space="preserve">63-25-2</t>
  </si>
  <si>
    <t xml:space="preserve">carbaryl</t>
  </si>
  <si>
    <t xml:space="preserve">Sevin</t>
  </si>
  <si>
    <t xml:space="preserve">10605-21-7</t>
  </si>
  <si>
    <t xml:space="preserve">carbendazim</t>
  </si>
  <si>
    <t xml:space="preserve">Fungisol</t>
  </si>
  <si>
    <t xml:space="preserve">1563-66-2</t>
  </si>
  <si>
    <t xml:space="preserve">carbofuran</t>
  </si>
  <si>
    <t xml:space="preserve">Chlordane, Furadan</t>
  </si>
  <si>
    <t xml:space="preserve">55285-14-8</t>
  </si>
  <si>
    <t xml:space="preserve">carbosulfan</t>
  </si>
  <si>
    <t xml:space="preserve">Posse</t>
  </si>
  <si>
    <t xml:space="preserve">5234-68-4</t>
  </si>
  <si>
    <t xml:space="preserve">carboxin</t>
  </si>
  <si>
    <t xml:space="preserve">Vitavax</t>
  </si>
  <si>
    <t xml:space="preserve">128639-02-1</t>
  </si>
  <si>
    <t xml:space="preserve">carfentrazone</t>
  </si>
  <si>
    <t xml:space="preserve">SpeedZone</t>
  </si>
  <si>
    <t xml:space="preserve">15263-52-2</t>
  </si>
  <si>
    <t xml:space="preserve">cartap-hydrochloride</t>
  </si>
  <si>
    <t xml:space="preserve">Suntap</t>
  </si>
  <si>
    <t xml:space="preserve">P,B,C,D,F,R,S,Z,L</t>
  </si>
  <si>
    <t xml:space="preserve">2439-01-2</t>
  </si>
  <si>
    <t xml:space="preserve">chinomethionat (formerly oxythioquinox)</t>
  </si>
  <si>
    <t xml:space="preserve">Joust</t>
  </si>
  <si>
    <t xml:space="preserve">AC, F</t>
  </si>
  <si>
    <t xml:space="preserve">71422-67-8</t>
  </si>
  <si>
    <t xml:space="preserve">chlofuazuron</t>
  </si>
  <si>
    <t xml:space="preserve">133-90-4</t>
  </si>
  <si>
    <t xml:space="preserve">chloramben</t>
  </si>
  <si>
    <t xml:space="preserve">Amiben</t>
  </si>
  <si>
    <t xml:space="preserve">R,B</t>
  </si>
  <si>
    <t xml:space="preserve">500008-45-7</t>
  </si>
  <si>
    <t xml:space="preserve">chlorantraniliprole</t>
  </si>
  <si>
    <t xml:space="preserve">Altacor</t>
  </si>
  <si>
    <t xml:space="preserve">D,Z,P</t>
  </si>
  <si>
    <t xml:space="preserve">57-74-9</t>
  </si>
  <si>
    <t xml:space="preserve">chlordane</t>
  </si>
  <si>
    <t xml:space="preserve">Chlordane</t>
  </si>
  <si>
    <t xml:space="preserve">6164-98-3</t>
  </si>
  <si>
    <t xml:space="preserve">chlordimeform</t>
  </si>
  <si>
    <t xml:space="preserve">Bermat</t>
  </si>
  <si>
    <t xml:space="preserve">C, B,L,R,P</t>
  </si>
  <si>
    <t xml:space="preserve">54593-83-8</t>
  </si>
  <si>
    <t xml:space="preserve">chlorethoxyfos or -phos</t>
  </si>
  <si>
    <t xml:space="preserve">Fortress</t>
  </si>
  <si>
    <t xml:space="preserve">122453-73-0</t>
  </si>
  <si>
    <t xml:space="preserve">chlorfenapyr </t>
  </si>
  <si>
    <t xml:space="preserve">Phantom, Piston, Pylon</t>
  </si>
  <si>
    <t xml:space="preserve">470-90-6</t>
  </si>
  <si>
    <t xml:space="preserve">chlorfenvinphos</t>
  </si>
  <si>
    <t xml:space="preserve">CFV</t>
  </si>
  <si>
    <t xml:space="preserve">D,F,C</t>
  </si>
  <si>
    <t xml:space="preserve">1698-60-8</t>
  </si>
  <si>
    <t xml:space="preserve">chloridazon (was pyrazon)</t>
  </si>
  <si>
    <t xml:space="preserve">Pyramin</t>
  </si>
  <si>
    <t xml:space="preserve">90982-32-4</t>
  </si>
  <si>
    <t xml:space="preserve">chlorimuron-ethyl</t>
  </si>
  <si>
    <t xml:space="preserve">Classic</t>
  </si>
  <si>
    <t xml:space="preserve">2675-77-6</t>
  </si>
  <si>
    <t xml:space="preserve">chloroneb</t>
  </si>
  <si>
    <t xml:space="preserve">Demosan</t>
  </si>
  <si>
    <t xml:space="preserve">Z,B</t>
  </si>
  <si>
    <t xml:space="preserve">3691-35-8</t>
  </si>
  <si>
    <t xml:space="preserve">chlorophacinone</t>
  </si>
  <si>
    <t xml:space="preserve">Enforcer</t>
  </si>
  <si>
    <t xml:space="preserve">P,B,C,Z</t>
  </si>
  <si>
    <t xml:space="preserve">76-06-2</t>
  </si>
  <si>
    <t xml:space="preserve">chloropicrin</t>
  </si>
  <si>
    <t xml:space="preserve">Brom-o-gas</t>
  </si>
  <si>
    <t xml:space="preserve">D,Z,P,B</t>
  </si>
  <si>
    <t xml:space="preserve">1897-45-6</t>
  </si>
  <si>
    <t xml:space="preserve">chlorothalonil</t>
  </si>
  <si>
    <t xml:space="preserve">Spectro</t>
  </si>
  <si>
    <t xml:space="preserve">1982-47-4</t>
  </si>
  <si>
    <t xml:space="preserve">chloroxuron</t>
  </si>
  <si>
    <t xml:space="preserve">Tenoran</t>
  </si>
  <si>
    <t xml:space="preserve">101-21-3</t>
  </si>
  <si>
    <t xml:space="preserve">chlorpropham</t>
  </si>
  <si>
    <t xml:space="preserve">Sprout</t>
  </si>
  <si>
    <t xml:space="preserve">H, PGR</t>
  </si>
  <si>
    <t xml:space="preserve">2921-88-2</t>
  </si>
  <si>
    <t xml:space="preserve">chlorpyrifos</t>
  </si>
  <si>
    <t xml:space="preserve">Lorsban</t>
  </si>
  <si>
    <t xml:space="preserve">5598-13-0</t>
  </si>
  <si>
    <t xml:space="preserve">chlorpyrifos-methly</t>
  </si>
  <si>
    <t xml:space="preserve">64902-72-3</t>
  </si>
  <si>
    <t xml:space="preserve">chlorsulfuron</t>
  </si>
  <si>
    <t xml:space="preserve">Glean</t>
  </si>
  <si>
    <t xml:space="preserve">143.807-66-3</t>
  </si>
  <si>
    <t xml:space="preserve">chromafenozide</t>
  </si>
  <si>
    <t xml:space="preserve">Matric</t>
  </si>
  <si>
    <t xml:space="preserve">D, P</t>
  </si>
  <si>
    <t xml:space="preserve">142891-20-1</t>
  </si>
  <si>
    <t xml:space="preserve">cinidon-ethyl</t>
  </si>
  <si>
    <t xml:space="preserve">Lotus</t>
  </si>
  <si>
    <t xml:space="preserve">104-55-2</t>
  </si>
  <si>
    <t xml:space="preserve">cinnamaldehyde</t>
  </si>
  <si>
    <t xml:space="preserve">Cinnamite</t>
  </si>
  <si>
    <t xml:space="preserve">C,F,D,Z,B,S,P</t>
  </si>
  <si>
    <t xml:space="preserve">99129-21-2</t>
  </si>
  <si>
    <t xml:space="preserve">clethodim</t>
  </si>
  <si>
    <t xml:space="preserve">Select</t>
  </si>
  <si>
    <t xml:space="preserve">105512-06-9</t>
  </si>
  <si>
    <t xml:space="preserve">clodinafop-propargyl</t>
  </si>
  <si>
    <t xml:space="preserve">Moolah</t>
  </si>
  <si>
    <t xml:space="preserve">82691-71-0</t>
  </si>
  <si>
    <t xml:space="preserve">clofencet</t>
  </si>
  <si>
    <t xml:space="preserve">Genesis</t>
  </si>
  <si>
    <t xml:space="preserve">74115-24-5</t>
  </si>
  <si>
    <t xml:space="preserve">clofentezine</t>
  </si>
  <si>
    <t xml:space="preserve">Apollo</t>
  </si>
  <si>
    <t xml:space="preserve">I, AC</t>
  </si>
  <si>
    <t xml:space="preserve">81777-89-1</t>
  </si>
  <si>
    <t xml:space="preserve">clomazone</t>
  </si>
  <si>
    <t xml:space="preserve">Command</t>
  </si>
  <si>
    <t xml:space="preserve">1702-17-6</t>
  </si>
  <si>
    <t xml:space="preserve">clopyralid</t>
  </si>
  <si>
    <t xml:space="preserve">Stinger</t>
  </si>
  <si>
    <t xml:space="preserve">99607-70-2</t>
  </si>
  <si>
    <t xml:space="preserve">cloquintocet-mexyl</t>
  </si>
  <si>
    <t xml:space="preserve">Horizon</t>
  </si>
  <si>
    <t xml:space="preserve">147150-35-4</t>
  </si>
  <si>
    <t xml:space="preserve">cloransulam-methyl or chloransulam-methyl</t>
  </si>
  <si>
    <t xml:space="preserve">FirstRate</t>
  </si>
  <si>
    <t xml:space="preserve">210880-92-5</t>
  </si>
  <si>
    <t xml:space="preserve">clothianidin</t>
  </si>
  <si>
    <t xml:space="preserve">Poncho</t>
  </si>
  <si>
    <t xml:space="preserve">coniothyrium minitans</t>
  </si>
  <si>
    <t xml:space="preserve">Contans</t>
  </si>
  <si>
    <t xml:space="preserve">20427-59-2</t>
  </si>
  <si>
    <t xml:space="preserve">copper hydroxide</t>
  </si>
  <si>
    <t xml:space="preserve">Kocide</t>
  </si>
  <si>
    <t xml:space="preserve">1332-40-7</t>
  </si>
  <si>
    <t xml:space="preserve">copper oxychloride</t>
  </si>
  <si>
    <t xml:space="preserve">12527-76-3</t>
  </si>
  <si>
    <t xml:space="preserve">copper sulfate</t>
  </si>
  <si>
    <t xml:space="preserve">copper</t>
  </si>
  <si>
    <t xml:space="preserve">7758-99-8</t>
  </si>
  <si>
    <t xml:space="preserve">copper sulfate pentahydrate</t>
  </si>
  <si>
    <t xml:space="preserve">Magna-Bon CS 2005</t>
  </si>
  <si>
    <t xml:space="preserve">copper sulfate+lime</t>
  </si>
  <si>
    <t xml:space="preserve">Bordeaux</t>
  </si>
  <si>
    <t xml:space="preserve">15096-52-3</t>
  </si>
  <si>
    <t xml:space="preserve">cryolite</t>
  </si>
  <si>
    <t xml:space="preserve">Kryocide</t>
  </si>
  <si>
    <t xml:space="preserve">Z, S, P</t>
  </si>
  <si>
    <t xml:space="preserve">21725-46-2</t>
  </si>
  <si>
    <t xml:space="preserve">cyanazine</t>
  </si>
  <si>
    <t xml:space="preserve">Bladex</t>
  </si>
  <si>
    <t xml:space="preserve">F, P, B</t>
  </si>
  <si>
    <t xml:space="preserve">736994-63-1</t>
  </si>
  <si>
    <t xml:space="preserve">cyantraniliprole </t>
  </si>
  <si>
    <t xml:space="preserve">Ference</t>
  </si>
  <si>
    <t xml:space="preserve">120116-88-3</t>
  </si>
  <si>
    <t xml:space="preserve">cyazofamid</t>
  </si>
  <si>
    <t xml:space="preserve">Ranman</t>
  </si>
  <si>
    <t xml:space="preserve">113136-77-9</t>
  </si>
  <si>
    <t xml:space="preserve">cyclanilide</t>
  </si>
  <si>
    <t xml:space="preserve">Finish</t>
  </si>
  <si>
    <t xml:space="preserve">P,B</t>
  </si>
  <si>
    <t xml:space="preserve">1134-23-2</t>
  </si>
  <si>
    <t xml:space="preserve">cycloate</t>
  </si>
  <si>
    <t xml:space="preserve">Ro-Neet</t>
  </si>
  <si>
    <t xml:space="preserve">101 205-02-1</t>
  </si>
  <si>
    <t xml:space="preserve">cycloxydim </t>
  </si>
  <si>
    <t xml:space="preserve">Focus 10 EC, Laser</t>
  </si>
  <si>
    <t xml:space="preserve">180409-60-3</t>
  </si>
  <si>
    <t xml:space="preserve">cyflufenamid</t>
  </si>
  <si>
    <t xml:space="preserve">Cyflamid. Takumi SC</t>
  </si>
  <si>
    <t xml:space="preserve">cyfluthrin</t>
  </si>
  <si>
    <t xml:space="preserve">Baythroid</t>
  </si>
  <si>
    <t xml:space="preserve">122008-85-9</t>
  </si>
  <si>
    <t xml:space="preserve">cyhalofop-butyl</t>
  </si>
  <si>
    <t xml:space="preserve">Clincher</t>
  </si>
  <si>
    <t xml:space="preserve">B, C</t>
  </si>
  <si>
    <t xml:space="preserve">13121-70-5</t>
  </si>
  <si>
    <t xml:space="preserve">cyhexatin</t>
  </si>
  <si>
    <t xml:space="preserve">Cyhexatin</t>
  </si>
  <si>
    <t xml:space="preserve">57966-95-7</t>
  </si>
  <si>
    <t xml:space="preserve">cymoxanil</t>
  </si>
  <si>
    <t xml:space="preserve">Curzate</t>
  </si>
  <si>
    <t xml:space="preserve">C, P</t>
  </si>
  <si>
    <t xml:space="preserve">52315-07-8</t>
  </si>
  <si>
    <t xml:space="preserve">cypermethrin</t>
  </si>
  <si>
    <t xml:space="preserve">Cymbush</t>
  </si>
  <si>
    <t xml:space="preserve">94361-06-5</t>
  </si>
  <si>
    <t xml:space="preserve">cyproconazole</t>
  </si>
  <si>
    <t xml:space="preserve">Quadris</t>
  </si>
  <si>
    <t xml:space="preserve">121552-61-2</t>
  </si>
  <si>
    <t xml:space="preserve">cyprodinil</t>
  </si>
  <si>
    <t xml:space="preserve">Vanguard</t>
  </si>
  <si>
    <t xml:space="preserve">66215-27-8</t>
  </si>
  <si>
    <t xml:space="preserve">cyromazine</t>
  </si>
  <si>
    <t xml:space="preserve">Trigard</t>
  </si>
  <si>
    <t xml:space="preserve">75-99-0</t>
  </si>
  <si>
    <t xml:space="preserve">dalapon-sodium</t>
  </si>
  <si>
    <t xml:space="preserve">Dalapon</t>
  </si>
  <si>
    <t xml:space="preserve">P, B, C</t>
  </si>
  <si>
    <t xml:space="preserve">533-74-4</t>
  </si>
  <si>
    <t xml:space="preserve">dazomet</t>
  </si>
  <si>
    <t xml:space="preserve">Basamid</t>
  </si>
  <si>
    <t xml:space="preserve">Fum</t>
  </si>
  <si>
    <t xml:space="preserve">1861-32-1</t>
  </si>
  <si>
    <t xml:space="preserve">DCPA</t>
  </si>
  <si>
    <t xml:space="preserve">Dacthal</t>
  </si>
  <si>
    <t xml:space="preserve">52918-63-5</t>
  </si>
  <si>
    <t xml:space="preserve">deltamethrin</t>
  </si>
  <si>
    <t xml:space="preserve">Deltagard, Decis</t>
  </si>
  <si>
    <t xml:space="preserve">17040-19-6</t>
  </si>
  <si>
    <t xml:space="preserve">demeton-S-methyl</t>
  </si>
  <si>
    <t xml:space="preserve">Meta Systox</t>
  </si>
  <si>
    <t xml:space="preserve">S, P</t>
  </si>
  <si>
    <t xml:space="preserve">13684-56-5</t>
  </si>
  <si>
    <t xml:space="preserve">desmedipham</t>
  </si>
  <si>
    <t xml:space="preserve">Betanex</t>
  </si>
  <si>
    <t xml:space="preserve">80060-09-9</t>
  </si>
  <si>
    <t xml:space="preserve">diafenthiuron</t>
  </si>
  <si>
    <t xml:space="preserve">Pegasus</t>
  </si>
  <si>
    <t xml:space="preserve">333-41-5</t>
  </si>
  <si>
    <t xml:space="preserve">diazinon</t>
  </si>
  <si>
    <t xml:space="preserve">Diazinon</t>
  </si>
  <si>
    <t xml:space="preserve">1918-00-9</t>
  </si>
  <si>
    <t xml:space="preserve">dicamba</t>
  </si>
  <si>
    <t xml:space="preserve">Dicamba, Clarity</t>
  </si>
  <si>
    <t xml:space="preserve">1982-69-0</t>
  </si>
  <si>
    <t xml:space="preserve">dicamba, sodium</t>
  </si>
  <si>
    <t xml:space="preserve">1194-65-6</t>
  </si>
  <si>
    <t xml:space="preserve">dichlobenil</t>
  </si>
  <si>
    <t xml:space="preserve">Casoron</t>
  </si>
  <si>
    <t xml:space="preserve">99-30-9</t>
  </si>
  <si>
    <t xml:space="preserve">dichloran, dicloran</t>
  </si>
  <si>
    <t xml:space="preserve">Botran</t>
  </si>
  <si>
    <t xml:space="preserve">B,P</t>
  </si>
  <si>
    <t xml:space="preserve">dichlorprop</t>
  </si>
  <si>
    <t xml:space="preserve">Dicopur DP</t>
  </si>
  <si>
    <t xml:space="preserve">62-73-7</t>
  </si>
  <si>
    <t xml:space="preserve">dichlorvos</t>
  </si>
  <si>
    <t xml:space="preserve">Vapona</t>
  </si>
  <si>
    <t xml:space="preserve">S,P,B</t>
  </si>
  <si>
    <t xml:space="preserve">51338-27-3</t>
  </si>
  <si>
    <t xml:space="preserve">diclofop-methyl</t>
  </si>
  <si>
    <t xml:space="preserve">Foper</t>
  </si>
  <si>
    <t xml:space="preserve">145701-21-9</t>
  </si>
  <si>
    <t xml:space="preserve">diclosulam</t>
  </si>
  <si>
    <t xml:space="preserve">Strongarm</t>
  </si>
  <si>
    <t xml:space="preserve">115-32-2</t>
  </si>
  <si>
    <t xml:space="preserve">dicofol </t>
  </si>
  <si>
    <t xml:space="preserve">Kelthane</t>
  </si>
  <si>
    <t xml:space="preserve">1317-39-1</t>
  </si>
  <si>
    <t xml:space="preserve">dicopper oxide, copper (1) oxide</t>
  </si>
  <si>
    <t xml:space="preserve">F, I</t>
  </si>
  <si>
    <t xml:space="preserve">2227-17-0</t>
  </si>
  <si>
    <t xml:space="preserve">dienochlor</t>
  </si>
  <si>
    <t xml:space="preserve">Pentac</t>
  </si>
  <si>
    <t xml:space="preserve">Z,S,P,B,C</t>
  </si>
  <si>
    <t xml:space="preserve">38727-55-8</t>
  </si>
  <si>
    <t xml:space="preserve">diethatyl-ethyl</t>
  </si>
  <si>
    <t xml:space="preserve">Antor</t>
  </si>
  <si>
    <t xml:space="preserve">119446-68-3</t>
  </si>
  <si>
    <t xml:space="preserve">difenoconazole</t>
  </si>
  <si>
    <t xml:space="preserve">43222-48-6</t>
  </si>
  <si>
    <t xml:space="preserve">difenzoquat</t>
  </si>
  <si>
    <t xml:space="preserve">Avenge</t>
  </si>
  <si>
    <t xml:space="preserve">35367-38-5</t>
  </si>
  <si>
    <t xml:space="preserve">diflubenzuron</t>
  </si>
  <si>
    <t xml:space="preserve">Dimilin</t>
  </si>
  <si>
    <t xml:space="preserve">109293-98-3</t>
  </si>
  <si>
    <t xml:space="preserve">diflufenzopyr</t>
  </si>
  <si>
    <t xml:space="preserve">Distinct</t>
  </si>
  <si>
    <t xml:space="preserve">87674-69-8</t>
  </si>
  <si>
    <t xml:space="preserve">dimethenamid</t>
  </si>
  <si>
    <t xml:space="preserve">Frontier</t>
  </si>
  <si>
    <t xml:space="preserve">163515-14-8</t>
  </si>
  <si>
    <t xml:space="preserve">dimethenamid-P</t>
  </si>
  <si>
    <t xml:space="preserve">Elk, Shadow</t>
  </si>
  <si>
    <t xml:space="preserve">60-51-5</t>
  </si>
  <si>
    <t xml:space="preserve">dimethoate</t>
  </si>
  <si>
    <t xml:space="preserve">Cygon</t>
  </si>
  <si>
    <t xml:space="preserve">110488-70-5</t>
  </si>
  <si>
    <t xml:space="preserve">dimethomorph</t>
  </si>
  <si>
    <t xml:space="preserve">Acrobat</t>
  </si>
  <si>
    <t xml:space="preserve">39300-45-3</t>
  </si>
  <si>
    <t xml:space="preserve">dinocap</t>
  </si>
  <si>
    <t xml:space="preserve">Karathane</t>
  </si>
  <si>
    <t xml:space="preserve">88-85-7</t>
  </si>
  <si>
    <t xml:space="preserve">dinoseb</t>
  </si>
  <si>
    <t xml:space="preserve">Dinoseb</t>
  </si>
  <si>
    <t xml:space="preserve">165252-70-0</t>
  </si>
  <si>
    <t xml:space="preserve">dinotefuran</t>
  </si>
  <si>
    <t xml:space="preserve">HotShot</t>
  </si>
  <si>
    <t xml:space="preserve">82-66-6</t>
  </si>
  <si>
    <t xml:space="preserve">diphacinone</t>
  </si>
  <si>
    <t xml:space="preserve">D,C,P,Z</t>
  </si>
  <si>
    <t xml:space="preserve">957-51-7</t>
  </si>
  <si>
    <t xml:space="preserve">diphenamid</t>
  </si>
  <si>
    <t xml:space="preserve">Diphenamid</t>
  </si>
  <si>
    <t xml:space="preserve">13492-26-7</t>
  </si>
  <si>
    <t xml:space="preserve">di-potassium phosphite</t>
  </si>
  <si>
    <t xml:space="preserve">Phosguard</t>
  </si>
  <si>
    <t xml:space="preserve">85-00-7</t>
  </si>
  <si>
    <t xml:space="preserve">diquat-dibromide</t>
  </si>
  <si>
    <t xml:space="preserve">Razor Burn</t>
  </si>
  <si>
    <t xml:space="preserve">298-04-0</t>
  </si>
  <si>
    <t xml:space="preserve">disulfoton</t>
  </si>
  <si>
    <t xml:space="preserve">Di-Syston</t>
  </si>
  <si>
    <t xml:space="preserve">3347-22-6</t>
  </si>
  <si>
    <t xml:space="preserve">dithianon</t>
  </si>
  <si>
    <t xml:space="preserve">97886-45-8</t>
  </si>
  <si>
    <t xml:space="preserve">dithiopyr</t>
  </si>
  <si>
    <t xml:space="preserve">Dimension</t>
  </si>
  <si>
    <t xml:space="preserve">330-54-1</t>
  </si>
  <si>
    <t xml:space="preserve">diuron</t>
  </si>
  <si>
    <t xml:space="preserve">Karmex</t>
  </si>
  <si>
    <t xml:space="preserve">534-52-1</t>
  </si>
  <si>
    <t xml:space="preserve">DNOC</t>
  </si>
  <si>
    <t xml:space="preserve">Trifocide</t>
  </si>
  <si>
    <t xml:space="preserve">S,C,P,B</t>
  </si>
  <si>
    <t xml:space="preserve">2439-10-3</t>
  </si>
  <si>
    <t xml:space="preserve">dodine</t>
  </si>
  <si>
    <t xml:space="preserve">Syllit</t>
  </si>
  <si>
    <t xml:space="preserve">274671-61-3</t>
  </si>
  <si>
    <t xml:space="preserve">ecolyst</t>
  </si>
  <si>
    <t xml:space="preserve">Ecolyst</t>
  </si>
  <si>
    <t xml:space="preserve">137512-74-4</t>
  </si>
  <si>
    <t xml:space="preserve">emamectin benzoate</t>
  </si>
  <si>
    <t xml:space="preserve">Proclaim</t>
  </si>
  <si>
    <t xml:space="preserve">D, Z</t>
  </si>
  <si>
    <t xml:space="preserve">115-29-7</t>
  </si>
  <si>
    <t xml:space="preserve">endosulfan</t>
  </si>
  <si>
    <t xml:space="preserve">Thiodan</t>
  </si>
  <si>
    <t xml:space="preserve">145-73-3</t>
  </si>
  <si>
    <t xml:space="preserve">endothall</t>
  </si>
  <si>
    <t xml:space="preserve">Des-I-Cate</t>
  </si>
  <si>
    <t xml:space="preserve">D,F,Z,P</t>
  </si>
  <si>
    <t xml:space="preserve">106325-08-0</t>
  </si>
  <si>
    <t xml:space="preserve">epoxiconazole </t>
  </si>
  <si>
    <t xml:space="preserve">4Farmers, Epoxicon, Genfarm</t>
  </si>
  <si>
    <t xml:space="preserve">759-94-4</t>
  </si>
  <si>
    <t xml:space="preserve">EPTC</t>
  </si>
  <si>
    <t xml:space="preserve">Eptam</t>
  </si>
  <si>
    <t xml:space="preserve">66230-04-4</t>
  </si>
  <si>
    <t xml:space="preserve">esfenvalerate</t>
  </si>
  <si>
    <t xml:space="preserve">Asana</t>
  </si>
  <si>
    <t xml:space="preserve">162650-77-3</t>
  </si>
  <si>
    <t xml:space="preserve">ethaboxam </t>
  </si>
  <si>
    <t xml:space="preserve">Elumin, Intego Suite</t>
  </si>
  <si>
    <t xml:space="preserve">55283-68-6</t>
  </si>
  <si>
    <t xml:space="preserve">ethalfluralin</t>
  </si>
  <si>
    <t xml:space="preserve">Sonalan</t>
  </si>
  <si>
    <t xml:space="preserve">97780-06-08</t>
  </si>
  <si>
    <t xml:space="preserve">ethametsulfuron-methyl</t>
  </si>
  <si>
    <t xml:space="preserve">Muster</t>
  </si>
  <si>
    <t xml:space="preserve">16672-87-0</t>
  </si>
  <si>
    <t xml:space="preserve">ethephon</t>
  </si>
  <si>
    <t xml:space="preserve">Proxy</t>
  </si>
  <si>
    <t xml:space="preserve">563-12-2</t>
  </si>
  <si>
    <t xml:space="preserve">ethion</t>
  </si>
  <si>
    <t xml:space="preserve">Ethion</t>
  </si>
  <si>
    <t xml:space="preserve">26225-79-6</t>
  </si>
  <si>
    <t xml:space="preserve">ethofumesate</t>
  </si>
  <si>
    <t xml:space="preserve">Nortron</t>
  </si>
  <si>
    <t xml:space="preserve">13194-48-4</t>
  </si>
  <si>
    <t xml:space="preserve">ethoprop or ethoprophos</t>
  </si>
  <si>
    <t xml:space="preserve">Mocap</t>
  </si>
  <si>
    <t xml:space="preserve">126801-58-9</t>
  </si>
  <si>
    <t xml:space="preserve">ethoxysulfuron</t>
  </si>
  <si>
    <t xml:space="preserve">96-45-7</t>
  </si>
  <si>
    <t xml:space="preserve">ethylene thiourea</t>
  </si>
  <si>
    <t xml:space="preserve">NA-22</t>
  </si>
  <si>
    <t xml:space="preserve">F, B</t>
  </si>
  <si>
    <t xml:space="preserve">80844-07-1</t>
  </si>
  <si>
    <t xml:space="preserve">etofenprox</t>
  </si>
  <si>
    <t xml:space="preserve">153233-91-1</t>
  </si>
  <si>
    <t xml:space="preserve">etoxazole</t>
  </si>
  <si>
    <t xml:space="preserve">Terasan 5 WDG</t>
  </si>
  <si>
    <t xml:space="preserve">P, F</t>
  </si>
  <si>
    <t xml:space="preserve">2593-15-9</t>
  </si>
  <si>
    <t xml:space="preserve">etridiazole</t>
  </si>
  <si>
    <t xml:space="preserve">Terrazole</t>
  </si>
  <si>
    <t xml:space="preserve">Z</t>
  </si>
  <si>
    <t xml:space="preserve">131807-57-3</t>
  </si>
  <si>
    <t xml:space="preserve">famoxadone</t>
  </si>
  <si>
    <t xml:space="preserve">Famoxate</t>
  </si>
  <si>
    <t xml:space="preserve">B, Z</t>
  </si>
  <si>
    <t xml:space="preserve">161326-34-7</t>
  </si>
  <si>
    <t xml:space="preserve">fenamidone</t>
  </si>
  <si>
    <t xml:space="preserve">Reason</t>
  </si>
  <si>
    <t xml:space="preserve">22224-92-6</t>
  </si>
  <si>
    <t xml:space="preserve">fenamiphos</t>
  </si>
  <si>
    <t xml:space="preserve">Nemacur</t>
  </si>
  <si>
    <t xml:space="preserve">60168-88-9</t>
  </si>
  <si>
    <t xml:space="preserve">fenarimol</t>
  </si>
  <si>
    <t xml:space="preserve">Rubigan</t>
  </si>
  <si>
    <t xml:space="preserve">120928-09-8</t>
  </si>
  <si>
    <t xml:space="preserve">fenazaquin </t>
  </si>
  <si>
    <t xml:space="preserve">Magister SC, Magister, Magus Miticide</t>
  </si>
  <si>
    <t xml:space="preserve">koc</t>
  </si>
  <si>
    <t xml:space="preserve">114369-43-6</t>
  </si>
  <si>
    <t xml:space="preserve">fenbuconazole</t>
  </si>
  <si>
    <t xml:space="preserve">Indar</t>
  </si>
  <si>
    <t xml:space="preserve">13356-08-6</t>
  </si>
  <si>
    <t xml:space="preserve">fenbutatin-oxide (was hexakis)</t>
  </si>
  <si>
    <t xml:space="preserve">Vendex</t>
  </si>
  <si>
    <t xml:space="preserve">P, C</t>
  </si>
  <si>
    <t xml:space="preserve">126833-17-8</t>
  </si>
  <si>
    <t xml:space="preserve">fenhexamid</t>
  </si>
  <si>
    <t xml:space="preserve">Elevate</t>
  </si>
  <si>
    <t xml:space="preserve">71283-80-2</t>
  </si>
  <si>
    <t xml:space="preserve">fenoxaprop ethyl</t>
  </si>
  <si>
    <t xml:space="preserve">Excel</t>
  </si>
  <si>
    <t xml:space="preserve">79127-80-3</t>
  </si>
  <si>
    <t xml:space="preserve">fenoxycarb</t>
  </si>
  <si>
    <t xml:space="preserve">Comply, Precision</t>
  </si>
  <si>
    <t xml:space="preserve">39515-41-8</t>
  </si>
  <si>
    <t xml:space="preserve">fenpropathrin</t>
  </si>
  <si>
    <t xml:space="preserve">Tame, Danitrol</t>
  </si>
  <si>
    <t xml:space="preserve">134098-61-6</t>
  </si>
  <si>
    <t xml:space="preserve">fenpyroximate</t>
  </si>
  <si>
    <t xml:space="preserve">Akari</t>
  </si>
  <si>
    <t xml:space="preserve">115-90-2</t>
  </si>
  <si>
    <t xml:space="preserve">fensulfothion</t>
  </si>
  <si>
    <t xml:space="preserve">Dasanit</t>
  </si>
  <si>
    <t xml:space="preserve">C,Z,P,B</t>
  </si>
  <si>
    <t xml:space="preserve">900-95-8</t>
  </si>
  <si>
    <t xml:space="preserve">fentin acetate</t>
  </si>
  <si>
    <t xml:space="preserve">Brestan</t>
  </si>
  <si>
    <t xml:space="preserve">P,,B,D,S,C</t>
  </si>
  <si>
    <t xml:space="preserve">51630-58-1</t>
  </si>
  <si>
    <t xml:space="preserve">fenvalerate</t>
  </si>
  <si>
    <t xml:space="preserve">Pydrin</t>
  </si>
  <si>
    <t xml:space="preserve">14484-64-1</t>
  </si>
  <si>
    <t xml:space="preserve">ferbam</t>
  </si>
  <si>
    <t xml:space="preserve">Ferbam</t>
  </si>
  <si>
    <t xml:space="preserve">F, P</t>
  </si>
  <si>
    <t xml:space="preserve">10045-86-0</t>
  </si>
  <si>
    <t xml:space="preserve">ferric phosphate; iron phosphate</t>
  </si>
  <si>
    <t xml:space="preserve">Ferrox</t>
  </si>
  <si>
    <t xml:space="preserve">M</t>
  </si>
  <si>
    <t xml:space="preserve">120068-37-3</t>
  </si>
  <si>
    <t xml:space="preserve">fipronil</t>
  </si>
  <si>
    <t xml:space="preserve">Regent</t>
  </si>
  <si>
    <t xml:space="preserve">104080-78-0</t>
  </si>
  <si>
    <t xml:space="preserve">flazasulfuron</t>
  </si>
  <si>
    <t xml:space="preserve">Katana</t>
  </si>
  <si>
    <t xml:space="preserve">158062-67-0</t>
  </si>
  <si>
    <t xml:space="preserve">flonicamid</t>
  </si>
  <si>
    <t xml:space="preserve">Flonicamid </t>
  </si>
  <si>
    <t xml:space="preserve">145701-23-1</t>
  </si>
  <si>
    <t xml:space="preserve">florasulam</t>
  </si>
  <si>
    <t xml:space="preserve">Boxer</t>
  </si>
  <si>
    <t xml:space="preserve">229977-93-9</t>
  </si>
  <si>
    <t xml:space="preserve">fluacrypyrim</t>
  </si>
  <si>
    <t xml:space="preserve">Titaron</t>
  </si>
  <si>
    <t xml:space="preserve">B,D,L,R,S,C,D</t>
  </si>
  <si>
    <t xml:space="preserve">79241-46-6</t>
  </si>
  <si>
    <t xml:space="preserve">fluazifop-P-butyl</t>
  </si>
  <si>
    <t xml:space="preserve">Fusilade</t>
  </si>
  <si>
    <t xml:space="preserve">79622-59-6</t>
  </si>
  <si>
    <t xml:space="preserve">fluazinam</t>
  </si>
  <si>
    <t xml:space="preserve">Omega</t>
  </si>
  <si>
    <t xml:space="preserve">272451-65-7</t>
  </si>
  <si>
    <t xml:space="preserve">flubendiamide</t>
  </si>
  <si>
    <t xml:space="preserve">Profiler</t>
  </si>
  <si>
    <t xml:space="preserve">94050-52-9</t>
  </si>
  <si>
    <t xml:space="preserve">flucycloxuron</t>
  </si>
  <si>
    <t xml:space="preserve">Andalin</t>
  </si>
  <si>
    <t xml:space="preserve">131341-86-1</t>
  </si>
  <si>
    <t xml:space="preserve">fludioxonil</t>
  </si>
  <si>
    <t xml:space="preserve">Maxim</t>
  </si>
  <si>
    <t xml:space="preserve">142459-58-3</t>
  </si>
  <si>
    <t xml:space="preserve">flufenacet</t>
  </si>
  <si>
    <t xml:space="preserve">Axiom</t>
  </si>
  <si>
    <t xml:space="preserve">101463-69-8</t>
  </si>
  <si>
    <t xml:space="preserve">flufenoxuron</t>
  </si>
  <si>
    <t xml:space="preserve">Cascade</t>
  </si>
  <si>
    <t xml:space="preserve">P, S, C</t>
  </si>
  <si>
    <t xml:space="preserve">98967-40-9</t>
  </si>
  <si>
    <t xml:space="preserve">flumetsulam</t>
  </si>
  <si>
    <t xml:space="preserve">Python</t>
  </si>
  <si>
    <t xml:space="preserve">87547-18-7</t>
  </si>
  <si>
    <t xml:space="preserve">flumiclorac</t>
  </si>
  <si>
    <t xml:space="preserve">Resource</t>
  </si>
  <si>
    <t xml:space="preserve">C, B</t>
  </si>
  <si>
    <t xml:space="preserve">103361-09-7</t>
  </si>
  <si>
    <t xml:space="preserve">flumioxazine</t>
  </si>
  <si>
    <t xml:space="preserve">Sumisoya</t>
  </si>
  <si>
    <t xml:space="preserve">L, B, S</t>
  </si>
  <si>
    <t xml:space="preserve">2164-17-2</t>
  </si>
  <si>
    <t xml:space="preserve">fluometuron</t>
  </si>
  <si>
    <t xml:space="preserve">Cottenex</t>
  </si>
  <si>
    <t xml:space="preserve">239110-15-7</t>
  </si>
  <si>
    <t xml:space="preserve">fluopicolide</t>
  </si>
  <si>
    <t xml:space="preserve">Stellar</t>
  </si>
  <si>
    <t xml:space="preserve">658066-35-4</t>
  </si>
  <si>
    <t xml:space="preserve">fluopyram</t>
  </si>
  <si>
    <t xml:space="preserve">Broadform, Exteris, Luna Propulse</t>
  </si>
  <si>
    <t xml:space="preserve">F, N</t>
  </si>
  <si>
    <t xml:space="preserve">361377-29-9</t>
  </si>
  <si>
    <t xml:space="preserve">fluoxastrobin</t>
  </si>
  <si>
    <t xml:space="preserve">Fandango</t>
  </si>
  <si>
    <t xml:space="preserve">C,P</t>
  </si>
  <si>
    <t xml:space="preserve">951659-40-8</t>
  </si>
  <si>
    <t xml:space="preserve">flupyradifurone</t>
  </si>
  <si>
    <t xml:space="preserve">Sivanto</t>
  </si>
  <si>
    <t xml:space="preserve">59756-60-4</t>
  </si>
  <si>
    <t xml:space="preserve">fluridone</t>
  </si>
  <si>
    <t xml:space="preserve">Brake</t>
  </si>
  <si>
    <t xml:space="preserve">61213-25-0</t>
  </si>
  <si>
    <t xml:space="preserve">flurochloridone</t>
  </si>
  <si>
    <t xml:space="preserve">69377-81-7</t>
  </si>
  <si>
    <t xml:space="preserve">fluroxypyr</t>
  </si>
  <si>
    <t xml:space="preserve">Starane</t>
  </si>
  <si>
    <t xml:space="preserve">56425-91-3</t>
  </si>
  <si>
    <t xml:space="preserve">flurprimidol</t>
  </si>
  <si>
    <t xml:space="preserve">Cutlass</t>
  </si>
  <si>
    <t xml:space="preserve">96525-23-4</t>
  </si>
  <si>
    <t xml:space="preserve">flurtamone</t>
  </si>
  <si>
    <t xml:space="preserve">Bacara</t>
  </si>
  <si>
    <t xml:space="preserve">85509-19-9</t>
  </si>
  <si>
    <t xml:space="preserve">flusilazole</t>
  </si>
  <si>
    <t xml:space="preserve">Nustar</t>
  </si>
  <si>
    <t xml:space="preserve">117337-19-6</t>
  </si>
  <si>
    <t xml:space="preserve">fluthiacet-methyl</t>
  </si>
  <si>
    <t xml:space="preserve">66332-96-5</t>
  </si>
  <si>
    <t xml:space="preserve">flutolanil</t>
  </si>
  <si>
    <t xml:space="preserve">Prostar, Moncoet</t>
  </si>
  <si>
    <t xml:space="preserve">76674-21-0</t>
  </si>
  <si>
    <t xml:space="preserve">flutriafol </t>
  </si>
  <si>
    <t xml:space="preserve">Topguard, Rhyme, Xyway</t>
  </si>
  <si>
    <t xml:space="preserve">69409-94-5</t>
  </si>
  <si>
    <t xml:space="preserve">fluvalinate</t>
  </si>
  <si>
    <t xml:space="preserve">Mavrick</t>
  </si>
  <si>
    <t xml:space="preserve">907204-31-3</t>
  </si>
  <si>
    <t xml:space="preserve">fluxapyroxad</t>
  </si>
  <si>
    <t xml:space="preserve">Xeminum, Sercadis,Imbrex</t>
  </si>
  <si>
    <t xml:space="preserve">133-07-3</t>
  </si>
  <si>
    <t xml:space="preserve">folpet</t>
  </si>
  <si>
    <t xml:space="preserve">Phaltan</t>
  </si>
  <si>
    <t xml:space="preserve">72178-02-0</t>
  </si>
  <si>
    <t xml:space="preserve">fomesafen</t>
  </si>
  <si>
    <t xml:space="preserve">Flexstar</t>
  </si>
  <si>
    <t xml:space="preserve">944-22-9</t>
  </si>
  <si>
    <t xml:space="preserve">fonofos</t>
  </si>
  <si>
    <t xml:space="preserve">Dyfonate</t>
  </si>
  <si>
    <t xml:space="preserve">149979-41-9</t>
  </si>
  <si>
    <t xml:space="preserve">foramsulfuron</t>
  </si>
  <si>
    <t xml:space="preserve">Aramo</t>
  </si>
  <si>
    <t xml:space="preserve">68157-60-8</t>
  </si>
  <si>
    <t xml:space="preserve">forchlorfenuron</t>
  </si>
  <si>
    <t xml:space="preserve">Forchlorfenuron</t>
  </si>
  <si>
    <t xml:space="preserve">23422-53-9 ?</t>
  </si>
  <si>
    <t xml:space="preserve">formetanate</t>
  </si>
  <si>
    <t xml:space="preserve">Carzol</t>
  </si>
  <si>
    <t xml:space="preserve">69975-80-0</t>
  </si>
  <si>
    <t xml:space="preserve">fosamine</t>
  </si>
  <si>
    <t xml:space="preserve">Krenite</t>
  </si>
  <si>
    <t xml:space="preserve">39148-24-8</t>
  </si>
  <si>
    <t xml:space="preserve">fosetyl-Al</t>
  </si>
  <si>
    <t xml:space="preserve">Aliette</t>
  </si>
  <si>
    <t xml:space="preserve">98886-44-3</t>
  </si>
  <si>
    <t xml:space="preserve">fosthiazate</t>
  </si>
  <si>
    <t xml:space="preserve">Cierto</t>
  </si>
  <si>
    <t xml:space="preserve">65907-30-4</t>
  </si>
  <si>
    <t xml:space="preserve">furathiocarb</t>
  </si>
  <si>
    <t xml:space="preserve">Promet</t>
  </si>
  <si>
    <t xml:space="preserve">76703-62-3</t>
  </si>
  <si>
    <t xml:space="preserve">gamma-cyhalothrin</t>
  </si>
  <si>
    <t xml:space="preserve">Proaxis</t>
  </si>
  <si>
    <t xml:space="preserve">8030-53-3</t>
  </si>
  <si>
    <t xml:space="preserve">gibberellin A4+A7</t>
  </si>
  <si>
    <t xml:space="preserve">P, Q</t>
  </si>
  <si>
    <t xml:space="preserve">77182-82-2</t>
  </si>
  <si>
    <t xml:space="preserve">glufosinate-ammonium</t>
  </si>
  <si>
    <t xml:space="preserve">Rely</t>
  </si>
  <si>
    <t xml:space="preserve">1071-83-6</t>
  </si>
  <si>
    <t xml:space="preserve">glyphosate</t>
  </si>
  <si>
    <t xml:space="preserve">Roundup</t>
  </si>
  <si>
    <t xml:space="preserve">38641-94-0</t>
  </si>
  <si>
    <t xml:space="preserve">Glyphosate-isopropylamine</t>
  </si>
  <si>
    <t xml:space="preserve">Glyphosate 5.4, Roundup</t>
  </si>
  <si>
    <t xml:space="preserve">112226-61-6</t>
  </si>
  <si>
    <t xml:space="preserve">halofenozide</t>
  </si>
  <si>
    <t xml:space="preserve">Mach II</t>
  </si>
  <si>
    <t xml:space="preserve">100798-20-1</t>
  </si>
  <si>
    <t xml:space="preserve">halosulfuron methyl</t>
  </si>
  <si>
    <t xml:space="preserve">Sandea, Permit, Manage</t>
  </si>
  <si>
    <t xml:space="preserve">69806-40-2</t>
  </si>
  <si>
    <t xml:space="preserve">Haloxyfop-P-methyl  (HALOXYFOP-R-METHYL)</t>
  </si>
  <si>
    <t xml:space="preserve">Gallant Super</t>
  </si>
  <si>
    <t xml:space="preserve">86479-06-3</t>
  </si>
  <si>
    <t xml:space="preserve">hexaflumuron</t>
  </si>
  <si>
    <t xml:space="preserve">Consult</t>
  </si>
  <si>
    <t xml:space="preserve">hexakis (now fenbutatin oxide)</t>
  </si>
  <si>
    <t xml:space="preserve">51235-04-2</t>
  </si>
  <si>
    <t xml:space="preserve">hexazinone</t>
  </si>
  <si>
    <t xml:space="preserve">Velpar</t>
  </si>
  <si>
    <t xml:space="preserve">78587-05-0</t>
  </si>
  <si>
    <t xml:space="preserve">hexythiazox</t>
  </si>
  <si>
    <t xml:space="preserve">Nexygon</t>
  </si>
  <si>
    <t xml:space="preserve">67485-29-4</t>
  </si>
  <si>
    <t xml:space="preserve">hydramethylnon</t>
  </si>
  <si>
    <t xml:space="preserve">Extinguish</t>
  </si>
  <si>
    <t xml:space="preserve">7722-84-1</t>
  </si>
  <si>
    <t xml:space="preserve">hydrogen peroxide (dioxide)</t>
  </si>
  <si>
    <t xml:space="preserve">Zerotol</t>
  </si>
  <si>
    <t xml:space="preserve">35554-44-0</t>
  </si>
  <si>
    <t xml:space="preserve">imazalil</t>
  </si>
  <si>
    <t xml:space="preserve">Deccozil</t>
  </si>
  <si>
    <t xml:space="preserve">114311-32-9</t>
  </si>
  <si>
    <t xml:space="preserve">imazamox</t>
  </si>
  <si>
    <t xml:space="preserve">Raptor</t>
  </si>
  <si>
    <t xml:space="preserve">104098-48-8, 81334-60-3</t>
  </si>
  <si>
    <t xml:space="preserve">imazapic, imazameth</t>
  </si>
  <si>
    <t xml:space="preserve">Cadre, Flame</t>
  </si>
  <si>
    <t xml:space="preserve">81334-34-1</t>
  </si>
  <si>
    <t xml:space="preserve">imazapyr</t>
  </si>
  <si>
    <t xml:space="preserve">Arsenal</t>
  </si>
  <si>
    <t xml:space="preserve">81335-47-9</t>
  </si>
  <si>
    <t xml:space="preserve">imazaquin</t>
  </si>
  <si>
    <t xml:space="preserve">Image</t>
  </si>
  <si>
    <t xml:space="preserve">81335-77-5</t>
  </si>
  <si>
    <t xml:space="preserve">imazethapyr</t>
  </si>
  <si>
    <t xml:space="preserve">Pursuit</t>
  </si>
  <si>
    <t xml:space="preserve">C, P, B</t>
  </si>
  <si>
    <t xml:space="preserve">138261-41-3</t>
  </si>
  <si>
    <t xml:space="preserve">imidacloprid</t>
  </si>
  <si>
    <t xml:space="preserve">Admire</t>
  </si>
  <si>
    <t xml:space="preserve">140923-17-7</t>
  </si>
  <si>
    <t xml:space="preserve">improvalicarb</t>
  </si>
  <si>
    <t xml:space="preserve">Melody</t>
  </si>
  <si>
    <t xml:space="preserve">950782-86-2</t>
  </si>
  <si>
    <t xml:space="preserve">indaziflam</t>
  </si>
  <si>
    <t xml:space="preserve">Marengo, Specticle</t>
  </si>
  <si>
    <t xml:space="preserve">144171-61-9</t>
  </si>
  <si>
    <t xml:space="preserve">indoxacarb</t>
  </si>
  <si>
    <t xml:space="preserve">Avaunt </t>
  </si>
  <si>
    <t xml:space="preserve">144550-36-7</t>
  </si>
  <si>
    <t xml:space="preserve">iodosulfuron-methyl-sodium</t>
  </si>
  <si>
    <t xml:space="preserve">Hussar</t>
  </si>
  <si>
    <t xml:space="preserve">125225-28-7</t>
  </si>
  <si>
    <t xml:space="preserve">ipconazole</t>
  </si>
  <si>
    <t xml:space="preserve">Vortex</t>
  </si>
  <si>
    <t xml:space="preserve">P,B,Z,C</t>
  </si>
  <si>
    <t xml:space="preserve">36734-19-7</t>
  </si>
  <si>
    <t xml:space="preserve">iprodione</t>
  </si>
  <si>
    <t xml:space="preserve">Rovral, Chipco</t>
  </si>
  <si>
    <t xml:space="preserve">42509-80-8</t>
  </si>
  <si>
    <t xml:space="preserve">isazofos</t>
  </si>
  <si>
    <t xml:space="preserve">Triumph</t>
  </si>
  <si>
    <t xml:space="preserve">C, Z, P, B</t>
  </si>
  <si>
    <t xml:space="preserve">25311-71-1</t>
  </si>
  <si>
    <t xml:space="preserve">isofenphos</t>
  </si>
  <si>
    <t xml:space="preserve">Oftanol</t>
  </si>
  <si>
    <t xml:space="preserve">163520-33-0</t>
  </si>
  <si>
    <t xml:space="preserve">Isoxadifen ethyl</t>
  </si>
  <si>
    <t xml:space="preserve">MaisTer, Laudis</t>
  </si>
  <si>
    <t xml:space="preserve">141112-29-0</t>
  </si>
  <si>
    <t xml:space="preserve">isoxaflutole</t>
  </si>
  <si>
    <t xml:space="preserve">nonw</t>
  </si>
  <si>
    <t xml:space="preserve">1332-58-7</t>
  </si>
  <si>
    <t xml:space="preserve">kaolin clay</t>
  </si>
  <si>
    <t xml:space="preserve">Surround</t>
  </si>
  <si>
    <t xml:space="preserve">CP</t>
  </si>
  <si>
    <t xml:space="preserve">143390-89-0</t>
  </si>
  <si>
    <t xml:space="preserve">kresoxim-methyl</t>
  </si>
  <si>
    <t xml:space="preserve">Sovran</t>
  </si>
  <si>
    <t xml:space="preserve">77501-63-4</t>
  </si>
  <si>
    <t xml:space="preserve">lactofen</t>
  </si>
  <si>
    <t xml:space="preserve">COBRA</t>
  </si>
  <si>
    <t xml:space="preserve">91465-08-6</t>
  </si>
  <si>
    <t xml:space="preserve">lambda-cyhalothrin</t>
  </si>
  <si>
    <t xml:space="preserve">Warrior, Battle</t>
  </si>
  <si>
    <t xml:space="preserve">2164  08  1</t>
  </si>
  <si>
    <t xml:space="preserve">lenacil</t>
  </si>
  <si>
    <t xml:space="preserve">Safari lite, Venzar</t>
  </si>
  <si>
    <t xml:space="preserve">58-88-9</t>
  </si>
  <si>
    <t xml:space="preserve">lindane</t>
  </si>
  <si>
    <t xml:space="preserve">Lindane</t>
  </si>
  <si>
    <t xml:space="preserve">330-55-2</t>
  </si>
  <si>
    <t xml:space="preserve">linuron</t>
  </si>
  <si>
    <t xml:space="preserve">Lorax</t>
  </si>
  <si>
    <t xml:space="preserve">103055-07-8</t>
  </si>
  <si>
    <t xml:space="preserve">lufenuron</t>
  </si>
  <si>
    <t xml:space="preserve">Match</t>
  </si>
  <si>
    <t xml:space="preserve">121-75-5</t>
  </si>
  <si>
    <t xml:space="preserve">malathion</t>
  </si>
  <si>
    <t xml:space="preserve">Cythion</t>
  </si>
  <si>
    <t xml:space="preserve">123-33-1</t>
  </si>
  <si>
    <t xml:space="preserve">maleic hydracide</t>
  </si>
  <si>
    <t xml:space="preserve">MH-30</t>
  </si>
  <si>
    <t xml:space="preserve">8018-01-7</t>
  </si>
  <si>
    <t xml:space="preserve">mancozeb</t>
  </si>
  <si>
    <t xml:space="preserve">Manzate</t>
  </si>
  <si>
    <t xml:space="preserve">173662-97-0</t>
  </si>
  <si>
    <t xml:space="preserve">mandestrobin</t>
  </si>
  <si>
    <t xml:space="preserve">S-2200</t>
  </si>
  <si>
    <t xml:space="preserve">374726-62-2</t>
  </si>
  <si>
    <t xml:space="preserve">mandipropamid</t>
  </si>
  <si>
    <t xml:space="preserve">Revus</t>
  </si>
  <si>
    <t xml:space="preserve">12427-38-2</t>
  </si>
  <si>
    <t xml:space="preserve">maneb</t>
  </si>
  <si>
    <t xml:space="preserve">Maneb</t>
  </si>
  <si>
    <t xml:space="preserve">94-74-6</t>
  </si>
  <si>
    <t xml:space="preserve">MCPA</t>
  </si>
  <si>
    <t xml:space="preserve">Bronate</t>
  </si>
  <si>
    <t xml:space="preserve">MCPA acid</t>
  </si>
  <si>
    <t xml:space="preserve">2039-46-5</t>
  </si>
  <si>
    <t xml:space="preserve">MCPA amine</t>
  </si>
  <si>
    <t xml:space="preserve">MCPA/B</t>
  </si>
  <si>
    <t xml:space="preserve">Thistrol</t>
  </si>
  <si>
    <t xml:space="preserve">3653-48-3</t>
  </si>
  <si>
    <t xml:space="preserve">MCPAsodium</t>
  </si>
  <si>
    <t xml:space="preserve">94-81-5</t>
  </si>
  <si>
    <t xml:space="preserve">MCPB</t>
  </si>
  <si>
    <t xml:space="preserve">Butoxone, Tropotox</t>
  </si>
  <si>
    <t xml:space="preserve">7085-19-0</t>
  </si>
  <si>
    <t xml:space="preserve">mecoprop, MCPP</t>
  </si>
  <si>
    <t xml:space="preserve">Mecoprop</t>
  </si>
  <si>
    <t xml:space="preserve">70630-17-0</t>
  </si>
  <si>
    <t xml:space="preserve">mefenoxam, metalaxyl-M</t>
  </si>
  <si>
    <t xml:space="preserve">Ridomil, Apron</t>
  </si>
  <si>
    <t xml:space="preserve">135590-91-9</t>
  </si>
  <si>
    <t xml:space="preserve">mefenpyr-diethyl</t>
  </si>
  <si>
    <t xml:space="preserve">Mesomezz</t>
  </si>
  <si>
    <t xml:space="preserve">1417782-03-6</t>
  </si>
  <si>
    <t xml:space="preserve">mefentrifluconazole</t>
  </si>
  <si>
    <t xml:space="preserve">Maxtima</t>
  </si>
  <si>
    <t xml:space="preserve">53780-34-0</t>
  </si>
  <si>
    <t xml:space="preserve">mefluidide</t>
  </si>
  <si>
    <t xml:space="preserve">Embark</t>
  </si>
  <si>
    <t xml:space="preserve">110235-47-7</t>
  </si>
  <si>
    <t xml:space="preserve">mepanipyrum</t>
  </si>
  <si>
    <t xml:space="preserve">Frupica</t>
  </si>
  <si>
    <t xml:space="preserve">208465-21-8</t>
  </si>
  <si>
    <t xml:space="preserve">mesosulfuron-methyl</t>
  </si>
  <si>
    <t xml:space="preserve">Atlantis</t>
  </si>
  <si>
    <t xml:space="preserve">104206-82-8</t>
  </si>
  <si>
    <t xml:space="preserve">mesotrione</t>
  </si>
  <si>
    <t xml:space="preserve">Callisto</t>
  </si>
  <si>
    <t xml:space="preserve">139968-49-3</t>
  </si>
  <si>
    <t xml:space="preserve">metaflumizone</t>
  </si>
  <si>
    <t xml:space="preserve">Accel</t>
  </si>
  <si>
    <t xml:space="preserve">C,D,R,L,S,P,B</t>
  </si>
  <si>
    <t xml:space="preserve">57837-19-1</t>
  </si>
  <si>
    <t xml:space="preserve">metalaxyl</t>
  </si>
  <si>
    <t xml:space="preserve">Apron, Ridomil</t>
  </si>
  <si>
    <t xml:space="preserve">metalaxyl- M, mefanoxam</t>
  </si>
  <si>
    <t xml:space="preserve">108-62-3</t>
  </si>
  <si>
    <t xml:space="preserve">metaldehyde</t>
  </si>
  <si>
    <t xml:space="preserve">Durham, Deadline, Lockout </t>
  </si>
  <si>
    <t xml:space="preserve">137-41-7</t>
  </si>
  <si>
    <t xml:space="preserve">metam potassium, potassium N-methyldithiocarbamate</t>
  </si>
  <si>
    <t xml:space="preserve">Tamifume, Sectagon k-54</t>
  </si>
  <si>
    <t xml:space="preserve">137-42-8</t>
  </si>
  <si>
    <t xml:space="preserve">metam sodium</t>
  </si>
  <si>
    <t xml:space="preserve">Woodfume</t>
  </si>
  <si>
    <t xml:space="preserve">41394-05-2</t>
  </si>
  <si>
    <t xml:space="preserve">metamitron</t>
  </si>
  <si>
    <t xml:space="preserve">Galahad, Goldbeet, Goltix 90</t>
  </si>
  <si>
    <t xml:space="preserve">67129-08-2</t>
  </si>
  <si>
    <t xml:space="preserve">metazachlor</t>
  </si>
  <si>
    <t xml:space="preserve">Alpha Metazachlor, Nimbus CS</t>
  </si>
  <si>
    <t xml:space="preserve">125116-23-6</t>
  </si>
  <si>
    <t xml:space="preserve">metconazole</t>
  </si>
  <si>
    <t xml:space="preserve">Caramba</t>
  </si>
  <si>
    <t xml:space="preserve">10265-92-6</t>
  </si>
  <si>
    <t xml:space="preserve">methamidophos</t>
  </si>
  <si>
    <t xml:space="preserve">Monitor</t>
  </si>
  <si>
    <t xml:space="preserve">950-37-8</t>
  </si>
  <si>
    <t xml:space="preserve">methidathion</t>
  </si>
  <si>
    <t xml:space="preserve">Supracide</t>
  </si>
  <si>
    <t xml:space="preserve">2032-65-7</t>
  </si>
  <si>
    <t xml:space="preserve">methiocarb</t>
  </si>
  <si>
    <t xml:space="preserve">Mesural</t>
  </si>
  <si>
    <t xml:space="preserve">Z, P, B</t>
  </si>
  <si>
    <t xml:space="preserve">16752-77-5</t>
  </si>
  <si>
    <t xml:space="preserve">methomyl</t>
  </si>
  <si>
    <t xml:space="preserve">Lannate</t>
  </si>
  <si>
    <t xml:space="preserve">72-43-5</t>
  </si>
  <si>
    <t xml:space="preserve">methoxychlor</t>
  </si>
  <si>
    <t xml:space="preserve">Marlate</t>
  </si>
  <si>
    <t xml:space="preserve">161050-58-4</t>
  </si>
  <si>
    <t xml:space="preserve">methoxyfenozide</t>
  </si>
  <si>
    <t xml:space="preserve">Intrepid</t>
  </si>
  <si>
    <t xml:space="preserve">74-83-9</t>
  </si>
  <si>
    <t xml:space="preserve">methyl bromide</t>
  </si>
  <si>
    <t xml:space="preserve">298-00-0</t>
  </si>
  <si>
    <t xml:space="preserve">methyl parathion</t>
  </si>
  <si>
    <t xml:space="preserve">Penncap-M</t>
  </si>
  <si>
    <t xml:space="preserve">9006-42-2</t>
  </si>
  <si>
    <t xml:space="preserve">metiram</t>
  </si>
  <si>
    <t xml:space="preserve">Polyram</t>
  </si>
  <si>
    <t xml:space="preserve">3060-89-7</t>
  </si>
  <si>
    <t xml:space="preserve">metobromuron</t>
  </si>
  <si>
    <t xml:space="preserve">METOBROMURON 500 SC, Patoran, Pattonex</t>
  </si>
  <si>
    <t xml:space="preserve">51218-45-2</t>
  </si>
  <si>
    <t xml:space="preserve">metolachlor</t>
  </si>
  <si>
    <t xml:space="preserve">Dual</t>
  </si>
  <si>
    <t xml:space="preserve">139528-85-1</t>
  </si>
  <si>
    <t xml:space="preserve">metosulam</t>
  </si>
  <si>
    <t xml:space="preserve">Eclipse</t>
  </si>
  <si>
    <t xml:space="preserve">220899-03-6</t>
  </si>
  <si>
    <t xml:space="preserve">metrafenone</t>
  </si>
  <si>
    <t xml:space="preserve">Attenzo, Flexity, Capalo</t>
  </si>
  <si>
    <t xml:space="preserve">21087-64-9</t>
  </si>
  <si>
    <t xml:space="preserve">metribuzin</t>
  </si>
  <si>
    <t xml:space="preserve">Sencor, Lexone</t>
  </si>
  <si>
    <t xml:space="preserve">74223-64-6</t>
  </si>
  <si>
    <t xml:space="preserve">metsulfuron-methyl</t>
  </si>
  <si>
    <t xml:space="preserve">Ally, Escort</t>
  </si>
  <si>
    <t xml:space="preserve">7786-34-7</t>
  </si>
  <si>
    <t xml:space="preserve">mevinphos</t>
  </si>
  <si>
    <t xml:space="preserve">Phosdrin</t>
  </si>
  <si>
    <t xml:space="preserve">13977-65-6</t>
  </si>
  <si>
    <t xml:space="preserve">mono-potassium phosphite/phosphonic acid)</t>
  </si>
  <si>
    <t xml:space="preserve">2163-80-6</t>
  </si>
  <si>
    <t xml:space="preserve">MSMA Methylarsonic acid</t>
  </si>
  <si>
    <t xml:space="preserve">Trimec</t>
  </si>
  <si>
    <t xml:space="preserve">88671-89-0</t>
  </si>
  <si>
    <t xml:space="preserve">myclobutanil</t>
  </si>
  <si>
    <t xml:space="preserve">Nova, Eagle 20EW</t>
  </si>
  <si>
    <t xml:space="preserve">300-76-5</t>
  </si>
  <si>
    <t xml:space="preserve">naled</t>
  </si>
  <si>
    <t xml:space="preserve">Dibrom</t>
  </si>
  <si>
    <t xml:space="preserve">15299-99-7</t>
  </si>
  <si>
    <t xml:space="preserve">napropamide</t>
  </si>
  <si>
    <t xml:space="preserve">Devrinol</t>
  </si>
  <si>
    <t xml:space="preserve">132-66-1</t>
  </si>
  <si>
    <t xml:space="preserve">naptalam, acid</t>
  </si>
  <si>
    <t xml:space="preserve">Alanap</t>
  </si>
  <si>
    <t xml:space="preserve">111991-09-4</t>
  </si>
  <si>
    <t xml:space="preserve">nicosulfuron</t>
  </si>
  <si>
    <t xml:space="preserve">Accent</t>
  </si>
  <si>
    <t xml:space="preserve">27314-13-2</t>
  </si>
  <si>
    <t xml:space="preserve">norflurazon</t>
  </si>
  <si>
    <t xml:space="preserve">Zorial</t>
  </si>
  <si>
    <t xml:space="preserve">116714-46-6</t>
  </si>
  <si>
    <t xml:space="preserve">novaluron</t>
  </si>
  <si>
    <t xml:space="preserve">Novaluron 10SC</t>
  </si>
  <si>
    <t xml:space="preserve">121451-02-3</t>
  </si>
  <si>
    <t xml:space="preserve">noviflumuron</t>
  </si>
  <si>
    <t xml:space="preserve">Recruit</t>
  </si>
  <si>
    <t xml:space="preserve">64742-46-7</t>
  </si>
  <si>
    <t xml:space="preserve">oil (petroleum distillate)</t>
  </si>
  <si>
    <t xml:space="preserve">Oil</t>
  </si>
  <si>
    <t xml:space="preserve">DT,F,Z,B,P,L,R</t>
  </si>
  <si>
    <t xml:space="preserve">1113-02-6</t>
  </si>
  <si>
    <t xml:space="preserve">omethoate</t>
  </si>
  <si>
    <t xml:space="preserve">P, Q, T, U </t>
  </si>
  <si>
    <t xml:space="preserve">19044-88-3</t>
  </si>
  <si>
    <t xml:space="preserve">oryzalin</t>
  </si>
  <si>
    <t xml:space="preserve">Surflan</t>
  </si>
  <si>
    <t xml:space="preserve">39807-15-3</t>
  </si>
  <si>
    <t xml:space="preserve">oxadiargyl</t>
  </si>
  <si>
    <t xml:space="preserve">Topstar, Raft</t>
  </si>
  <si>
    <t xml:space="preserve">F, C</t>
  </si>
  <si>
    <t xml:space="preserve">19666-30-9</t>
  </si>
  <si>
    <t xml:space="preserve">oxadiazon</t>
  </si>
  <si>
    <t xml:space="preserve">Ronstar</t>
  </si>
  <si>
    <t xml:space="preserve">77732-09-3</t>
  </si>
  <si>
    <t xml:space="preserve">oxadixyl </t>
  </si>
  <si>
    <t xml:space="preserve">Sandofan, Ripost, Recoil</t>
  </si>
  <si>
    <t xml:space="preserve">23135-22-0</t>
  </si>
  <si>
    <t xml:space="preserve">oxamyl</t>
  </si>
  <si>
    <t xml:space="preserve">Vydate</t>
  </si>
  <si>
    <t xml:space="preserve">144651-06-9</t>
  </si>
  <si>
    <t xml:space="preserve">oxasulfuron</t>
  </si>
  <si>
    <t xml:space="preserve">Expert</t>
  </si>
  <si>
    <t xml:space="preserve">1003318-67-9</t>
  </si>
  <si>
    <t xml:space="preserve">oxathiapiprolin</t>
  </si>
  <si>
    <t xml:space="preserve">Orondis, Zorvec</t>
  </si>
  <si>
    <t xml:space="preserve">301-12-2</t>
  </si>
  <si>
    <t xml:space="preserve">oxydemeton-methyl</t>
  </si>
  <si>
    <t xml:space="preserve">Metasytox-R</t>
  </si>
  <si>
    <t xml:space="preserve">None  </t>
  </si>
  <si>
    <t xml:space="preserve">42874-03-3</t>
  </si>
  <si>
    <t xml:space="preserve">oxyfluorfen</t>
  </si>
  <si>
    <t xml:space="preserve">Goal</t>
  </si>
  <si>
    <t xml:space="preserve">79-57-2</t>
  </si>
  <si>
    <t xml:space="preserve">oxytetracycline hydrochloride (was terramycin)</t>
  </si>
  <si>
    <t xml:space="preserve">Mycoshield</t>
  </si>
  <si>
    <t xml:space="preserve">F, Bac</t>
  </si>
  <si>
    <t xml:space="preserve">oxythioquinox (is now chinomethionat)</t>
  </si>
  <si>
    <t xml:space="preserve">F, AC</t>
  </si>
  <si>
    <t xml:space="preserve">76738-62-0</t>
  </si>
  <si>
    <t xml:space="preserve">paclobutrazol</t>
  </si>
  <si>
    <t xml:space="preserve">Cultar, Bonzi</t>
  </si>
  <si>
    <t xml:space="preserve">1910-42-5</t>
  </si>
  <si>
    <t xml:space="preserve">paraquat-dichloride</t>
  </si>
  <si>
    <t xml:space="preserve">Gramaxone</t>
  </si>
  <si>
    <t xml:space="preserve">56-83-3</t>
  </si>
  <si>
    <t xml:space="preserve">parathion</t>
  </si>
  <si>
    <t xml:space="preserve">Niran, Phoskil</t>
  </si>
  <si>
    <t xml:space="preserve">P,C</t>
  </si>
  <si>
    <t xml:space="preserve">parathion methyl</t>
  </si>
  <si>
    <t xml:space="preserve">82-68-8</t>
  </si>
  <si>
    <t xml:space="preserve">PCNB (quintozine)</t>
  </si>
  <si>
    <t xml:space="preserve">Terraclor, Blocker</t>
  </si>
  <si>
    <t xml:space="preserve">114-71-2</t>
  </si>
  <si>
    <t xml:space="preserve">pebulate</t>
  </si>
  <si>
    <t xml:space="preserve">Tillam</t>
  </si>
  <si>
    <t xml:space="preserve">66246-88-6</t>
  </si>
  <si>
    <t xml:space="preserve">penconazole</t>
  </si>
  <si>
    <t xml:space="preserve">66063-05-6</t>
  </si>
  <si>
    <t xml:space="preserve">pencycuron</t>
  </si>
  <si>
    <t xml:space="preserve">Monceren</t>
  </si>
  <si>
    <t xml:space="preserve">P,B,C</t>
  </si>
  <si>
    <t xml:space="preserve">40487-42-1</t>
  </si>
  <si>
    <t xml:space="preserve">pendimethalin</t>
  </si>
  <si>
    <t xml:space="preserve">Prowl</t>
  </si>
  <si>
    <t xml:space="preserve">494793-67-8</t>
  </si>
  <si>
    <t xml:space="preserve">penflufen</t>
  </si>
  <si>
    <t xml:space="preserve">EverGol prime, Emesto Quantum</t>
  </si>
  <si>
    <t xml:space="preserve">219714-96-2</t>
  </si>
  <si>
    <t xml:space="preserve">penoxsulam</t>
  </si>
  <si>
    <t xml:space="preserve">Grasp</t>
  </si>
  <si>
    <t xml:space="preserve">F, S</t>
  </si>
  <si>
    <t xml:space="preserve">87-86-5</t>
  </si>
  <si>
    <t xml:space="preserve">pentacholorophenol</t>
  </si>
  <si>
    <t xml:space="preserve">PCP</t>
  </si>
  <si>
    <t xml:space="preserve">183675-82-3</t>
  </si>
  <si>
    <t xml:space="preserve">penthiopyrad</t>
  </si>
  <si>
    <t xml:space="preserve">Fontelis</t>
  </si>
  <si>
    <t xml:space="preserve">4/29/2014New</t>
  </si>
  <si>
    <t xml:space="preserve">52645-53-1</t>
  </si>
  <si>
    <t xml:space="preserve">permethrin</t>
  </si>
  <si>
    <t xml:space="preserve">Ambush</t>
  </si>
  <si>
    <t xml:space="preserve">237-199-0</t>
  </si>
  <si>
    <t xml:space="preserve">phenmediphan</t>
  </si>
  <si>
    <t xml:space="preserve">Spin-aid</t>
  </si>
  <si>
    <t xml:space="preserve">298-02-2</t>
  </si>
  <si>
    <t xml:space="preserve">phorate</t>
  </si>
  <si>
    <t xml:space="preserve">Thimet</t>
  </si>
  <si>
    <t xml:space="preserve">D, P, B</t>
  </si>
  <si>
    <t xml:space="preserve">2310-17-0</t>
  </si>
  <si>
    <t xml:space="preserve">phosalone</t>
  </si>
  <si>
    <t xml:space="preserve">Zolone</t>
  </si>
  <si>
    <t xml:space="preserve">732-11-6</t>
  </si>
  <si>
    <t xml:space="preserve">phosmet</t>
  </si>
  <si>
    <t xml:space="preserve">Imidan</t>
  </si>
  <si>
    <t xml:space="preserve">13171-21-6</t>
  </si>
  <si>
    <t xml:space="preserve">phosphamidon</t>
  </si>
  <si>
    <t xml:space="preserve">Swat</t>
  </si>
  <si>
    <t xml:space="preserve">phosphonic or phosphorous acid</t>
  </si>
  <si>
    <t xml:space="preserve">Agri-fos</t>
  </si>
  <si>
    <t xml:space="preserve">1918-2-1</t>
  </si>
  <si>
    <t xml:space="preserve">picloram</t>
  </si>
  <si>
    <t xml:space="preserve">Pathway</t>
  </si>
  <si>
    <t xml:space="preserve">137641-05-5</t>
  </si>
  <si>
    <t xml:space="preserve">picolinafen</t>
  </si>
  <si>
    <t xml:space="preserve">Sniper, Paragon</t>
  </si>
  <si>
    <t xml:space="preserve">117428-22-5</t>
  </si>
  <si>
    <t xml:space="preserve">picoxystrobin</t>
  </si>
  <si>
    <t xml:space="preserve">Acanto</t>
  </si>
  <si>
    <t xml:space="preserve">51-03-6</t>
  </si>
  <si>
    <t xml:space="preserve">piperonyl butoxide</t>
  </si>
  <si>
    <t xml:space="preserve">Butacide</t>
  </si>
  <si>
    <t xml:space="preserve">23103-98-2</t>
  </si>
  <si>
    <t xml:space="preserve">pirimicarb</t>
  </si>
  <si>
    <t xml:space="preserve">Pirimor</t>
  </si>
  <si>
    <t xml:space="preserve">146659-78-1 or 22976-86-9</t>
  </si>
  <si>
    <t xml:space="preserve">polyoxin-D, polyoxorim</t>
  </si>
  <si>
    <t xml:space="preserve">Endorese</t>
  </si>
  <si>
    <t xml:space="preserve">298-14-6</t>
  </si>
  <si>
    <t xml:space="preserve">potassium bicarbonate</t>
  </si>
  <si>
    <t xml:space="preserve">Armicarb, Kaligreen</t>
  </si>
  <si>
    <t xml:space="preserve">potassium bromide</t>
  </si>
  <si>
    <t xml:space="preserve">86209-51-0</t>
  </si>
  <si>
    <t xml:space="preserve">primisulfuron-methyl</t>
  </si>
  <si>
    <t xml:space="preserve">Beacon</t>
  </si>
  <si>
    <t xml:space="preserve">67747-09-5</t>
  </si>
  <si>
    <t xml:space="preserve">prochloraz</t>
  </si>
  <si>
    <t xml:space="preserve">Sportak</t>
  </si>
  <si>
    <t xml:space="preserve">32809-16-8</t>
  </si>
  <si>
    <t xml:space="preserve">procymidone</t>
  </si>
  <si>
    <t xml:space="preserve">29091-21-2</t>
  </si>
  <si>
    <t xml:space="preserve">prodiamine</t>
  </si>
  <si>
    <t xml:space="preserve">Barricade</t>
  </si>
  <si>
    <t xml:space="preserve">41198-08-7</t>
  </si>
  <si>
    <t xml:space="preserve">profenofos</t>
  </si>
  <si>
    <t xml:space="preserve">Curacron</t>
  </si>
  <si>
    <t xml:space="preserve">127277-53-6</t>
  </si>
  <si>
    <t xml:space="preserve">prohexadione - CA</t>
  </si>
  <si>
    <t xml:space="preserve">Apogee</t>
  </si>
  <si>
    <t xml:space="preserve">prometon</t>
  </si>
  <si>
    <t xml:space="preserve">Prometon</t>
  </si>
  <si>
    <t xml:space="preserve">S, P, B, C</t>
  </si>
  <si>
    <t xml:space="preserve">7287-19-6</t>
  </si>
  <si>
    <t xml:space="preserve">prometryn</t>
  </si>
  <si>
    <t xml:space="preserve">Caparol</t>
  </si>
  <si>
    <t xml:space="preserve">23950-58-5</t>
  </si>
  <si>
    <t xml:space="preserve">pronamide is now propyzamide</t>
  </si>
  <si>
    <t xml:space="preserve">Kerb</t>
  </si>
  <si>
    <t xml:space="preserve">25606-41-1</t>
  </si>
  <si>
    <t xml:space="preserve">propamocarb HCL</t>
  </si>
  <si>
    <t xml:space="preserve">Banol, Tattoo C, Dynone</t>
  </si>
  <si>
    <t xml:space="preserve">709-98-8</t>
  </si>
  <si>
    <t xml:space="preserve">propanil</t>
  </si>
  <si>
    <t xml:space="preserve">Stam</t>
  </si>
  <si>
    <t xml:space="preserve">111479-05-1</t>
  </si>
  <si>
    <t xml:space="preserve">propaquizafop</t>
  </si>
  <si>
    <t xml:space="preserve">Falcon, Shogun, Zealot</t>
  </si>
  <si>
    <t xml:space="preserve">2312-35-8</t>
  </si>
  <si>
    <t xml:space="preserve">propargite</t>
  </si>
  <si>
    <t xml:space="preserve">Omite</t>
  </si>
  <si>
    <t xml:space="preserve">139-40-2</t>
  </si>
  <si>
    <t xml:space="preserve">propazine</t>
  </si>
  <si>
    <t xml:space="preserve">Milogard</t>
  </si>
  <si>
    <t xml:space="preserve">60207-90-1</t>
  </si>
  <si>
    <t xml:space="preserve">propiconazole</t>
  </si>
  <si>
    <t xml:space="preserve">Orbit, Tilt</t>
  </si>
  <si>
    <t xml:space="preserve">12071-83-9</t>
  </si>
  <si>
    <t xml:space="preserve">propineb</t>
  </si>
  <si>
    <t xml:space="preserve">Anthracol</t>
  </si>
  <si>
    <t xml:space="preserve">114-26-1</t>
  </si>
  <si>
    <t xml:space="preserve">propoxur</t>
  </si>
  <si>
    <t xml:space="preserve">Baygon</t>
  </si>
  <si>
    <t xml:space="preserve">181274-15-7</t>
  </si>
  <si>
    <t xml:space="preserve">propoxycarbazone-sodium</t>
  </si>
  <si>
    <t xml:space="preserve">Olympus, Attribute</t>
  </si>
  <si>
    <t xml:space="preserve">propyzamide (was pronamide)</t>
  </si>
  <si>
    <t xml:space="preserve">52888-80-9</t>
  </si>
  <si>
    <t xml:space="preserve">prosulfocarb</t>
  </si>
  <si>
    <t xml:space="preserve">Def, Boxer, Dian</t>
  </si>
  <si>
    <t xml:space="preserve">94124-34-5</t>
  </si>
  <si>
    <t xml:space="preserve">prosulfuron</t>
  </si>
  <si>
    <t xml:space="preserve">Peak</t>
  </si>
  <si>
    <t xml:space="preserve">178928-70-6</t>
  </si>
  <si>
    <t xml:space="preserve">prothioconazole</t>
  </si>
  <si>
    <t xml:space="preserve">Acceleron</t>
  </si>
  <si>
    <t xml:space="preserve">pryazon (chloridazon)</t>
  </si>
  <si>
    <t xml:space="preserve">M,O,B,R,L</t>
  </si>
  <si>
    <t xml:space="preserve">1228284-64-7</t>
  </si>
  <si>
    <t xml:space="preserve">pydiflumetofen</t>
  </si>
  <si>
    <t xml:space="preserve">Prosterity</t>
  </si>
  <si>
    <t xml:space="preserve">123312-89-0</t>
  </si>
  <si>
    <t xml:space="preserve">pymetrozine</t>
  </si>
  <si>
    <t xml:space="preserve">Fulfill, Sterling, Chess</t>
  </si>
  <si>
    <t xml:space="preserve">175013-18-0</t>
  </si>
  <si>
    <t xml:space="preserve">pyraclostrobin</t>
  </si>
  <si>
    <t xml:space="preserve">Insignia</t>
  </si>
  <si>
    <t xml:space="preserve">129630-19-9</t>
  </si>
  <si>
    <t xml:space="preserve">pyraflufen-ethyl</t>
  </si>
  <si>
    <t xml:space="preserve">Ecopart</t>
  </si>
  <si>
    <t xml:space="preserve">8003-34-7</t>
  </si>
  <si>
    <t xml:space="preserve">pyrethrin</t>
  </si>
  <si>
    <t xml:space="preserve">Pyronone</t>
  </si>
  <si>
    <t xml:space="preserve">96489-71-3</t>
  </si>
  <si>
    <t xml:space="preserve">pyridaben</t>
  </si>
  <si>
    <t xml:space="preserve">Pyramite</t>
  </si>
  <si>
    <t xml:space="preserve">55512-33-9</t>
  </si>
  <si>
    <t xml:space="preserve">pyridate</t>
  </si>
  <si>
    <t xml:space="preserve">Lentagran</t>
  </si>
  <si>
    <t xml:space="preserve">53112-28-0</t>
  </si>
  <si>
    <t xml:space="preserve">pyrimethanil</t>
  </si>
  <si>
    <t xml:space="preserve">Scala</t>
  </si>
  <si>
    <t xml:space="preserve">95737-68-1</t>
  </si>
  <si>
    <t xml:space="preserve">pyriproxyfen</t>
  </si>
  <si>
    <t xml:space="preserve">Distance IGR</t>
  </si>
  <si>
    <t xml:space="preserve">123343-16-8</t>
  </si>
  <si>
    <t xml:space="preserve">pyrithiobac-sodium</t>
  </si>
  <si>
    <t xml:space="preserve">Staple</t>
  </si>
  <si>
    <t xml:space="preserve">447399-55-5</t>
  </si>
  <si>
    <t xml:space="preserve">pyroxasulfone</t>
  </si>
  <si>
    <t xml:space="preserve">Zidua</t>
  </si>
  <si>
    <t xml:space="preserve">13593-03-08</t>
  </si>
  <si>
    <t xml:space="preserve">quinalphos</t>
  </si>
  <si>
    <t xml:space="preserve">Starlux</t>
  </si>
  <si>
    <t xml:space="preserve">84087-01-4</t>
  </si>
  <si>
    <t xml:space="preserve">quinclorac</t>
  </si>
  <si>
    <t xml:space="preserve">Drive</t>
  </si>
  <si>
    <t xml:space="preserve">124495-18-7</t>
  </si>
  <si>
    <t xml:space="preserve">quinoxyfen</t>
  </si>
  <si>
    <t xml:space="preserve">Quintec</t>
  </si>
  <si>
    <t xml:space="preserve">quintozene (PCNB)</t>
  </si>
  <si>
    <t xml:space="preserve">Terraclor, Engage, Defend</t>
  </si>
  <si>
    <t xml:space="preserve">100646-51-3</t>
  </si>
  <si>
    <t xml:space="preserve">quizalofop-P-ethyl</t>
  </si>
  <si>
    <t xml:space="preserve">Assure</t>
  </si>
  <si>
    <t xml:space="preserve">10453-86-8</t>
  </si>
  <si>
    <t xml:space="preserve">resmethrin</t>
  </si>
  <si>
    <t xml:space="preserve">Resmethrin</t>
  </si>
  <si>
    <t xml:space="preserve">rimsulfuron</t>
  </si>
  <si>
    <t xml:space="preserve">Matrix</t>
  </si>
  <si>
    <t xml:space="preserve">83-79-4</t>
  </si>
  <si>
    <t xml:space="preserve">rotenone</t>
  </si>
  <si>
    <t xml:space="preserve">Fertilome</t>
  </si>
  <si>
    <t xml:space="preserve">15662-33-6</t>
  </si>
  <si>
    <t xml:space="preserve">ryania</t>
  </si>
  <si>
    <t xml:space="preserve">Ryania</t>
  </si>
  <si>
    <t xml:space="preserve">Z,L,R,P,B,C</t>
  </si>
  <si>
    <t xml:space="preserve">sabadilla</t>
  </si>
  <si>
    <t xml:space="preserve">Red Devil</t>
  </si>
  <si>
    <t xml:space="preserve">DT,D,S,P,R,L</t>
  </si>
  <si>
    <t xml:space="preserve">372137-35-4</t>
  </si>
  <si>
    <t xml:space="preserve">saflufenacil</t>
  </si>
  <si>
    <t xml:space="preserve">Kixor</t>
  </si>
  <si>
    <t xml:space="preserve">874967-67-6</t>
  </si>
  <si>
    <t xml:space="preserve">sedaxane</t>
  </si>
  <si>
    <t xml:space="preserve">Cruiser Vibrance</t>
  </si>
  <si>
    <t xml:space="preserve">74051-80-2</t>
  </si>
  <si>
    <t xml:space="preserve">sethoxydim</t>
  </si>
  <si>
    <t xml:space="preserve">Poast</t>
  </si>
  <si>
    <t xml:space="preserve">1982-49-6</t>
  </si>
  <si>
    <t xml:space="preserve">siduron</t>
  </si>
  <si>
    <t xml:space="preserve">Tupersan</t>
  </si>
  <si>
    <t xml:space="preserve">17217-20-6</t>
  </si>
  <si>
    <t xml:space="preserve">silthiofam</t>
  </si>
  <si>
    <t xml:space="preserve">Latitude</t>
  </si>
  <si>
    <t xml:space="preserve">122-34-9</t>
  </si>
  <si>
    <t xml:space="preserve">simazine</t>
  </si>
  <si>
    <t xml:space="preserve">Princep</t>
  </si>
  <si>
    <t xml:space="preserve">65733-20-2</t>
  </si>
  <si>
    <t xml:space="preserve">s-kinoprene</t>
  </si>
  <si>
    <t xml:space="preserve">Enstar II</t>
  </si>
  <si>
    <t xml:space="preserve">Z,L,R,S,P,B</t>
  </si>
  <si>
    <t xml:space="preserve">87392-12-9</t>
  </si>
  <si>
    <t xml:space="preserve">S-metolachlor</t>
  </si>
  <si>
    <t xml:space="preserve">Dual Gold</t>
  </si>
  <si>
    <t xml:space="preserve">8046-74-0</t>
  </si>
  <si>
    <t xml:space="preserve">soap (potassium salts of fatty acids)</t>
  </si>
  <si>
    <t xml:space="preserve">M-Pede</t>
  </si>
  <si>
    <t xml:space="preserve">E,T,M,O,F,D,B,S,R,L</t>
  </si>
  <si>
    <t xml:space="preserve">sodium chlorate</t>
  </si>
  <si>
    <t xml:space="preserve">Pramitol</t>
  </si>
  <si>
    <t xml:space="preserve">7681-52-9</t>
  </si>
  <si>
    <t xml:space="preserve">sodium hypochlorite</t>
  </si>
  <si>
    <t xml:space="preserve">Chlor-aid</t>
  </si>
  <si>
    <t xml:space="preserve">D,S,Z,L,R,C,P,B</t>
  </si>
  <si>
    <t xml:space="preserve">187166-40-1</t>
  </si>
  <si>
    <t xml:space="preserve">spinetoram</t>
  </si>
  <si>
    <t xml:space="preserve">Delegate</t>
  </si>
  <si>
    <t xml:space="preserve">168316-95-8</t>
  </si>
  <si>
    <t xml:space="preserve">spinosad</t>
  </si>
  <si>
    <t xml:space="preserve">SpinTor,Tracer</t>
  </si>
  <si>
    <t xml:space="preserve">148477-71-8</t>
  </si>
  <si>
    <t xml:space="preserve">spiridoclofen</t>
  </si>
  <si>
    <t xml:space="preserve">Envidor</t>
  </si>
  <si>
    <t xml:space="preserve">P,F,D</t>
  </si>
  <si>
    <t xml:space="preserve">283594-90-1</t>
  </si>
  <si>
    <t xml:space="preserve">spiromesifen</t>
  </si>
  <si>
    <t xml:space="preserve">Oberon</t>
  </si>
  <si>
    <t xml:space="preserve">203313-25-1</t>
  </si>
  <si>
    <t xml:space="preserve">spirotetramat</t>
  </si>
  <si>
    <t xml:space="preserve">Movento</t>
  </si>
  <si>
    <t xml:space="preserve">D,F,L,R,S,C,P</t>
  </si>
  <si>
    <t xml:space="preserve">118134-30-8</t>
  </si>
  <si>
    <t xml:space="preserve">spiroxamine</t>
  </si>
  <si>
    <t xml:space="preserve">Impulse</t>
  </si>
  <si>
    <t xml:space="preserve">57-92-1</t>
  </si>
  <si>
    <t xml:space="preserve">streptomycin</t>
  </si>
  <si>
    <t xml:space="preserve">Agrimycin 17</t>
  </si>
  <si>
    <t xml:space="preserve">Bac</t>
  </si>
  <si>
    <t xml:space="preserve">99105-77-8</t>
  </si>
  <si>
    <t xml:space="preserve">sulcotrione</t>
  </si>
  <si>
    <t xml:space="preserve">Mikado, Cyclone</t>
  </si>
  <si>
    <t xml:space="preserve">122836-35-5</t>
  </si>
  <si>
    <t xml:space="preserve">sulfentrazone</t>
  </si>
  <si>
    <t xml:space="preserve">Authority</t>
  </si>
  <si>
    <t xml:space="preserve">74222-97-2</t>
  </si>
  <si>
    <t xml:space="preserve">sulfometuron-methyl</t>
  </si>
  <si>
    <t xml:space="preserve">Oust</t>
  </si>
  <si>
    <t xml:space="preserve">81591-81-3</t>
  </si>
  <si>
    <t xml:space="preserve">sulfosate</t>
  </si>
  <si>
    <t xml:space="preserve">Touchdown</t>
  </si>
  <si>
    <t xml:space="preserve">141776-32-1</t>
  </si>
  <si>
    <t xml:space="preserve">sulfosulfuron</t>
  </si>
  <si>
    <t xml:space="preserve">Monitor, Maverick</t>
  </si>
  <si>
    <t xml:space="preserve">946578-00-3</t>
  </si>
  <si>
    <t xml:space="preserve">sulfoxaflor</t>
  </si>
  <si>
    <t xml:space="preserve">Closer</t>
  </si>
  <si>
    <t xml:space="preserve">7704-34-9</t>
  </si>
  <si>
    <t xml:space="preserve">sulfur</t>
  </si>
  <si>
    <t xml:space="preserve">Sulfur</t>
  </si>
  <si>
    <t xml:space="preserve">102851-06-9</t>
  </si>
  <si>
    <t xml:space="preserve">tau-fluvalinate</t>
  </si>
  <si>
    <t xml:space="preserve">Klartan, Mavrik</t>
  </si>
  <si>
    <t xml:space="preserve">i</t>
  </si>
  <si>
    <t xml:space="preserve">107534-96-3</t>
  </si>
  <si>
    <t xml:space="preserve">tebuconazole</t>
  </si>
  <si>
    <t xml:space="preserve">Folicur</t>
  </si>
  <si>
    <t xml:space="preserve">112410-23-8</t>
  </si>
  <si>
    <t xml:space="preserve">tebufenozide</t>
  </si>
  <si>
    <t xml:space="preserve">Confirm</t>
  </si>
  <si>
    <t xml:space="preserve">119168-77-3</t>
  </si>
  <si>
    <t xml:space="preserve">tebufenpyrad</t>
  </si>
  <si>
    <t xml:space="preserve">Comanche, Masai</t>
  </si>
  <si>
    <t xml:space="preserve">34014-18-1</t>
  </si>
  <si>
    <t xml:space="preserve">tebuthiuron</t>
  </si>
  <si>
    <t xml:space="preserve">Spike</t>
  </si>
  <si>
    <t xml:space="preserve">83121-18-0</t>
  </si>
  <si>
    <t xml:space="preserve">teflubenzuron</t>
  </si>
  <si>
    <t xml:space="preserve">Dart</t>
  </si>
  <si>
    <t xml:space="preserve">79538-32-2</t>
  </si>
  <si>
    <t xml:space="preserve">tefluthrin</t>
  </si>
  <si>
    <t xml:space="preserve">Force</t>
  </si>
  <si>
    <t xml:space="preserve">335104-84-2</t>
  </si>
  <si>
    <t xml:space="preserve">tembotrione</t>
  </si>
  <si>
    <t xml:space="preserve">Triketone</t>
  </si>
  <si>
    <t xml:space="preserve">tepraloxydim</t>
  </si>
  <si>
    <t xml:space="preserve">5902-51-2</t>
  </si>
  <si>
    <t xml:space="preserve">terbacil</t>
  </si>
  <si>
    <t xml:space="preserve">Sinbar</t>
  </si>
  <si>
    <t xml:space="preserve">13071-79-9</t>
  </si>
  <si>
    <t xml:space="preserve">terbufos</t>
  </si>
  <si>
    <t xml:space="preserve">Counter</t>
  </si>
  <si>
    <t xml:space="preserve">5915-41-3</t>
  </si>
  <si>
    <t xml:space="preserve">terbuthylazine</t>
  </si>
  <si>
    <t xml:space="preserve">Calaris</t>
  </si>
  <si>
    <t xml:space="preserve">886-50-0</t>
  </si>
  <si>
    <t xml:space="preserve">terbutryn</t>
  </si>
  <si>
    <t xml:space="preserve">Terbutrex</t>
  </si>
  <si>
    <t xml:space="preserve">terramycin</t>
  </si>
  <si>
    <t xml:space="preserve">112181-77-3</t>
  </si>
  <si>
    <t xml:space="preserve">tetraconazole</t>
  </si>
  <si>
    <t xml:space="preserve">Eminent</t>
  </si>
  <si>
    <t xml:space="preserve">May-12-2017</t>
  </si>
  <si>
    <t xml:space="preserve">116-29-0</t>
  </si>
  <si>
    <t xml:space="preserve">tetradifon</t>
  </si>
  <si>
    <t xml:space="preserve">Acimite, Amidion</t>
  </si>
  <si>
    <t xml:space="preserve">C,S</t>
  </si>
  <si>
    <t xml:space="preserve">148-79-8</t>
  </si>
  <si>
    <t xml:space="preserve">thiabendazole</t>
  </si>
  <si>
    <t xml:space="preserve">Thiabendazole, Mertect</t>
  </si>
  <si>
    <t xml:space="preserve">111988-49-9</t>
  </si>
  <si>
    <t xml:space="preserve">thiacloprid</t>
  </si>
  <si>
    <t xml:space="preserve">Calypso</t>
  </si>
  <si>
    <t xml:space="preserve">153719-23-4</t>
  </si>
  <si>
    <t xml:space="preserve">thiamethoxam</t>
  </si>
  <si>
    <t xml:space="preserve">Actara</t>
  </si>
  <si>
    <t xml:space="preserve">117718-60-2</t>
  </si>
  <si>
    <t xml:space="preserve">thiazopyr</t>
  </si>
  <si>
    <t xml:space="preserve">Mandate, Visor</t>
  </si>
  <si>
    <t xml:space="preserve">936331-72-5</t>
  </si>
  <si>
    <t xml:space="preserve">thiencarbazone</t>
  </si>
  <si>
    <t xml:space="preserve">Adengo</t>
  </si>
  <si>
    <t xml:space="preserve">317815-83-1</t>
  </si>
  <si>
    <t xml:space="preserve">thiencarbazone-methyl</t>
  </si>
  <si>
    <t xml:space="preserve">Adengo, velocity</t>
  </si>
  <si>
    <t xml:space="preserve">79277-27-3</t>
  </si>
  <si>
    <t xml:space="preserve">thifensulfuron-methyl</t>
  </si>
  <si>
    <t xml:space="preserve">Harmony</t>
  </si>
  <si>
    <t xml:space="preserve">130000-40-7</t>
  </si>
  <si>
    <t xml:space="preserve">thifluzamide</t>
  </si>
  <si>
    <t xml:space="preserve">Greatam, Jangta, Pulsor</t>
  </si>
  <si>
    <t xml:space="preserve">31895-21-3</t>
  </si>
  <si>
    <t xml:space="preserve">thiocyclam</t>
  </si>
  <si>
    <t xml:space="preserve">Evisect or Tryclam</t>
  </si>
  <si>
    <t xml:space="preserve">59669-26-0</t>
  </si>
  <si>
    <t xml:space="preserve">thiodicarb</t>
  </si>
  <si>
    <t xml:space="preserve">Larvin</t>
  </si>
  <si>
    <t xml:space="preserve">23564-05-8</t>
  </si>
  <si>
    <t xml:space="preserve">thiophanate-methyl</t>
  </si>
  <si>
    <t xml:space="preserve">Topsin-M</t>
  </si>
  <si>
    <t xml:space="preserve">137-26-8</t>
  </si>
  <si>
    <t xml:space="preserve">thiram</t>
  </si>
  <si>
    <t xml:space="preserve">Thiram</t>
  </si>
  <si>
    <t xml:space="preserve">731-27-1</t>
  </si>
  <si>
    <t xml:space="preserve">tolylfluanid</t>
  </si>
  <si>
    <t xml:space="preserve">Eurapen-M, Elvaron</t>
  </si>
  <si>
    <t xml:space="preserve">210631-68-8</t>
  </si>
  <si>
    <t xml:space="preserve">topramezone</t>
  </si>
  <si>
    <t xml:space="preserve">Clio</t>
  </si>
  <si>
    <t xml:space="preserve">87820-88-0</t>
  </si>
  <si>
    <t xml:space="preserve">tralkoxydim</t>
  </si>
  <si>
    <t xml:space="preserve">Achieve, Grasp, Splendor</t>
  </si>
  <si>
    <t xml:space="preserve">66481-25-6</t>
  </si>
  <si>
    <t xml:space="preserve">tralomethrin</t>
  </si>
  <si>
    <t xml:space="preserve">Saga</t>
  </si>
  <si>
    <t xml:space="preserve">trebuthiuron</t>
  </si>
  <si>
    <t xml:space="preserve">Trebuthiuron</t>
  </si>
  <si>
    <t xml:space="preserve">43121-43-3</t>
  </si>
  <si>
    <t xml:space="preserve">triadimefon</t>
  </si>
  <si>
    <t xml:space="preserve">Bayleton</t>
  </si>
  <si>
    <t xml:space="preserve">P,S</t>
  </si>
  <si>
    <t xml:space="preserve">55219-65-3</t>
  </si>
  <si>
    <t xml:space="preserve">triadimenol</t>
  </si>
  <si>
    <t xml:space="preserve">2303-17-5</t>
  </si>
  <si>
    <t xml:space="preserve">tri-allate</t>
  </si>
  <si>
    <t xml:space="preserve">Avadex BW</t>
  </si>
  <si>
    <t xml:space="preserve">24017-47-8</t>
  </si>
  <si>
    <t xml:space="preserve">triazophos, triazofos</t>
  </si>
  <si>
    <t xml:space="preserve">Hostathion</t>
  </si>
  <si>
    <t xml:space="preserve">101200-48-0</t>
  </si>
  <si>
    <t xml:space="preserve">tribenuron-methyl</t>
  </si>
  <si>
    <t xml:space="preserve">Express</t>
  </si>
  <si>
    <t xml:space="preserve">52-68-6</t>
  </si>
  <si>
    <t xml:space="preserve">trichlorfon</t>
  </si>
  <si>
    <t xml:space="preserve">Dipterex</t>
  </si>
  <si>
    <t xml:space="preserve"> </t>
  </si>
  <si>
    <t xml:space="preserve">55335-06-3</t>
  </si>
  <si>
    <t xml:space="preserve">triclopyr</t>
  </si>
  <si>
    <t xml:space="preserve">Garlon</t>
  </si>
  <si>
    <t xml:space="preserve">81412-43-3</t>
  </si>
  <si>
    <t xml:space="preserve">tridemorph</t>
  </si>
  <si>
    <t xml:space="preserve">Calixen</t>
  </si>
  <si>
    <t xml:space="preserve">141517-21-7</t>
  </si>
  <si>
    <t xml:space="preserve">trifloxystrobin</t>
  </si>
  <si>
    <t xml:space="preserve">Flint</t>
  </si>
  <si>
    <t xml:space="preserve">199119-58-9</t>
  </si>
  <si>
    <t xml:space="preserve">trifloxysulfuron-sodium</t>
  </si>
  <si>
    <t xml:space="preserve">Envoke</t>
  </si>
  <si>
    <t xml:space="preserve">68694-11-1</t>
  </si>
  <si>
    <t xml:space="preserve">triflumizole</t>
  </si>
  <si>
    <t xml:space="preserve">Procure</t>
  </si>
  <si>
    <t xml:space="preserve">64628-44-0</t>
  </si>
  <si>
    <t xml:space="preserve">triflumuron</t>
  </si>
  <si>
    <t xml:space="preserve">Alsystin</t>
  </si>
  <si>
    <t xml:space="preserve">D,Z,C,P</t>
  </si>
  <si>
    <t xml:space="preserve">1582-09-8</t>
  </si>
  <si>
    <t xml:space="preserve">trifluralin</t>
  </si>
  <si>
    <t xml:space="preserve">Treflan</t>
  </si>
  <si>
    <t xml:space="preserve">126535-15-7</t>
  </si>
  <si>
    <t xml:space="preserve">triflusulfuron-methyl</t>
  </si>
  <si>
    <t xml:space="preserve">Debut, Upbeet</t>
  </si>
  <si>
    <t xml:space="preserve">26644-46-2</t>
  </si>
  <si>
    <t xml:space="preserve">triforine</t>
  </si>
  <si>
    <t xml:space="preserve">Funginex</t>
  </si>
  <si>
    <t xml:space="preserve">104273-73-6</t>
  </si>
  <si>
    <t xml:space="preserve">trinexapac-ethyl</t>
  </si>
  <si>
    <t xml:space="preserve">PrimoMax</t>
  </si>
  <si>
    <t xml:space="preserve">76-87-9</t>
  </si>
  <si>
    <t xml:space="preserve">triphenyltin hydroxide</t>
  </si>
  <si>
    <t xml:space="preserve">Fentin hydroxide, Super tin</t>
  </si>
  <si>
    <t xml:space="preserve">131983-72-7</t>
  </si>
  <si>
    <t xml:space="preserve">triticonazole</t>
  </si>
  <si>
    <t xml:space="preserve">Real, Premis</t>
  </si>
  <si>
    <t xml:space="preserve">37248-47-8</t>
  </si>
  <si>
    <t xml:space="preserve">validamycin</t>
  </si>
  <si>
    <t xml:space="preserve">Validacin, Valimon, Solacol</t>
  </si>
  <si>
    <t xml:space="preserve">F/antibiotic</t>
  </si>
  <si>
    <t xml:space="preserve">Z, D, koc</t>
  </si>
  <si>
    <t xml:space="preserve">50471-44-8</t>
  </si>
  <si>
    <t xml:space="preserve">vinclozolin</t>
  </si>
  <si>
    <t xml:space="preserve">Ronilan, Touche</t>
  </si>
  <si>
    <t xml:space="preserve">12122-67-7</t>
  </si>
  <si>
    <t xml:space="preserve">zineb</t>
  </si>
  <si>
    <t xml:space="preserve">Dithane Z</t>
  </si>
  <si>
    <t xml:space="preserve">137-30-4</t>
  </si>
  <si>
    <t xml:space="preserve">ziram</t>
  </si>
  <si>
    <t xml:space="preserve">Ziram</t>
  </si>
  <si>
    <t xml:space="preserve">156052-68-5</t>
  </si>
  <si>
    <t xml:space="preserve">zoxamide</t>
  </si>
  <si>
    <t xml:space="preserve">Gavel, Zoxium</t>
  </si>
  <si>
    <t xml:space="preserve">8012-95-1</t>
  </si>
  <si>
    <t xml:space="preserve">mineral oil</t>
  </si>
  <si>
    <t xml:space="preserve">crop oil, white mineral oil</t>
  </si>
  <si>
    <t xml:space="preserve">I, F</t>
  </si>
  <si>
    <t xml:space="preserve">?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</si>
</sst>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m/yy"/>
    <numFmt numFmtId="167" formatCode="0.0"/>
    <numFmt numFmtId="168" formatCode="mmm\-yy"/>
    <numFmt numFmtId="169" formatCode="dd/mm/yyyy"/>
    <numFmt numFmtId="170" formatCode="[$-409]mmm\-yy;@"/>
    <numFmt numFmtId="171" formatCode="General"/>
    <numFmt numFmtId="172" formatCode="#,##0.00"/>
  </numFmts>
  <fonts count="20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neva"/>
      <family val="2"/>
      <charset val="1"/>
    </font>
    <font>
      <sz val="11"/>
      <name val="Geneva"/>
      <family val="2"/>
      <charset val="1"/>
    </font>
    <font>
      <b val="true"/>
      <sz val="11"/>
      <name val="Geneva"/>
      <family val="2"/>
      <charset val="1"/>
    </font>
    <font>
      <b val="true"/>
      <sz val="18"/>
      <name val="Geneva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Verdana"/>
      <family val="2"/>
      <charset val="1"/>
    </font>
    <font>
      <sz val="11"/>
      <name val="Verdana"/>
      <family val="2"/>
      <charset val="1"/>
    </font>
    <font>
      <sz val="10"/>
      <color rgb="FF212121"/>
      <name val="Arial"/>
      <family val="2"/>
      <charset val="1"/>
    </font>
    <font>
      <sz val="11"/>
      <color rgb="FFDD0806"/>
      <name val="Geneva"/>
      <family val="2"/>
      <charset val="1"/>
    </font>
    <font>
      <sz val="7"/>
      <name val="Arial"/>
      <family val="2"/>
      <charset val="1"/>
    </font>
    <font>
      <sz val="10"/>
      <color rgb="FF4D5156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D6FDFF"/>
      </patternFill>
    </fill>
    <fill>
      <patternFill patternType="solid">
        <fgColor rgb="FFFF99CC"/>
        <bgColor rgb="FFF19FCB"/>
      </patternFill>
    </fill>
    <fill>
      <patternFill patternType="solid">
        <fgColor rgb="FFF1F3A1"/>
        <bgColor rgb="FFFFEB9C"/>
      </patternFill>
    </fill>
    <fill>
      <patternFill patternType="solid">
        <fgColor rgb="FFFFFFFF"/>
        <bgColor rgb="FFD6FDFF"/>
      </patternFill>
    </fill>
    <fill>
      <patternFill patternType="solid">
        <fgColor rgb="FFCCFFCC"/>
        <bgColor rgb="FFCCFFFF"/>
      </patternFill>
    </fill>
    <fill>
      <patternFill patternType="solid">
        <fgColor rgb="FFD6FDFF"/>
        <bgColor rgb="FFCCFFFF"/>
      </patternFill>
    </fill>
    <fill>
      <patternFill patternType="solid">
        <fgColor rgb="FFF19FCB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4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4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3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9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8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5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5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EIQ Master Data File" xfId="21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B9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FDFF"/>
      <rgbColor rgb="FFCCFFCC"/>
      <rgbColor rgb="FFF1F3A1"/>
      <rgbColor rgb="FF99CCFF"/>
      <rgbColor rgb="FFFF99CC"/>
      <rgbColor rgb="FFF19FCB"/>
      <rgbColor rgb="FFFFC7CE"/>
      <rgbColor rgb="FF3366FF"/>
      <rgbColor rgb="FF33CCCC"/>
      <rgbColor rgb="FF99CC00"/>
      <rgbColor rgb="FFFFCC00"/>
      <rgbColor rgb="FFFF9900"/>
      <rgbColor rgb="FFFF6600"/>
      <rgbColor rgb="FF4D5156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item.herts.ac.uk/aeru/ppdb/en/Reports/24.htm" TargetMode="External"/><Relationship Id="rId2" Type="http://schemas.openxmlformats.org/officeDocument/2006/relationships/hyperlink" Target="http://sitem.herts.ac.uk/aeru/ppdb/en/Reports/189.htm" TargetMode="External"/><Relationship Id="rId3" Type="http://schemas.openxmlformats.org/officeDocument/2006/relationships/hyperlink" Target="http://sitem.herts.ac.uk/aeru/ppdb/en/Reports/191.htm" TargetMode="External"/><Relationship Id="rId4" Type="http://schemas.openxmlformats.org/officeDocument/2006/relationships/hyperlink" Target="http://sitem.herts.ac.uk/aeru/ppdb/en/Reports/176.htm" TargetMode="External"/><Relationship Id="rId5" Type="http://schemas.openxmlformats.org/officeDocument/2006/relationships/hyperlink" Target="http://sitem.herts.ac.uk/aeru/ppdb/en/Reports/241.htm" TargetMode="External"/><Relationship Id="rId6" Type="http://schemas.openxmlformats.org/officeDocument/2006/relationships/hyperlink" Target="http://sitem.herts.ac.uk/aeru/ppdb/en/Reports/1576.htm" TargetMode="External"/><Relationship Id="rId7" Type="http://schemas.openxmlformats.org/officeDocument/2006/relationships/hyperlink" Target="http://sitem.herts.ac.uk/aeru/ppdb/en/Reports/428.htm" TargetMode="External"/><Relationship Id="rId8" Type="http://schemas.openxmlformats.org/officeDocument/2006/relationships/hyperlink" Target="http://sitem.herts.ac.uk/aeru/ppdb/en/Reports/444.htm" TargetMode="External"/><Relationship Id="rId9" Type="http://schemas.openxmlformats.org/officeDocument/2006/relationships/hyperlink" Target="http://sitem.herts.ac.uk/aeru/ppdb/en/Reports/448.htm" TargetMode="External"/><Relationship Id="rId10" Type="http://schemas.openxmlformats.org/officeDocument/2006/relationships/hyperlink" Target="http://sitem.herts.ac.uk/aeru/ppdb/en/Reports/450.htm" TargetMode="External"/><Relationship Id="rId11" Type="http://schemas.openxmlformats.org/officeDocument/2006/relationships/hyperlink" Target="http://sitem.herts.ac.uk/aeru/ppdb/en/Reports/468.htm" TargetMode="External"/><Relationship Id="rId12" Type="http://schemas.openxmlformats.org/officeDocument/2006/relationships/hyperlink" Target="http://sitem.herts.ac.uk/aeru/ppdb/en/Reports/1546.htm" TargetMode="External"/><Relationship Id="rId13" Type="http://schemas.openxmlformats.org/officeDocument/2006/relationships/hyperlink" Target="http://sitem.herts.ac.uk/aeru/ppdb/en/Reports/608.htm" TargetMode="External"/><Relationship Id="rId14" Type="http://schemas.openxmlformats.org/officeDocument/2006/relationships/hyperlink" Target="https://commonchemistry.cas.org/detail?cas_rn=5915-41-3" TargetMode="External"/><Relationship Id="rId15" Type="http://schemas.openxmlformats.org/officeDocument/2006/relationships/hyperlink" Target="http://sitem.herts.ac.uk/aeru/ppdb/en/Reports/1241.htm" TargetMode="External"/><Relationship Id="rId1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U15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R1" activeCellId="0" sqref="R1"/>
    </sheetView>
  </sheetViews>
  <sheetFormatPr defaultColWidth="10.765625" defaultRowHeight="14" zeroHeight="false" outlineLevelRow="0" outlineLevelCol="0"/>
  <cols>
    <col collapsed="false" customWidth="true" hidden="false" outlineLevel="0" max="1" min="1" style="1" width="21.46"/>
    <col collapsed="false" customWidth="true" hidden="false" outlineLevel="0" max="2" min="2" style="2" width="17.76"/>
    <col collapsed="false" customWidth="true" hidden="false" outlineLevel="0" max="3" min="3" style="1" width="25"/>
    <col collapsed="false" customWidth="true" hidden="false" outlineLevel="0" max="4" min="4" style="3" width="8.23"/>
    <col collapsed="false" customWidth="true" hidden="false" outlineLevel="0" max="5" min="5" style="4" width="11.76"/>
    <col collapsed="false" customWidth="true" hidden="false" outlineLevel="0" max="6" min="6" style="2" width="10.46"/>
    <col collapsed="false" customWidth="true" hidden="false" outlineLevel="0" max="7" min="7" style="5" width="7.76"/>
    <col collapsed="false" customWidth="false" hidden="false" outlineLevel="0" max="8" min="8" style="1" width="10.76"/>
    <col collapsed="false" customWidth="true" hidden="false" outlineLevel="0" max="9" min="9" style="1" width="10.15"/>
    <col collapsed="false" customWidth="true" hidden="false" outlineLevel="0" max="10" min="10" style="6" width="10.46"/>
    <col collapsed="false" customWidth="true" hidden="false" outlineLevel="0" max="11" min="11" style="1" width="10"/>
    <col collapsed="false" customWidth="true" hidden="false" outlineLevel="0" max="12" min="12" style="6" width="11.15"/>
    <col collapsed="false" customWidth="true" hidden="false" outlineLevel="0" max="13" min="13" style="7" width="11"/>
    <col collapsed="false" customWidth="true" hidden="false" outlineLevel="0" max="14" min="14" style="7" width="9"/>
    <col collapsed="false" customWidth="true" hidden="false" outlineLevel="0" max="15" min="15" style="7" width="9.15"/>
    <col collapsed="false" customWidth="true" hidden="false" outlineLevel="0" max="16" min="16" style="7" width="11.76"/>
    <col collapsed="false" customWidth="true" hidden="false" outlineLevel="0" max="17" min="17" style="8" width="9.84"/>
    <col collapsed="false" customWidth="true" hidden="false" outlineLevel="0" max="18" min="18" style="7" width="10.84"/>
    <col collapsed="false" customWidth="true" hidden="false" outlineLevel="0" max="19" min="19" style="9" width="11.84"/>
    <col collapsed="false" customWidth="false" hidden="false" outlineLevel="0" max="20" min="20" style="1" width="10.76"/>
    <col collapsed="false" customWidth="false" hidden="false" outlineLevel="0" max="1024" min="21" style="10" width="10.76"/>
  </cols>
  <sheetData>
    <row r="1" s="21" customFormat="true" ht="23" hidden="false" customHeight="false" outlineLevel="0" collapsed="false">
      <c r="A1" s="11"/>
      <c r="B1" s="12" t="s">
        <v>0</v>
      </c>
      <c r="C1" s="13"/>
      <c r="D1" s="11"/>
      <c r="E1" s="14"/>
      <c r="F1" s="15"/>
      <c r="G1" s="2"/>
      <c r="H1" s="16"/>
      <c r="I1" s="11"/>
      <c r="J1" s="11"/>
      <c r="K1" s="11"/>
      <c r="L1" s="11"/>
      <c r="M1" s="11"/>
      <c r="N1" s="17"/>
      <c r="O1" s="17"/>
      <c r="P1" s="17"/>
      <c r="Q1" s="18"/>
      <c r="R1" s="19"/>
      <c r="S1" s="20"/>
      <c r="T1" s="20"/>
      <c r="U1" s="10"/>
    </row>
    <row r="2" customFormat="false" ht="14" hidden="false" customHeight="false" outlineLevel="0" collapsed="false">
      <c r="A2" s="2"/>
      <c r="B2" s="22" t="s">
        <v>1</v>
      </c>
      <c r="C2" s="23" t="s">
        <v>2</v>
      </c>
      <c r="D2" s="24"/>
      <c r="E2" s="25"/>
      <c r="F2" s="26"/>
      <c r="G2" s="27"/>
      <c r="H2" s="28"/>
      <c r="I2" s="24"/>
      <c r="J2" s="24"/>
      <c r="K2" s="24"/>
      <c r="L2" s="24"/>
      <c r="M2" s="24"/>
      <c r="N2" s="29"/>
      <c r="O2" s="29"/>
      <c r="P2" s="29"/>
      <c r="Q2" s="30"/>
      <c r="R2" s="31"/>
      <c r="S2" s="31"/>
      <c r="T2" s="31"/>
    </row>
    <row r="3" customFormat="false" ht="14" hidden="false" customHeight="false" outlineLevel="0" collapsed="false">
      <c r="A3" s="2"/>
      <c r="B3" s="22"/>
      <c r="C3" s="23" t="s">
        <v>3</v>
      </c>
      <c r="D3" s="24"/>
      <c r="E3" s="25"/>
      <c r="F3" s="26"/>
      <c r="G3" s="27"/>
      <c r="H3" s="28"/>
      <c r="I3" s="24"/>
      <c r="J3" s="24"/>
      <c r="K3" s="24"/>
      <c r="L3" s="24"/>
      <c r="M3" s="24"/>
      <c r="N3" s="29"/>
      <c r="O3" s="29"/>
      <c r="P3" s="29"/>
      <c r="Q3" s="30"/>
      <c r="R3" s="31"/>
      <c r="S3" s="31"/>
      <c r="T3" s="31"/>
    </row>
    <row r="4" customFormat="false" ht="13" hidden="false" customHeight="true" outlineLevel="0" collapsed="false">
      <c r="A4" s="2"/>
      <c r="B4" s="22" t="s">
        <v>4</v>
      </c>
      <c r="C4" s="23" t="s">
        <v>5</v>
      </c>
      <c r="D4" s="24"/>
      <c r="E4" s="25"/>
      <c r="F4" s="26"/>
      <c r="G4" s="27"/>
      <c r="H4" s="28"/>
      <c r="I4" s="24"/>
      <c r="J4" s="24"/>
      <c r="K4" s="24"/>
      <c r="L4" s="24"/>
      <c r="M4" s="24"/>
      <c r="N4" s="29"/>
      <c r="O4" s="29"/>
      <c r="P4" s="29"/>
      <c r="Q4" s="30"/>
      <c r="R4" s="31"/>
      <c r="S4" s="31"/>
      <c r="T4" s="31"/>
    </row>
    <row r="5" customFormat="false" ht="13" hidden="false" customHeight="true" outlineLevel="0" collapsed="false">
      <c r="A5" s="2"/>
      <c r="B5" s="22" t="s">
        <v>6</v>
      </c>
      <c r="C5" s="24" t="s">
        <v>7</v>
      </c>
      <c r="D5" s="24"/>
      <c r="E5" s="25"/>
      <c r="F5" s="26"/>
      <c r="G5" s="27"/>
      <c r="H5" s="28"/>
      <c r="I5" s="24"/>
      <c r="J5" s="24"/>
      <c r="K5" s="24"/>
      <c r="L5" s="24"/>
      <c r="M5" s="24"/>
      <c r="N5" s="29"/>
      <c r="O5" s="29"/>
      <c r="P5" s="29"/>
      <c r="Q5" s="29"/>
      <c r="R5" s="32"/>
      <c r="S5" s="33"/>
      <c r="T5" s="33"/>
    </row>
    <row r="6" customFormat="false" ht="13" hidden="false" customHeight="true" outlineLevel="0" collapsed="false">
      <c r="A6" s="2"/>
      <c r="B6" s="22" t="s">
        <v>8</v>
      </c>
      <c r="C6" s="24" t="s">
        <v>9</v>
      </c>
      <c r="D6" s="24"/>
      <c r="E6" s="25"/>
      <c r="F6" s="26"/>
      <c r="G6" s="27"/>
      <c r="H6" s="28"/>
      <c r="I6" s="24"/>
      <c r="J6" s="24"/>
      <c r="K6" s="24"/>
      <c r="L6" s="24"/>
      <c r="M6" s="24"/>
      <c r="N6" s="29"/>
      <c r="O6" s="29"/>
      <c r="P6" s="29"/>
      <c r="Q6" s="29"/>
      <c r="R6" s="34"/>
      <c r="S6" s="29"/>
      <c r="T6" s="29"/>
    </row>
    <row r="7" customFormat="false" ht="13.5" hidden="false" customHeight="true" outlineLevel="0" collapsed="false">
      <c r="A7" s="2"/>
      <c r="B7" s="22" t="s">
        <v>10</v>
      </c>
      <c r="C7" s="35" t="s">
        <v>11</v>
      </c>
      <c r="D7" s="24"/>
      <c r="E7" s="25"/>
      <c r="F7" s="26"/>
      <c r="G7" s="27"/>
      <c r="H7" s="28"/>
      <c r="I7" s="24"/>
      <c r="J7" s="24"/>
      <c r="K7" s="24"/>
      <c r="L7" s="24"/>
      <c r="M7" s="24"/>
      <c r="N7" s="29"/>
      <c r="O7" s="29"/>
      <c r="P7" s="29"/>
      <c r="Q7" s="29"/>
      <c r="R7" s="34"/>
      <c r="S7" s="29"/>
      <c r="T7" s="29"/>
    </row>
    <row r="8" customFormat="false" ht="13" hidden="false" customHeight="true" outlineLevel="0" collapsed="false">
      <c r="A8" s="2"/>
      <c r="B8" s="22"/>
      <c r="C8" s="35" t="s">
        <v>12</v>
      </c>
      <c r="D8" s="24"/>
      <c r="E8" s="25"/>
      <c r="F8" s="26"/>
      <c r="G8" s="27"/>
      <c r="H8" s="28"/>
      <c r="I8" s="24"/>
      <c r="J8" s="24"/>
      <c r="K8" s="24"/>
      <c r="L8" s="24"/>
      <c r="M8" s="24"/>
      <c r="N8" s="29"/>
      <c r="O8" s="29"/>
      <c r="P8" s="29"/>
      <c r="Q8" s="29"/>
      <c r="R8" s="34"/>
      <c r="S8" s="29"/>
      <c r="T8" s="29"/>
    </row>
    <row r="9" s="46" customFormat="true" ht="98.15" hidden="false" customHeight="true" outlineLevel="0" collapsed="false">
      <c r="A9" s="36"/>
      <c r="B9" s="37" t="s">
        <v>13</v>
      </c>
      <c r="C9" s="38"/>
      <c r="D9" s="38"/>
      <c r="E9" s="39" t="s">
        <v>14</v>
      </c>
      <c r="F9" s="40"/>
      <c r="G9" s="38"/>
      <c r="H9" s="37"/>
      <c r="I9" s="37" t="s">
        <v>15</v>
      </c>
      <c r="J9" s="37" t="s">
        <v>16</v>
      </c>
      <c r="K9" s="41" t="s">
        <v>17</v>
      </c>
      <c r="L9" s="37" t="s">
        <v>18</v>
      </c>
      <c r="M9" s="41" t="s">
        <v>19</v>
      </c>
      <c r="N9" s="42" t="s">
        <v>20</v>
      </c>
      <c r="O9" s="42" t="s">
        <v>21</v>
      </c>
      <c r="P9" s="42" t="s">
        <v>22</v>
      </c>
      <c r="Q9" s="42" t="s">
        <v>23</v>
      </c>
      <c r="R9" s="43" t="s">
        <v>24</v>
      </c>
      <c r="S9" s="42" t="s">
        <v>25</v>
      </c>
      <c r="T9" s="44" t="s">
        <v>26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P9" s="45"/>
      <c r="FQ9" s="45"/>
      <c r="FR9" s="45"/>
      <c r="FS9" s="45"/>
      <c r="FT9" s="45"/>
      <c r="FU9" s="45"/>
      <c r="FV9" s="45"/>
      <c r="FW9" s="45"/>
      <c r="FX9" s="45"/>
      <c r="FY9" s="45"/>
      <c r="FZ9" s="45"/>
      <c r="GA9" s="45"/>
      <c r="GB9" s="45"/>
      <c r="GC9" s="45"/>
      <c r="GD9" s="45"/>
      <c r="GE9" s="45"/>
      <c r="GF9" s="45"/>
      <c r="GG9" s="45"/>
      <c r="GH9" s="45"/>
      <c r="GI9" s="45"/>
      <c r="GJ9" s="45"/>
      <c r="GK9" s="45"/>
      <c r="GL9" s="45"/>
      <c r="GM9" s="45"/>
      <c r="GN9" s="45"/>
      <c r="GO9" s="45"/>
      <c r="GP9" s="45"/>
      <c r="GQ9" s="45"/>
      <c r="GR9" s="45"/>
      <c r="GS9" s="45"/>
      <c r="GT9" s="45"/>
      <c r="GU9" s="45"/>
      <c r="GV9" s="45"/>
      <c r="GW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I9" s="45"/>
      <c r="HJ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HY9" s="45"/>
      <c r="HZ9" s="45"/>
      <c r="IA9" s="45"/>
      <c r="IB9" s="45"/>
      <c r="IC9" s="45"/>
      <c r="ID9" s="45"/>
      <c r="IE9" s="45"/>
      <c r="IF9" s="45"/>
      <c r="IG9" s="45"/>
      <c r="IH9" s="45"/>
      <c r="II9" s="45"/>
      <c r="IJ9" s="45"/>
      <c r="IK9" s="45"/>
      <c r="IL9" s="45"/>
      <c r="IM9" s="45"/>
      <c r="IN9" s="45"/>
      <c r="IO9" s="45"/>
      <c r="IP9" s="45"/>
      <c r="IQ9" s="45"/>
      <c r="IR9" s="45"/>
      <c r="IS9" s="45"/>
      <c r="IT9" s="45"/>
      <c r="IU9" s="45"/>
    </row>
    <row r="10" s="56" customFormat="true" ht="57" hidden="false" customHeight="true" outlineLevel="0" collapsed="false">
      <c r="A10" s="47" t="s">
        <v>27</v>
      </c>
      <c r="B10" s="48" t="s">
        <v>28</v>
      </c>
      <c r="C10" s="48" t="s">
        <v>29</v>
      </c>
      <c r="D10" s="48" t="s">
        <v>30</v>
      </c>
      <c r="E10" s="49" t="s">
        <v>31</v>
      </c>
      <c r="F10" s="50" t="s">
        <v>32</v>
      </c>
      <c r="G10" s="51" t="s">
        <v>33</v>
      </c>
      <c r="H10" s="48" t="s">
        <v>34</v>
      </c>
      <c r="I10" s="52" t="s">
        <v>35</v>
      </c>
      <c r="J10" s="52" t="s">
        <v>36</v>
      </c>
      <c r="K10" s="53" t="s">
        <v>37</v>
      </c>
      <c r="L10" s="48" t="s">
        <v>38</v>
      </c>
      <c r="M10" s="53" t="s">
        <v>39</v>
      </c>
      <c r="N10" s="52" t="s">
        <v>40</v>
      </c>
      <c r="O10" s="52" t="s">
        <v>41</v>
      </c>
      <c r="P10" s="52" t="s">
        <v>42</v>
      </c>
      <c r="Q10" s="52" t="s">
        <v>43</v>
      </c>
      <c r="R10" s="51" t="s">
        <v>44</v>
      </c>
      <c r="S10" s="52" t="s">
        <v>45</v>
      </c>
      <c r="T10" s="54" t="s">
        <v>46</v>
      </c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</row>
    <row r="11" s="65" customFormat="true" ht="19" hidden="false" customHeight="true" outlineLevel="0" collapsed="false">
      <c r="A11" s="57" t="s">
        <v>47</v>
      </c>
      <c r="B11" s="58" t="s">
        <v>48</v>
      </c>
      <c r="C11" s="59" t="s">
        <v>49</v>
      </c>
      <c r="D11" s="59" t="s">
        <v>50</v>
      </c>
      <c r="E11" s="60" t="n">
        <v>27.75</v>
      </c>
      <c r="F11" s="61" t="n">
        <v>38411</v>
      </c>
      <c r="G11" s="62" t="n">
        <v>35.7</v>
      </c>
      <c r="H11" s="59"/>
      <c r="I11" s="63" t="n">
        <v>30</v>
      </c>
      <c r="J11" s="63" t="n">
        <v>11.4</v>
      </c>
      <c r="K11" s="64" t="n">
        <v>41.4</v>
      </c>
      <c r="L11" s="63" t="n">
        <v>2.9</v>
      </c>
      <c r="M11" s="64" t="n">
        <v>7.9</v>
      </c>
      <c r="N11" s="63" t="n">
        <v>3</v>
      </c>
      <c r="O11" s="63" t="n">
        <v>4.35</v>
      </c>
      <c r="P11" s="63" t="n">
        <v>17.1</v>
      </c>
      <c r="Q11" s="63" t="n">
        <v>9.5</v>
      </c>
      <c r="R11" s="63" t="n">
        <v>5</v>
      </c>
      <c r="S11" s="63" t="n">
        <v>30.95</v>
      </c>
      <c r="T11" s="64" t="n">
        <v>33.95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</row>
    <row r="12" customFormat="false" ht="14" hidden="false" customHeight="false" outlineLevel="0" collapsed="false">
      <c r="A12" s="66" t="s">
        <v>51</v>
      </c>
      <c r="B12" s="58" t="s">
        <v>52</v>
      </c>
      <c r="C12" s="59"/>
      <c r="D12" s="59" t="s">
        <v>53</v>
      </c>
      <c r="E12" s="60" t="n">
        <v>17.77</v>
      </c>
      <c r="F12" s="61" t="n">
        <v>42448</v>
      </c>
      <c r="G12" s="62" t="s">
        <v>54</v>
      </c>
      <c r="H12" s="59"/>
      <c r="I12" s="63" t="n">
        <v>11</v>
      </c>
      <c r="J12" s="63" t="n">
        <v>4.62</v>
      </c>
      <c r="K12" s="64" t="n">
        <v>15.62</v>
      </c>
      <c r="L12" s="63" t="n">
        <v>10.23</v>
      </c>
      <c r="M12" s="64" t="n">
        <v>13.23</v>
      </c>
      <c r="N12" s="63" t="n">
        <v>3</v>
      </c>
      <c r="O12" s="63" t="n">
        <v>4.65</v>
      </c>
      <c r="P12" s="63" t="n">
        <v>6.3</v>
      </c>
      <c r="Q12" s="63" t="n">
        <v>10.5</v>
      </c>
      <c r="R12" s="63" t="n">
        <v>3</v>
      </c>
      <c r="S12" s="63" t="n">
        <v>21.45</v>
      </c>
      <c r="T12" s="64" t="n">
        <v>24.45</v>
      </c>
    </row>
    <row r="13" customFormat="false" ht="25" hidden="false" customHeight="false" outlineLevel="0" collapsed="false">
      <c r="A13" s="57" t="s">
        <v>55</v>
      </c>
      <c r="B13" s="58" t="s">
        <v>56</v>
      </c>
      <c r="C13" s="59" t="s">
        <v>57</v>
      </c>
      <c r="D13" s="59" t="s">
        <v>50</v>
      </c>
      <c r="E13" s="60" t="n">
        <v>15.3333333333333</v>
      </c>
      <c r="F13" s="61" t="n">
        <v>36616</v>
      </c>
      <c r="G13" s="62" t="n">
        <v>17.33</v>
      </c>
      <c r="H13" s="59"/>
      <c r="I13" s="63" t="n">
        <v>5</v>
      </c>
      <c r="J13" s="63" t="n">
        <v>3</v>
      </c>
      <c r="K13" s="64" t="n">
        <v>8</v>
      </c>
      <c r="L13" s="63" t="n">
        <v>2</v>
      </c>
      <c r="M13" s="64" t="n">
        <v>5</v>
      </c>
      <c r="N13" s="63" t="n">
        <v>3</v>
      </c>
      <c r="O13" s="63" t="n">
        <v>6</v>
      </c>
      <c r="P13" s="63" t="n">
        <v>9</v>
      </c>
      <c r="Q13" s="63" t="n">
        <v>15</v>
      </c>
      <c r="R13" s="63" t="n">
        <v>3</v>
      </c>
      <c r="S13" s="63" t="n">
        <v>30</v>
      </c>
      <c r="T13" s="64" t="n">
        <v>33</v>
      </c>
    </row>
    <row r="14" customFormat="false" ht="14" hidden="false" customHeight="false" outlineLevel="0" collapsed="false">
      <c r="A14" s="57" t="s">
        <v>58</v>
      </c>
      <c r="B14" s="58" t="s">
        <v>59</v>
      </c>
      <c r="C14" s="59" t="s">
        <v>60</v>
      </c>
      <c r="D14" s="59" t="s">
        <v>50</v>
      </c>
      <c r="E14" s="60" t="n">
        <v>15.3333333333333</v>
      </c>
      <c r="F14" s="61" t="n">
        <v>36616</v>
      </c>
      <c r="G14" s="62" t="n">
        <v>17.33</v>
      </c>
      <c r="H14" s="59" t="s">
        <v>61</v>
      </c>
      <c r="I14" s="63" t="n">
        <v>5</v>
      </c>
      <c r="J14" s="63" t="n">
        <v>3</v>
      </c>
      <c r="K14" s="64" t="n">
        <v>8</v>
      </c>
      <c r="L14" s="63" t="n">
        <v>2</v>
      </c>
      <c r="M14" s="64" t="n">
        <v>3</v>
      </c>
      <c r="N14" s="63" t="n">
        <v>5</v>
      </c>
      <c r="O14" s="63" t="n">
        <v>6</v>
      </c>
      <c r="P14" s="63" t="n">
        <v>9</v>
      </c>
      <c r="Q14" s="63" t="n">
        <v>15</v>
      </c>
      <c r="R14" s="63" t="n">
        <v>1</v>
      </c>
      <c r="S14" s="63" t="n">
        <v>30</v>
      </c>
      <c r="T14" s="64" t="n">
        <v>35</v>
      </c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</row>
    <row r="15" customFormat="false" ht="25.5" hidden="false" customHeight="true" outlineLevel="0" collapsed="false">
      <c r="A15" s="57" t="s">
        <v>62</v>
      </c>
      <c r="B15" s="58" t="s">
        <v>63</v>
      </c>
      <c r="C15" s="59" t="s">
        <v>60</v>
      </c>
      <c r="D15" s="59" t="s">
        <v>50</v>
      </c>
      <c r="E15" s="60" t="n">
        <v>16.67</v>
      </c>
      <c r="F15" s="61" t="n">
        <v>38077</v>
      </c>
      <c r="G15" s="62" t="n">
        <v>18.67</v>
      </c>
      <c r="H15" s="59" t="s">
        <v>64</v>
      </c>
      <c r="I15" s="63" t="n">
        <v>5</v>
      </c>
      <c r="J15" s="63" t="n">
        <v>3</v>
      </c>
      <c r="K15" s="64" t="n">
        <v>8</v>
      </c>
      <c r="L15" s="63" t="n">
        <v>3</v>
      </c>
      <c r="M15" s="64" t="n">
        <v>8</v>
      </c>
      <c r="N15" s="63" t="n">
        <v>1</v>
      </c>
      <c r="O15" s="63" t="n">
        <v>9</v>
      </c>
      <c r="P15" s="63" t="n">
        <v>9</v>
      </c>
      <c r="Q15" s="63" t="n">
        <v>15</v>
      </c>
      <c r="R15" s="63" t="n">
        <v>5</v>
      </c>
      <c r="S15" s="63" t="n">
        <v>33</v>
      </c>
      <c r="T15" s="64" t="n">
        <v>34</v>
      </c>
    </row>
    <row r="16" customFormat="false" ht="14" hidden="false" customHeight="false" outlineLevel="0" collapsed="false">
      <c r="A16" s="57" t="s">
        <v>65</v>
      </c>
      <c r="B16" s="58" t="s">
        <v>66</v>
      </c>
      <c r="C16" s="59" t="s">
        <v>67</v>
      </c>
      <c r="D16" s="59" t="s">
        <v>50</v>
      </c>
      <c r="E16" s="60" t="n">
        <v>20.6666666666667</v>
      </c>
      <c r="F16" s="61" t="n">
        <v>36616</v>
      </c>
      <c r="G16" s="62" t="n">
        <v>22.67</v>
      </c>
      <c r="H16" s="59" t="s">
        <v>61</v>
      </c>
      <c r="I16" s="63" t="n">
        <v>15</v>
      </c>
      <c r="J16" s="63" t="n">
        <v>9</v>
      </c>
      <c r="K16" s="64" t="n">
        <v>24</v>
      </c>
      <c r="L16" s="63" t="n">
        <v>2</v>
      </c>
      <c r="M16" s="64" t="n">
        <v>7</v>
      </c>
      <c r="N16" s="63" t="n">
        <v>1</v>
      </c>
      <c r="O16" s="63" t="n">
        <v>6</v>
      </c>
      <c r="P16" s="63" t="n">
        <v>9</v>
      </c>
      <c r="Q16" s="63" t="n">
        <v>15</v>
      </c>
      <c r="R16" s="63" t="n">
        <v>5</v>
      </c>
      <c r="S16" s="63" t="n">
        <v>30</v>
      </c>
      <c r="T16" s="64" t="n">
        <v>31</v>
      </c>
    </row>
    <row r="17" s="67" customFormat="true" ht="14" hidden="false" customHeight="false" outlineLevel="0" collapsed="false">
      <c r="A17" s="57" t="s">
        <v>68</v>
      </c>
      <c r="B17" s="58" t="s">
        <v>69</v>
      </c>
      <c r="C17" s="59" t="s">
        <v>70</v>
      </c>
      <c r="D17" s="59" t="s">
        <v>50</v>
      </c>
      <c r="E17" s="60" t="n">
        <v>12.4</v>
      </c>
      <c r="F17" s="61" t="n">
        <v>36544</v>
      </c>
      <c r="G17" s="62" t="n">
        <v>15.33</v>
      </c>
      <c r="H17" s="59" t="s">
        <v>71</v>
      </c>
      <c r="I17" s="63" t="n">
        <v>5</v>
      </c>
      <c r="J17" s="63" t="n">
        <v>1</v>
      </c>
      <c r="K17" s="64" t="n">
        <v>6</v>
      </c>
      <c r="L17" s="63" t="n">
        <v>1</v>
      </c>
      <c r="M17" s="64" t="n">
        <v>2</v>
      </c>
      <c r="N17" s="63" t="n">
        <v>15</v>
      </c>
      <c r="O17" s="63" t="n">
        <v>3</v>
      </c>
      <c r="P17" s="63" t="n">
        <v>3</v>
      </c>
      <c r="Q17" s="63" t="n">
        <v>8.2</v>
      </c>
      <c r="R17" s="63" t="n">
        <v>1</v>
      </c>
      <c r="S17" s="63" t="n">
        <v>14.2</v>
      </c>
      <c r="T17" s="64" t="n">
        <v>29.2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</row>
    <row r="18" customFormat="false" ht="14" hidden="false" customHeight="false" outlineLevel="0" collapsed="false">
      <c r="A18" s="66" t="s">
        <v>72</v>
      </c>
      <c r="B18" s="58" t="s">
        <v>73</v>
      </c>
      <c r="C18" s="59"/>
      <c r="D18" s="59" t="s">
        <v>53</v>
      </c>
      <c r="E18" s="60" t="n">
        <v>17.83</v>
      </c>
      <c r="F18" s="61" t="n">
        <v>42448</v>
      </c>
      <c r="G18" s="62" t="s">
        <v>54</v>
      </c>
      <c r="H18" s="59" t="s">
        <v>74</v>
      </c>
      <c r="I18" s="63" t="n">
        <v>10</v>
      </c>
      <c r="J18" s="63" t="n">
        <v>4.2</v>
      </c>
      <c r="K18" s="64" t="n">
        <v>14.2</v>
      </c>
      <c r="L18" s="63" t="n">
        <v>4.9</v>
      </c>
      <c r="M18" s="64" t="n">
        <v>8</v>
      </c>
      <c r="N18" s="63" t="n">
        <v>7.14</v>
      </c>
      <c r="O18" s="63" t="n">
        <v>7.35</v>
      </c>
      <c r="P18" s="63" t="n">
        <v>6.3</v>
      </c>
      <c r="Q18" s="63" t="n">
        <v>10.5</v>
      </c>
      <c r="R18" s="63" t="n">
        <v>3.1</v>
      </c>
      <c r="S18" s="63" t="n">
        <v>24.15</v>
      </c>
      <c r="T18" s="64" t="n">
        <v>31.29</v>
      </c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</row>
    <row r="19" customFormat="false" ht="14" hidden="false" customHeight="false" outlineLevel="0" collapsed="false">
      <c r="A19" s="57" t="s">
        <v>75</v>
      </c>
      <c r="B19" s="58" t="s">
        <v>76</v>
      </c>
      <c r="C19" s="59" t="s">
        <v>77</v>
      </c>
      <c r="D19" s="59" t="s">
        <v>78</v>
      </c>
      <c r="E19" s="60" t="n">
        <v>34.6833333333333</v>
      </c>
      <c r="F19" s="61" t="n">
        <v>38046</v>
      </c>
      <c r="G19" s="62" t="n">
        <v>38</v>
      </c>
      <c r="H19" s="59" t="s">
        <v>64</v>
      </c>
      <c r="I19" s="63" t="n">
        <v>10</v>
      </c>
      <c r="J19" s="63" t="n">
        <v>3.8</v>
      </c>
      <c r="K19" s="64" t="n">
        <v>13.8</v>
      </c>
      <c r="L19" s="63" t="n">
        <v>2.9</v>
      </c>
      <c r="M19" s="64" t="n">
        <v>3.9</v>
      </c>
      <c r="N19" s="63" t="n">
        <v>25</v>
      </c>
      <c r="O19" s="63" t="n">
        <v>4.35</v>
      </c>
      <c r="P19" s="63" t="n">
        <v>28.5</v>
      </c>
      <c r="Q19" s="63" t="n">
        <v>28.5</v>
      </c>
      <c r="R19" s="63" t="n">
        <v>1</v>
      </c>
      <c r="S19" s="63" t="n">
        <v>61.35</v>
      </c>
      <c r="T19" s="64" t="n">
        <v>86.35</v>
      </c>
    </row>
    <row r="20" s="67" customFormat="true" ht="14" hidden="false" customHeight="false" outlineLevel="0" collapsed="false">
      <c r="A20" s="57" t="s">
        <v>79</v>
      </c>
      <c r="B20" s="58" t="s">
        <v>80</v>
      </c>
      <c r="C20" s="59" t="s">
        <v>81</v>
      </c>
      <c r="D20" s="59" t="s">
        <v>78</v>
      </c>
      <c r="E20" s="60" t="n">
        <v>24.8833333333333</v>
      </c>
      <c r="F20" s="61" t="n">
        <v>38411</v>
      </c>
      <c r="G20" s="62" t="n">
        <v>23.38</v>
      </c>
      <c r="H20" s="59"/>
      <c r="I20" s="63" t="n">
        <v>12.5</v>
      </c>
      <c r="J20" s="63" t="n">
        <v>2.5</v>
      </c>
      <c r="K20" s="64" t="n">
        <v>15</v>
      </c>
      <c r="L20" s="63" t="n">
        <v>7.5</v>
      </c>
      <c r="M20" s="64" t="n">
        <v>12.5</v>
      </c>
      <c r="N20" s="63" t="n">
        <v>1</v>
      </c>
      <c r="O20" s="63" t="n">
        <v>9</v>
      </c>
      <c r="P20" s="63" t="n">
        <v>15</v>
      </c>
      <c r="Q20" s="63" t="n">
        <v>22.15</v>
      </c>
      <c r="R20" s="63" t="n">
        <v>5</v>
      </c>
      <c r="S20" s="63" t="n">
        <v>46.15</v>
      </c>
      <c r="T20" s="64" t="n">
        <v>47.15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</row>
    <row r="21" customFormat="false" ht="14" hidden="false" customHeight="false" outlineLevel="0" collapsed="false">
      <c r="A21" s="57" t="s">
        <v>82</v>
      </c>
      <c r="B21" s="58" t="s">
        <v>83</v>
      </c>
      <c r="C21" s="59" t="s">
        <v>84</v>
      </c>
      <c r="D21" s="59" t="s">
        <v>85</v>
      </c>
      <c r="E21" s="60" t="n">
        <v>11.3333333333333</v>
      </c>
      <c r="F21" s="61" t="n">
        <v>36891</v>
      </c>
      <c r="G21" s="62" t="s">
        <v>86</v>
      </c>
      <c r="H21" s="59" t="s">
        <v>87</v>
      </c>
      <c r="I21" s="63" t="n">
        <v>5</v>
      </c>
      <c r="J21" s="63" t="n">
        <v>1</v>
      </c>
      <c r="K21" s="64" t="n">
        <v>6</v>
      </c>
      <c r="L21" s="63" t="n">
        <v>1</v>
      </c>
      <c r="M21" s="64" t="n">
        <v>2</v>
      </c>
      <c r="N21" s="63" t="n">
        <v>15</v>
      </c>
      <c r="O21" s="63" t="n">
        <v>3</v>
      </c>
      <c r="P21" s="63" t="n">
        <v>3</v>
      </c>
      <c r="Q21" s="63" t="n">
        <v>5</v>
      </c>
      <c r="R21" s="63" t="n">
        <v>1</v>
      </c>
      <c r="S21" s="63" t="n">
        <v>11</v>
      </c>
      <c r="T21" s="64" t="n">
        <v>26</v>
      </c>
    </row>
    <row r="22" customFormat="false" ht="14" hidden="false" customHeight="false" outlineLevel="0" collapsed="false">
      <c r="A22" s="57" t="s">
        <v>88</v>
      </c>
      <c r="B22" s="68" t="s">
        <v>89</v>
      </c>
      <c r="C22" s="59" t="s">
        <v>90</v>
      </c>
      <c r="D22" s="59" t="s">
        <v>78</v>
      </c>
      <c r="E22" s="60" t="n">
        <v>28.7333333333333</v>
      </c>
      <c r="F22" s="61" t="n">
        <v>38411</v>
      </c>
      <c r="G22" s="62" t="n">
        <v>26.9</v>
      </c>
      <c r="H22" s="59" t="s">
        <v>64</v>
      </c>
      <c r="I22" s="63" t="n">
        <v>5</v>
      </c>
      <c r="J22" s="63" t="n">
        <v>1.9</v>
      </c>
      <c r="K22" s="64" t="n">
        <v>6.9</v>
      </c>
      <c r="L22" s="63" t="n">
        <v>4.35</v>
      </c>
      <c r="M22" s="64" t="n">
        <v>7.35</v>
      </c>
      <c r="N22" s="63" t="n">
        <v>3</v>
      </c>
      <c r="O22" s="63" t="n">
        <v>4.35</v>
      </c>
      <c r="P22" s="63" t="n">
        <v>17.1</v>
      </c>
      <c r="Q22" s="63" t="n">
        <v>47.5</v>
      </c>
      <c r="R22" s="63" t="n">
        <v>3</v>
      </c>
      <c r="S22" s="63" t="n">
        <v>68.95</v>
      </c>
      <c r="T22" s="64" t="n">
        <v>71.95</v>
      </c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</row>
    <row r="23" s="67" customFormat="true" ht="14" hidden="false" customHeight="false" outlineLevel="0" collapsed="false">
      <c r="A23" s="66" t="s">
        <v>91</v>
      </c>
      <c r="B23" s="58" t="s">
        <v>92</v>
      </c>
      <c r="C23" s="59" t="s">
        <v>93</v>
      </c>
      <c r="D23" s="69" t="s">
        <v>50</v>
      </c>
      <c r="E23" s="70" t="n">
        <v>12.23</v>
      </c>
      <c r="F23" s="71" t="n">
        <v>40680</v>
      </c>
      <c r="G23" s="72" t="s">
        <v>54</v>
      </c>
      <c r="H23" s="69" t="s">
        <v>94</v>
      </c>
      <c r="I23" s="69" t="n">
        <v>30</v>
      </c>
      <c r="J23" s="69" t="n">
        <v>0</v>
      </c>
      <c r="K23" s="73" t="n">
        <v>30</v>
      </c>
      <c r="L23" s="69" t="n">
        <v>1</v>
      </c>
      <c r="M23" s="73" t="n">
        <v>3</v>
      </c>
      <c r="N23" s="69" t="n">
        <v>1.7</v>
      </c>
      <c r="O23" s="69" t="n">
        <v>0</v>
      </c>
      <c r="P23" s="69" t="n">
        <v>0</v>
      </c>
      <c r="Q23" s="69" t="n">
        <v>1</v>
      </c>
      <c r="R23" s="69" t="n">
        <v>2</v>
      </c>
      <c r="S23" s="69" t="n">
        <v>1.7</v>
      </c>
      <c r="T23" s="73" t="n">
        <v>4.7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</row>
    <row r="24" customFormat="false" ht="14" hidden="false" customHeight="false" outlineLevel="0" collapsed="false">
      <c r="A24" s="57" t="s">
        <v>95</v>
      </c>
      <c r="B24" s="58" t="s">
        <v>96</v>
      </c>
      <c r="C24" s="59" t="s">
        <v>97</v>
      </c>
      <c r="D24" s="59" t="s">
        <v>50</v>
      </c>
      <c r="E24" s="60" t="n">
        <v>19.855</v>
      </c>
      <c r="F24" s="61" t="n">
        <v>38411</v>
      </c>
      <c r="G24" s="62" t="s">
        <v>54</v>
      </c>
      <c r="H24" s="59" t="s">
        <v>98</v>
      </c>
      <c r="I24" s="63" t="n">
        <v>7.5</v>
      </c>
      <c r="J24" s="63" t="n">
        <v>3.15</v>
      </c>
      <c r="K24" s="64" t="n">
        <v>10.65</v>
      </c>
      <c r="L24" s="63" t="n">
        <v>2.325</v>
      </c>
      <c r="M24" s="64" t="n">
        <v>5.325</v>
      </c>
      <c r="N24" s="63" t="n">
        <v>15</v>
      </c>
      <c r="O24" s="63" t="n">
        <v>4.65</v>
      </c>
      <c r="P24" s="63" t="n">
        <v>6.3</v>
      </c>
      <c r="Q24" s="63" t="n">
        <v>17.64</v>
      </c>
      <c r="R24" s="63" t="n">
        <v>3</v>
      </c>
      <c r="S24" s="63" t="n">
        <v>28.59</v>
      </c>
      <c r="T24" s="64" t="n">
        <v>43.59</v>
      </c>
    </row>
    <row r="25" customFormat="false" ht="14" hidden="false" customHeight="false" outlineLevel="0" collapsed="false">
      <c r="A25" s="57" t="s">
        <v>99</v>
      </c>
      <c r="B25" s="58" t="s">
        <v>100</v>
      </c>
      <c r="C25" s="59" t="s">
        <v>101</v>
      </c>
      <c r="D25" s="59" t="s">
        <v>102</v>
      </c>
      <c r="E25" s="60" t="n">
        <v>20.7383333333333</v>
      </c>
      <c r="F25" s="61" t="n">
        <v>38411</v>
      </c>
      <c r="G25" s="62" t="n">
        <v>22.6</v>
      </c>
      <c r="H25" s="59" t="s">
        <v>71</v>
      </c>
      <c r="I25" s="63" t="n">
        <v>5</v>
      </c>
      <c r="J25" s="63" t="n">
        <v>1.9</v>
      </c>
      <c r="K25" s="64" t="n">
        <v>6.9</v>
      </c>
      <c r="L25" s="63" t="n">
        <v>4.35</v>
      </c>
      <c r="M25" s="64" t="n">
        <v>5.35</v>
      </c>
      <c r="N25" s="63" t="n">
        <v>25</v>
      </c>
      <c r="O25" s="63" t="n">
        <v>4.35</v>
      </c>
      <c r="P25" s="63" t="n">
        <v>5.7</v>
      </c>
      <c r="Q25" s="63" t="n">
        <v>14.915</v>
      </c>
      <c r="R25" s="63" t="n">
        <v>1</v>
      </c>
      <c r="S25" s="63" t="n">
        <v>24.965</v>
      </c>
      <c r="T25" s="64" t="n">
        <v>49.965</v>
      </c>
    </row>
    <row r="26" customFormat="false" ht="14" hidden="false" customHeight="false" outlineLevel="0" collapsed="false">
      <c r="A26" s="57" t="s">
        <v>103</v>
      </c>
      <c r="B26" s="58" t="s">
        <v>104</v>
      </c>
      <c r="C26" s="59" t="s">
        <v>105</v>
      </c>
      <c r="D26" s="59" t="s">
        <v>50</v>
      </c>
      <c r="E26" s="60" t="n">
        <v>23.57</v>
      </c>
      <c r="F26" s="61" t="n">
        <v>38411</v>
      </c>
      <c r="G26" s="62" t="n">
        <v>47.5</v>
      </c>
      <c r="H26" s="59" t="s">
        <v>106</v>
      </c>
      <c r="I26" s="63" t="n">
        <v>10</v>
      </c>
      <c r="J26" s="63" t="n">
        <v>6</v>
      </c>
      <c r="K26" s="64" t="n">
        <v>16</v>
      </c>
      <c r="L26" s="63" t="n">
        <v>5.8</v>
      </c>
      <c r="M26" s="64" t="n">
        <v>8.8</v>
      </c>
      <c r="N26" s="63" t="n">
        <v>3</v>
      </c>
      <c r="O26" s="63" t="n">
        <v>8.7</v>
      </c>
      <c r="P26" s="63" t="n">
        <v>9</v>
      </c>
      <c r="Q26" s="63" t="n">
        <v>25.2</v>
      </c>
      <c r="R26" s="63" t="n">
        <v>3</v>
      </c>
      <c r="S26" s="63" t="n">
        <v>42.9</v>
      </c>
      <c r="T26" s="64" t="n">
        <v>45.9</v>
      </c>
    </row>
    <row r="27" customFormat="false" ht="14.25" hidden="false" customHeight="true" outlineLevel="0" collapsed="false">
      <c r="A27" s="66" t="s">
        <v>107</v>
      </c>
      <c r="B27" s="74" t="s">
        <v>108</v>
      </c>
      <c r="C27" s="75" t="s">
        <v>109</v>
      </c>
      <c r="D27" s="76" t="s">
        <v>50</v>
      </c>
      <c r="E27" s="77" t="n">
        <v>22.9167</v>
      </c>
      <c r="F27" s="78" t="n">
        <v>43071</v>
      </c>
      <c r="G27" s="75" t="s">
        <v>54</v>
      </c>
      <c r="H27" s="75"/>
      <c r="I27" s="76" t="n">
        <f aca="false">1.75*5</f>
        <v>8.75</v>
      </c>
      <c r="J27" s="76" t="n">
        <v>1.75</v>
      </c>
      <c r="K27" s="79" t="n">
        <v>10.5</v>
      </c>
      <c r="L27" s="80" t="n">
        <f aca="false">1.75*(((1+5)/2)*1)</f>
        <v>5.25</v>
      </c>
      <c r="M27" s="81" t="n">
        <v>6.25</v>
      </c>
      <c r="N27" s="76" t="n">
        <v>25</v>
      </c>
      <c r="O27" s="76" t="n">
        <f aca="false">(1*(((1+5)/2)*3))</f>
        <v>9</v>
      </c>
      <c r="P27" s="76" t="n">
        <v>3</v>
      </c>
      <c r="Q27" s="76" t="n">
        <v>15</v>
      </c>
      <c r="R27" s="76" t="n">
        <v>1</v>
      </c>
      <c r="S27" s="76" t="n">
        <v>4</v>
      </c>
      <c r="T27" s="79" t="n">
        <f aca="false">(25+9+3+15)</f>
        <v>52</v>
      </c>
    </row>
    <row r="28" customFormat="false" ht="14.25" hidden="false" customHeight="true" outlineLevel="0" collapsed="false">
      <c r="A28" s="66" t="s">
        <v>110</v>
      </c>
      <c r="B28" s="58" t="s">
        <v>111</v>
      </c>
      <c r="C28" s="59" t="s">
        <v>112</v>
      </c>
      <c r="D28" s="59" t="s">
        <v>78</v>
      </c>
      <c r="E28" s="60" t="n">
        <v>25.33</v>
      </c>
      <c r="F28" s="61" t="n">
        <v>42906</v>
      </c>
      <c r="G28" s="62" t="s">
        <v>54</v>
      </c>
      <c r="H28" s="59"/>
      <c r="I28" s="63" t="n">
        <v>5</v>
      </c>
      <c r="J28" s="63" t="n">
        <v>1</v>
      </c>
      <c r="K28" s="64" t="n">
        <v>6</v>
      </c>
      <c r="L28" s="63" t="n">
        <v>1</v>
      </c>
      <c r="M28" s="64" t="n">
        <v>2</v>
      </c>
      <c r="N28" s="63" t="n">
        <v>25</v>
      </c>
      <c r="O28" s="63" t="n">
        <v>3</v>
      </c>
      <c r="P28" s="63" t="n">
        <v>15</v>
      </c>
      <c r="Q28" s="63" t="n">
        <v>25</v>
      </c>
      <c r="R28" s="63" t="n">
        <v>1</v>
      </c>
      <c r="S28" s="63" t="n">
        <v>43</v>
      </c>
      <c r="T28" s="64" t="n">
        <v>68</v>
      </c>
    </row>
    <row r="29" customFormat="false" ht="14" hidden="false" customHeight="false" outlineLevel="0" collapsed="false">
      <c r="A29" s="57" t="s">
        <v>113</v>
      </c>
      <c r="B29" s="58" t="s">
        <v>114</v>
      </c>
      <c r="C29" s="59" t="s">
        <v>115</v>
      </c>
      <c r="D29" s="59" t="s">
        <v>50</v>
      </c>
      <c r="E29" s="60" t="n">
        <v>31.7603333333333</v>
      </c>
      <c r="F29" s="61" t="n">
        <v>38411</v>
      </c>
      <c r="G29" s="62" t="s">
        <v>54</v>
      </c>
      <c r="H29" s="59" t="s">
        <v>116</v>
      </c>
      <c r="I29" s="63" t="n">
        <v>22.5</v>
      </c>
      <c r="J29" s="63" t="n">
        <v>13.5</v>
      </c>
      <c r="K29" s="64" t="n">
        <v>36</v>
      </c>
      <c r="L29" s="63" t="n">
        <v>4.35</v>
      </c>
      <c r="M29" s="64" t="n">
        <v>9.35</v>
      </c>
      <c r="N29" s="63" t="n">
        <v>5</v>
      </c>
      <c r="O29" s="63" t="n">
        <v>9.831</v>
      </c>
      <c r="P29" s="63" t="n">
        <v>9.9</v>
      </c>
      <c r="Q29" s="63" t="n">
        <v>25.2</v>
      </c>
      <c r="R29" s="63" t="n">
        <v>5</v>
      </c>
      <c r="S29" s="63" t="n">
        <v>44.931</v>
      </c>
      <c r="T29" s="64" t="n">
        <v>49.931</v>
      </c>
    </row>
    <row r="30" customFormat="false" ht="14.25" hidden="false" customHeight="true" outlineLevel="0" collapsed="false">
      <c r="A30" s="82" t="s">
        <v>117</v>
      </c>
      <c r="B30" s="83" t="s">
        <v>118</v>
      </c>
      <c r="C30" s="75" t="s">
        <v>119</v>
      </c>
      <c r="D30" s="75" t="s">
        <v>78</v>
      </c>
      <c r="E30" s="84" t="n">
        <v>11.17</v>
      </c>
      <c r="F30" s="78" t="n">
        <v>43071</v>
      </c>
      <c r="G30" s="75" t="s">
        <v>54</v>
      </c>
      <c r="H30" s="75"/>
      <c r="I30" s="75" t="n">
        <v>7.5</v>
      </c>
      <c r="J30" s="75" t="n">
        <v>1.5</v>
      </c>
      <c r="K30" s="85" t="n">
        <v>9</v>
      </c>
      <c r="L30" s="75" t="n">
        <v>1.5</v>
      </c>
      <c r="M30" s="85" t="n">
        <v>2.5</v>
      </c>
      <c r="N30" s="86" t="n">
        <v>5</v>
      </c>
      <c r="O30" s="86" t="n">
        <v>9</v>
      </c>
      <c r="P30" s="86" t="n">
        <v>3</v>
      </c>
      <c r="Q30" s="86" t="n">
        <v>5</v>
      </c>
      <c r="R30" s="87" t="n">
        <v>1</v>
      </c>
      <c r="S30" s="86" t="n">
        <v>4</v>
      </c>
      <c r="T30" s="88" t="n">
        <v>22</v>
      </c>
    </row>
    <row r="31" customFormat="false" ht="14.25" hidden="false" customHeight="true" outlineLevel="0" collapsed="false">
      <c r="A31" s="57" t="s">
        <v>120</v>
      </c>
      <c r="B31" s="58" t="s">
        <v>121</v>
      </c>
      <c r="C31" s="59" t="s">
        <v>122</v>
      </c>
      <c r="D31" s="59" t="s">
        <v>50</v>
      </c>
      <c r="E31" s="60" t="n">
        <v>17.855</v>
      </c>
      <c r="F31" s="61" t="n">
        <v>38411</v>
      </c>
      <c r="G31" s="62" t="n">
        <v>18.3</v>
      </c>
      <c r="H31" s="59" t="s">
        <v>123</v>
      </c>
      <c r="I31" s="63" t="n">
        <v>7.5</v>
      </c>
      <c r="J31" s="63" t="n">
        <v>3.15</v>
      </c>
      <c r="K31" s="64" t="n">
        <v>10.65</v>
      </c>
      <c r="L31" s="63" t="n">
        <v>2.325</v>
      </c>
      <c r="M31" s="64" t="n">
        <v>5.325</v>
      </c>
      <c r="N31" s="63" t="n">
        <v>9</v>
      </c>
      <c r="O31" s="63" t="n">
        <v>4.65</v>
      </c>
      <c r="P31" s="63" t="n">
        <v>6.3</v>
      </c>
      <c r="Q31" s="63" t="n">
        <v>17.64</v>
      </c>
      <c r="R31" s="63" t="n">
        <v>3</v>
      </c>
      <c r="S31" s="63" t="n">
        <v>28.59</v>
      </c>
      <c r="T31" s="64" t="n">
        <v>37.59</v>
      </c>
    </row>
    <row r="32" customFormat="false" ht="16" hidden="false" customHeight="true" outlineLevel="0" collapsed="false">
      <c r="A32" s="57" t="s">
        <v>124</v>
      </c>
      <c r="B32" s="89" t="s">
        <v>125</v>
      </c>
      <c r="C32" s="90" t="s">
        <v>126</v>
      </c>
      <c r="D32" s="59" t="s">
        <v>78</v>
      </c>
      <c r="E32" s="91" t="n">
        <v>38.6666666666666</v>
      </c>
      <c r="F32" s="61" t="n">
        <v>36544</v>
      </c>
      <c r="G32" s="63" t="n">
        <v>38.67</v>
      </c>
      <c r="H32" s="90" t="s">
        <v>127</v>
      </c>
      <c r="I32" s="63" t="n">
        <v>25</v>
      </c>
      <c r="J32" s="63" t="n">
        <v>5</v>
      </c>
      <c r="K32" s="64" t="n">
        <v>30</v>
      </c>
      <c r="L32" s="63" t="n">
        <v>6</v>
      </c>
      <c r="M32" s="64" t="n">
        <v>11</v>
      </c>
      <c r="N32" s="63" t="n">
        <v>5</v>
      </c>
      <c r="O32" s="63" t="n">
        <v>30</v>
      </c>
      <c r="P32" s="63" t="n">
        <v>15</v>
      </c>
      <c r="Q32" s="63" t="n">
        <v>25</v>
      </c>
      <c r="R32" s="63" t="n">
        <v>5</v>
      </c>
      <c r="S32" s="63" t="n">
        <v>70</v>
      </c>
      <c r="T32" s="64" t="n">
        <v>75</v>
      </c>
    </row>
    <row r="33" customFormat="false" ht="14" hidden="false" customHeight="false" outlineLevel="0" collapsed="false">
      <c r="A33" s="57" t="s">
        <v>128</v>
      </c>
      <c r="B33" s="89" t="s">
        <v>129</v>
      </c>
      <c r="C33" s="90" t="s">
        <v>130</v>
      </c>
      <c r="D33" s="90" t="s">
        <v>78</v>
      </c>
      <c r="E33" s="91" t="n">
        <v>35.61</v>
      </c>
      <c r="F33" s="61" t="n">
        <v>38411</v>
      </c>
      <c r="G33" s="63" t="n">
        <v>36.1</v>
      </c>
      <c r="H33" s="90" t="s">
        <v>131</v>
      </c>
      <c r="I33" s="63" t="n">
        <v>11</v>
      </c>
      <c r="J33" s="63" t="n">
        <v>4.18</v>
      </c>
      <c r="K33" s="64" t="n">
        <v>15.18</v>
      </c>
      <c r="L33" s="63" t="n">
        <v>5.39</v>
      </c>
      <c r="M33" s="64" t="n">
        <v>6.39</v>
      </c>
      <c r="N33" s="63" t="n">
        <v>25</v>
      </c>
      <c r="O33" s="63" t="n">
        <v>7.35</v>
      </c>
      <c r="P33" s="63" t="n">
        <v>17.1</v>
      </c>
      <c r="Q33" s="63" t="n">
        <v>35.815</v>
      </c>
      <c r="R33" s="63" t="n">
        <v>1</v>
      </c>
      <c r="S33" s="63" t="n">
        <v>60.265</v>
      </c>
      <c r="T33" s="64" t="n">
        <v>85.265</v>
      </c>
      <c r="U33" s="65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</row>
    <row r="34" customFormat="false" ht="14" hidden="false" customHeight="false" outlineLevel="0" collapsed="false">
      <c r="A34" s="57" t="s">
        <v>132</v>
      </c>
      <c r="B34" s="89" t="s">
        <v>133</v>
      </c>
      <c r="C34" s="90" t="s">
        <v>134</v>
      </c>
      <c r="D34" s="90" t="s">
        <v>50</v>
      </c>
      <c r="E34" s="91" t="n">
        <v>28.958</v>
      </c>
      <c r="F34" s="62" t="s">
        <v>86</v>
      </c>
      <c r="G34" s="62" t="s">
        <v>86</v>
      </c>
      <c r="H34" s="90" t="s">
        <v>135</v>
      </c>
      <c r="I34" s="63" t="n">
        <v>15</v>
      </c>
      <c r="J34" s="63" t="n">
        <v>6.36</v>
      </c>
      <c r="K34" s="64" t="n">
        <v>21.36</v>
      </c>
      <c r="L34" s="63" t="n">
        <v>2.46</v>
      </c>
      <c r="M34" s="64" t="n">
        <v>5.55</v>
      </c>
      <c r="N34" s="63" t="n">
        <v>10.29</v>
      </c>
      <c r="O34" s="63" t="n">
        <v>7.38</v>
      </c>
      <c r="P34" s="63" t="n">
        <v>6.36</v>
      </c>
      <c r="Q34" s="63" t="n">
        <v>35.934</v>
      </c>
      <c r="R34" s="63" t="n">
        <v>3.09</v>
      </c>
      <c r="S34" s="63" t="n">
        <v>49.674</v>
      </c>
      <c r="T34" s="64" t="n">
        <v>59.964</v>
      </c>
    </row>
    <row r="35" customFormat="false" ht="14" hidden="false" customHeight="false" outlineLevel="0" collapsed="false">
      <c r="A35" s="57" t="s">
        <v>136</v>
      </c>
      <c r="B35" s="92" t="s">
        <v>137</v>
      </c>
      <c r="C35" s="93" t="s">
        <v>138</v>
      </c>
      <c r="D35" s="94" t="s">
        <v>78</v>
      </c>
      <c r="E35" s="95" t="n">
        <v>26.67</v>
      </c>
      <c r="F35" s="61" t="n">
        <v>43159</v>
      </c>
      <c r="G35" s="59" t="s">
        <v>139</v>
      </c>
      <c r="H35" s="96"/>
      <c r="I35" s="97" t="n">
        <v>5</v>
      </c>
      <c r="J35" s="97" t="n">
        <v>1</v>
      </c>
      <c r="K35" s="98" t="n">
        <v>6</v>
      </c>
      <c r="L35" s="96" t="n">
        <f aca="false">1*(((3+1)/2)*1)</f>
        <v>2</v>
      </c>
      <c r="M35" s="98" t="n">
        <v>3</v>
      </c>
      <c r="N35" s="99" t="n">
        <v>25</v>
      </c>
      <c r="O35" s="96" t="n">
        <f aca="false">1*(((3+1)/2)*3)</f>
        <v>6</v>
      </c>
      <c r="P35" s="99" t="n">
        <v>15</v>
      </c>
      <c r="Q35" s="96" t="n">
        <v>25</v>
      </c>
      <c r="R35" s="100" t="n">
        <v>1</v>
      </c>
      <c r="S35" s="99" t="n">
        <v>6</v>
      </c>
      <c r="T35" s="98" t="n">
        <f aca="false">25+6+15+25</f>
        <v>71</v>
      </c>
    </row>
    <row r="36" customFormat="false" ht="14" hidden="false" customHeight="false" outlineLevel="0" collapsed="false">
      <c r="A36" s="66" t="s">
        <v>140</v>
      </c>
      <c r="B36" s="58" t="s">
        <v>141</v>
      </c>
      <c r="C36" s="59" t="s">
        <v>142</v>
      </c>
      <c r="D36" s="59" t="s">
        <v>143</v>
      </c>
      <c r="E36" s="60" t="n">
        <v>16.6666666666667</v>
      </c>
      <c r="F36" s="61" t="n">
        <v>42906</v>
      </c>
      <c r="G36" s="62" t="s">
        <v>54</v>
      </c>
      <c r="H36" s="59"/>
      <c r="I36" s="63" t="n">
        <v>5</v>
      </c>
      <c r="J36" s="63" t="n">
        <v>1</v>
      </c>
      <c r="K36" s="64" t="n">
        <v>6</v>
      </c>
      <c r="L36" s="63" t="n">
        <v>1</v>
      </c>
      <c r="M36" s="64" t="n">
        <v>2</v>
      </c>
      <c r="N36" s="63" t="n">
        <v>25</v>
      </c>
      <c r="O36" s="63" t="n">
        <v>9</v>
      </c>
      <c r="P36" s="63" t="n">
        <v>3</v>
      </c>
      <c r="Q36" s="63" t="n">
        <v>5</v>
      </c>
      <c r="R36" s="63" t="n">
        <v>1</v>
      </c>
      <c r="S36" s="63" t="n">
        <v>17</v>
      </c>
      <c r="T36" s="64" t="n">
        <v>42</v>
      </c>
    </row>
    <row r="37" customFormat="false" ht="14.15" hidden="false" customHeight="true" outlineLevel="0" collapsed="false">
      <c r="A37" s="57" t="s">
        <v>144</v>
      </c>
      <c r="B37" s="58" t="s">
        <v>145</v>
      </c>
      <c r="C37" s="59" t="s">
        <v>145</v>
      </c>
      <c r="D37" s="59" t="s">
        <v>50</v>
      </c>
      <c r="E37" s="60" t="n">
        <v>24.18</v>
      </c>
      <c r="F37" s="61" t="n">
        <v>38411</v>
      </c>
      <c r="G37" s="62" t="s">
        <v>54</v>
      </c>
      <c r="H37" s="59" t="s">
        <v>123</v>
      </c>
      <c r="I37" s="63" t="n">
        <v>15</v>
      </c>
      <c r="J37" s="63" t="n">
        <v>6.3</v>
      </c>
      <c r="K37" s="64" t="n">
        <v>21.3</v>
      </c>
      <c r="L37" s="63" t="n">
        <v>7.65</v>
      </c>
      <c r="M37" s="64" t="n">
        <v>10.65</v>
      </c>
      <c r="N37" s="63" t="n">
        <v>9</v>
      </c>
      <c r="O37" s="63" t="n">
        <v>7.65</v>
      </c>
      <c r="P37" s="63" t="n">
        <v>6.3</v>
      </c>
      <c r="Q37" s="63" t="n">
        <v>17.64</v>
      </c>
      <c r="R37" s="63" t="n">
        <v>3</v>
      </c>
      <c r="S37" s="63" t="n">
        <v>31.59</v>
      </c>
      <c r="T37" s="64" t="n">
        <v>40.59</v>
      </c>
    </row>
    <row r="38" customFormat="false" ht="25.5" hidden="false" customHeight="false" outlineLevel="0" collapsed="false">
      <c r="A38" s="57" t="s">
        <v>146</v>
      </c>
      <c r="B38" s="89" t="s">
        <v>147</v>
      </c>
      <c r="C38" s="90" t="s">
        <v>148</v>
      </c>
      <c r="D38" s="90" t="s">
        <v>50</v>
      </c>
      <c r="E38" s="91" t="n">
        <v>31.8</v>
      </c>
      <c r="F38" s="62" t="s">
        <v>86</v>
      </c>
      <c r="G38" s="62" t="s">
        <v>86</v>
      </c>
      <c r="H38" s="90" t="s">
        <v>127</v>
      </c>
      <c r="I38" s="63" t="n">
        <v>15</v>
      </c>
      <c r="J38" s="63" t="n">
        <v>6.3</v>
      </c>
      <c r="K38" s="64" t="n">
        <v>21.3</v>
      </c>
      <c r="L38" s="63" t="n">
        <v>4.65</v>
      </c>
      <c r="M38" s="64" t="n">
        <v>7.65</v>
      </c>
      <c r="N38" s="63" t="n">
        <v>3</v>
      </c>
      <c r="O38" s="63" t="n">
        <v>4.65</v>
      </c>
      <c r="P38" s="63" t="n">
        <v>6.3</v>
      </c>
      <c r="Q38" s="63" t="n">
        <v>52.5</v>
      </c>
      <c r="R38" s="63" t="n">
        <v>3</v>
      </c>
      <c r="S38" s="63" t="n">
        <v>63.45</v>
      </c>
      <c r="T38" s="64" t="n">
        <v>66.45</v>
      </c>
    </row>
    <row r="39" customFormat="false" ht="14" hidden="false" customHeight="false" outlineLevel="0" collapsed="false">
      <c r="A39" s="66" t="s">
        <v>149</v>
      </c>
      <c r="B39" s="101" t="s">
        <v>150</v>
      </c>
      <c r="C39" s="102" t="s">
        <v>151</v>
      </c>
      <c r="D39" s="102" t="s">
        <v>50</v>
      </c>
      <c r="E39" s="103" t="n">
        <v>22.67</v>
      </c>
      <c r="F39" s="104" t="n">
        <v>39578</v>
      </c>
      <c r="G39" s="105" t="s">
        <v>54</v>
      </c>
      <c r="H39" s="102" t="s">
        <v>61</v>
      </c>
      <c r="I39" s="102" t="n">
        <v>5</v>
      </c>
      <c r="J39" s="102" t="n">
        <v>3</v>
      </c>
      <c r="K39" s="106" t="n">
        <v>8</v>
      </c>
      <c r="L39" s="102" t="n">
        <v>3</v>
      </c>
      <c r="M39" s="106" t="n">
        <v>1</v>
      </c>
      <c r="N39" s="102" t="n">
        <v>9</v>
      </c>
      <c r="O39" s="102" t="n">
        <v>27</v>
      </c>
      <c r="P39" s="102" t="n">
        <v>15</v>
      </c>
      <c r="Q39" s="102" t="n">
        <v>5</v>
      </c>
      <c r="R39" s="102" t="n">
        <v>8</v>
      </c>
      <c r="S39" s="102" t="n">
        <v>51</v>
      </c>
      <c r="T39" s="106" t="n">
        <v>52</v>
      </c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</row>
    <row r="40" customFormat="false" ht="14.25" hidden="false" customHeight="true" outlineLevel="0" collapsed="false">
      <c r="A40" s="66" t="s">
        <v>152</v>
      </c>
      <c r="B40" s="74" t="s">
        <v>153</v>
      </c>
      <c r="C40" s="75" t="s">
        <v>154</v>
      </c>
      <c r="D40" s="107" t="s">
        <v>143</v>
      </c>
      <c r="E40" s="108" t="n">
        <f aca="false">(26+15+5.5)/3</f>
        <v>15.5</v>
      </c>
      <c r="F40" s="78" t="n">
        <v>43071</v>
      </c>
      <c r="G40" s="75" t="s">
        <v>54</v>
      </c>
      <c r="H40" s="109"/>
      <c r="I40" s="76" t="n">
        <f aca="false">2.5*5</f>
        <v>12.5</v>
      </c>
      <c r="J40" s="76" t="n">
        <v>2.5</v>
      </c>
      <c r="K40" s="79" t="n">
        <v>15</v>
      </c>
      <c r="L40" s="76" t="n">
        <f aca="false">2.5*(((1+1)/2)*1)</f>
        <v>2.5</v>
      </c>
      <c r="M40" s="79" t="n">
        <v>5.5</v>
      </c>
      <c r="N40" s="76" t="n">
        <v>15</v>
      </c>
      <c r="O40" s="76" t="n">
        <v>3</v>
      </c>
      <c r="P40" s="76" t="n">
        <v>3</v>
      </c>
      <c r="Q40" s="76" t="n">
        <v>5</v>
      </c>
      <c r="R40" s="76" t="n">
        <v>3</v>
      </c>
      <c r="S40" s="76" t="n">
        <v>2</v>
      </c>
      <c r="T40" s="79" t="n">
        <f aca="false">(15+3+3+5)</f>
        <v>26</v>
      </c>
    </row>
    <row r="41" customFormat="false" ht="14" hidden="false" customHeight="false" outlineLevel="0" collapsed="false">
      <c r="A41" s="57" t="s">
        <v>155</v>
      </c>
      <c r="B41" s="58" t="s">
        <v>156</v>
      </c>
      <c r="C41" s="59" t="s">
        <v>157</v>
      </c>
      <c r="D41" s="59" t="s">
        <v>78</v>
      </c>
      <c r="E41" s="60" t="n">
        <v>25.1666666666667</v>
      </c>
      <c r="F41" s="61" t="n">
        <v>38411</v>
      </c>
      <c r="G41" s="62" t="n">
        <v>23.3</v>
      </c>
      <c r="H41" s="59" t="s">
        <v>64</v>
      </c>
      <c r="I41" s="63" t="n">
        <v>22.5</v>
      </c>
      <c r="J41" s="63" t="n">
        <v>4.5</v>
      </c>
      <c r="K41" s="64" t="n">
        <v>27</v>
      </c>
      <c r="L41" s="63" t="n">
        <v>1.5</v>
      </c>
      <c r="M41" s="64" t="n">
        <v>2.5</v>
      </c>
      <c r="N41" s="63" t="n">
        <v>25</v>
      </c>
      <c r="O41" s="63" t="n">
        <v>3</v>
      </c>
      <c r="P41" s="63" t="n">
        <v>3</v>
      </c>
      <c r="Q41" s="63" t="n">
        <v>15</v>
      </c>
      <c r="R41" s="63" t="n">
        <v>1</v>
      </c>
      <c r="S41" s="63" t="n">
        <v>21</v>
      </c>
      <c r="T41" s="64" t="n">
        <v>46</v>
      </c>
    </row>
    <row r="42" customFormat="false" ht="14" hidden="false" customHeight="false" outlineLevel="0" collapsed="false">
      <c r="A42" s="57" t="s">
        <v>158</v>
      </c>
      <c r="B42" s="89" t="s">
        <v>159</v>
      </c>
      <c r="C42" s="90" t="s">
        <v>160</v>
      </c>
      <c r="D42" s="59" t="s">
        <v>50</v>
      </c>
      <c r="E42" s="91" t="n">
        <v>31.8</v>
      </c>
      <c r="F42" s="61" t="n">
        <v>36616</v>
      </c>
      <c r="G42" s="63" t="n">
        <v>18.67</v>
      </c>
      <c r="H42" s="59" t="s">
        <v>64</v>
      </c>
      <c r="I42" s="63" t="n">
        <v>15</v>
      </c>
      <c r="J42" s="63" t="n">
        <v>6.3</v>
      </c>
      <c r="K42" s="64" t="n">
        <v>21.3</v>
      </c>
      <c r="L42" s="63" t="n">
        <v>4.65</v>
      </c>
      <c r="M42" s="64" t="n">
        <v>7.65</v>
      </c>
      <c r="N42" s="63" t="n">
        <v>3</v>
      </c>
      <c r="O42" s="63" t="n">
        <v>4.65</v>
      </c>
      <c r="P42" s="63" t="n">
        <v>6.3</v>
      </c>
      <c r="Q42" s="63" t="n">
        <v>52.5</v>
      </c>
      <c r="R42" s="63" t="n">
        <v>3</v>
      </c>
      <c r="S42" s="63" t="n">
        <v>63.45</v>
      </c>
      <c r="T42" s="64" t="n">
        <v>66.45</v>
      </c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</row>
    <row r="43" customFormat="false" ht="14" hidden="false" customHeight="false" outlineLevel="0" collapsed="false">
      <c r="A43" s="57" t="s">
        <v>161</v>
      </c>
      <c r="B43" s="58" t="s">
        <v>162</v>
      </c>
      <c r="C43" s="59" t="s">
        <v>163</v>
      </c>
      <c r="D43" s="59" t="s">
        <v>50</v>
      </c>
      <c r="E43" s="60" t="n">
        <v>23.66</v>
      </c>
      <c r="F43" s="61" t="n">
        <v>38411</v>
      </c>
      <c r="G43" s="62" t="n">
        <v>38.3</v>
      </c>
      <c r="H43" s="59" t="s">
        <v>164</v>
      </c>
      <c r="I43" s="63" t="n">
        <v>11</v>
      </c>
      <c r="J43" s="63" t="n">
        <v>6.6</v>
      </c>
      <c r="K43" s="64" t="n">
        <v>17.6</v>
      </c>
      <c r="L43" s="63" t="n">
        <v>4.4</v>
      </c>
      <c r="M43" s="64" t="n">
        <v>9.4</v>
      </c>
      <c r="N43" s="63" t="n">
        <v>2.1</v>
      </c>
      <c r="O43" s="63" t="n">
        <v>6.78</v>
      </c>
      <c r="P43" s="63" t="n">
        <v>9.9</v>
      </c>
      <c r="Q43" s="63" t="n">
        <v>25.2</v>
      </c>
      <c r="R43" s="63" t="n">
        <v>5</v>
      </c>
      <c r="S43" s="63" t="n">
        <v>41.88</v>
      </c>
      <c r="T43" s="64" t="n">
        <v>43.98</v>
      </c>
    </row>
    <row r="44" customFormat="false" ht="14" hidden="false" customHeight="false" outlineLevel="0" collapsed="false">
      <c r="A44" s="57" t="s">
        <v>165</v>
      </c>
      <c r="B44" s="58" t="s">
        <v>166</v>
      </c>
      <c r="C44" s="59" t="s">
        <v>167</v>
      </c>
      <c r="D44" s="59" t="s">
        <v>143</v>
      </c>
      <c r="E44" s="60" t="n">
        <v>36.4733333333333</v>
      </c>
      <c r="F44" s="61" t="n">
        <v>38411</v>
      </c>
      <c r="G44" s="62" t="n">
        <v>26.7</v>
      </c>
      <c r="H44" s="59" t="s">
        <v>98</v>
      </c>
      <c r="I44" s="63" t="n">
        <v>25</v>
      </c>
      <c r="J44" s="63" t="n">
        <v>15.5</v>
      </c>
      <c r="K44" s="64" t="n">
        <v>40.5</v>
      </c>
      <c r="L44" s="63" t="n">
        <v>2.05</v>
      </c>
      <c r="M44" s="64" t="n">
        <v>3.05</v>
      </c>
      <c r="N44" s="63" t="n">
        <v>25</v>
      </c>
      <c r="O44" s="63" t="n">
        <v>6.15</v>
      </c>
      <c r="P44" s="63" t="n">
        <v>9.3</v>
      </c>
      <c r="Q44" s="63" t="n">
        <v>25.42</v>
      </c>
      <c r="R44" s="63" t="n">
        <v>1</v>
      </c>
      <c r="S44" s="63" t="n">
        <v>40.87</v>
      </c>
      <c r="T44" s="64" t="n">
        <v>65.87</v>
      </c>
    </row>
    <row r="45" customFormat="false" ht="14" hidden="false" customHeight="false" outlineLevel="0" collapsed="false">
      <c r="A45" s="57" t="s">
        <v>168</v>
      </c>
      <c r="B45" s="89" t="s">
        <v>169</v>
      </c>
      <c r="C45" s="90" t="s">
        <v>170</v>
      </c>
      <c r="D45" s="59" t="s">
        <v>50</v>
      </c>
      <c r="E45" s="91" t="n">
        <v>18.6666666666667</v>
      </c>
      <c r="F45" s="61" t="n">
        <v>36257</v>
      </c>
      <c r="G45" s="62" t="s">
        <v>86</v>
      </c>
      <c r="H45" s="90" t="s">
        <v>127</v>
      </c>
      <c r="I45" s="63" t="n">
        <v>10</v>
      </c>
      <c r="J45" s="63" t="n">
        <v>6</v>
      </c>
      <c r="K45" s="64" t="n">
        <v>16</v>
      </c>
      <c r="L45" s="63" t="n">
        <v>4</v>
      </c>
      <c r="M45" s="64" t="n">
        <v>7</v>
      </c>
      <c r="N45" s="63" t="n">
        <v>3</v>
      </c>
      <c r="O45" s="63" t="n">
        <v>6</v>
      </c>
      <c r="P45" s="63" t="n">
        <v>9</v>
      </c>
      <c r="Q45" s="63" t="n">
        <v>15</v>
      </c>
      <c r="R45" s="63" t="n">
        <v>3</v>
      </c>
      <c r="S45" s="63" t="n">
        <v>30</v>
      </c>
      <c r="T45" s="64" t="n">
        <v>33</v>
      </c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</row>
    <row r="46" customFormat="false" ht="14" hidden="false" customHeight="false" outlineLevel="0" collapsed="false">
      <c r="A46" s="57" t="s">
        <v>171</v>
      </c>
      <c r="B46" s="89" t="s">
        <v>172</v>
      </c>
      <c r="C46" s="90" t="s">
        <v>173</v>
      </c>
      <c r="D46" s="59" t="s">
        <v>50</v>
      </c>
      <c r="E46" s="91" t="n">
        <v>22.85</v>
      </c>
      <c r="F46" s="61" t="n">
        <v>36257</v>
      </c>
      <c r="G46" s="63" t="n">
        <v>22.9</v>
      </c>
      <c r="H46" s="90" t="s">
        <v>127</v>
      </c>
      <c r="I46" s="63" t="n">
        <v>5</v>
      </c>
      <c r="J46" s="63" t="n">
        <v>3</v>
      </c>
      <c r="K46" s="64" t="n">
        <v>8</v>
      </c>
      <c r="L46" s="63" t="n">
        <v>4</v>
      </c>
      <c r="M46" s="64" t="n">
        <v>7</v>
      </c>
      <c r="N46" s="63" t="n">
        <v>9</v>
      </c>
      <c r="O46" s="63" t="n">
        <v>12</v>
      </c>
      <c r="P46" s="63" t="n">
        <v>9</v>
      </c>
      <c r="Q46" s="63" t="n">
        <v>23.55</v>
      </c>
      <c r="R46" s="63" t="n">
        <v>3</v>
      </c>
      <c r="S46" s="63" t="n">
        <v>44.55</v>
      </c>
      <c r="T46" s="64" t="n">
        <v>53.55</v>
      </c>
    </row>
    <row r="47" customFormat="false" ht="14" hidden="false" customHeight="false" outlineLevel="0" collapsed="false">
      <c r="A47" s="66" t="s">
        <v>75</v>
      </c>
      <c r="B47" s="89" t="s">
        <v>174</v>
      </c>
      <c r="C47" s="59" t="s">
        <v>77</v>
      </c>
      <c r="D47" s="59" t="s">
        <v>78</v>
      </c>
      <c r="E47" s="60" t="n">
        <v>34.6833333333333</v>
      </c>
      <c r="F47" s="61" t="n">
        <v>38046</v>
      </c>
      <c r="G47" s="62" t="n">
        <v>38</v>
      </c>
      <c r="H47" s="59" t="s">
        <v>64</v>
      </c>
      <c r="I47" s="63" t="n">
        <v>10</v>
      </c>
      <c r="J47" s="63" t="n">
        <v>3.8</v>
      </c>
      <c r="K47" s="64" t="n">
        <v>13.8</v>
      </c>
      <c r="L47" s="63" t="n">
        <v>2.9</v>
      </c>
      <c r="M47" s="64" t="n">
        <v>3.9</v>
      </c>
      <c r="N47" s="63" t="n">
        <v>25</v>
      </c>
      <c r="O47" s="63" t="n">
        <v>4.35</v>
      </c>
      <c r="P47" s="63" t="n">
        <v>28.5</v>
      </c>
      <c r="Q47" s="63" t="n">
        <v>28.5</v>
      </c>
      <c r="R47" s="63" t="n">
        <v>1</v>
      </c>
      <c r="S47" s="63" t="n">
        <v>61.35</v>
      </c>
      <c r="T47" s="64" t="n">
        <v>86.35</v>
      </c>
    </row>
    <row r="48" customFormat="false" ht="14" hidden="false" customHeight="false" outlineLevel="0" collapsed="false">
      <c r="A48" s="57" t="s">
        <v>175</v>
      </c>
      <c r="B48" s="58" t="s">
        <v>176</v>
      </c>
      <c r="C48" s="59" t="s">
        <v>177</v>
      </c>
      <c r="D48" s="59" t="s">
        <v>78</v>
      </c>
      <c r="E48" s="60" t="n">
        <v>12.1</v>
      </c>
      <c r="F48" s="61" t="n">
        <v>38077</v>
      </c>
      <c r="G48" s="62" t="n">
        <v>12.77</v>
      </c>
      <c r="H48" s="59" t="s">
        <v>61</v>
      </c>
      <c r="I48" s="63" t="n">
        <v>5</v>
      </c>
      <c r="J48" s="63" t="n">
        <v>1</v>
      </c>
      <c r="K48" s="64" t="n">
        <v>6</v>
      </c>
      <c r="L48" s="63" t="n">
        <v>0.5</v>
      </c>
      <c r="M48" s="64" t="n">
        <v>5.5</v>
      </c>
      <c r="N48" s="63" t="n">
        <v>5</v>
      </c>
      <c r="O48" s="63" t="n">
        <v>1.5</v>
      </c>
      <c r="P48" s="63" t="n">
        <v>9</v>
      </c>
      <c r="Q48" s="63" t="n">
        <v>9.3</v>
      </c>
      <c r="R48" s="63" t="n">
        <v>5</v>
      </c>
      <c r="S48" s="63" t="n">
        <v>19.8</v>
      </c>
      <c r="T48" s="64" t="n">
        <v>24.8</v>
      </c>
    </row>
    <row r="49" customFormat="false" ht="14" hidden="false" customHeight="false" outlineLevel="0" collapsed="false">
      <c r="A49" s="57" t="s">
        <v>178</v>
      </c>
      <c r="B49" s="58" t="s">
        <v>179</v>
      </c>
      <c r="C49" s="59" t="s">
        <v>151</v>
      </c>
      <c r="D49" s="59" t="s">
        <v>50</v>
      </c>
      <c r="E49" s="60" t="n">
        <v>8</v>
      </c>
      <c r="F49" s="61" t="n">
        <v>36891</v>
      </c>
      <c r="G49" s="62" t="s">
        <v>86</v>
      </c>
      <c r="H49" s="59" t="s">
        <v>61</v>
      </c>
      <c r="I49" s="63" t="n">
        <v>5</v>
      </c>
      <c r="J49" s="63" t="n">
        <v>1</v>
      </c>
      <c r="K49" s="64" t="n">
        <v>6</v>
      </c>
      <c r="L49" s="63" t="n">
        <v>1</v>
      </c>
      <c r="M49" s="64" t="n">
        <v>4</v>
      </c>
      <c r="N49" s="63" t="n">
        <v>3</v>
      </c>
      <c r="O49" s="63" t="n">
        <v>3</v>
      </c>
      <c r="P49" s="63" t="n">
        <v>3</v>
      </c>
      <c r="Q49" s="63" t="n">
        <v>5</v>
      </c>
      <c r="R49" s="63" t="n">
        <v>3</v>
      </c>
      <c r="S49" s="63" t="n">
        <v>11</v>
      </c>
      <c r="T49" s="64" t="n">
        <v>14</v>
      </c>
    </row>
    <row r="50" customFormat="false" ht="14" hidden="false" customHeight="false" outlineLevel="0" collapsed="false">
      <c r="A50" s="57" t="s">
        <v>180</v>
      </c>
      <c r="B50" s="58" t="s">
        <v>181</v>
      </c>
      <c r="C50" s="59" t="s">
        <v>182</v>
      </c>
      <c r="D50" s="59" t="s">
        <v>50</v>
      </c>
      <c r="E50" s="60" t="n">
        <v>14.67</v>
      </c>
      <c r="F50" s="61" t="n">
        <v>36891</v>
      </c>
      <c r="G50" s="62" t="s">
        <v>86</v>
      </c>
      <c r="H50" s="59" t="s">
        <v>61</v>
      </c>
      <c r="I50" s="63" t="n">
        <v>5</v>
      </c>
      <c r="J50" s="63" t="n">
        <v>3</v>
      </c>
      <c r="K50" s="64" t="n">
        <v>8</v>
      </c>
      <c r="L50" s="63" t="n">
        <v>2</v>
      </c>
      <c r="M50" s="64" t="n">
        <v>5</v>
      </c>
      <c r="N50" s="63" t="n">
        <v>1</v>
      </c>
      <c r="O50" s="63" t="n">
        <v>6</v>
      </c>
      <c r="P50" s="63" t="n">
        <v>9</v>
      </c>
      <c r="Q50" s="63" t="n">
        <v>15</v>
      </c>
      <c r="R50" s="63" t="n">
        <v>3</v>
      </c>
      <c r="S50" s="63" t="n">
        <v>30</v>
      </c>
      <c r="T50" s="64" t="n">
        <v>31</v>
      </c>
    </row>
    <row r="51" customFormat="false" ht="14" hidden="false" customHeight="false" outlineLevel="0" collapsed="false">
      <c r="A51" s="57" t="s">
        <v>183</v>
      </c>
      <c r="B51" s="58" t="s">
        <v>184</v>
      </c>
      <c r="C51" s="59" t="s">
        <v>185</v>
      </c>
      <c r="D51" s="59" t="s">
        <v>78</v>
      </c>
      <c r="E51" s="60" t="n">
        <v>53.05</v>
      </c>
      <c r="F51" s="61" t="n">
        <v>38411</v>
      </c>
      <c r="G51" s="62" t="n">
        <v>44.9</v>
      </c>
      <c r="H51" s="59" t="s">
        <v>64</v>
      </c>
      <c r="I51" s="63" t="n">
        <v>15</v>
      </c>
      <c r="J51" s="63" t="n">
        <v>5.7</v>
      </c>
      <c r="K51" s="64" t="n">
        <v>20.7</v>
      </c>
      <c r="L51" s="63" t="n">
        <v>2.45</v>
      </c>
      <c r="M51" s="64" t="n">
        <v>3.45</v>
      </c>
      <c r="N51" s="63" t="n">
        <v>25</v>
      </c>
      <c r="O51" s="63" t="n">
        <v>36.75</v>
      </c>
      <c r="P51" s="63" t="n">
        <v>28.5</v>
      </c>
      <c r="Q51" s="63" t="n">
        <v>44.745</v>
      </c>
      <c r="R51" s="63" t="n">
        <v>1</v>
      </c>
      <c r="S51" s="63" t="n">
        <v>109.995</v>
      </c>
      <c r="T51" s="64" t="n">
        <v>134.995</v>
      </c>
    </row>
    <row r="52" customFormat="false" ht="14" hidden="false" customHeight="false" outlineLevel="0" collapsed="false">
      <c r="A52" s="57" t="s">
        <v>186</v>
      </c>
      <c r="B52" s="58" t="s">
        <v>187</v>
      </c>
      <c r="C52" s="59" t="s">
        <v>188</v>
      </c>
      <c r="D52" s="59" t="s">
        <v>78</v>
      </c>
      <c r="E52" s="60" t="n">
        <v>41.825</v>
      </c>
      <c r="F52" s="61" t="n">
        <v>38411</v>
      </c>
      <c r="G52" s="62" t="s">
        <v>54</v>
      </c>
      <c r="H52" s="59" t="s">
        <v>189</v>
      </c>
      <c r="I52" s="63" t="n">
        <v>15</v>
      </c>
      <c r="J52" s="63" t="n">
        <v>5.7</v>
      </c>
      <c r="K52" s="64" t="n">
        <v>20.7</v>
      </c>
      <c r="L52" s="63" t="n">
        <v>2.1</v>
      </c>
      <c r="M52" s="64" t="n">
        <v>3.1</v>
      </c>
      <c r="N52" s="63" t="n">
        <v>25</v>
      </c>
      <c r="O52" s="63" t="n">
        <v>22.05</v>
      </c>
      <c r="P52" s="63" t="n">
        <v>18.81</v>
      </c>
      <c r="Q52" s="63" t="n">
        <v>35.815</v>
      </c>
      <c r="R52" s="63" t="n">
        <v>1</v>
      </c>
      <c r="S52" s="63" t="n">
        <v>76.675</v>
      </c>
      <c r="T52" s="64" t="n">
        <v>101.675</v>
      </c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</row>
    <row r="53" customFormat="false" ht="14" hidden="false" customHeight="false" outlineLevel="0" collapsed="false">
      <c r="A53" s="57" t="s">
        <v>190</v>
      </c>
      <c r="B53" s="58" t="s">
        <v>191</v>
      </c>
      <c r="C53" s="59" t="s">
        <v>192</v>
      </c>
      <c r="D53" s="59" t="s">
        <v>143</v>
      </c>
      <c r="E53" s="60" t="n">
        <v>26.9233333333333</v>
      </c>
      <c r="F53" s="61" t="n">
        <v>38046</v>
      </c>
      <c r="G53" s="62" t="n">
        <v>15.23</v>
      </c>
      <c r="H53" s="59" t="s">
        <v>64</v>
      </c>
      <c r="I53" s="63" t="n">
        <v>5</v>
      </c>
      <c r="J53" s="63" t="n">
        <v>3.1</v>
      </c>
      <c r="K53" s="64" t="n">
        <v>8.1</v>
      </c>
      <c r="L53" s="63" t="n">
        <v>3.05</v>
      </c>
      <c r="M53" s="64" t="n">
        <v>6.05</v>
      </c>
      <c r="N53" s="63" t="n">
        <v>15</v>
      </c>
      <c r="O53" s="63" t="n">
        <v>9.15</v>
      </c>
      <c r="P53" s="63" t="n">
        <v>9.3</v>
      </c>
      <c r="Q53" s="63" t="n">
        <v>33.17</v>
      </c>
      <c r="R53" s="63" t="n">
        <v>3</v>
      </c>
      <c r="S53" s="63" t="n">
        <v>51.62</v>
      </c>
      <c r="T53" s="64" t="n">
        <v>66.62</v>
      </c>
    </row>
    <row r="54" customFormat="false" ht="25.5" hidden="false" customHeight="false" outlineLevel="0" collapsed="false">
      <c r="A54" s="82"/>
      <c r="B54" s="89" t="s">
        <v>193</v>
      </c>
      <c r="C54" s="90" t="s">
        <v>194</v>
      </c>
      <c r="D54" s="90" t="s">
        <v>143</v>
      </c>
      <c r="E54" s="91" t="n">
        <v>7.33</v>
      </c>
      <c r="F54" s="61" t="n">
        <v>36616</v>
      </c>
      <c r="G54" s="62" t="n">
        <v>6.67</v>
      </c>
      <c r="H54" s="90" t="s">
        <v>127</v>
      </c>
      <c r="I54" s="63" t="n">
        <v>5</v>
      </c>
      <c r="J54" s="63" t="n">
        <v>1</v>
      </c>
      <c r="K54" s="64" t="n">
        <v>6</v>
      </c>
      <c r="L54" s="63" t="n">
        <v>1</v>
      </c>
      <c r="M54" s="64" t="n">
        <v>4</v>
      </c>
      <c r="N54" s="63" t="n">
        <v>1</v>
      </c>
      <c r="O54" s="63" t="n">
        <v>3</v>
      </c>
      <c r="P54" s="63" t="n">
        <v>3</v>
      </c>
      <c r="Q54" s="63" t="n">
        <v>5</v>
      </c>
      <c r="R54" s="63" t="n">
        <v>3</v>
      </c>
      <c r="S54" s="63" t="n">
        <v>11</v>
      </c>
      <c r="T54" s="64" t="n">
        <v>12</v>
      </c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</row>
    <row r="55" customFormat="false" ht="14" hidden="false" customHeight="false" outlineLevel="0" collapsed="false">
      <c r="A55" s="57" t="s">
        <v>195</v>
      </c>
      <c r="B55" s="58" t="s">
        <v>196</v>
      </c>
      <c r="C55" s="59" t="s">
        <v>197</v>
      </c>
      <c r="D55" s="59" t="s">
        <v>198</v>
      </c>
      <c r="E55" s="60" t="n">
        <v>10.2833333333333</v>
      </c>
      <c r="F55" s="61" t="n">
        <v>38411</v>
      </c>
      <c r="G55" s="62" t="n">
        <v>7.6</v>
      </c>
      <c r="H55" s="59"/>
      <c r="I55" s="63" t="n">
        <v>5</v>
      </c>
      <c r="J55" s="63" t="n">
        <v>1</v>
      </c>
      <c r="K55" s="64" t="n">
        <v>6</v>
      </c>
      <c r="L55" s="63" t="n">
        <v>2</v>
      </c>
      <c r="M55" s="64" t="n">
        <v>3</v>
      </c>
      <c r="N55" s="63" t="n">
        <v>5</v>
      </c>
      <c r="O55" s="63" t="n">
        <v>6</v>
      </c>
      <c r="P55" s="63" t="n">
        <v>3</v>
      </c>
      <c r="Q55" s="63" t="n">
        <v>7.85</v>
      </c>
      <c r="R55" s="63" t="n">
        <v>1</v>
      </c>
      <c r="S55" s="63" t="n">
        <v>16.85</v>
      </c>
      <c r="T55" s="64" t="n">
        <v>21.85</v>
      </c>
    </row>
    <row r="56" customFormat="false" ht="25" hidden="false" customHeight="false" outlineLevel="0" collapsed="false">
      <c r="A56" s="57" t="s">
        <v>199</v>
      </c>
      <c r="B56" s="58" t="s">
        <v>200</v>
      </c>
      <c r="C56" s="59" t="s">
        <v>201</v>
      </c>
      <c r="D56" s="59" t="s">
        <v>78</v>
      </c>
      <c r="E56" s="60" t="n">
        <v>13.3266666666667</v>
      </c>
      <c r="F56" s="61" t="n">
        <v>38046</v>
      </c>
      <c r="G56" s="62" t="n">
        <v>7.92</v>
      </c>
      <c r="H56" s="59" t="s">
        <v>64</v>
      </c>
      <c r="I56" s="63" t="n">
        <v>5</v>
      </c>
      <c r="J56" s="63" t="n">
        <v>1.9</v>
      </c>
      <c r="K56" s="64" t="n">
        <v>6.9</v>
      </c>
      <c r="L56" s="63" t="n">
        <v>1.45</v>
      </c>
      <c r="M56" s="64" t="n">
        <v>2.45</v>
      </c>
      <c r="N56" s="63" t="n">
        <v>5</v>
      </c>
      <c r="O56" s="63" t="n">
        <v>4.35</v>
      </c>
      <c r="P56" s="63" t="n">
        <v>5.7</v>
      </c>
      <c r="Q56" s="63" t="n">
        <v>15.58</v>
      </c>
      <c r="R56" s="63" t="n">
        <v>1</v>
      </c>
      <c r="S56" s="63" t="n">
        <v>25.63</v>
      </c>
      <c r="T56" s="64" t="n">
        <v>30.63</v>
      </c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</row>
    <row r="57" customFormat="false" ht="14" hidden="false" customHeight="false" outlineLevel="0" collapsed="false">
      <c r="A57" s="57" t="s">
        <v>202</v>
      </c>
      <c r="B57" s="58" t="s">
        <v>203</v>
      </c>
      <c r="C57" s="59" t="s">
        <v>204</v>
      </c>
      <c r="D57" s="59" t="s">
        <v>78</v>
      </c>
      <c r="E57" s="60" t="n">
        <v>41.0383333333333</v>
      </c>
      <c r="F57" s="61" t="n">
        <v>38411</v>
      </c>
      <c r="G57" s="62" t="n">
        <v>25.7</v>
      </c>
      <c r="H57" s="59" t="s">
        <v>123</v>
      </c>
      <c r="I57" s="63" t="n">
        <v>15</v>
      </c>
      <c r="J57" s="63" t="n">
        <v>5.7</v>
      </c>
      <c r="K57" s="64" t="n">
        <v>20.7</v>
      </c>
      <c r="L57" s="63" t="n">
        <v>4.35</v>
      </c>
      <c r="M57" s="64" t="n">
        <v>7.35</v>
      </c>
      <c r="N57" s="63" t="n">
        <v>9</v>
      </c>
      <c r="O57" s="63" t="n">
        <v>21.75</v>
      </c>
      <c r="P57" s="63" t="n">
        <v>28.5</v>
      </c>
      <c r="Q57" s="63" t="n">
        <v>35.815</v>
      </c>
      <c r="R57" s="63" t="n">
        <v>3</v>
      </c>
      <c r="S57" s="63" t="n">
        <v>86.065</v>
      </c>
      <c r="T57" s="64" t="n">
        <v>95.065</v>
      </c>
    </row>
    <row r="58" customFormat="false" ht="14" hidden="false" customHeight="false" outlineLevel="0" collapsed="false">
      <c r="A58" s="57" t="s">
        <v>205</v>
      </c>
      <c r="B58" s="58" t="s">
        <v>206</v>
      </c>
      <c r="C58" s="59" t="s">
        <v>207</v>
      </c>
      <c r="D58" s="59" t="s">
        <v>50</v>
      </c>
      <c r="E58" s="91" t="n">
        <v>17</v>
      </c>
      <c r="F58" s="61" t="n">
        <v>38077</v>
      </c>
      <c r="G58" s="63" t="n">
        <v>15.67</v>
      </c>
      <c r="H58" s="90" t="s">
        <v>127</v>
      </c>
      <c r="I58" s="63" t="n">
        <v>7.5</v>
      </c>
      <c r="J58" s="63" t="n">
        <v>1.5</v>
      </c>
      <c r="K58" s="64" t="n">
        <v>9</v>
      </c>
      <c r="L58" s="63" t="n">
        <v>3</v>
      </c>
      <c r="M58" s="64" t="n">
        <v>4</v>
      </c>
      <c r="N58" s="63" t="n">
        <v>25</v>
      </c>
      <c r="O58" s="63" t="n">
        <v>6</v>
      </c>
      <c r="P58" s="63" t="n">
        <v>3</v>
      </c>
      <c r="Q58" s="63" t="n">
        <v>5</v>
      </c>
      <c r="R58" s="63" t="n">
        <v>1</v>
      </c>
      <c r="S58" s="63" t="n">
        <v>14</v>
      </c>
      <c r="T58" s="64" t="n">
        <v>39</v>
      </c>
    </row>
    <row r="59" customFormat="false" ht="14" hidden="false" customHeight="false" outlineLevel="0" collapsed="false">
      <c r="A59" s="57" t="s">
        <v>208</v>
      </c>
      <c r="B59" s="58" t="s">
        <v>209</v>
      </c>
      <c r="C59" s="59" t="s">
        <v>210</v>
      </c>
      <c r="D59" s="59" t="s">
        <v>143</v>
      </c>
      <c r="E59" s="60" t="n">
        <v>30.2383333333333</v>
      </c>
      <c r="F59" s="61" t="n">
        <v>38411</v>
      </c>
      <c r="G59" s="62" t="n">
        <v>52.58</v>
      </c>
      <c r="H59" s="59" t="s">
        <v>211</v>
      </c>
      <c r="I59" s="63" t="n">
        <v>10</v>
      </c>
      <c r="J59" s="63" t="n">
        <v>3.8</v>
      </c>
      <c r="K59" s="64" t="n">
        <v>13.8</v>
      </c>
      <c r="L59" s="63" t="n">
        <v>12.6</v>
      </c>
      <c r="M59" s="64" t="n">
        <v>13.6</v>
      </c>
      <c r="N59" s="63" t="n">
        <v>25</v>
      </c>
      <c r="O59" s="63" t="n">
        <v>6.3</v>
      </c>
      <c r="P59" s="63" t="n">
        <v>17.1</v>
      </c>
      <c r="Q59" s="63" t="n">
        <v>14.915</v>
      </c>
      <c r="R59" s="63" t="n">
        <v>1</v>
      </c>
      <c r="S59" s="63" t="n">
        <v>38.315</v>
      </c>
      <c r="T59" s="64" t="n">
        <v>63.315</v>
      </c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</row>
    <row r="60" customFormat="false" ht="14" hidden="false" customHeight="false" outlineLevel="0" collapsed="false">
      <c r="A60" s="57" t="s">
        <v>212</v>
      </c>
      <c r="B60" s="58" t="s">
        <v>213</v>
      </c>
      <c r="C60" s="59" t="s">
        <v>214</v>
      </c>
      <c r="D60" s="59" t="s">
        <v>50</v>
      </c>
      <c r="E60" s="60" t="n">
        <v>12.0333333333333</v>
      </c>
      <c r="F60" s="61" t="n">
        <v>38411</v>
      </c>
      <c r="G60" s="62" t="s">
        <v>54</v>
      </c>
      <c r="H60" s="59" t="s">
        <v>64</v>
      </c>
      <c r="I60" s="63" t="n">
        <v>5</v>
      </c>
      <c r="J60" s="63" t="n">
        <v>2.1</v>
      </c>
      <c r="K60" s="64" t="n">
        <v>7.1</v>
      </c>
      <c r="L60" s="63" t="n">
        <v>1.55</v>
      </c>
      <c r="M60" s="64" t="n">
        <v>4.55</v>
      </c>
      <c r="N60" s="63" t="n">
        <v>3</v>
      </c>
      <c r="O60" s="63" t="n">
        <v>4.65</v>
      </c>
      <c r="P60" s="63" t="n">
        <v>6.3</v>
      </c>
      <c r="Q60" s="63" t="n">
        <v>10.5</v>
      </c>
      <c r="R60" s="63" t="n">
        <v>3</v>
      </c>
      <c r="S60" s="63" t="n">
        <v>21.45</v>
      </c>
      <c r="T60" s="64" t="n">
        <v>24.45</v>
      </c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67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  <c r="GG60" s="67"/>
      <c r="GH60" s="67"/>
      <c r="GI60" s="67"/>
      <c r="GJ60" s="67"/>
      <c r="GK60" s="67"/>
      <c r="GL60" s="67"/>
      <c r="GM60" s="67"/>
      <c r="GN60" s="67"/>
      <c r="GO60" s="67"/>
      <c r="GP60" s="67"/>
      <c r="GQ60" s="67"/>
      <c r="GR60" s="67"/>
      <c r="GS60" s="67"/>
      <c r="GT60" s="67"/>
      <c r="GU60" s="67"/>
      <c r="GV60" s="67"/>
      <c r="GW60" s="67"/>
      <c r="GX60" s="67"/>
      <c r="GY60" s="67"/>
      <c r="GZ60" s="67"/>
      <c r="HA60" s="67"/>
      <c r="HB60" s="67"/>
      <c r="HC60" s="67"/>
      <c r="HD60" s="67"/>
      <c r="HE60" s="67"/>
      <c r="HF60" s="67"/>
      <c r="HG60" s="67"/>
      <c r="HH60" s="67"/>
      <c r="HI60" s="67"/>
      <c r="HJ60" s="67"/>
      <c r="HK60" s="67"/>
      <c r="HL60" s="67"/>
      <c r="HM60" s="67"/>
      <c r="HN60" s="67"/>
      <c r="HO60" s="67"/>
      <c r="HP60" s="67"/>
      <c r="HQ60" s="67"/>
      <c r="HR60" s="67"/>
      <c r="HS60" s="67"/>
      <c r="HT60" s="67"/>
      <c r="HU60" s="67"/>
      <c r="HV60" s="67"/>
      <c r="HW60" s="67"/>
      <c r="HX60" s="67"/>
      <c r="HY60" s="67"/>
      <c r="HZ60" s="67"/>
      <c r="IA60" s="67"/>
      <c r="IB60" s="67"/>
      <c r="IC60" s="67"/>
      <c r="ID60" s="67"/>
      <c r="IE60" s="67"/>
      <c r="IF60" s="67"/>
      <c r="IG60" s="67"/>
      <c r="IH60" s="67"/>
      <c r="II60" s="67"/>
      <c r="IJ60" s="67"/>
      <c r="IK60" s="67"/>
      <c r="IL60" s="67"/>
      <c r="IM60" s="67"/>
      <c r="IN60" s="67"/>
      <c r="IO60" s="67"/>
      <c r="IP60" s="67"/>
      <c r="IQ60" s="67"/>
      <c r="IR60" s="67"/>
      <c r="IS60" s="67"/>
      <c r="IT60" s="67"/>
      <c r="IU60" s="67"/>
    </row>
    <row r="61" customFormat="false" ht="14" hidden="false" customHeight="false" outlineLevel="0" collapsed="false">
      <c r="A61" s="57" t="s">
        <v>215</v>
      </c>
      <c r="B61" s="58" t="s">
        <v>216</v>
      </c>
      <c r="C61" s="59" t="s">
        <v>217</v>
      </c>
      <c r="D61" s="59" t="s">
        <v>50</v>
      </c>
      <c r="E61" s="60" t="n">
        <v>26</v>
      </c>
      <c r="F61" s="61" t="n">
        <v>38077</v>
      </c>
      <c r="G61" s="62" t="n">
        <v>26</v>
      </c>
      <c r="H61" s="59" t="s">
        <v>61</v>
      </c>
      <c r="I61" s="63" t="n">
        <v>5</v>
      </c>
      <c r="J61" s="63" t="n">
        <v>1</v>
      </c>
      <c r="K61" s="64" t="n">
        <v>6</v>
      </c>
      <c r="L61" s="63" t="n">
        <v>3</v>
      </c>
      <c r="M61" s="64" t="n">
        <v>4</v>
      </c>
      <c r="N61" s="63" t="n">
        <v>25</v>
      </c>
      <c r="O61" s="63" t="n">
        <v>9</v>
      </c>
      <c r="P61" s="63" t="n">
        <v>15</v>
      </c>
      <c r="Q61" s="63" t="n">
        <v>19</v>
      </c>
      <c r="R61" s="63" t="n">
        <v>1</v>
      </c>
      <c r="S61" s="63" t="n">
        <v>43</v>
      </c>
      <c r="T61" s="64" t="n">
        <v>68</v>
      </c>
    </row>
    <row r="62" s="110" customFormat="true" ht="14" hidden="false" customHeight="false" outlineLevel="0" collapsed="false">
      <c r="A62" s="57" t="s">
        <v>218</v>
      </c>
      <c r="B62" s="58" t="s">
        <v>219</v>
      </c>
      <c r="C62" s="59" t="s">
        <v>220</v>
      </c>
      <c r="D62" s="59" t="s">
        <v>78</v>
      </c>
      <c r="E62" s="60" t="n">
        <v>32.205</v>
      </c>
      <c r="F62" s="61" t="n">
        <v>38411</v>
      </c>
      <c r="G62" s="62" t="s">
        <v>54</v>
      </c>
      <c r="H62" s="59" t="s">
        <v>221</v>
      </c>
      <c r="I62" s="63" t="n">
        <v>15</v>
      </c>
      <c r="J62" s="63" t="n">
        <v>5.7</v>
      </c>
      <c r="K62" s="64" t="n">
        <v>20.7</v>
      </c>
      <c r="L62" s="63" t="n">
        <v>2.1</v>
      </c>
      <c r="M62" s="64" t="n">
        <v>3.1</v>
      </c>
      <c r="N62" s="63" t="n">
        <v>25</v>
      </c>
      <c r="O62" s="63" t="n">
        <v>6.3</v>
      </c>
      <c r="P62" s="63" t="n">
        <v>5.7</v>
      </c>
      <c r="Q62" s="63" t="n">
        <v>35.815</v>
      </c>
      <c r="R62" s="63" t="n">
        <v>1</v>
      </c>
      <c r="S62" s="63" t="n">
        <v>47.815</v>
      </c>
      <c r="T62" s="64" t="n">
        <v>72.815</v>
      </c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</row>
    <row r="63" s="115" customFormat="true" ht="14" hidden="false" customHeight="false" outlineLevel="0" collapsed="false">
      <c r="A63" s="82" t="s">
        <v>222</v>
      </c>
      <c r="B63" s="83" t="s">
        <v>223</v>
      </c>
      <c r="C63" s="75" t="s">
        <v>224</v>
      </c>
      <c r="D63" s="100" t="s">
        <v>50</v>
      </c>
      <c r="E63" s="111" t="n">
        <f aca="false">(8+7+43)/3</f>
        <v>19.3333333333333</v>
      </c>
      <c r="F63" s="78" t="n">
        <v>43071</v>
      </c>
      <c r="G63" s="75" t="s">
        <v>54</v>
      </c>
      <c r="H63" s="75"/>
      <c r="I63" s="112" t="n">
        <f aca="false">1*(5)</f>
        <v>5</v>
      </c>
      <c r="J63" s="112" t="n">
        <v>3</v>
      </c>
      <c r="K63" s="113" t="n">
        <v>8</v>
      </c>
      <c r="L63" s="112" t="n">
        <f aca="false">1*(((3+1)/2)*1)</f>
        <v>2</v>
      </c>
      <c r="M63" s="113" t="n">
        <v>7</v>
      </c>
      <c r="N63" s="112" t="n">
        <v>1</v>
      </c>
      <c r="O63" s="112" t="n">
        <f aca="false">(3*((4)/2)*3)</f>
        <v>18</v>
      </c>
      <c r="P63" s="112" t="n">
        <v>9</v>
      </c>
      <c r="Q63" s="112" t="n">
        <v>15</v>
      </c>
      <c r="R63" s="76" t="n">
        <v>5</v>
      </c>
      <c r="S63" s="112" t="n">
        <v>4</v>
      </c>
      <c r="T63" s="114" t="n">
        <f aca="false">1+18+9+15</f>
        <v>43</v>
      </c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</row>
    <row r="64" customFormat="false" ht="14.25" hidden="false" customHeight="true" outlineLevel="0" collapsed="false">
      <c r="A64" s="66" t="s">
        <v>225</v>
      </c>
      <c r="B64" s="89" t="s">
        <v>226</v>
      </c>
      <c r="C64" s="116" t="s">
        <v>227</v>
      </c>
      <c r="D64" s="76" t="s">
        <v>143</v>
      </c>
      <c r="E64" s="77" t="n">
        <v>41.67</v>
      </c>
      <c r="F64" s="78" t="n">
        <v>43071</v>
      </c>
      <c r="G64" s="75" t="s">
        <v>54</v>
      </c>
      <c r="H64" s="75"/>
      <c r="I64" s="76" t="n">
        <v>20</v>
      </c>
      <c r="J64" s="76" t="n">
        <v>12</v>
      </c>
      <c r="K64" s="79" t="n">
        <v>32</v>
      </c>
      <c r="L64" s="76" t="n">
        <f aca="false">(4*(((3+3)/2)*3))</f>
        <v>36</v>
      </c>
      <c r="M64" s="79" t="n">
        <v>39</v>
      </c>
      <c r="N64" s="76" t="n">
        <v>3</v>
      </c>
      <c r="O64" s="117" t="n">
        <f aca="false">(3*(((3+3)/2)*3))</f>
        <v>27</v>
      </c>
      <c r="P64" s="76" t="n">
        <v>9</v>
      </c>
      <c r="Q64" s="76" t="n">
        <v>15</v>
      </c>
      <c r="R64" s="76" t="n">
        <v>3</v>
      </c>
      <c r="S64" s="76" t="n">
        <v>4</v>
      </c>
      <c r="T64" s="79" t="n">
        <f aca="false">(3+27+9+15)</f>
        <v>54</v>
      </c>
    </row>
    <row r="65" customFormat="false" ht="14.25" hidden="false" customHeight="true" outlineLevel="0" collapsed="false">
      <c r="A65" s="82" t="s">
        <v>228</v>
      </c>
      <c r="B65" s="58" t="s">
        <v>229</v>
      </c>
      <c r="C65" s="59" t="s">
        <v>230</v>
      </c>
      <c r="D65" s="59" t="s">
        <v>143</v>
      </c>
      <c r="E65" s="60" t="n">
        <v>19.3333333333333</v>
      </c>
      <c r="F65" s="61" t="n">
        <v>42906</v>
      </c>
      <c r="G65" s="62" t="s">
        <v>54</v>
      </c>
      <c r="H65" s="59"/>
      <c r="I65" s="63" t="n">
        <v>5</v>
      </c>
      <c r="J65" s="63" t="n">
        <v>1</v>
      </c>
      <c r="K65" s="64" t="n">
        <v>6</v>
      </c>
      <c r="L65" s="63" t="n">
        <v>9</v>
      </c>
      <c r="M65" s="64" t="n">
        <v>10</v>
      </c>
      <c r="N65" s="63" t="n">
        <v>25</v>
      </c>
      <c r="O65" s="63" t="n">
        <v>9</v>
      </c>
      <c r="P65" s="63" t="n">
        <v>3</v>
      </c>
      <c r="Q65" s="63" t="n">
        <v>5</v>
      </c>
      <c r="R65" s="63" t="n">
        <v>1</v>
      </c>
      <c r="S65" s="63" t="n">
        <v>17</v>
      </c>
      <c r="T65" s="64" t="n">
        <v>42</v>
      </c>
    </row>
    <row r="66" customFormat="false" ht="25" hidden="false" customHeight="false" outlineLevel="0" collapsed="false">
      <c r="A66" s="57" t="s">
        <v>231</v>
      </c>
      <c r="B66" s="58" t="s">
        <v>232</v>
      </c>
      <c r="C66" s="59" t="s">
        <v>233</v>
      </c>
      <c r="D66" s="59" t="s">
        <v>78</v>
      </c>
      <c r="E66" s="60" t="n">
        <v>31.5666666666667</v>
      </c>
      <c r="F66" s="61" t="n">
        <v>0</v>
      </c>
      <c r="G66" s="62" t="s">
        <v>86</v>
      </c>
      <c r="H66" s="59" t="s">
        <v>61</v>
      </c>
      <c r="I66" s="63" t="n">
        <v>5</v>
      </c>
      <c r="J66" s="63" t="n">
        <v>1.9</v>
      </c>
      <c r="K66" s="64" t="n">
        <v>6.9</v>
      </c>
      <c r="L66" s="63" t="n">
        <v>1.45</v>
      </c>
      <c r="M66" s="64" t="n">
        <v>2.45</v>
      </c>
      <c r="N66" s="63" t="n">
        <v>5</v>
      </c>
      <c r="O66" s="63" t="n">
        <v>4.35</v>
      </c>
      <c r="P66" s="63" t="n">
        <v>28.5</v>
      </c>
      <c r="Q66" s="63" t="n">
        <v>47.5</v>
      </c>
      <c r="R66" s="63" t="n">
        <v>1</v>
      </c>
      <c r="S66" s="63" t="n">
        <v>80.35</v>
      </c>
      <c r="T66" s="64" t="n">
        <v>85.35</v>
      </c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67"/>
      <c r="EF66" s="67"/>
      <c r="EG66" s="67"/>
      <c r="EH66" s="67"/>
      <c r="EI66" s="67"/>
      <c r="EJ66" s="67"/>
      <c r="EK66" s="67"/>
      <c r="EL66" s="67"/>
      <c r="EM66" s="67"/>
      <c r="EN66" s="67"/>
      <c r="EO66" s="67"/>
      <c r="EP66" s="67"/>
      <c r="EQ66" s="67"/>
      <c r="ER66" s="67"/>
      <c r="ES66" s="67"/>
      <c r="ET66" s="67"/>
      <c r="EU66" s="67"/>
      <c r="EV66" s="67"/>
      <c r="EW66" s="67"/>
      <c r="EX66" s="67"/>
      <c r="EY66" s="67"/>
      <c r="EZ66" s="67"/>
      <c r="FA66" s="67"/>
      <c r="FB66" s="67"/>
      <c r="FC66" s="67"/>
      <c r="FD66" s="67"/>
      <c r="FE66" s="67"/>
      <c r="FF66" s="67"/>
      <c r="FG66" s="67"/>
      <c r="FH66" s="67"/>
      <c r="FI66" s="67"/>
      <c r="FJ66" s="67"/>
      <c r="FK66" s="67"/>
      <c r="FL66" s="67"/>
      <c r="FM66" s="67"/>
      <c r="FN66" s="67"/>
      <c r="FO66" s="67"/>
      <c r="FP66" s="67"/>
      <c r="FQ66" s="67"/>
      <c r="FR66" s="67"/>
      <c r="FS66" s="67"/>
      <c r="FT66" s="67"/>
      <c r="FU66" s="67"/>
      <c r="FV66" s="67"/>
      <c r="FW66" s="67"/>
      <c r="FX66" s="67"/>
      <c r="FY66" s="67"/>
      <c r="FZ66" s="67"/>
      <c r="GA66" s="67"/>
      <c r="GB66" s="67"/>
      <c r="GC66" s="67"/>
      <c r="GD66" s="67"/>
      <c r="GE66" s="67"/>
      <c r="GF66" s="67"/>
      <c r="GG66" s="67"/>
      <c r="GH66" s="67"/>
      <c r="GI66" s="67"/>
      <c r="GJ66" s="67"/>
      <c r="GK66" s="67"/>
      <c r="GL66" s="67"/>
      <c r="GM66" s="67"/>
      <c r="GN66" s="67"/>
      <c r="GO66" s="67"/>
      <c r="GP66" s="67"/>
      <c r="GQ66" s="67"/>
      <c r="GR66" s="67"/>
      <c r="GS66" s="67"/>
      <c r="GT66" s="67"/>
      <c r="GU66" s="67"/>
      <c r="GV66" s="67"/>
      <c r="GW66" s="67"/>
      <c r="GX66" s="67"/>
      <c r="GY66" s="67"/>
      <c r="GZ66" s="67"/>
      <c r="HA66" s="67"/>
      <c r="HB66" s="67"/>
      <c r="HC66" s="67"/>
      <c r="HD66" s="67"/>
      <c r="HE66" s="67"/>
      <c r="HF66" s="67"/>
      <c r="HG66" s="67"/>
      <c r="HH66" s="67"/>
      <c r="HI66" s="67"/>
      <c r="HJ66" s="67"/>
      <c r="HK66" s="67"/>
      <c r="HL66" s="67"/>
      <c r="HM66" s="67"/>
      <c r="HN66" s="67"/>
      <c r="HO66" s="67"/>
      <c r="HP66" s="67"/>
      <c r="HQ66" s="67"/>
      <c r="HR66" s="67"/>
      <c r="HS66" s="67"/>
      <c r="HT66" s="67"/>
      <c r="HU66" s="67"/>
      <c r="HV66" s="67"/>
      <c r="HW66" s="67"/>
      <c r="HX66" s="67"/>
      <c r="HY66" s="67"/>
      <c r="HZ66" s="67"/>
      <c r="IA66" s="67"/>
      <c r="IB66" s="67"/>
      <c r="IC66" s="67"/>
      <c r="ID66" s="67"/>
      <c r="IE66" s="67"/>
      <c r="IF66" s="67"/>
      <c r="IG66" s="67"/>
      <c r="IH66" s="67"/>
      <c r="II66" s="67"/>
      <c r="IJ66" s="67"/>
      <c r="IK66" s="67"/>
      <c r="IL66" s="67"/>
      <c r="IM66" s="67"/>
      <c r="IN66" s="67"/>
      <c r="IO66" s="67"/>
      <c r="IP66" s="67"/>
      <c r="IQ66" s="67"/>
      <c r="IR66" s="67"/>
      <c r="IS66" s="67"/>
      <c r="IT66" s="67"/>
      <c r="IU66" s="67"/>
    </row>
    <row r="67" customFormat="false" ht="14" hidden="false" customHeight="false" outlineLevel="0" collapsed="false">
      <c r="A67" s="82" t="s">
        <v>234</v>
      </c>
      <c r="B67" s="58" t="s">
        <v>235</v>
      </c>
      <c r="C67" s="59" t="s">
        <v>236</v>
      </c>
      <c r="D67" s="59" t="s">
        <v>50</v>
      </c>
      <c r="E67" s="60" t="n">
        <v>18.67</v>
      </c>
      <c r="F67" s="61" t="n">
        <v>42112</v>
      </c>
      <c r="G67" s="62" t="s">
        <v>237</v>
      </c>
      <c r="H67" s="59"/>
      <c r="I67" s="62" t="n">
        <v>10</v>
      </c>
      <c r="J67" s="62" t="n">
        <v>6</v>
      </c>
      <c r="K67" s="64" t="n">
        <v>16</v>
      </c>
      <c r="L67" s="63" t="n">
        <v>4</v>
      </c>
      <c r="M67" s="64" t="n">
        <v>9</v>
      </c>
      <c r="N67" s="63" t="n">
        <v>1</v>
      </c>
      <c r="O67" s="63" t="n">
        <v>30</v>
      </c>
      <c r="P67" s="63" t="n">
        <v>31</v>
      </c>
      <c r="Q67" s="63" t="n">
        <v>15</v>
      </c>
      <c r="R67" s="63" t="n">
        <v>5</v>
      </c>
      <c r="S67" s="63" t="n">
        <v>30</v>
      </c>
      <c r="T67" s="64" t="n">
        <v>31</v>
      </c>
    </row>
    <row r="68" s="118" customFormat="true" ht="14.15" hidden="false" customHeight="true" outlineLevel="0" collapsed="false">
      <c r="A68" s="57" t="s">
        <v>238</v>
      </c>
      <c r="B68" s="58" t="s">
        <v>239</v>
      </c>
      <c r="C68" s="59" t="s">
        <v>240</v>
      </c>
      <c r="D68" s="59" t="s">
        <v>78</v>
      </c>
      <c r="E68" s="60" t="n">
        <v>28.1</v>
      </c>
      <c r="F68" s="61" t="n">
        <v>38411</v>
      </c>
      <c r="G68" s="62" t="n">
        <v>14.77</v>
      </c>
      <c r="H68" s="59" t="s">
        <v>64</v>
      </c>
      <c r="I68" s="63" t="n">
        <v>5</v>
      </c>
      <c r="J68" s="63" t="n">
        <v>1.9</v>
      </c>
      <c r="K68" s="64" t="n">
        <v>6.9</v>
      </c>
      <c r="L68" s="63" t="n">
        <v>1.45</v>
      </c>
      <c r="M68" s="64" t="n">
        <v>2.45</v>
      </c>
      <c r="N68" s="63" t="n">
        <v>25</v>
      </c>
      <c r="O68" s="63" t="n">
        <v>4.35</v>
      </c>
      <c r="P68" s="63" t="n">
        <v>17.1</v>
      </c>
      <c r="Q68" s="63" t="n">
        <v>28.5</v>
      </c>
      <c r="R68" s="63" t="n">
        <v>1</v>
      </c>
      <c r="S68" s="63" t="n">
        <v>49.95</v>
      </c>
      <c r="T68" s="64" t="n">
        <v>74.95</v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67"/>
      <c r="EF68" s="67"/>
      <c r="EG68" s="67"/>
      <c r="EH68" s="67"/>
      <c r="EI68" s="67"/>
      <c r="EJ68" s="67"/>
      <c r="EK68" s="67"/>
      <c r="EL68" s="67"/>
      <c r="EM68" s="67"/>
      <c r="EN68" s="67"/>
      <c r="EO68" s="67"/>
      <c r="EP68" s="67"/>
      <c r="EQ68" s="67"/>
      <c r="ER68" s="67"/>
      <c r="ES68" s="67"/>
      <c r="ET68" s="67"/>
      <c r="EU68" s="67"/>
      <c r="EV68" s="67"/>
      <c r="EW68" s="67"/>
      <c r="EX68" s="67"/>
      <c r="EY68" s="67"/>
      <c r="EZ68" s="67"/>
      <c r="FA68" s="67"/>
      <c r="FB68" s="67"/>
      <c r="FC68" s="67"/>
      <c r="FD68" s="67"/>
      <c r="FE68" s="67"/>
      <c r="FF68" s="67"/>
      <c r="FG68" s="67"/>
      <c r="FH68" s="67"/>
      <c r="FI68" s="67"/>
      <c r="FJ68" s="67"/>
      <c r="FK68" s="67"/>
      <c r="FL68" s="67"/>
      <c r="FM68" s="67"/>
      <c r="FN68" s="67"/>
      <c r="FO68" s="67"/>
      <c r="FP68" s="67"/>
      <c r="FQ68" s="67"/>
      <c r="FR68" s="67"/>
      <c r="FS68" s="67"/>
      <c r="FT68" s="67"/>
      <c r="FU68" s="67"/>
      <c r="FV68" s="67"/>
      <c r="FW68" s="67"/>
      <c r="FX68" s="67"/>
      <c r="FY68" s="67"/>
      <c r="FZ68" s="67"/>
      <c r="GA68" s="67"/>
      <c r="GB68" s="67"/>
      <c r="GC68" s="67"/>
      <c r="GD68" s="67"/>
      <c r="GE68" s="67"/>
      <c r="GF68" s="67"/>
      <c r="GG68" s="67"/>
      <c r="GH68" s="67"/>
      <c r="GI68" s="67"/>
      <c r="GJ68" s="67"/>
      <c r="GK68" s="67"/>
      <c r="GL68" s="67"/>
      <c r="GM68" s="67"/>
      <c r="GN68" s="67"/>
      <c r="GO68" s="67"/>
      <c r="GP68" s="67"/>
      <c r="GQ68" s="67"/>
      <c r="GR68" s="67"/>
      <c r="GS68" s="67"/>
      <c r="GT68" s="67"/>
      <c r="GU68" s="67"/>
      <c r="GV68" s="67"/>
      <c r="GW68" s="67"/>
      <c r="GX68" s="67"/>
      <c r="GY68" s="67"/>
      <c r="GZ68" s="67"/>
      <c r="HA68" s="67"/>
      <c r="HB68" s="67"/>
      <c r="HC68" s="67"/>
      <c r="HD68" s="67"/>
      <c r="HE68" s="67"/>
      <c r="HF68" s="67"/>
      <c r="HG68" s="67"/>
      <c r="HH68" s="67"/>
      <c r="HI68" s="67"/>
      <c r="HJ68" s="67"/>
      <c r="HK68" s="67"/>
      <c r="HL68" s="67"/>
      <c r="HM68" s="67"/>
      <c r="HN68" s="67"/>
      <c r="HO68" s="67"/>
      <c r="HP68" s="67"/>
      <c r="HQ68" s="67"/>
      <c r="HR68" s="67"/>
      <c r="HS68" s="67"/>
      <c r="HT68" s="67"/>
      <c r="HU68" s="67"/>
      <c r="HV68" s="67"/>
      <c r="HW68" s="67"/>
      <c r="HX68" s="67"/>
      <c r="HY68" s="67"/>
      <c r="HZ68" s="67"/>
      <c r="IA68" s="67"/>
      <c r="IB68" s="67"/>
      <c r="IC68" s="67"/>
      <c r="ID68" s="67"/>
      <c r="IE68" s="67"/>
      <c r="IF68" s="67"/>
      <c r="IG68" s="67"/>
      <c r="IH68" s="67"/>
      <c r="II68" s="67"/>
      <c r="IJ68" s="67"/>
      <c r="IK68" s="67"/>
      <c r="IL68" s="67"/>
      <c r="IM68" s="67"/>
      <c r="IN68" s="67"/>
      <c r="IO68" s="67"/>
      <c r="IP68" s="67"/>
      <c r="IQ68" s="67"/>
      <c r="IR68" s="67"/>
      <c r="IS68" s="67"/>
      <c r="IT68" s="67"/>
      <c r="IU68" s="67"/>
    </row>
    <row r="69" customFormat="false" ht="14" hidden="false" customHeight="false" outlineLevel="0" collapsed="false">
      <c r="A69" s="57" t="s">
        <v>241</v>
      </c>
      <c r="B69" s="58" t="s">
        <v>242</v>
      </c>
      <c r="C69" s="59" t="s">
        <v>243</v>
      </c>
      <c r="D69" s="59" t="s">
        <v>78</v>
      </c>
      <c r="E69" s="60" t="n">
        <v>44.35</v>
      </c>
      <c r="F69" s="61" t="n">
        <v>38077</v>
      </c>
      <c r="G69" s="62" t="n">
        <v>87.83</v>
      </c>
      <c r="H69" s="59" t="s">
        <v>64</v>
      </c>
      <c r="I69" s="63" t="n">
        <v>10</v>
      </c>
      <c r="J69" s="63" t="n">
        <v>3.8</v>
      </c>
      <c r="K69" s="64" t="n">
        <v>13.8</v>
      </c>
      <c r="L69" s="63" t="n">
        <v>6.9</v>
      </c>
      <c r="M69" s="64" t="n">
        <v>7.9</v>
      </c>
      <c r="N69" s="63" t="n">
        <v>25</v>
      </c>
      <c r="O69" s="63" t="n">
        <v>10.35</v>
      </c>
      <c r="P69" s="63" t="n">
        <v>28.5</v>
      </c>
      <c r="Q69" s="63" t="n">
        <v>47.5</v>
      </c>
      <c r="R69" s="63" t="n">
        <v>1</v>
      </c>
      <c r="S69" s="63" t="n">
        <v>86.35</v>
      </c>
      <c r="T69" s="64" t="n">
        <v>111.35</v>
      </c>
    </row>
    <row r="70" customFormat="false" ht="14" hidden="false" customHeight="false" outlineLevel="0" collapsed="false">
      <c r="A70" s="57" t="s">
        <v>244</v>
      </c>
      <c r="B70" s="58" t="s">
        <v>245</v>
      </c>
      <c r="C70" s="59" t="s">
        <v>246</v>
      </c>
      <c r="D70" s="59" t="s">
        <v>50</v>
      </c>
      <c r="E70" s="60" t="n">
        <v>11.4666666666667</v>
      </c>
      <c r="F70" s="61" t="n">
        <v>38411</v>
      </c>
      <c r="G70" s="62" t="s">
        <v>54</v>
      </c>
      <c r="H70" s="59" t="s">
        <v>247</v>
      </c>
      <c r="I70" s="63" t="n">
        <v>5</v>
      </c>
      <c r="J70" s="63" t="n">
        <v>1.9</v>
      </c>
      <c r="K70" s="64" t="n">
        <v>6.9</v>
      </c>
      <c r="L70" s="63" t="n">
        <v>1.45</v>
      </c>
      <c r="M70" s="64" t="n">
        <v>4.55</v>
      </c>
      <c r="N70" s="63" t="n">
        <v>3.4</v>
      </c>
      <c r="O70" s="63" t="n">
        <v>4.35</v>
      </c>
      <c r="P70" s="63" t="n">
        <v>5.7</v>
      </c>
      <c r="Q70" s="63" t="n">
        <v>9.5</v>
      </c>
      <c r="R70" s="63" t="n">
        <v>3.1</v>
      </c>
      <c r="S70" s="63" t="n">
        <v>19.55</v>
      </c>
      <c r="T70" s="64" t="n">
        <v>22.95</v>
      </c>
    </row>
    <row r="71" customFormat="false" ht="15.75" hidden="false" customHeight="true" outlineLevel="0" collapsed="false">
      <c r="A71" s="57" t="s">
        <v>248</v>
      </c>
      <c r="B71" s="58" t="s">
        <v>249</v>
      </c>
      <c r="C71" s="59" t="s">
        <v>250</v>
      </c>
      <c r="D71" s="59" t="s">
        <v>78</v>
      </c>
      <c r="E71" s="60" t="n">
        <v>32.8383333333333</v>
      </c>
      <c r="F71" s="61" t="n">
        <v>38411</v>
      </c>
      <c r="G71" s="62" t="s">
        <v>54</v>
      </c>
      <c r="H71" s="59" t="s">
        <v>251</v>
      </c>
      <c r="I71" s="63" t="n">
        <v>9.5</v>
      </c>
      <c r="J71" s="63" t="n">
        <v>3.61</v>
      </c>
      <c r="K71" s="64" t="n">
        <v>13.11</v>
      </c>
      <c r="L71" s="63" t="n">
        <v>1.805</v>
      </c>
      <c r="M71" s="64" t="n">
        <v>2.805</v>
      </c>
      <c r="N71" s="63" t="n">
        <v>18</v>
      </c>
      <c r="O71" s="63" t="n">
        <v>9.975</v>
      </c>
      <c r="P71" s="63" t="n">
        <v>18.81</v>
      </c>
      <c r="Q71" s="63" t="n">
        <v>35.815</v>
      </c>
      <c r="R71" s="63" t="n">
        <v>1</v>
      </c>
      <c r="S71" s="63" t="n">
        <v>64.6</v>
      </c>
      <c r="T71" s="64" t="n">
        <v>82.6</v>
      </c>
    </row>
    <row r="72" customFormat="false" ht="14" hidden="false" customHeight="false" outlineLevel="0" collapsed="false">
      <c r="A72" s="119" t="s">
        <v>252</v>
      </c>
      <c r="B72" s="120" t="s">
        <v>253</v>
      </c>
      <c r="C72" s="75" t="s">
        <v>254</v>
      </c>
      <c r="D72" s="121" t="s">
        <v>255</v>
      </c>
      <c r="E72" s="122" t="n">
        <v>35.33</v>
      </c>
      <c r="F72" s="61" t="n">
        <v>43159</v>
      </c>
      <c r="G72" s="62" t="s">
        <v>139</v>
      </c>
      <c r="H72" s="90" t="s">
        <v>61</v>
      </c>
      <c r="I72" s="75" t="n">
        <v>5</v>
      </c>
      <c r="J72" s="75" t="n">
        <v>5</v>
      </c>
      <c r="K72" s="85" t="n">
        <v>10</v>
      </c>
      <c r="L72" s="75" t="n">
        <v>5</v>
      </c>
      <c r="M72" s="88" t="n">
        <v>10</v>
      </c>
      <c r="N72" s="86" t="n">
        <v>1</v>
      </c>
      <c r="O72" s="86" t="n">
        <v>45</v>
      </c>
      <c r="P72" s="86" t="n">
        <v>15</v>
      </c>
      <c r="Q72" s="87" t="n">
        <v>25</v>
      </c>
      <c r="R72" s="86" t="n">
        <v>5</v>
      </c>
      <c r="S72" s="86" t="n">
        <v>6</v>
      </c>
      <c r="T72" s="85" t="n">
        <v>86</v>
      </c>
    </row>
    <row r="73" customFormat="false" ht="14" hidden="false" customHeight="false" outlineLevel="0" collapsed="false">
      <c r="A73" s="57" t="s">
        <v>256</v>
      </c>
      <c r="B73" s="58" t="s">
        <v>257</v>
      </c>
      <c r="C73" s="59" t="s">
        <v>258</v>
      </c>
      <c r="D73" s="59" t="s">
        <v>143</v>
      </c>
      <c r="E73" s="60" t="n">
        <v>26.4416666666667</v>
      </c>
      <c r="F73" s="61" t="n">
        <v>38077</v>
      </c>
      <c r="G73" s="62" t="n">
        <v>43.67</v>
      </c>
      <c r="H73" s="59" t="s">
        <v>64</v>
      </c>
      <c r="I73" s="63" t="n">
        <v>7.5</v>
      </c>
      <c r="J73" s="63" t="n">
        <v>4.65</v>
      </c>
      <c r="K73" s="64" t="n">
        <v>12.15</v>
      </c>
      <c r="L73" s="63" t="n">
        <v>18.225</v>
      </c>
      <c r="M73" s="64" t="n">
        <v>21.225</v>
      </c>
      <c r="N73" s="63" t="n">
        <v>9</v>
      </c>
      <c r="O73" s="63" t="n">
        <v>12.15</v>
      </c>
      <c r="P73" s="63" t="n">
        <v>9.3</v>
      </c>
      <c r="Q73" s="63" t="n">
        <v>15.5</v>
      </c>
      <c r="R73" s="63" t="n">
        <v>3</v>
      </c>
      <c r="S73" s="63" t="n">
        <v>36.95</v>
      </c>
      <c r="T73" s="64" t="n">
        <v>45.95</v>
      </c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67"/>
      <c r="DQ73" s="67"/>
      <c r="DR73" s="67"/>
      <c r="DS73" s="67"/>
      <c r="DT73" s="67"/>
      <c r="DU73" s="67"/>
      <c r="DV73" s="67"/>
      <c r="DW73" s="67"/>
      <c r="DX73" s="67"/>
      <c r="DY73" s="67"/>
      <c r="DZ73" s="67"/>
      <c r="EA73" s="67"/>
      <c r="EB73" s="67"/>
      <c r="EC73" s="67"/>
      <c r="ED73" s="67"/>
      <c r="EE73" s="67"/>
      <c r="EF73" s="67"/>
      <c r="EG73" s="67"/>
      <c r="EH73" s="67"/>
      <c r="EI73" s="67"/>
      <c r="EJ73" s="67"/>
      <c r="EK73" s="67"/>
      <c r="EL73" s="67"/>
      <c r="EM73" s="67"/>
      <c r="EN73" s="67"/>
      <c r="EO73" s="67"/>
      <c r="EP73" s="67"/>
      <c r="EQ73" s="67"/>
      <c r="ER73" s="67"/>
      <c r="ES73" s="67"/>
      <c r="ET73" s="67"/>
      <c r="EU73" s="67"/>
      <c r="EV73" s="67"/>
      <c r="EW73" s="67"/>
      <c r="EX73" s="67"/>
      <c r="EY73" s="67"/>
      <c r="EZ73" s="67"/>
      <c r="FA73" s="67"/>
      <c r="FB73" s="67"/>
      <c r="FC73" s="67"/>
      <c r="FD73" s="67"/>
      <c r="FE73" s="67"/>
      <c r="FF73" s="67"/>
      <c r="FG73" s="67"/>
      <c r="FH73" s="67"/>
      <c r="FI73" s="67"/>
      <c r="FJ73" s="67"/>
      <c r="FK73" s="67"/>
      <c r="FL73" s="67"/>
      <c r="FM73" s="67"/>
      <c r="FN73" s="67"/>
      <c r="FO73" s="67"/>
      <c r="FP73" s="67"/>
      <c r="FQ73" s="67"/>
      <c r="FR73" s="67"/>
      <c r="FS73" s="67"/>
      <c r="FT73" s="67"/>
      <c r="FU73" s="67"/>
      <c r="FV73" s="67"/>
      <c r="FW73" s="67"/>
      <c r="FX73" s="67"/>
      <c r="FY73" s="67"/>
      <c r="FZ73" s="67"/>
      <c r="GA73" s="67"/>
      <c r="GB73" s="67"/>
      <c r="GC73" s="67"/>
      <c r="GD73" s="67"/>
      <c r="GE73" s="67"/>
      <c r="GF73" s="67"/>
      <c r="GG73" s="67"/>
      <c r="GH73" s="67"/>
      <c r="GI73" s="67"/>
      <c r="GJ73" s="67"/>
      <c r="GK73" s="67"/>
      <c r="GL73" s="67"/>
      <c r="GM73" s="67"/>
      <c r="GN73" s="67"/>
      <c r="GO73" s="67"/>
      <c r="GP73" s="67"/>
      <c r="GQ73" s="67"/>
      <c r="GR73" s="67"/>
      <c r="GS73" s="67"/>
      <c r="GT73" s="67"/>
      <c r="GU73" s="67"/>
      <c r="GV73" s="67"/>
      <c r="GW73" s="67"/>
      <c r="GX73" s="67"/>
      <c r="GY73" s="67"/>
      <c r="GZ73" s="67"/>
      <c r="HA73" s="67"/>
      <c r="HB73" s="67"/>
      <c r="HC73" s="67"/>
      <c r="HD73" s="67"/>
      <c r="HE73" s="67"/>
      <c r="HF73" s="67"/>
      <c r="HG73" s="67"/>
      <c r="HH73" s="67"/>
      <c r="HI73" s="67"/>
      <c r="HJ73" s="67"/>
      <c r="HK73" s="67"/>
      <c r="HL73" s="67"/>
      <c r="HM73" s="67"/>
      <c r="HN73" s="67"/>
      <c r="HO73" s="67"/>
      <c r="HP73" s="67"/>
      <c r="HQ73" s="67"/>
      <c r="HR73" s="67"/>
      <c r="HS73" s="67"/>
      <c r="HT73" s="67"/>
      <c r="HU73" s="67"/>
      <c r="HV73" s="67"/>
      <c r="HW73" s="67"/>
      <c r="HX73" s="67"/>
      <c r="HY73" s="67"/>
      <c r="HZ73" s="67"/>
      <c r="IA73" s="67"/>
      <c r="IB73" s="67"/>
      <c r="IC73" s="67"/>
      <c r="ID73" s="67"/>
      <c r="IE73" s="67"/>
      <c r="IF73" s="67"/>
      <c r="IG73" s="67"/>
      <c r="IH73" s="67"/>
      <c r="II73" s="67"/>
      <c r="IJ73" s="67"/>
      <c r="IK73" s="67"/>
      <c r="IL73" s="67"/>
      <c r="IM73" s="67"/>
      <c r="IN73" s="67"/>
      <c r="IO73" s="67"/>
      <c r="IP73" s="67"/>
      <c r="IQ73" s="67"/>
      <c r="IR73" s="67"/>
      <c r="IS73" s="67"/>
      <c r="IT73" s="67"/>
      <c r="IU73" s="67"/>
    </row>
    <row r="74" customFormat="false" ht="14" hidden="false" customHeight="false" outlineLevel="0" collapsed="false">
      <c r="A74" s="57" t="s">
        <v>259</v>
      </c>
      <c r="B74" s="68" t="s">
        <v>260</v>
      </c>
      <c r="C74" s="59" t="s">
        <v>261</v>
      </c>
      <c r="D74" s="59" t="s">
        <v>262</v>
      </c>
      <c r="E74" s="60" t="n">
        <v>62.71</v>
      </c>
      <c r="F74" s="61" t="n">
        <v>36544</v>
      </c>
      <c r="G74" s="62" t="s">
        <v>86</v>
      </c>
      <c r="H74" s="59" t="s">
        <v>263</v>
      </c>
      <c r="I74" s="63" t="n">
        <v>37.5</v>
      </c>
      <c r="J74" s="63" t="n">
        <v>17.25</v>
      </c>
      <c r="K74" s="64" t="n">
        <v>54.75</v>
      </c>
      <c r="L74" s="63" t="n">
        <v>5.475</v>
      </c>
      <c r="M74" s="64" t="n">
        <v>6.475</v>
      </c>
      <c r="N74" s="63" t="n">
        <v>25</v>
      </c>
      <c r="O74" s="63" t="n">
        <v>54.75</v>
      </c>
      <c r="P74" s="63" t="n">
        <v>20.7</v>
      </c>
      <c r="Q74" s="63" t="n">
        <v>26.45</v>
      </c>
      <c r="R74" s="63" t="n">
        <v>1</v>
      </c>
      <c r="S74" s="63" t="n">
        <v>101.9</v>
      </c>
      <c r="T74" s="64" t="n">
        <v>126.9</v>
      </c>
    </row>
    <row r="75" customFormat="false" ht="14" hidden="false" customHeight="false" outlineLevel="0" collapsed="false">
      <c r="A75" s="57" t="s">
        <v>264</v>
      </c>
      <c r="B75" s="58" t="s">
        <v>265</v>
      </c>
      <c r="C75" s="59" t="s">
        <v>60</v>
      </c>
      <c r="D75" s="59" t="s">
        <v>50</v>
      </c>
      <c r="E75" s="60" t="n">
        <v>12.6333333333333</v>
      </c>
      <c r="F75" s="61" t="n">
        <v>38411</v>
      </c>
      <c r="G75" s="62" t="n">
        <v>20</v>
      </c>
      <c r="H75" s="59" t="s">
        <v>64</v>
      </c>
      <c r="I75" s="63" t="n">
        <v>5</v>
      </c>
      <c r="J75" s="63" t="n">
        <v>1.9</v>
      </c>
      <c r="K75" s="64" t="n">
        <v>6.9</v>
      </c>
      <c r="L75" s="63" t="n">
        <v>2.45</v>
      </c>
      <c r="M75" s="64" t="n">
        <v>7.45</v>
      </c>
      <c r="N75" s="63" t="n">
        <v>1</v>
      </c>
      <c r="O75" s="63" t="n">
        <v>7.35</v>
      </c>
      <c r="P75" s="63" t="n">
        <v>5.7</v>
      </c>
      <c r="Q75" s="63" t="n">
        <v>9.5</v>
      </c>
      <c r="R75" s="63" t="n">
        <v>5</v>
      </c>
      <c r="S75" s="63" t="n">
        <v>22.55</v>
      </c>
      <c r="T75" s="64" t="n">
        <v>23.55</v>
      </c>
    </row>
    <row r="76" customFormat="false" ht="14" hidden="false" customHeight="false" outlineLevel="0" collapsed="false">
      <c r="A76" s="57" t="s">
        <v>266</v>
      </c>
      <c r="B76" s="68" t="s">
        <v>267</v>
      </c>
      <c r="C76" s="59" t="s">
        <v>268</v>
      </c>
      <c r="D76" s="59" t="s">
        <v>262</v>
      </c>
      <c r="E76" s="60" t="n">
        <v>54.55</v>
      </c>
      <c r="F76" s="61" t="n">
        <v>36544</v>
      </c>
      <c r="G76" s="62" t="s">
        <v>86</v>
      </c>
      <c r="H76" s="59" t="s">
        <v>269</v>
      </c>
      <c r="I76" s="63" t="n">
        <v>55</v>
      </c>
      <c r="J76" s="63" t="n">
        <v>25.3</v>
      </c>
      <c r="K76" s="64" t="n">
        <v>80.3</v>
      </c>
      <c r="L76" s="63" t="n">
        <v>3.63</v>
      </c>
      <c r="M76" s="64" t="n">
        <v>4.63</v>
      </c>
      <c r="N76" s="63" t="n">
        <v>25</v>
      </c>
      <c r="O76" s="63" t="n">
        <v>14.85</v>
      </c>
      <c r="P76" s="63" t="n">
        <v>12.42</v>
      </c>
      <c r="Q76" s="63" t="n">
        <v>26.45</v>
      </c>
      <c r="R76" s="63" t="n">
        <v>1</v>
      </c>
      <c r="S76" s="63" t="n">
        <v>53.72</v>
      </c>
      <c r="T76" s="64" t="n">
        <v>78.72</v>
      </c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  <c r="CA76" s="123"/>
      <c r="CB76" s="123"/>
      <c r="CC76" s="123"/>
      <c r="CD76" s="123"/>
      <c r="CE76" s="123"/>
      <c r="CF76" s="123"/>
      <c r="CG76" s="123"/>
      <c r="CH76" s="123"/>
      <c r="CI76" s="123"/>
      <c r="CJ76" s="123"/>
      <c r="CK76" s="123"/>
      <c r="CL76" s="123"/>
      <c r="CM76" s="123"/>
      <c r="CN76" s="123"/>
      <c r="CO76" s="123"/>
      <c r="CP76" s="123"/>
      <c r="CQ76" s="123"/>
      <c r="CR76" s="123"/>
      <c r="CS76" s="123"/>
      <c r="CT76" s="123"/>
      <c r="CU76" s="123"/>
      <c r="CV76" s="123"/>
      <c r="CW76" s="123"/>
      <c r="CX76" s="123"/>
      <c r="CY76" s="123"/>
      <c r="CZ76" s="123"/>
      <c r="DA76" s="123"/>
      <c r="DB76" s="123"/>
      <c r="DC76" s="123"/>
      <c r="DD76" s="123"/>
      <c r="DE76" s="123"/>
      <c r="DF76" s="123"/>
      <c r="DG76" s="123"/>
      <c r="DH76" s="123"/>
      <c r="DI76" s="123"/>
      <c r="DJ76" s="123"/>
      <c r="DK76" s="123"/>
      <c r="DL76" s="123"/>
      <c r="DM76" s="123"/>
      <c r="DN76" s="123"/>
      <c r="DO76" s="123"/>
      <c r="DP76" s="123"/>
      <c r="DQ76" s="123"/>
      <c r="DR76" s="123"/>
      <c r="DS76" s="123"/>
      <c r="DT76" s="123"/>
      <c r="DU76" s="123"/>
      <c r="DV76" s="123"/>
      <c r="DW76" s="123"/>
      <c r="DX76" s="123"/>
      <c r="DY76" s="123"/>
      <c r="DZ76" s="123"/>
      <c r="EA76" s="123"/>
      <c r="EB76" s="123"/>
      <c r="EC76" s="123"/>
      <c r="ED76" s="123"/>
      <c r="EE76" s="123"/>
      <c r="EF76" s="123"/>
      <c r="EG76" s="123"/>
      <c r="EH76" s="123"/>
      <c r="EI76" s="123"/>
      <c r="EJ76" s="123"/>
      <c r="EK76" s="123"/>
      <c r="EL76" s="123"/>
      <c r="EM76" s="123"/>
      <c r="EN76" s="123"/>
      <c r="EO76" s="123"/>
      <c r="EP76" s="123"/>
      <c r="EQ76" s="123"/>
      <c r="ER76" s="123"/>
      <c r="ES76" s="123"/>
      <c r="ET76" s="123"/>
      <c r="EU76" s="123"/>
      <c r="EV76" s="123"/>
      <c r="EW76" s="123"/>
      <c r="EX76" s="123"/>
      <c r="EY76" s="123"/>
      <c r="EZ76" s="123"/>
      <c r="FA76" s="123"/>
      <c r="FB76" s="123"/>
      <c r="FC76" s="123"/>
      <c r="FD76" s="123"/>
      <c r="FE76" s="123"/>
      <c r="FF76" s="123"/>
      <c r="FG76" s="123"/>
      <c r="FH76" s="123"/>
      <c r="FI76" s="123"/>
      <c r="FJ76" s="123"/>
      <c r="FK76" s="123"/>
      <c r="FL76" s="123"/>
      <c r="FM76" s="123"/>
      <c r="FN76" s="123"/>
      <c r="FO76" s="123"/>
      <c r="FP76" s="123"/>
      <c r="FQ76" s="123"/>
      <c r="FR76" s="123"/>
      <c r="FS76" s="123"/>
      <c r="FT76" s="123"/>
      <c r="FU76" s="123"/>
      <c r="FV76" s="123"/>
      <c r="FW76" s="123"/>
      <c r="FX76" s="123"/>
      <c r="FY76" s="123"/>
      <c r="FZ76" s="123"/>
      <c r="GA76" s="123"/>
      <c r="GB76" s="123"/>
      <c r="GC76" s="123"/>
      <c r="GD76" s="123"/>
      <c r="GE76" s="123"/>
      <c r="GF76" s="123"/>
      <c r="GG76" s="123"/>
      <c r="GH76" s="123"/>
      <c r="GI76" s="123"/>
      <c r="GJ76" s="123"/>
      <c r="GK76" s="123"/>
      <c r="GL76" s="123"/>
      <c r="GM76" s="123"/>
      <c r="GN76" s="123"/>
      <c r="GO76" s="123"/>
      <c r="GP76" s="123"/>
      <c r="GQ76" s="123"/>
      <c r="GR76" s="123"/>
      <c r="GS76" s="123"/>
      <c r="GT76" s="123"/>
      <c r="GU76" s="123"/>
      <c r="GV76" s="123"/>
      <c r="GW76" s="123"/>
      <c r="GX76" s="123"/>
      <c r="GY76" s="123"/>
      <c r="GZ76" s="123"/>
      <c r="HA76" s="123"/>
      <c r="HB76" s="123"/>
      <c r="HC76" s="123"/>
      <c r="HD76" s="123"/>
      <c r="HE76" s="123"/>
      <c r="HF76" s="123"/>
      <c r="HG76" s="123"/>
      <c r="HH76" s="123"/>
      <c r="HI76" s="123"/>
      <c r="HJ76" s="123"/>
      <c r="HK76" s="123"/>
      <c r="HL76" s="123"/>
      <c r="HM76" s="123"/>
      <c r="HN76" s="123"/>
      <c r="HO76" s="123"/>
      <c r="HP76" s="123"/>
      <c r="HQ76" s="123"/>
      <c r="HR76" s="123"/>
      <c r="HS76" s="123"/>
      <c r="HT76" s="123"/>
      <c r="HU76" s="123"/>
      <c r="HV76" s="123"/>
      <c r="HW76" s="123"/>
      <c r="HX76" s="123"/>
      <c r="HY76" s="123"/>
      <c r="HZ76" s="123"/>
      <c r="IA76" s="123"/>
      <c r="IB76" s="123"/>
      <c r="IC76" s="123"/>
      <c r="ID76" s="123"/>
      <c r="IE76" s="123"/>
      <c r="IF76" s="123"/>
      <c r="IG76" s="123"/>
      <c r="IH76" s="123"/>
      <c r="II76" s="123"/>
      <c r="IJ76" s="123"/>
      <c r="IK76" s="123"/>
      <c r="IL76" s="123"/>
      <c r="IM76" s="123"/>
      <c r="IN76" s="123"/>
      <c r="IO76" s="123"/>
      <c r="IP76" s="123"/>
      <c r="IQ76" s="123"/>
      <c r="IR76" s="123"/>
      <c r="IS76" s="123"/>
      <c r="IT76" s="123"/>
      <c r="IU76" s="123"/>
    </row>
    <row r="77" customFormat="false" ht="14.15" hidden="false" customHeight="true" outlineLevel="0" collapsed="false">
      <c r="A77" s="57" t="s">
        <v>270</v>
      </c>
      <c r="B77" s="68" t="s">
        <v>271</v>
      </c>
      <c r="C77" s="59" t="s">
        <v>272</v>
      </c>
      <c r="D77" s="59" t="s">
        <v>262</v>
      </c>
      <c r="E77" s="60" t="n">
        <v>60.2</v>
      </c>
      <c r="F77" s="61" t="n">
        <v>36544</v>
      </c>
      <c r="G77" s="62" t="s">
        <v>86</v>
      </c>
      <c r="H77" s="59" t="s">
        <v>273</v>
      </c>
      <c r="I77" s="63" t="n">
        <v>33.9</v>
      </c>
      <c r="J77" s="63" t="n">
        <v>16.27</v>
      </c>
      <c r="K77" s="64" t="n">
        <v>50.17</v>
      </c>
      <c r="L77" s="63" t="n">
        <v>8.36</v>
      </c>
      <c r="M77" s="64" t="n">
        <v>9.361</v>
      </c>
      <c r="N77" s="63" t="n">
        <v>25</v>
      </c>
      <c r="O77" s="63" t="n">
        <v>55.5</v>
      </c>
      <c r="P77" s="63" t="n">
        <v>12.96</v>
      </c>
      <c r="Q77" s="63" t="n">
        <v>27.6</v>
      </c>
      <c r="R77" s="63" t="n">
        <v>1</v>
      </c>
      <c r="S77" s="63" t="n">
        <v>37.5</v>
      </c>
      <c r="T77" s="64" t="n">
        <v>121.06</v>
      </c>
    </row>
    <row r="78" customFormat="false" ht="14" hidden="false" customHeight="false" outlineLevel="0" collapsed="false">
      <c r="A78" s="66" t="s">
        <v>274</v>
      </c>
      <c r="B78" s="58" t="s">
        <v>275</v>
      </c>
      <c r="C78" s="59" t="s">
        <v>276</v>
      </c>
      <c r="D78" s="59" t="s">
        <v>50</v>
      </c>
      <c r="E78" s="60" t="n">
        <v>17</v>
      </c>
      <c r="F78" s="61" t="n">
        <v>38077</v>
      </c>
      <c r="G78" s="62" t="n">
        <v>20</v>
      </c>
      <c r="H78" s="59" t="s">
        <v>64</v>
      </c>
      <c r="I78" s="63" t="n">
        <v>7.5</v>
      </c>
      <c r="J78" s="63" t="n">
        <v>4.5</v>
      </c>
      <c r="K78" s="64" t="n">
        <v>12</v>
      </c>
      <c r="L78" s="63" t="n">
        <v>3</v>
      </c>
      <c r="M78" s="64" t="n">
        <v>6</v>
      </c>
      <c r="N78" s="63" t="n">
        <v>3</v>
      </c>
      <c r="O78" s="63" t="n">
        <v>6</v>
      </c>
      <c r="P78" s="63" t="n">
        <v>9</v>
      </c>
      <c r="Q78" s="63" t="n">
        <v>15</v>
      </c>
      <c r="R78" s="63" t="n">
        <v>3</v>
      </c>
      <c r="S78" s="63" t="n">
        <v>30</v>
      </c>
      <c r="T78" s="64" t="n">
        <v>33</v>
      </c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  <c r="DV78" s="67"/>
      <c r="DW78" s="67"/>
      <c r="DX78" s="67"/>
      <c r="DY78" s="67"/>
      <c r="DZ78" s="67"/>
      <c r="EA78" s="67"/>
      <c r="EB78" s="67"/>
      <c r="EC78" s="67"/>
      <c r="ED78" s="67"/>
      <c r="EE78" s="67"/>
      <c r="EF78" s="67"/>
      <c r="EG78" s="67"/>
      <c r="EH78" s="67"/>
      <c r="EI78" s="67"/>
      <c r="EJ78" s="67"/>
      <c r="EK78" s="67"/>
      <c r="EL78" s="67"/>
      <c r="EM78" s="67"/>
      <c r="EN78" s="67"/>
      <c r="EO78" s="67"/>
      <c r="EP78" s="67"/>
      <c r="EQ78" s="67"/>
      <c r="ER78" s="67"/>
      <c r="ES78" s="67"/>
      <c r="ET78" s="67"/>
      <c r="EU78" s="67"/>
      <c r="EV78" s="67"/>
      <c r="EW78" s="67"/>
      <c r="EX78" s="67"/>
      <c r="EY78" s="67"/>
      <c r="EZ78" s="67"/>
      <c r="FA78" s="67"/>
      <c r="FB78" s="67"/>
      <c r="FC78" s="67"/>
      <c r="FD78" s="67"/>
      <c r="FE78" s="67"/>
      <c r="FF78" s="67"/>
      <c r="FG78" s="67"/>
      <c r="FH78" s="67"/>
      <c r="FI78" s="67"/>
      <c r="FJ78" s="67"/>
      <c r="FK78" s="67"/>
      <c r="FL78" s="67"/>
      <c r="FM78" s="67"/>
      <c r="FN78" s="67"/>
      <c r="FO78" s="67"/>
      <c r="FP78" s="67"/>
      <c r="FQ78" s="67"/>
      <c r="FR78" s="67"/>
      <c r="FS78" s="67"/>
      <c r="FT78" s="67"/>
      <c r="FU78" s="67"/>
      <c r="FV78" s="67"/>
      <c r="FW78" s="67"/>
      <c r="FX78" s="67"/>
      <c r="FY78" s="67"/>
      <c r="FZ78" s="67"/>
      <c r="GA78" s="67"/>
      <c r="GB78" s="67"/>
      <c r="GC78" s="67"/>
      <c r="GD78" s="67"/>
      <c r="GE78" s="67"/>
      <c r="GF78" s="67"/>
      <c r="GG78" s="67"/>
      <c r="GH78" s="67"/>
      <c r="GI78" s="67"/>
      <c r="GJ78" s="67"/>
      <c r="GK78" s="67"/>
      <c r="GL78" s="67"/>
      <c r="GM78" s="67"/>
      <c r="GN78" s="67"/>
      <c r="GO78" s="67"/>
      <c r="GP78" s="67"/>
      <c r="GQ78" s="67"/>
      <c r="GR78" s="67"/>
      <c r="GS78" s="67"/>
      <c r="GT78" s="67"/>
      <c r="GU78" s="67"/>
      <c r="GV78" s="67"/>
      <c r="GW78" s="67"/>
      <c r="GX78" s="67"/>
      <c r="GY78" s="67"/>
      <c r="GZ78" s="67"/>
      <c r="HA78" s="67"/>
      <c r="HB78" s="67"/>
      <c r="HC78" s="67"/>
      <c r="HD78" s="67"/>
      <c r="HE78" s="67"/>
      <c r="HF78" s="67"/>
      <c r="HG78" s="67"/>
      <c r="HH78" s="67"/>
      <c r="HI78" s="67"/>
      <c r="HJ78" s="67"/>
      <c r="HK78" s="67"/>
      <c r="HL78" s="67"/>
      <c r="HM78" s="67"/>
      <c r="HN78" s="67"/>
      <c r="HO78" s="67"/>
      <c r="HP78" s="67"/>
      <c r="HQ78" s="67"/>
      <c r="HR78" s="67"/>
      <c r="HS78" s="67"/>
      <c r="HT78" s="67"/>
      <c r="HU78" s="67"/>
      <c r="HV78" s="67"/>
      <c r="HW78" s="67"/>
      <c r="HX78" s="67"/>
      <c r="HY78" s="67"/>
      <c r="HZ78" s="67"/>
      <c r="IA78" s="67"/>
      <c r="IB78" s="67"/>
      <c r="IC78" s="67"/>
      <c r="ID78" s="67"/>
      <c r="IE78" s="67"/>
      <c r="IF78" s="67"/>
      <c r="IG78" s="67"/>
      <c r="IH78" s="67"/>
      <c r="II78" s="67"/>
      <c r="IJ78" s="67"/>
      <c r="IK78" s="67"/>
      <c r="IL78" s="67"/>
      <c r="IM78" s="67"/>
      <c r="IN78" s="67"/>
      <c r="IO78" s="67"/>
      <c r="IP78" s="67"/>
      <c r="IQ78" s="67"/>
      <c r="IR78" s="67"/>
      <c r="IS78" s="67"/>
      <c r="IT78" s="67"/>
      <c r="IU78" s="67"/>
    </row>
    <row r="79" customFormat="false" ht="14" hidden="false" customHeight="false" outlineLevel="0" collapsed="false">
      <c r="A79" s="82" t="s">
        <v>277</v>
      </c>
      <c r="B79" s="58" t="s">
        <v>278</v>
      </c>
      <c r="C79" s="93" t="s">
        <v>279</v>
      </c>
      <c r="D79" s="124" t="s">
        <v>50</v>
      </c>
      <c r="E79" s="60" t="n">
        <v>37.5</v>
      </c>
      <c r="F79" s="125" t="n">
        <v>43182</v>
      </c>
      <c r="G79" s="59" t="s">
        <v>139</v>
      </c>
      <c r="H79" s="90" t="s">
        <v>61</v>
      </c>
      <c r="I79" s="76" t="n">
        <f aca="false">2.5*5</f>
        <v>12.5</v>
      </c>
      <c r="J79" s="76" t="n">
        <f aca="false">2.5*3</f>
        <v>7.5</v>
      </c>
      <c r="K79" s="79" t="n">
        <v>20</v>
      </c>
      <c r="L79" s="76" t="n">
        <f aca="false">(2.5*(((1+3)/2)*1))</f>
        <v>5</v>
      </c>
      <c r="M79" s="79" t="n">
        <v>6</v>
      </c>
      <c r="N79" s="99" t="n">
        <v>25</v>
      </c>
      <c r="O79" s="76" t="n">
        <f aca="false">(1*((1+4)/2)*3)</f>
        <v>7.5</v>
      </c>
      <c r="P79" s="99" t="n">
        <v>9</v>
      </c>
      <c r="Q79" s="76" t="n">
        <f aca="false">3*3*5</f>
        <v>45</v>
      </c>
      <c r="R79" s="100" t="n">
        <v>1</v>
      </c>
      <c r="S79" s="99" t="n">
        <v>4</v>
      </c>
      <c r="T79" s="79" t="n">
        <f aca="false">25+7.5+9+45</f>
        <v>86.5</v>
      </c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  <c r="DS79" s="67"/>
      <c r="DT79" s="67"/>
      <c r="DU79" s="67"/>
      <c r="DV79" s="67"/>
      <c r="DW79" s="67"/>
      <c r="DX79" s="67"/>
      <c r="DY79" s="67"/>
      <c r="DZ79" s="67"/>
      <c r="EA79" s="67"/>
      <c r="EB79" s="67"/>
      <c r="EC79" s="67"/>
      <c r="ED79" s="67"/>
      <c r="EE79" s="67"/>
      <c r="EF79" s="67"/>
      <c r="EG79" s="67"/>
      <c r="EH79" s="67"/>
      <c r="EI79" s="67"/>
      <c r="EJ79" s="67"/>
      <c r="EK79" s="67"/>
      <c r="EL79" s="67"/>
      <c r="EM79" s="67"/>
      <c r="EN79" s="67"/>
      <c r="EO79" s="67"/>
      <c r="EP79" s="67"/>
      <c r="EQ79" s="67"/>
      <c r="ER79" s="67"/>
      <c r="ES79" s="67"/>
      <c r="ET79" s="67"/>
      <c r="EU79" s="67"/>
      <c r="EV79" s="67"/>
      <c r="EW79" s="67"/>
      <c r="EX79" s="67"/>
      <c r="EY79" s="67"/>
      <c r="EZ79" s="67"/>
      <c r="FA79" s="67"/>
      <c r="FB79" s="67"/>
      <c r="FC79" s="67"/>
      <c r="FD79" s="67"/>
      <c r="FE79" s="67"/>
      <c r="FF79" s="67"/>
      <c r="FG79" s="67"/>
      <c r="FH79" s="67"/>
      <c r="FI79" s="67"/>
      <c r="FJ79" s="67"/>
      <c r="FK79" s="67"/>
      <c r="FL79" s="67"/>
      <c r="FM79" s="67"/>
      <c r="FN79" s="67"/>
      <c r="FO79" s="67"/>
      <c r="FP79" s="67"/>
      <c r="FQ79" s="67"/>
      <c r="FR79" s="67"/>
      <c r="FS79" s="67"/>
      <c r="FT79" s="67"/>
      <c r="FU79" s="67"/>
      <c r="FV79" s="67"/>
      <c r="FW79" s="67"/>
      <c r="FX79" s="67"/>
      <c r="FY79" s="67"/>
      <c r="FZ79" s="67"/>
      <c r="GA79" s="67"/>
      <c r="GB79" s="67"/>
      <c r="GC79" s="67"/>
      <c r="GD79" s="67"/>
      <c r="GE79" s="67"/>
      <c r="GF79" s="67"/>
      <c r="GG79" s="67"/>
      <c r="GH79" s="67"/>
      <c r="GI79" s="67"/>
      <c r="GJ79" s="67"/>
      <c r="GK79" s="67"/>
      <c r="GL79" s="67"/>
      <c r="GM79" s="67"/>
      <c r="GN79" s="67"/>
      <c r="GO79" s="67"/>
      <c r="GP79" s="67"/>
      <c r="GQ79" s="67"/>
      <c r="GR79" s="67"/>
      <c r="GS79" s="67"/>
      <c r="GT79" s="67"/>
      <c r="GU79" s="67"/>
      <c r="GV79" s="67"/>
      <c r="GW79" s="67"/>
      <c r="GX79" s="67"/>
      <c r="GY79" s="67"/>
      <c r="GZ79" s="67"/>
      <c r="HA79" s="67"/>
      <c r="HB79" s="67"/>
      <c r="HC79" s="67"/>
      <c r="HD79" s="67"/>
      <c r="HE79" s="67"/>
      <c r="HF79" s="67"/>
      <c r="HG79" s="67"/>
      <c r="HH79" s="67"/>
      <c r="HI79" s="67"/>
      <c r="HJ79" s="67"/>
      <c r="HK79" s="67"/>
      <c r="HL79" s="67"/>
      <c r="HM79" s="67"/>
      <c r="HN79" s="67"/>
      <c r="HO79" s="67"/>
      <c r="HP79" s="67"/>
      <c r="HQ79" s="67"/>
      <c r="HR79" s="67"/>
      <c r="HS79" s="67"/>
      <c r="HT79" s="67"/>
      <c r="HU79" s="67"/>
      <c r="HV79" s="67"/>
      <c r="HW79" s="67"/>
      <c r="HX79" s="67"/>
      <c r="HY79" s="67"/>
      <c r="HZ79" s="67"/>
      <c r="IA79" s="67"/>
      <c r="IB79" s="67"/>
      <c r="IC79" s="67"/>
      <c r="ID79" s="67"/>
      <c r="IE79" s="67"/>
      <c r="IF79" s="67"/>
      <c r="IG79" s="67"/>
      <c r="IH79" s="67"/>
      <c r="II79" s="67"/>
      <c r="IJ79" s="67"/>
      <c r="IK79" s="67"/>
      <c r="IL79" s="67"/>
      <c r="IM79" s="67"/>
      <c r="IN79" s="67"/>
      <c r="IO79" s="67"/>
      <c r="IP79" s="67"/>
      <c r="IQ79" s="67"/>
      <c r="IR79" s="67"/>
      <c r="IS79" s="67"/>
      <c r="IT79" s="67"/>
      <c r="IU79" s="67"/>
    </row>
    <row r="80" customFormat="false" ht="14" hidden="false" customHeight="false" outlineLevel="0" collapsed="false">
      <c r="A80" s="57" t="s">
        <v>280</v>
      </c>
      <c r="B80" s="58" t="s">
        <v>281</v>
      </c>
      <c r="C80" s="59" t="s">
        <v>282</v>
      </c>
      <c r="D80" s="59" t="s">
        <v>143</v>
      </c>
      <c r="E80" s="60" t="n">
        <v>24.31</v>
      </c>
      <c r="F80" s="61" t="n">
        <v>36544</v>
      </c>
      <c r="G80" s="62" t="s">
        <v>86</v>
      </c>
      <c r="H80" s="59" t="s">
        <v>283</v>
      </c>
      <c r="I80" s="63" t="n">
        <v>5</v>
      </c>
      <c r="J80" s="63" t="n">
        <v>3.1</v>
      </c>
      <c r="K80" s="64" t="n">
        <v>8.1</v>
      </c>
      <c r="L80" s="63" t="n">
        <v>8.85</v>
      </c>
      <c r="M80" s="64" t="n">
        <v>10.45</v>
      </c>
      <c r="N80" s="63" t="n">
        <v>10.8</v>
      </c>
      <c r="O80" s="63" t="n">
        <v>8.85</v>
      </c>
      <c r="P80" s="63" t="n">
        <v>9.3</v>
      </c>
      <c r="Q80" s="63" t="n">
        <v>25.42</v>
      </c>
      <c r="R80" s="63" t="n">
        <v>1.6</v>
      </c>
      <c r="S80" s="63" t="n">
        <v>43.57</v>
      </c>
      <c r="T80" s="64" t="n">
        <v>54.37</v>
      </c>
    </row>
    <row r="81" customFormat="false" ht="14.25" hidden="false" customHeight="true" outlineLevel="0" collapsed="false">
      <c r="A81" s="126" t="s">
        <v>284</v>
      </c>
      <c r="B81" s="83" t="s">
        <v>285</v>
      </c>
      <c r="C81" s="75" t="s">
        <v>286</v>
      </c>
      <c r="D81" s="75" t="s">
        <v>143</v>
      </c>
      <c r="E81" s="84" t="n">
        <v>19.33</v>
      </c>
      <c r="F81" s="78" t="n">
        <v>43071</v>
      </c>
      <c r="G81" s="75" t="s">
        <v>54</v>
      </c>
      <c r="H81" s="75"/>
      <c r="I81" s="75" t="n">
        <v>7.5</v>
      </c>
      <c r="J81" s="75" t="n">
        <v>1.5</v>
      </c>
      <c r="K81" s="85" t="n">
        <v>9</v>
      </c>
      <c r="L81" s="75" t="n">
        <v>9</v>
      </c>
      <c r="M81" s="85" t="n">
        <v>10</v>
      </c>
      <c r="N81" s="86" t="n">
        <v>15</v>
      </c>
      <c r="O81" s="86" t="n">
        <v>6</v>
      </c>
      <c r="P81" s="86" t="n">
        <v>3</v>
      </c>
      <c r="Q81" s="86" t="n">
        <v>15</v>
      </c>
      <c r="R81" s="87" t="n">
        <v>1</v>
      </c>
      <c r="S81" s="86" t="n">
        <v>4</v>
      </c>
      <c r="T81" s="88" t="n">
        <v>39</v>
      </c>
    </row>
    <row r="82" s="67" customFormat="true" ht="14" hidden="false" customHeight="false" outlineLevel="0" collapsed="false">
      <c r="A82" s="66" t="s">
        <v>287</v>
      </c>
      <c r="B82" s="68" t="s">
        <v>288</v>
      </c>
      <c r="C82" s="59" t="s">
        <v>289</v>
      </c>
      <c r="D82" s="59" t="s">
        <v>290</v>
      </c>
      <c r="E82" s="60" t="n">
        <v>34.97</v>
      </c>
      <c r="F82" s="61" t="n">
        <v>38767</v>
      </c>
      <c r="G82" s="62" t="n">
        <v>27.63</v>
      </c>
      <c r="H82" s="59" t="s">
        <v>64</v>
      </c>
      <c r="I82" s="63" t="n">
        <v>7.5</v>
      </c>
      <c r="J82" s="63" t="n">
        <v>4.5</v>
      </c>
      <c r="K82" s="64" t="n">
        <v>12</v>
      </c>
      <c r="L82" s="63" t="n">
        <v>18</v>
      </c>
      <c r="M82" s="64" t="n">
        <v>19</v>
      </c>
      <c r="N82" s="63" t="n">
        <v>25</v>
      </c>
      <c r="O82" s="63" t="n">
        <v>12</v>
      </c>
      <c r="P82" s="63" t="n">
        <v>9</v>
      </c>
      <c r="Q82" s="63" t="n">
        <v>27.9</v>
      </c>
      <c r="R82" s="63" t="n">
        <v>1</v>
      </c>
      <c r="S82" s="63" t="n">
        <v>48.9</v>
      </c>
      <c r="T82" s="64" t="n">
        <v>73.9</v>
      </c>
    </row>
    <row r="83" s="127" customFormat="true" ht="14" hidden="false" customHeight="false" outlineLevel="0" collapsed="false">
      <c r="A83" s="57" t="s">
        <v>291</v>
      </c>
      <c r="B83" s="58" t="s">
        <v>292</v>
      </c>
      <c r="C83" s="59" t="s">
        <v>293</v>
      </c>
      <c r="D83" s="59" t="s">
        <v>50</v>
      </c>
      <c r="E83" s="60" t="n">
        <v>17.33</v>
      </c>
      <c r="F83" s="61" t="n">
        <v>36891</v>
      </c>
      <c r="G83" s="62" t="s">
        <v>86</v>
      </c>
      <c r="H83" s="59" t="s">
        <v>71</v>
      </c>
      <c r="I83" s="63" t="n">
        <v>5</v>
      </c>
      <c r="J83" s="63" t="n">
        <v>3</v>
      </c>
      <c r="K83" s="64" t="n">
        <v>8</v>
      </c>
      <c r="L83" s="63" t="n">
        <v>2</v>
      </c>
      <c r="M83" s="64" t="n">
        <v>5</v>
      </c>
      <c r="N83" s="63" t="n">
        <v>9</v>
      </c>
      <c r="O83" s="63" t="n">
        <v>6</v>
      </c>
      <c r="P83" s="63" t="n">
        <v>9</v>
      </c>
      <c r="Q83" s="63" t="n">
        <v>15</v>
      </c>
      <c r="R83" s="63" t="n">
        <v>3</v>
      </c>
      <c r="S83" s="63" t="n">
        <v>30</v>
      </c>
      <c r="T83" s="64" t="n">
        <v>39</v>
      </c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</row>
    <row r="84" customFormat="false" ht="14" hidden="false" customHeight="false" outlineLevel="0" collapsed="false">
      <c r="A84" s="57" t="s">
        <v>294</v>
      </c>
      <c r="B84" s="89" t="s">
        <v>295</v>
      </c>
      <c r="C84" s="90" t="s">
        <v>296</v>
      </c>
      <c r="D84" s="59" t="s">
        <v>50</v>
      </c>
      <c r="E84" s="91" t="n">
        <v>17.33</v>
      </c>
      <c r="F84" s="61" t="n">
        <v>36616</v>
      </c>
      <c r="G84" s="62" t="s">
        <v>86</v>
      </c>
      <c r="H84" s="90" t="s">
        <v>127</v>
      </c>
      <c r="I84" s="63" t="n">
        <v>5</v>
      </c>
      <c r="J84" s="63" t="n">
        <v>3</v>
      </c>
      <c r="K84" s="64" t="n">
        <v>8</v>
      </c>
      <c r="L84" s="63" t="n">
        <v>2</v>
      </c>
      <c r="M84" s="64" t="n">
        <v>5</v>
      </c>
      <c r="N84" s="63" t="n">
        <v>9</v>
      </c>
      <c r="O84" s="63" t="n">
        <v>6</v>
      </c>
      <c r="P84" s="63" t="n">
        <v>9</v>
      </c>
      <c r="Q84" s="63" t="n">
        <v>15</v>
      </c>
      <c r="R84" s="63" t="n">
        <v>3</v>
      </c>
      <c r="S84" s="63" t="n">
        <v>30</v>
      </c>
      <c r="T84" s="64" t="n">
        <v>39</v>
      </c>
    </row>
    <row r="85" customFormat="false" ht="14" hidden="false" customHeight="false" outlineLevel="0" collapsed="false">
      <c r="A85" s="57" t="s">
        <v>297</v>
      </c>
      <c r="B85" s="58" t="s">
        <v>298</v>
      </c>
      <c r="C85" s="59" t="s">
        <v>299</v>
      </c>
      <c r="D85" s="59" t="s">
        <v>50</v>
      </c>
      <c r="E85" s="60" t="n">
        <v>16.4133333333333</v>
      </c>
      <c r="F85" s="61" t="n">
        <v>38411</v>
      </c>
      <c r="G85" s="62" t="n">
        <v>8.7</v>
      </c>
      <c r="H85" s="59" t="s">
        <v>123</v>
      </c>
      <c r="I85" s="63" t="n">
        <v>5</v>
      </c>
      <c r="J85" s="63" t="n">
        <v>2.1</v>
      </c>
      <c r="K85" s="64" t="n">
        <v>7.1</v>
      </c>
      <c r="L85" s="63" t="n">
        <v>1.55</v>
      </c>
      <c r="M85" s="64" t="n">
        <v>4.55</v>
      </c>
      <c r="N85" s="63" t="n">
        <v>9</v>
      </c>
      <c r="O85" s="63" t="n">
        <v>4.65</v>
      </c>
      <c r="P85" s="63" t="n">
        <v>6.3</v>
      </c>
      <c r="Q85" s="63" t="n">
        <v>17.64</v>
      </c>
      <c r="R85" s="63" t="n">
        <v>3</v>
      </c>
      <c r="S85" s="63" t="n">
        <v>28.59</v>
      </c>
      <c r="T85" s="64" t="n">
        <v>37.59</v>
      </c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  <c r="DS85" s="67"/>
      <c r="DT85" s="67"/>
      <c r="DU85" s="67"/>
      <c r="DV85" s="67"/>
      <c r="DW85" s="67"/>
      <c r="DX85" s="67"/>
      <c r="DY85" s="67"/>
      <c r="DZ85" s="67"/>
      <c r="EA85" s="67"/>
      <c r="EB85" s="67"/>
      <c r="EC85" s="67"/>
      <c r="ED85" s="67"/>
      <c r="EE85" s="67"/>
      <c r="EF85" s="67"/>
      <c r="EG85" s="67"/>
      <c r="EH85" s="67"/>
      <c r="EI85" s="67"/>
      <c r="EJ85" s="67"/>
      <c r="EK85" s="67"/>
      <c r="EL85" s="67"/>
      <c r="EM85" s="67"/>
      <c r="EN85" s="67"/>
      <c r="EO85" s="67"/>
      <c r="EP85" s="67"/>
      <c r="EQ85" s="67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67"/>
      <c r="FD85" s="67"/>
      <c r="FE85" s="67"/>
      <c r="FF85" s="67"/>
      <c r="FG85" s="67"/>
      <c r="FH85" s="67"/>
      <c r="FI85" s="67"/>
      <c r="FJ85" s="67"/>
      <c r="FK85" s="67"/>
      <c r="FL85" s="67"/>
      <c r="FM85" s="67"/>
      <c r="FN85" s="67"/>
      <c r="FO85" s="67"/>
      <c r="FP85" s="67"/>
      <c r="FQ85" s="67"/>
      <c r="FR85" s="67"/>
      <c r="FS85" s="67"/>
      <c r="FT85" s="67"/>
      <c r="FU85" s="67"/>
      <c r="FV85" s="67"/>
      <c r="FW85" s="67"/>
      <c r="FX85" s="67"/>
      <c r="FY85" s="67"/>
      <c r="FZ85" s="67"/>
      <c r="GA85" s="67"/>
      <c r="GB85" s="67"/>
      <c r="GC85" s="67"/>
      <c r="GD85" s="67"/>
      <c r="GE85" s="67"/>
      <c r="GF85" s="67"/>
      <c r="GG85" s="67"/>
      <c r="GH85" s="67"/>
      <c r="GI85" s="67"/>
      <c r="GJ85" s="67"/>
      <c r="GK85" s="67"/>
      <c r="GL85" s="67"/>
      <c r="GM85" s="67"/>
      <c r="GN85" s="67"/>
      <c r="GO85" s="67"/>
      <c r="GP85" s="67"/>
      <c r="GQ85" s="67"/>
      <c r="GR85" s="67"/>
      <c r="GS85" s="67"/>
      <c r="GT85" s="67"/>
      <c r="GU85" s="67"/>
      <c r="GV85" s="67"/>
      <c r="GW85" s="67"/>
      <c r="GX85" s="67"/>
      <c r="GY85" s="67"/>
      <c r="GZ85" s="67"/>
      <c r="HA85" s="67"/>
      <c r="HB85" s="67"/>
      <c r="HC85" s="67"/>
      <c r="HD85" s="67"/>
      <c r="HE85" s="67"/>
      <c r="HF85" s="67"/>
      <c r="HG85" s="67"/>
      <c r="HH85" s="67"/>
      <c r="HI85" s="67"/>
      <c r="HJ85" s="67"/>
      <c r="HK85" s="67"/>
      <c r="HL85" s="67"/>
      <c r="HM85" s="67"/>
      <c r="HN85" s="67"/>
      <c r="HO85" s="67"/>
      <c r="HP85" s="67"/>
      <c r="HQ85" s="67"/>
      <c r="HR85" s="67"/>
      <c r="HS85" s="67"/>
      <c r="HT85" s="67"/>
      <c r="HU85" s="67"/>
      <c r="HV85" s="67"/>
      <c r="HW85" s="67"/>
      <c r="HX85" s="67"/>
      <c r="HY85" s="67"/>
      <c r="HZ85" s="67"/>
      <c r="IA85" s="67"/>
      <c r="IB85" s="67"/>
      <c r="IC85" s="67"/>
      <c r="ID85" s="67"/>
      <c r="IE85" s="67"/>
      <c r="IF85" s="67"/>
      <c r="IG85" s="67"/>
      <c r="IH85" s="67"/>
      <c r="II85" s="67"/>
      <c r="IJ85" s="67"/>
      <c r="IK85" s="67"/>
      <c r="IL85" s="67"/>
      <c r="IM85" s="67"/>
      <c r="IN85" s="67"/>
      <c r="IO85" s="67"/>
      <c r="IP85" s="67"/>
      <c r="IQ85" s="67"/>
      <c r="IR85" s="67"/>
      <c r="IS85" s="67"/>
      <c r="IT85" s="67"/>
      <c r="IU85" s="67"/>
    </row>
    <row r="86" customFormat="false" ht="14" hidden="false" customHeight="false" outlineLevel="0" collapsed="false">
      <c r="A86" s="57" t="s">
        <v>300</v>
      </c>
      <c r="B86" s="58" t="s">
        <v>301</v>
      </c>
      <c r="C86" s="59" t="s">
        <v>302</v>
      </c>
      <c r="D86" s="59" t="s">
        <v>143</v>
      </c>
      <c r="E86" s="60" t="n">
        <v>29.73</v>
      </c>
      <c r="F86" s="61" t="n">
        <v>38411</v>
      </c>
      <c r="G86" s="62" t="n">
        <v>17.3</v>
      </c>
      <c r="H86" s="59" t="s">
        <v>303</v>
      </c>
      <c r="I86" s="63" t="n">
        <v>11</v>
      </c>
      <c r="J86" s="63" t="n">
        <v>6.82</v>
      </c>
      <c r="K86" s="64" t="n">
        <v>17.82</v>
      </c>
      <c r="L86" s="63" t="n">
        <v>4.51</v>
      </c>
      <c r="M86" s="64" t="n">
        <v>5.51</v>
      </c>
      <c r="N86" s="63" t="n">
        <v>25</v>
      </c>
      <c r="O86" s="63" t="n">
        <v>6.15</v>
      </c>
      <c r="P86" s="63" t="n">
        <v>9.3</v>
      </c>
      <c r="Q86" s="63" t="n">
        <v>25.42</v>
      </c>
      <c r="R86" s="63" t="n">
        <v>1</v>
      </c>
      <c r="S86" s="63" t="n">
        <v>40.87</v>
      </c>
      <c r="T86" s="64" t="n">
        <v>65.87</v>
      </c>
    </row>
    <row r="87" customFormat="false" ht="14" hidden="false" customHeight="false" outlineLevel="0" collapsed="false">
      <c r="A87" s="57" t="s">
        <v>304</v>
      </c>
      <c r="B87" s="58" t="s">
        <v>305</v>
      </c>
      <c r="C87" s="59" t="s">
        <v>306</v>
      </c>
      <c r="D87" s="59" t="s">
        <v>143</v>
      </c>
      <c r="E87" s="60" t="n">
        <v>15.77</v>
      </c>
      <c r="F87" s="61" t="n">
        <v>36172</v>
      </c>
      <c r="G87" s="62" t="n">
        <v>15.8</v>
      </c>
      <c r="H87" s="59" t="s">
        <v>61</v>
      </c>
      <c r="I87" s="63" t="n">
        <v>10</v>
      </c>
      <c r="J87" s="63" t="n">
        <v>2</v>
      </c>
      <c r="K87" s="64" t="n">
        <v>12</v>
      </c>
      <c r="L87" s="63" t="n">
        <v>2</v>
      </c>
      <c r="M87" s="64" t="n">
        <v>5</v>
      </c>
      <c r="N87" s="63" t="n">
        <v>15</v>
      </c>
      <c r="O87" s="63" t="n">
        <v>3</v>
      </c>
      <c r="P87" s="63" t="n">
        <v>3</v>
      </c>
      <c r="Q87" s="63" t="n">
        <v>9.3</v>
      </c>
      <c r="R87" s="63" t="n">
        <v>3</v>
      </c>
      <c r="S87" s="63" t="n">
        <v>15.3</v>
      </c>
      <c r="T87" s="64" t="n">
        <v>30.3</v>
      </c>
    </row>
    <row r="88" customFormat="false" ht="14" hidden="false" customHeight="false" outlineLevel="0" collapsed="false">
      <c r="A88" s="57" t="s">
        <v>307</v>
      </c>
      <c r="B88" s="58" t="s">
        <v>308</v>
      </c>
      <c r="C88" s="59" t="s">
        <v>309</v>
      </c>
      <c r="D88" s="59" t="s">
        <v>78</v>
      </c>
      <c r="E88" s="60" t="n">
        <v>22.7333333333333</v>
      </c>
      <c r="F88" s="61" t="n">
        <v>38411</v>
      </c>
      <c r="G88" s="62" t="n">
        <v>21.7</v>
      </c>
      <c r="H88" s="59"/>
      <c r="I88" s="63" t="n">
        <v>12.5</v>
      </c>
      <c r="J88" s="63" t="n">
        <v>2.5</v>
      </c>
      <c r="K88" s="64" t="n">
        <v>15</v>
      </c>
      <c r="L88" s="63" t="n">
        <v>2.5</v>
      </c>
      <c r="M88" s="64" t="n">
        <v>5.5</v>
      </c>
      <c r="N88" s="63" t="n">
        <v>9</v>
      </c>
      <c r="O88" s="63" t="n">
        <v>3</v>
      </c>
      <c r="P88" s="63" t="n">
        <v>15</v>
      </c>
      <c r="Q88" s="63" t="n">
        <v>20.7</v>
      </c>
      <c r="R88" s="63" t="n">
        <v>3</v>
      </c>
      <c r="S88" s="63" t="n">
        <v>38.7</v>
      </c>
      <c r="T88" s="64" t="n">
        <v>47.7</v>
      </c>
    </row>
    <row r="89" customFormat="false" ht="14.15" hidden="false" customHeight="true" outlineLevel="0" collapsed="false">
      <c r="A89" s="57" t="s">
        <v>310</v>
      </c>
      <c r="B89" s="89" t="s">
        <v>311</v>
      </c>
      <c r="C89" s="90" t="s">
        <v>312</v>
      </c>
      <c r="D89" s="90" t="s">
        <v>143</v>
      </c>
      <c r="E89" s="91" t="n">
        <v>50.5</v>
      </c>
      <c r="F89" s="61" t="n">
        <v>36616</v>
      </c>
      <c r="G89" s="62" t="s">
        <v>86</v>
      </c>
      <c r="H89" s="90" t="s">
        <v>71</v>
      </c>
      <c r="I89" s="63" t="n">
        <v>12.5</v>
      </c>
      <c r="J89" s="63" t="n">
        <v>12.5</v>
      </c>
      <c r="K89" s="64" t="n">
        <v>25</v>
      </c>
      <c r="L89" s="63" t="n">
        <v>37.5</v>
      </c>
      <c r="M89" s="64" t="n">
        <v>40.5</v>
      </c>
      <c r="N89" s="63" t="n">
        <v>15</v>
      </c>
      <c r="O89" s="63" t="n">
        <v>15</v>
      </c>
      <c r="P89" s="63" t="n">
        <v>15</v>
      </c>
      <c r="Q89" s="63" t="n">
        <v>41</v>
      </c>
      <c r="R89" s="63" t="n">
        <v>3</v>
      </c>
      <c r="S89" s="63" t="n">
        <v>71</v>
      </c>
      <c r="T89" s="64" t="n">
        <v>86</v>
      </c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  <c r="DS89" s="67"/>
      <c r="DT89" s="67"/>
      <c r="DU89" s="67"/>
      <c r="DV89" s="67"/>
      <c r="DW89" s="67"/>
      <c r="DX89" s="67"/>
      <c r="DY89" s="67"/>
      <c r="DZ89" s="67"/>
      <c r="EA89" s="67"/>
      <c r="EB89" s="67"/>
      <c r="EC89" s="67"/>
      <c r="ED89" s="67"/>
      <c r="EE89" s="67"/>
      <c r="EF89" s="67"/>
      <c r="EG89" s="67"/>
      <c r="EH89" s="67"/>
      <c r="EI89" s="67"/>
      <c r="EJ89" s="67"/>
      <c r="EK89" s="67"/>
      <c r="EL89" s="67"/>
      <c r="EM89" s="67"/>
      <c r="EN89" s="67"/>
      <c r="EO89" s="67"/>
      <c r="EP89" s="67"/>
      <c r="EQ89" s="67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67"/>
      <c r="FD89" s="67"/>
      <c r="FE89" s="67"/>
      <c r="FF89" s="67"/>
      <c r="FG89" s="67"/>
      <c r="FH89" s="67"/>
      <c r="FI89" s="67"/>
      <c r="FJ89" s="67"/>
      <c r="FK89" s="67"/>
      <c r="FL89" s="67"/>
      <c r="FM89" s="67"/>
      <c r="FN89" s="67"/>
      <c r="FO89" s="67"/>
      <c r="FP89" s="67"/>
      <c r="FQ89" s="67"/>
      <c r="FR89" s="67"/>
      <c r="FS89" s="67"/>
      <c r="FT89" s="67"/>
      <c r="FU89" s="67"/>
      <c r="FV89" s="67"/>
      <c r="FW89" s="67"/>
      <c r="FX89" s="67"/>
      <c r="FY89" s="67"/>
      <c r="FZ89" s="67"/>
      <c r="GA89" s="67"/>
      <c r="GB89" s="67"/>
      <c r="GC89" s="67"/>
      <c r="GD89" s="67"/>
      <c r="GE89" s="67"/>
      <c r="GF89" s="67"/>
      <c r="GG89" s="67"/>
      <c r="GH89" s="67"/>
      <c r="GI89" s="67"/>
      <c r="GJ89" s="67"/>
      <c r="GK89" s="67"/>
      <c r="GL89" s="67"/>
      <c r="GM89" s="67"/>
      <c r="GN89" s="67"/>
      <c r="GO89" s="67"/>
      <c r="GP89" s="67"/>
      <c r="GQ89" s="67"/>
      <c r="GR89" s="67"/>
      <c r="GS89" s="67"/>
      <c r="GT89" s="67"/>
      <c r="GU89" s="67"/>
      <c r="GV89" s="67"/>
      <c r="GW89" s="67"/>
      <c r="GX89" s="67"/>
      <c r="GY89" s="67"/>
      <c r="GZ89" s="67"/>
      <c r="HA89" s="67"/>
      <c r="HB89" s="67"/>
      <c r="HC89" s="67"/>
      <c r="HD89" s="67"/>
      <c r="HE89" s="67"/>
      <c r="HF89" s="67"/>
      <c r="HG89" s="67"/>
      <c r="HH89" s="67"/>
      <c r="HI89" s="67"/>
      <c r="HJ89" s="67"/>
      <c r="HK89" s="67"/>
      <c r="HL89" s="67"/>
      <c r="HM89" s="67"/>
      <c r="HN89" s="67"/>
      <c r="HO89" s="67"/>
      <c r="HP89" s="67"/>
      <c r="HQ89" s="67"/>
      <c r="HR89" s="67"/>
      <c r="HS89" s="67"/>
      <c r="HT89" s="67"/>
      <c r="HU89" s="67"/>
      <c r="HV89" s="67"/>
      <c r="HW89" s="67"/>
      <c r="HX89" s="67"/>
      <c r="HY89" s="67"/>
      <c r="HZ89" s="67"/>
      <c r="IA89" s="67"/>
      <c r="IB89" s="67"/>
      <c r="IC89" s="67"/>
      <c r="ID89" s="67"/>
      <c r="IE89" s="67"/>
      <c r="IF89" s="67"/>
      <c r="IG89" s="67"/>
      <c r="IH89" s="67"/>
      <c r="II89" s="67"/>
      <c r="IJ89" s="67"/>
      <c r="IK89" s="67"/>
      <c r="IL89" s="67"/>
      <c r="IM89" s="67"/>
      <c r="IN89" s="67"/>
      <c r="IO89" s="67"/>
      <c r="IP89" s="67"/>
      <c r="IQ89" s="67"/>
      <c r="IR89" s="67"/>
      <c r="IS89" s="67"/>
      <c r="IT89" s="67"/>
      <c r="IU89" s="67"/>
    </row>
    <row r="90" customFormat="false" ht="14.15" hidden="false" customHeight="true" outlineLevel="0" collapsed="false">
      <c r="A90" s="57" t="s">
        <v>313</v>
      </c>
      <c r="B90" s="89" t="s">
        <v>314</v>
      </c>
      <c r="C90" s="90" t="s">
        <v>315</v>
      </c>
      <c r="D90" s="59" t="s">
        <v>78</v>
      </c>
      <c r="E90" s="91" t="n">
        <v>50.6666666666666</v>
      </c>
      <c r="F90" s="61" t="n">
        <v>36616</v>
      </c>
      <c r="G90" s="63" t="n">
        <v>50.67</v>
      </c>
      <c r="H90" s="90" t="s">
        <v>127</v>
      </c>
      <c r="I90" s="63" t="n">
        <v>50</v>
      </c>
      <c r="J90" s="63" t="n">
        <v>10</v>
      </c>
      <c r="K90" s="64" t="n">
        <v>60</v>
      </c>
      <c r="L90" s="63" t="n">
        <v>12</v>
      </c>
      <c r="M90" s="64" t="n">
        <v>17</v>
      </c>
      <c r="N90" s="63" t="n">
        <v>5</v>
      </c>
      <c r="O90" s="63" t="n">
        <v>30</v>
      </c>
      <c r="P90" s="63" t="n">
        <v>15</v>
      </c>
      <c r="Q90" s="63" t="n">
        <v>25</v>
      </c>
      <c r="R90" s="63" t="n">
        <v>5</v>
      </c>
      <c r="S90" s="63" t="n">
        <v>70</v>
      </c>
      <c r="T90" s="64" t="n">
        <v>75</v>
      </c>
    </row>
    <row r="91" customFormat="false" ht="17.15" hidden="false" customHeight="true" outlineLevel="0" collapsed="false">
      <c r="A91" s="128" t="s">
        <v>316</v>
      </c>
      <c r="B91" s="58" t="s">
        <v>317</v>
      </c>
      <c r="C91" s="59" t="s">
        <v>318</v>
      </c>
      <c r="D91" s="59" t="s">
        <v>78</v>
      </c>
      <c r="E91" s="60" t="n">
        <v>47.325</v>
      </c>
      <c r="F91" s="61" t="n">
        <v>38411</v>
      </c>
      <c r="G91" s="62" t="s">
        <v>54</v>
      </c>
      <c r="H91" s="59" t="s">
        <v>98</v>
      </c>
      <c r="I91" s="63" t="n">
        <v>5</v>
      </c>
      <c r="J91" s="63" t="n">
        <v>1.9</v>
      </c>
      <c r="K91" s="64" t="n">
        <v>6.9</v>
      </c>
      <c r="L91" s="63" t="n">
        <v>7.35</v>
      </c>
      <c r="M91" s="64" t="n">
        <v>8.35</v>
      </c>
      <c r="N91" s="63" t="n">
        <v>25</v>
      </c>
      <c r="O91" s="63" t="n">
        <v>25.725</v>
      </c>
      <c r="P91" s="63" t="n">
        <v>28.5</v>
      </c>
      <c r="Q91" s="63" t="n">
        <v>47.5</v>
      </c>
      <c r="R91" s="63" t="n">
        <v>1</v>
      </c>
      <c r="S91" s="63" t="n">
        <v>101.725</v>
      </c>
      <c r="T91" s="64" t="n">
        <v>126.725</v>
      </c>
    </row>
    <row r="92" customFormat="false" ht="14.15" hidden="false" customHeight="true" outlineLevel="0" collapsed="false">
      <c r="A92" s="57" t="s">
        <v>319</v>
      </c>
      <c r="B92" s="89" t="s">
        <v>320</v>
      </c>
      <c r="C92" s="90" t="s">
        <v>321</v>
      </c>
      <c r="D92" s="90" t="s">
        <v>143</v>
      </c>
      <c r="E92" s="91" t="n">
        <v>18.71</v>
      </c>
      <c r="F92" s="61" t="n">
        <v>36172</v>
      </c>
      <c r="G92" s="62" t="s">
        <v>86</v>
      </c>
      <c r="H92" s="90" t="s">
        <v>127</v>
      </c>
      <c r="I92" s="63" t="n">
        <v>5</v>
      </c>
      <c r="J92" s="63" t="n">
        <v>3.1</v>
      </c>
      <c r="K92" s="64" t="n">
        <v>8.1</v>
      </c>
      <c r="L92" s="63" t="n">
        <v>6.15</v>
      </c>
      <c r="M92" s="64" t="n">
        <v>7.15</v>
      </c>
      <c r="N92" s="63" t="n">
        <v>15</v>
      </c>
      <c r="O92" s="63" t="n">
        <v>6.15</v>
      </c>
      <c r="P92" s="63" t="n">
        <v>9.3</v>
      </c>
      <c r="Q92" s="63" t="n">
        <v>25.42</v>
      </c>
      <c r="R92" s="63" t="n">
        <v>1</v>
      </c>
      <c r="S92" s="63" t="n">
        <v>40.87</v>
      </c>
      <c r="T92" s="64" t="n">
        <v>55.87</v>
      </c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  <c r="DS92" s="67"/>
      <c r="DT92" s="67"/>
      <c r="DU92" s="67"/>
      <c r="DV92" s="67"/>
      <c r="DW92" s="67"/>
      <c r="DX92" s="67"/>
      <c r="DY92" s="67"/>
      <c r="DZ92" s="67"/>
      <c r="EA92" s="67"/>
      <c r="EB92" s="67"/>
      <c r="EC92" s="67"/>
      <c r="ED92" s="67"/>
      <c r="EE92" s="67"/>
      <c r="EF92" s="67"/>
      <c r="EG92" s="67"/>
      <c r="EH92" s="67"/>
      <c r="EI92" s="67"/>
      <c r="EJ92" s="67"/>
      <c r="EK92" s="67"/>
      <c r="EL92" s="67"/>
      <c r="EM92" s="67"/>
      <c r="EN92" s="67"/>
      <c r="EO92" s="67"/>
      <c r="EP92" s="67"/>
      <c r="EQ92" s="67"/>
      <c r="ER92" s="67"/>
      <c r="ES92" s="67"/>
      <c r="ET92" s="67"/>
      <c r="EU92" s="67"/>
      <c r="EV92" s="67"/>
      <c r="EW92" s="67"/>
      <c r="EX92" s="67"/>
      <c r="EY92" s="67"/>
      <c r="EZ92" s="67"/>
      <c r="FA92" s="67"/>
      <c r="FB92" s="67"/>
      <c r="FC92" s="67"/>
      <c r="FD92" s="67"/>
      <c r="FE92" s="67"/>
      <c r="FF92" s="67"/>
      <c r="FG92" s="67"/>
      <c r="FH92" s="67"/>
      <c r="FI92" s="67"/>
      <c r="FJ92" s="67"/>
      <c r="FK92" s="67"/>
      <c r="FL92" s="67"/>
      <c r="FM92" s="67"/>
      <c r="FN92" s="67"/>
      <c r="FO92" s="67"/>
      <c r="FP92" s="67"/>
      <c r="FQ92" s="67"/>
      <c r="FR92" s="67"/>
      <c r="FS92" s="67"/>
      <c r="FT92" s="67"/>
      <c r="FU92" s="67"/>
      <c r="FV92" s="67"/>
      <c r="FW92" s="67"/>
      <c r="FX92" s="67"/>
      <c r="FY92" s="67"/>
      <c r="FZ92" s="67"/>
      <c r="GA92" s="67"/>
      <c r="GB92" s="67"/>
      <c r="GC92" s="67"/>
      <c r="GD92" s="67"/>
      <c r="GE92" s="67"/>
      <c r="GF92" s="67"/>
      <c r="GG92" s="67"/>
      <c r="GH92" s="67"/>
      <c r="GI92" s="67"/>
      <c r="GJ92" s="67"/>
      <c r="GK92" s="67"/>
      <c r="GL92" s="67"/>
      <c r="GM92" s="67"/>
      <c r="GN92" s="67"/>
      <c r="GO92" s="67"/>
      <c r="GP92" s="67"/>
      <c r="GQ92" s="67"/>
      <c r="GR92" s="67"/>
      <c r="GS92" s="67"/>
      <c r="GT92" s="67"/>
      <c r="GU92" s="67"/>
      <c r="GV92" s="67"/>
      <c r="GW92" s="67"/>
      <c r="GX92" s="67"/>
      <c r="GY92" s="67"/>
      <c r="GZ92" s="67"/>
      <c r="HA92" s="67"/>
      <c r="HB92" s="67"/>
      <c r="HC92" s="67"/>
      <c r="HD92" s="67"/>
      <c r="HE92" s="67"/>
      <c r="HF92" s="67"/>
      <c r="HG92" s="67"/>
      <c r="HH92" s="67"/>
      <c r="HI92" s="67"/>
      <c r="HJ92" s="67"/>
      <c r="HK92" s="67"/>
      <c r="HL92" s="67"/>
      <c r="HM92" s="67"/>
      <c r="HN92" s="67"/>
      <c r="HO92" s="67"/>
      <c r="HP92" s="67"/>
      <c r="HQ92" s="67"/>
      <c r="HR92" s="67"/>
      <c r="HS92" s="67"/>
      <c r="HT92" s="67"/>
      <c r="HU92" s="67"/>
      <c r="HV92" s="67"/>
      <c r="HW92" s="67"/>
      <c r="HX92" s="67"/>
      <c r="HY92" s="67"/>
      <c r="HZ92" s="67"/>
      <c r="IA92" s="67"/>
      <c r="IB92" s="67"/>
      <c r="IC92" s="67"/>
      <c r="ID92" s="67"/>
      <c r="IE92" s="67"/>
      <c r="IF92" s="67"/>
      <c r="IG92" s="67"/>
      <c r="IH92" s="67"/>
      <c r="II92" s="67"/>
      <c r="IJ92" s="67"/>
      <c r="IK92" s="67"/>
      <c r="IL92" s="67"/>
      <c r="IM92" s="67"/>
      <c r="IN92" s="67"/>
      <c r="IO92" s="67"/>
      <c r="IP92" s="67"/>
      <c r="IQ92" s="67"/>
      <c r="IR92" s="67"/>
      <c r="IS92" s="67"/>
      <c r="IT92" s="67"/>
      <c r="IU92" s="67"/>
    </row>
    <row r="93" s="67" customFormat="true" ht="15" hidden="false" customHeight="true" outlineLevel="0" collapsed="false">
      <c r="A93" s="57" t="s">
        <v>322</v>
      </c>
      <c r="B93" s="58" t="s">
        <v>323</v>
      </c>
      <c r="C93" s="59" t="s">
        <v>324</v>
      </c>
      <c r="D93" s="59" t="s">
        <v>50</v>
      </c>
      <c r="E93" s="60" t="n">
        <v>20.1833333333333</v>
      </c>
      <c r="F93" s="61" t="n">
        <v>38046</v>
      </c>
      <c r="G93" s="62" t="n">
        <v>21.52</v>
      </c>
      <c r="H93" s="59" t="s">
        <v>61</v>
      </c>
      <c r="I93" s="63" t="n">
        <v>5</v>
      </c>
      <c r="J93" s="63" t="n">
        <v>3</v>
      </c>
      <c r="K93" s="64" t="n">
        <v>8</v>
      </c>
      <c r="L93" s="63" t="n">
        <v>2</v>
      </c>
      <c r="M93" s="64" t="n">
        <v>5</v>
      </c>
      <c r="N93" s="63" t="n">
        <v>9</v>
      </c>
      <c r="O93" s="63" t="n">
        <v>6</v>
      </c>
      <c r="P93" s="63" t="n">
        <v>9</v>
      </c>
      <c r="Q93" s="63" t="n">
        <v>23.55</v>
      </c>
      <c r="R93" s="63" t="n">
        <v>3</v>
      </c>
      <c r="S93" s="63" t="n">
        <v>38.55</v>
      </c>
      <c r="T93" s="64" t="n">
        <v>47.55</v>
      </c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</row>
    <row r="94" customFormat="false" ht="16" hidden="false" customHeight="true" outlineLevel="0" collapsed="false">
      <c r="A94" s="57" t="s">
        <v>325</v>
      </c>
      <c r="B94" s="58" t="s">
        <v>326</v>
      </c>
      <c r="C94" s="59" t="s">
        <v>327</v>
      </c>
      <c r="D94" s="59" t="s">
        <v>78</v>
      </c>
      <c r="E94" s="60" t="n">
        <v>47.165</v>
      </c>
      <c r="F94" s="61" t="n">
        <v>38411</v>
      </c>
      <c r="G94" s="62" t="n">
        <v>47.17</v>
      </c>
      <c r="H94" s="129" t="s">
        <v>328</v>
      </c>
      <c r="I94" s="63" t="n">
        <v>28.5</v>
      </c>
      <c r="J94" s="63" t="n">
        <v>10.83</v>
      </c>
      <c r="K94" s="64" t="n">
        <v>39.33</v>
      </c>
      <c r="L94" s="63" t="n">
        <v>11.97</v>
      </c>
      <c r="M94" s="64" t="n">
        <v>13.97</v>
      </c>
      <c r="N94" s="63" t="n">
        <v>11.52</v>
      </c>
      <c r="O94" s="63" t="n">
        <v>22.05</v>
      </c>
      <c r="P94" s="63" t="n">
        <v>18.81</v>
      </c>
      <c r="Q94" s="63" t="n">
        <v>35.815</v>
      </c>
      <c r="R94" s="63" t="n">
        <v>2</v>
      </c>
      <c r="S94" s="63" t="n">
        <v>76.675</v>
      </c>
      <c r="T94" s="64" t="n">
        <v>88.195</v>
      </c>
    </row>
    <row r="95" customFormat="false" ht="25" hidden="false" customHeight="false" outlineLevel="0" collapsed="false">
      <c r="A95" s="57" t="s">
        <v>329</v>
      </c>
      <c r="B95" s="58" t="s">
        <v>330</v>
      </c>
      <c r="C95" s="59" t="s">
        <v>331</v>
      </c>
      <c r="D95" s="59" t="s">
        <v>332</v>
      </c>
      <c r="E95" s="60" t="n">
        <v>29.4383333333333</v>
      </c>
      <c r="F95" s="61" t="n">
        <v>38411</v>
      </c>
      <c r="G95" s="62" t="n">
        <v>44.4</v>
      </c>
      <c r="H95" s="59" t="s">
        <v>64</v>
      </c>
      <c r="I95" s="63" t="n">
        <v>9.5</v>
      </c>
      <c r="J95" s="63" t="n">
        <v>3.61</v>
      </c>
      <c r="K95" s="64" t="n">
        <v>13.11</v>
      </c>
      <c r="L95" s="63" t="n">
        <v>4.655</v>
      </c>
      <c r="M95" s="64" t="n">
        <v>9.655</v>
      </c>
      <c r="N95" s="63" t="n">
        <v>5</v>
      </c>
      <c r="O95" s="63" t="n">
        <v>7.35</v>
      </c>
      <c r="P95" s="63" t="n">
        <v>5.7</v>
      </c>
      <c r="Q95" s="63" t="n">
        <v>47.5</v>
      </c>
      <c r="R95" s="63" t="n">
        <v>5</v>
      </c>
      <c r="S95" s="63" t="n">
        <v>60.55</v>
      </c>
      <c r="T95" s="64" t="n">
        <v>65.55</v>
      </c>
    </row>
    <row r="96" customFormat="false" ht="14" hidden="false" customHeight="false" outlineLevel="0" collapsed="false">
      <c r="A96" s="57" t="s">
        <v>333</v>
      </c>
      <c r="B96" s="58" t="s">
        <v>334</v>
      </c>
      <c r="C96" s="59"/>
      <c r="D96" s="59" t="s">
        <v>78</v>
      </c>
      <c r="E96" s="60" t="n">
        <v>30.305</v>
      </c>
      <c r="F96" s="61" t="n">
        <v>38411</v>
      </c>
      <c r="G96" s="62" t="s">
        <v>54</v>
      </c>
      <c r="H96" s="59" t="s">
        <v>303</v>
      </c>
      <c r="I96" s="63" t="n">
        <v>9.5</v>
      </c>
      <c r="J96" s="63" t="n">
        <v>3.61</v>
      </c>
      <c r="K96" s="64" t="n">
        <v>13.11</v>
      </c>
      <c r="L96" s="63" t="n">
        <v>3.99</v>
      </c>
      <c r="M96" s="64" t="n">
        <v>4.99</v>
      </c>
      <c r="N96" s="63" t="n">
        <v>25</v>
      </c>
      <c r="O96" s="63" t="n">
        <v>6.3</v>
      </c>
      <c r="P96" s="63" t="n">
        <v>5.7</v>
      </c>
      <c r="Q96" s="63" t="n">
        <v>35.815</v>
      </c>
      <c r="R96" s="63" t="n">
        <v>1</v>
      </c>
      <c r="S96" s="63" t="n">
        <v>47.815</v>
      </c>
      <c r="T96" s="64" t="n">
        <v>72.815</v>
      </c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  <c r="DS96" s="67"/>
      <c r="DT96" s="67"/>
      <c r="DU96" s="67"/>
      <c r="DV96" s="67"/>
      <c r="DW96" s="67"/>
      <c r="DX96" s="67"/>
      <c r="DY96" s="67"/>
      <c r="DZ96" s="67"/>
      <c r="EA96" s="67"/>
      <c r="EB96" s="67"/>
      <c r="EC96" s="67"/>
      <c r="ED96" s="67"/>
      <c r="EE96" s="67"/>
      <c r="EF96" s="67"/>
      <c r="EG96" s="67"/>
      <c r="EH96" s="67"/>
      <c r="EI96" s="67"/>
      <c r="EJ96" s="67"/>
      <c r="EK96" s="67"/>
      <c r="EL96" s="67"/>
      <c r="EM96" s="67"/>
      <c r="EN96" s="67"/>
      <c r="EO96" s="67"/>
      <c r="EP96" s="67"/>
      <c r="EQ96" s="67"/>
      <c r="ER96" s="67"/>
      <c r="ES96" s="67"/>
      <c r="ET96" s="67"/>
      <c r="EU96" s="67"/>
      <c r="EV96" s="67"/>
      <c r="EW96" s="67"/>
      <c r="EX96" s="67"/>
      <c r="EY96" s="67"/>
      <c r="EZ96" s="67"/>
      <c r="FA96" s="67"/>
      <c r="FB96" s="67"/>
      <c r="FC96" s="67"/>
      <c r="FD96" s="67"/>
      <c r="FE96" s="67"/>
      <c r="FF96" s="67"/>
      <c r="FG96" s="67"/>
      <c r="FH96" s="67"/>
      <c r="FI96" s="67"/>
      <c r="FJ96" s="67"/>
      <c r="FK96" s="67"/>
      <c r="FL96" s="67"/>
      <c r="FM96" s="67"/>
      <c r="FN96" s="67"/>
      <c r="FO96" s="67"/>
      <c r="FP96" s="67"/>
      <c r="FQ96" s="67"/>
      <c r="FR96" s="67"/>
      <c r="FS96" s="67"/>
      <c r="FT96" s="67"/>
      <c r="FU96" s="67"/>
      <c r="FV96" s="67"/>
      <c r="FW96" s="67"/>
      <c r="FX96" s="67"/>
      <c r="FY96" s="67"/>
      <c r="FZ96" s="67"/>
      <c r="GA96" s="67"/>
      <c r="GB96" s="67"/>
      <c r="GC96" s="67"/>
      <c r="GD96" s="67"/>
      <c r="GE96" s="67"/>
      <c r="GF96" s="67"/>
      <c r="GG96" s="67"/>
      <c r="GH96" s="67"/>
      <c r="GI96" s="67"/>
      <c r="GJ96" s="67"/>
      <c r="GK96" s="67"/>
      <c r="GL96" s="67"/>
      <c r="GM96" s="67"/>
      <c r="GN96" s="67"/>
      <c r="GO96" s="67"/>
      <c r="GP96" s="67"/>
      <c r="GQ96" s="67"/>
      <c r="GR96" s="67"/>
      <c r="GS96" s="67"/>
      <c r="GT96" s="67"/>
      <c r="GU96" s="67"/>
      <c r="GV96" s="67"/>
      <c r="GW96" s="67"/>
      <c r="GX96" s="67"/>
      <c r="GY96" s="67"/>
      <c r="GZ96" s="67"/>
      <c r="HA96" s="67"/>
      <c r="HB96" s="67"/>
      <c r="HC96" s="67"/>
      <c r="HD96" s="67"/>
      <c r="HE96" s="67"/>
      <c r="HF96" s="67"/>
      <c r="HG96" s="67"/>
      <c r="HH96" s="67"/>
      <c r="HI96" s="67"/>
      <c r="HJ96" s="67"/>
      <c r="HK96" s="67"/>
      <c r="HL96" s="67"/>
      <c r="HM96" s="67"/>
      <c r="HN96" s="67"/>
      <c r="HO96" s="67"/>
      <c r="HP96" s="67"/>
      <c r="HQ96" s="67"/>
      <c r="HR96" s="67"/>
      <c r="HS96" s="67"/>
      <c r="HT96" s="67"/>
      <c r="HU96" s="67"/>
      <c r="HV96" s="67"/>
      <c r="HW96" s="67"/>
      <c r="HX96" s="67"/>
      <c r="HY96" s="67"/>
      <c r="HZ96" s="67"/>
      <c r="IA96" s="67"/>
      <c r="IB96" s="67"/>
      <c r="IC96" s="67"/>
      <c r="ID96" s="67"/>
      <c r="IE96" s="67"/>
      <c r="IF96" s="67"/>
      <c r="IG96" s="67"/>
      <c r="IH96" s="67"/>
      <c r="II96" s="67"/>
      <c r="IJ96" s="67"/>
      <c r="IK96" s="67"/>
      <c r="IL96" s="67"/>
      <c r="IM96" s="67"/>
      <c r="IN96" s="67"/>
      <c r="IO96" s="67"/>
      <c r="IP96" s="67"/>
      <c r="IQ96" s="67"/>
      <c r="IR96" s="67"/>
      <c r="IS96" s="67"/>
      <c r="IT96" s="67"/>
      <c r="IU96" s="67"/>
    </row>
    <row r="97" customFormat="false" ht="14" hidden="false" customHeight="false" outlineLevel="0" collapsed="false">
      <c r="A97" s="57" t="s">
        <v>335</v>
      </c>
      <c r="B97" s="89" t="s">
        <v>336</v>
      </c>
      <c r="C97" s="90" t="s">
        <v>337</v>
      </c>
      <c r="D97" s="90" t="s">
        <v>50</v>
      </c>
      <c r="E97" s="91" t="n">
        <v>15.7</v>
      </c>
      <c r="F97" s="62" t="s">
        <v>86</v>
      </c>
      <c r="G97" s="62" t="s">
        <v>86</v>
      </c>
      <c r="H97" s="90" t="s">
        <v>338</v>
      </c>
      <c r="I97" s="63" t="n">
        <v>12.5</v>
      </c>
      <c r="J97" s="63" t="n">
        <v>2.5</v>
      </c>
      <c r="K97" s="64" t="n">
        <v>15</v>
      </c>
      <c r="L97" s="63" t="n">
        <v>2.5</v>
      </c>
      <c r="M97" s="64" t="n">
        <v>5.5</v>
      </c>
      <c r="N97" s="63" t="n">
        <v>3.6</v>
      </c>
      <c r="O97" s="63" t="n">
        <v>3</v>
      </c>
      <c r="P97" s="63" t="n">
        <v>3</v>
      </c>
      <c r="Q97" s="63" t="n">
        <v>17</v>
      </c>
      <c r="R97" s="63" t="n">
        <v>3</v>
      </c>
      <c r="S97" s="63" t="n">
        <v>23</v>
      </c>
      <c r="T97" s="64" t="n">
        <v>26.6</v>
      </c>
    </row>
    <row r="98" customFormat="false" ht="14" hidden="false" customHeight="false" outlineLevel="0" collapsed="false">
      <c r="A98" s="57" t="s">
        <v>339</v>
      </c>
      <c r="B98" s="58" t="s">
        <v>340</v>
      </c>
      <c r="C98" s="59" t="s">
        <v>341</v>
      </c>
      <c r="D98" s="59" t="s">
        <v>78</v>
      </c>
      <c r="E98" s="60" t="n">
        <v>18.3366666666667</v>
      </c>
      <c r="F98" s="61" t="n">
        <v>38411</v>
      </c>
      <c r="G98" s="62" t="s">
        <v>54</v>
      </c>
      <c r="H98" s="59" t="s">
        <v>342</v>
      </c>
      <c r="I98" s="63" t="n">
        <v>5</v>
      </c>
      <c r="J98" s="63" t="n">
        <v>1.9</v>
      </c>
      <c r="K98" s="64" t="n">
        <v>6.9</v>
      </c>
      <c r="L98" s="63" t="n">
        <v>3.45</v>
      </c>
      <c r="M98" s="64" t="n">
        <v>6.45</v>
      </c>
      <c r="N98" s="63" t="n">
        <v>3</v>
      </c>
      <c r="O98" s="63" t="n">
        <v>10.35</v>
      </c>
      <c r="P98" s="63" t="n">
        <v>18.81</v>
      </c>
      <c r="Q98" s="63" t="n">
        <v>9.5</v>
      </c>
      <c r="R98" s="63" t="n">
        <v>3</v>
      </c>
      <c r="S98" s="63" t="n">
        <v>38.66</v>
      </c>
      <c r="T98" s="64" t="n">
        <v>41.66</v>
      </c>
    </row>
    <row r="99" s="67" customFormat="true" ht="14" hidden="false" customHeight="false" outlineLevel="0" collapsed="false">
      <c r="A99" s="57" t="s">
        <v>343</v>
      </c>
      <c r="B99" s="89" t="s">
        <v>344</v>
      </c>
      <c r="C99" s="90" t="s">
        <v>345</v>
      </c>
      <c r="D99" s="90" t="s">
        <v>78</v>
      </c>
      <c r="E99" s="91" t="n">
        <v>59.3</v>
      </c>
      <c r="F99" s="61" t="n">
        <v>38411</v>
      </c>
      <c r="G99" s="62" t="s">
        <v>86</v>
      </c>
      <c r="H99" s="59" t="s">
        <v>123</v>
      </c>
      <c r="I99" s="63" t="n">
        <v>37.5</v>
      </c>
      <c r="J99" s="63" t="n">
        <v>14.25</v>
      </c>
      <c r="K99" s="64" t="n">
        <v>51.75</v>
      </c>
      <c r="L99" s="63" t="n">
        <v>5.25</v>
      </c>
      <c r="M99" s="64" t="n">
        <v>6.25</v>
      </c>
      <c r="N99" s="63" t="n">
        <v>25</v>
      </c>
      <c r="O99" s="63" t="n">
        <v>18.9</v>
      </c>
      <c r="P99" s="63" t="n">
        <v>28.5</v>
      </c>
      <c r="Q99" s="63" t="n">
        <v>47.5</v>
      </c>
      <c r="R99" s="63" t="n">
        <v>1</v>
      </c>
      <c r="S99" s="63" t="n">
        <v>94.9</v>
      </c>
      <c r="T99" s="64" t="n">
        <v>119.9</v>
      </c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</row>
    <row r="100" customFormat="false" ht="14" hidden="false" customHeight="false" outlineLevel="0" collapsed="false">
      <c r="A100" s="57" t="s">
        <v>346</v>
      </c>
      <c r="B100" s="89" t="s">
        <v>347</v>
      </c>
      <c r="C100" s="90" t="s">
        <v>348</v>
      </c>
      <c r="D100" s="90" t="s">
        <v>78</v>
      </c>
      <c r="E100" s="91" t="n">
        <v>62.67</v>
      </c>
      <c r="F100" s="61" t="n">
        <v>38533</v>
      </c>
      <c r="G100" s="62"/>
      <c r="H100" s="90" t="s">
        <v>349</v>
      </c>
      <c r="I100" s="63" t="n">
        <v>75</v>
      </c>
      <c r="J100" s="63" t="n">
        <v>28.5</v>
      </c>
      <c r="K100" s="64" t="n">
        <v>103.5</v>
      </c>
      <c r="L100" s="63" t="n">
        <v>31.5</v>
      </c>
      <c r="M100" s="64" t="n">
        <v>33.5</v>
      </c>
      <c r="N100" s="63" t="n">
        <v>3.2</v>
      </c>
      <c r="O100" s="63" t="n">
        <v>6.3</v>
      </c>
      <c r="P100" s="63" t="n">
        <v>5.7</v>
      </c>
      <c r="Q100" s="63" t="n">
        <v>35.815</v>
      </c>
      <c r="R100" s="63" t="n">
        <v>2</v>
      </c>
      <c r="S100" s="63" t="n">
        <v>47.815</v>
      </c>
      <c r="T100" s="64" t="n">
        <v>51.015</v>
      </c>
    </row>
    <row r="101" customFormat="false" ht="14" hidden="false" customHeight="false" outlineLevel="0" collapsed="false">
      <c r="A101" s="57" t="s">
        <v>350</v>
      </c>
      <c r="B101" s="58" t="s">
        <v>351</v>
      </c>
      <c r="C101" s="59" t="s">
        <v>352</v>
      </c>
      <c r="D101" s="59" t="s">
        <v>78</v>
      </c>
      <c r="E101" s="60" t="n">
        <v>37.3333333333333</v>
      </c>
      <c r="F101" s="61" t="n">
        <v>38411</v>
      </c>
      <c r="G101" s="62" t="n">
        <v>37.3</v>
      </c>
      <c r="H101" s="59" t="s">
        <v>123</v>
      </c>
      <c r="I101" s="63" t="n">
        <v>25</v>
      </c>
      <c r="J101" s="63" t="n">
        <v>5</v>
      </c>
      <c r="K101" s="64" t="n">
        <v>30</v>
      </c>
      <c r="L101" s="63" t="n">
        <v>1</v>
      </c>
      <c r="M101" s="64" t="n">
        <v>2</v>
      </c>
      <c r="N101" s="63" t="n">
        <v>25</v>
      </c>
      <c r="O101" s="63" t="n">
        <v>15</v>
      </c>
      <c r="P101" s="63" t="n">
        <v>15</v>
      </c>
      <c r="Q101" s="63" t="n">
        <v>25</v>
      </c>
      <c r="R101" s="63" t="n">
        <v>1</v>
      </c>
      <c r="S101" s="63" t="n">
        <v>55</v>
      </c>
      <c r="T101" s="64" t="n">
        <v>80</v>
      </c>
    </row>
    <row r="102" customFormat="false" ht="14.25" hidden="false" customHeight="true" outlineLevel="0" collapsed="false">
      <c r="A102" s="57" t="s">
        <v>353</v>
      </c>
      <c r="B102" s="83" t="s">
        <v>354</v>
      </c>
      <c r="C102" s="75" t="s">
        <v>355</v>
      </c>
      <c r="D102" s="100" t="s">
        <v>78</v>
      </c>
      <c r="E102" s="111" t="n">
        <f aca="false">(102.5+4+6)/3</f>
        <v>37.5</v>
      </c>
      <c r="F102" s="78" t="n">
        <v>43071</v>
      </c>
      <c r="G102" s="75" t="s">
        <v>54</v>
      </c>
      <c r="H102" s="75" t="s">
        <v>71</v>
      </c>
      <c r="I102" s="112" t="n">
        <f aca="false">1*5</f>
        <v>5</v>
      </c>
      <c r="J102" s="112" t="n">
        <v>1</v>
      </c>
      <c r="K102" s="113" t="n">
        <v>6</v>
      </c>
      <c r="L102" s="112" t="n">
        <f aca="false">1*(((1+5)/2)*1)</f>
        <v>3</v>
      </c>
      <c r="M102" s="113" t="n">
        <v>4</v>
      </c>
      <c r="N102" s="112" t="n">
        <v>25</v>
      </c>
      <c r="O102" s="112" t="n">
        <f aca="false">(5*(((1+5)/2)*3))</f>
        <v>45</v>
      </c>
      <c r="P102" s="112" t="n">
        <v>15</v>
      </c>
      <c r="Q102" s="112" t="n">
        <f aca="false">3.5*5</f>
        <v>17.5</v>
      </c>
      <c r="R102" s="76" t="n">
        <v>1</v>
      </c>
      <c r="S102" s="112" t="n">
        <v>8.5</v>
      </c>
      <c r="T102" s="114" t="n">
        <f aca="false">25+45+15+17.5</f>
        <v>102.5</v>
      </c>
    </row>
    <row r="103" customFormat="false" ht="14.15" hidden="false" customHeight="true" outlineLevel="0" collapsed="false">
      <c r="A103" s="57" t="s">
        <v>356</v>
      </c>
      <c r="B103" s="58" t="s">
        <v>357</v>
      </c>
      <c r="C103" s="59" t="s">
        <v>358</v>
      </c>
      <c r="D103" s="59" t="s">
        <v>78</v>
      </c>
      <c r="E103" s="60" t="n">
        <v>55.5766666666667</v>
      </c>
      <c r="F103" s="61" t="n">
        <v>38411</v>
      </c>
      <c r="G103" s="62" t="n">
        <v>43.9</v>
      </c>
      <c r="H103" s="59" t="s">
        <v>359</v>
      </c>
      <c r="I103" s="63" t="n">
        <v>47.5</v>
      </c>
      <c r="J103" s="63" t="n">
        <v>18.05</v>
      </c>
      <c r="K103" s="64" t="n">
        <v>65.55</v>
      </c>
      <c r="L103" s="63" t="n">
        <v>4.655</v>
      </c>
      <c r="M103" s="64" t="n">
        <v>7.655</v>
      </c>
      <c r="N103" s="63" t="n">
        <v>10.8</v>
      </c>
      <c r="O103" s="63" t="n">
        <v>25.725</v>
      </c>
      <c r="P103" s="63" t="n">
        <v>28.5</v>
      </c>
      <c r="Q103" s="63" t="n">
        <v>28.5</v>
      </c>
      <c r="R103" s="63" t="n">
        <v>3</v>
      </c>
      <c r="S103" s="63" t="n">
        <v>82.725</v>
      </c>
      <c r="T103" s="64" t="n">
        <v>93.525</v>
      </c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  <c r="DS103" s="67"/>
      <c r="DT103" s="67"/>
      <c r="DU103" s="67"/>
      <c r="DV103" s="67"/>
      <c r="DW103" s="67"/>
      <c r="DX103" s="67"/>
      <c r="DY103" s="67"/>
      <c r="DZ103" s="67"/>
      <c r="EA103" s="67"/>
      <c r="EB103" s="67"/>
      <c r="EC103" s="67"/>
      <c r="ED103" s="67"/>
      <c r="EE103" s="67"/>
      <c r="EF103" s="67"/>
      <c r="EG103" s="67"/>
      <c r="EH103" s="67"/>
      <c r="EI103" s="67"/>
      <c r="EJ103" s="67"/>
      <c r="EK103" s="67"/>
      <c r="EL103" s="67"/>
      <c r="EM103" s="67"/>
      <c r="EN103" s="67"/>
      <c r="EO103" s="67"/>
      <c r="EP103" s="67"/>
      <c r="EQ103" s="67"/>
      <c r="ER103" s="67"/>
      <c r="ES103" s="67"/>
      <c r="ET103" s="67"/>
      <c r="EU103" s="67"/>
      <c r="EV103" s="67"/>
      <c r="EW103" s="67"/>
      <c r="EX103" s="67"/>
      <c r="EY103" s="67"/>
      <c r="EZ103" s="67"/>
      <c r="FA103" s="67"/>
      <c r="FB103" s="67"/>
      <c r="FC103" s="67"/>
      <c r="FD103" s="67"/>
      <c r="FE103" s="67"/>
      <c r="FF103" s="67"/>
      <c r="FG103" s="67"/>
      <c r="FH103" s="67"/>
      <c r="FI103" s="67"/>
      <c r="FJ103" s="67"/>
      <c r="FK103" s="67"/>
      <c r="FL103" s="67"/>
      <c r="FM103" s="67"/>
      <c r="FN103" s="67"/>
      <c r="FO103" s="67"/>
      <c r="FP103" s="67"/>
      <c r="FQ103" s="67"/>
      <c r="FR103" s="67"/>
      <c r="FS103" s="67"/>
      <c r="FT103" s="67"/>
      <c r="FU103" s="67"/>
      <c r="FV103" s="67"/>
      <c r="FW103" s="67"/>
      <c r="FX103" s="67"/>
      <c r="FY103" s="67"/>
      <c r="FZ103" s="67"/>
      <c r="GA103" s="67"/>
      <c r="GB103" s="67"/>
      <c r="GC103" s="67"/>
      <c r="GD103" s="67"/>
      <c r="GE103" s="67"/>
      <c r="GF103" s="67"/>
      <c r="GG103" s="67"/>
      <c r="GH103" s="67"/>
      <c r="GI103" s="67"/>
      <c r="GJ103" s="67"/>
      <c r="GK103" s="67"/>
      <c r="GL103" s="67"/>
      <c r="GM103" s="67"/>
      <c r="GN103" s="67"/>
      <c r="GO103" s="67"/>
      <c r="GP103" s="67"/>
      <c r="GQ103" s="67"/>
      <c r="GR103" s="67"/>
      <c r="GS103" s="67"/>
      <c r="GT103" s="67"/>
      <c r="GU103" s="67"/>
      <c r="GV103" s="67"/>
      <c r="GW103" s="67"/>
      <c r="GX103" s="67"/>
      <c r="GY103" s="67"/>
      <c r="GZ103" s="67"/>
      <c r="HA103" s="67"/>
      <c r="HB103" s="67"/>
      <c r="HC103" s="67"/>
      <c r="HD103" s="67"/>
      <c r="HE103" s="67"/>
      <c r="HF103" s="67"/>
      <c r="HG103" s="67"/>
      <c r="HH103" s="67"/>
      <c r="HI103" s="67"/>
      <c r="HJ103" s="67"/>
      <c r="HK103" s="67"/>
      <c r="HL103" s="67"/>
      <c r="HM103" s="67"/>
      <c r="HN103" s="67"/>
      <c r="HO103" s="67"/>
      <c r="HP103" s="67"/>
      <c r="HQ103" s="67"/>
      <c r="HR103" s="67"/>
      <c r="HS103" s="67"/>
      <c r="HT103" s="67"/>
      <c r="HU103" s="67"/>
      <c r="HV103" s="67"/>
      <c r="HW103" s="67"/>
      <c r="HX103" s="67"/>
      <c r="HY103" s="67"/>
      <c r="HZ103" s="67"/>
      <c r="IA103" s="67"/>
      <c r="IB103" s="67"/>
      <c r="IC103" s="67"/>
      <c r="ID103" s="67"/>
      <c r="IE103" s="67"/>
      <c r="IF103" s="67"/>
      <c r="IG103" s="67"/>
      <c r="IH103" s="67"/>
      <c r="II103" s="67"/>
      <c r="IJ103" s="67"/>
      <c r="IK103" s="67"/>
      <c r="IL103" s="67"/>
      <c r="IM103" s="67"/>
      <c r="IN103" s="67"/>
      <c r="IO103" s="67"/>
      <c r="IP103" s="67"/>
      <c r="IQ103" s="67"/>
      <c r="IR103" s="67"/>
      <c r="IS103" s="67"/>
      <c r="IT103" s="67"/>
      <c r="IU103" s="67"/>
    </row>
    <row r="104" customFormat="false" ht="14" hidden="false" customHeight="false" outlineLevel="0" collapsed="false">
      <c r="A104" s="119" t="s">
        <v>360</v>
      </c>
      <c r="B104" s="119" t="s">
        <v>361</v>
      </c>
      <c r="C104" s="100" t="s">
        <v>362</v>
      </c>
      <c r="D104" s="100" t="s">
        <v>50</v>
      </c>
      <c r="E104" s="122" t="n">
        <v>14.975</v>
      </c>
      <c r="F104" s="61"/>
      <c r="G104" s="62" t="s">
        <v>54</v>
      </c>
      <c r="H104" s="90" t="s">
        <v>61</v>
      </c>
      <c r="I104" s="63" t="n">
        <v>7.5</v>
      </c>
      <c r="J104" s="63" t="n">
        <v>3.15</v>
      </c>
      <c r="K104" s="64" t="n">
        <v>10.65</v>
      </c>
      <c r="L104" s="63" t="n">
        <v>3.825</v>
      </c>
      <c r="M104" s="64" t="n">
        <v>6.825</v>
      </c>
      <c r="N104" s="63" t="n">
        <v>3</v>
      </c>
      <c r="O104" s="63" t="n">
        <v>7.65</v>
      </c>
      <c r="P104" s="63" t="n">
        <v>6.3</v>
      </c>
      <c r="Q104" s="63" t="n">
        <v>10.5</v>
      </c>
      <c r="R104" s="63" t="n">
        <v>3</v>
      </c>
      <c r="S104" s="63" t="n">
        <v>24.45</v>
      </c>
      <c r="T104" s="64" t="n">
        <v>27.45</v>
      </c>
    </row>
    <row r="105" customFormat="false" ht="14" hidden="false" customHeight="false" outlineLevel="0" collapsed="false">
      <c r="A105" s="57" t="s">
        <v>363</v>
      </c>
      <c r="B105" s="58" t="s">
        <v>364</v>
      </c>
      <c r="C105" s="59" t="s">
        <v>365</v>
      </c>
      <c r="D105" s="59" t="s">
        <v>50</v>
      </c>
      <c r="E105" s="60" t="n">
        <v>19.2</v>
      </c>
      <c r="F105" s="61" t="n">
        <v>36616</v>
      </c>
      <c r="G105" s="62" t="n">
        <v>28</v>
      </c>
      <c r="H105" s="59" t="s">
        <v>71</v>
      </c>
      <c r="I105" s="63" t="n">
        <v>5</v>
      </c>
      <c r="J105" s="63" t="n">
        <v>3</v>
      </c>
      <c r="K105" s="64" t="n">
        <v>8</v>
      </c>
      <c r="L105" s="63" t="n">
        <v>2</v>
      </c>
      <c r="M105" s="64" t="n">
        <v>7</v>
      </c>
      <c r="N105" s="63" t="n">
        <v>3</v>
      </c>
      <c r="O105" s="63" t="n">
        <v>6</v>
      </c>
      <c r="P105" s="63" t="n">
        <v>9</v>
      </c>
      <c r="Q105" s="63" t="n">
        <v>24.6</v>
      </c>
      <c r="R105" s="63" t="n">
        <v>5</v>
      </c>
      <c r="S105" s="63" t="n">
        <v>39.6</v>
      </c>
      <c r="T105" s="64" t="n">
        <v>42.6</v>
      </c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  <c r="DS105" s="67"/>
      <c r="DT105" s="67"/>
      <c r="DU105" s="67"/>
      <c r="DV105" s="67"/>
      <c r="DW105" s="67"/>
      <c r="DX105" s="67"/>
      <c r="DY105" s="67"/>
      <c r="DZ105" s="67"/>
      <c r="EA105" s="67"/>
      <c r="EB105" s="67"/>
      <c r="EC105" s="67"/>
      <c r="ED105" s="67"/>
      <c r="EE105" s="67"/>
      <c r="EF105" s="67"/>
      <c r="EG105" s="67"/>
      <c r="EH105" s="67"/>
      <c r="EI105" s="67"/>
      <c r="EJ105" s="67"/>
      <c r="EK105" s="67"/>
      <c r="EL105" s="67"/>
      <c r="EM105" s="67"/>
      <c r="EN105" s="67"/>
      <c r="EO105" s="67"/>
      <c r="EP105" s="67"/>
      <c r="EQ105" s="67"/>
      <c r="ER105" s="67"/>
      <c r="ES105" s="67"/>
      <c r="ET105" s="67"/>
      <c r="EU105" s="67"/>
      <c r="EV105" s="67"/>
      <c r="EW105" s="67"/>
      <c r="EX105" s="67"/>
      <c r="EY105" s="67"/>
      <c r="EZ105" s="67"/>
      <c r="FA105" s="67"/>
      <c r="FB105" s="67"/>
      <c r="FC105" s="67"/>
      <c r="FD105" s="67"/>
      <c r="FE105" s="67"/>
      <c r="FF105" s="67"/>
      <c r="FG105" s="67"/>
      <c r="FH105" s="67"/>
      <c r="FI105" s="67"/>
      <c r="FJ105" s="67"/>
      <c r="FK105" s="67"/>
      <c r="FL105" s="67"/>
      <c r="FM105" s="67"/>
      <c r="FN105" s="67"/>
      <c r="FO105" s="67"/>
      <c r="FP105" s="67"/>
      <c r="FQ105" s="67"/>
      <c r="FR105" s="67"/>
      <c r="FS105" s="67"/>
      <c r="FT105" s="67"/>
      <c r="FU105" s="67"/>
      <c r="FV105" s="67"/>
      <c r="FW105" s="67"/>
      <c r="FX105" s="67"/>
      <c r="FY105" s="67"/>
      <c r="FZ105" s="67"/>
      <c r="GA105" s="67"/>
      <c r="GB105" s="67"/>
      <c r="GC105" s="67"/>
      <c r="GD105" s="67"/>
      <c r="GE105" s="67"/>
      <c r="GF105" s="67"/>
      <c r="GG105" s="67"/>
      <c r="GH105" s="67"/>
      <c r="GI105" s="67"/>
      <c r="GJ105" s="67"/>
      <c r="GK105" s="67"/>
      <c r="GL105" s="67"/>
      <c r="GM105" s="67"/>
      <c r="GN105" s="67"/>
      <c r="GO105" s="67"/>
      <c r="GP105" s="67"/>
      <c r="GQ105" s="67"/>
      <c r="GR105" s="67"/>
      <c r="GS105" s="67"/>
      <c r="GT105" s="67"/>
      <c r="GU105" s="67"/>
      <c r="GV105" s="67"/>
      <c r="GW105" s="67"/>
      <c r="GX105" s="67"/>
      <c r="GY105" s="67"/>
      <c r="GZ105" s="67"/>
      <c r="HA105" s="67"/>
      <c r="HB105" s="67"/>
      <c r="HC105" s="67"/>
      <c r="HD105" s="67"/>
      <c r="HE105" s="67"/>
      <c r="HF105" s="67"/>
      <c r="HG105" s="67"/>
      <c r="HH105" s="67"/>
      <c r="HI105" s="67"/>
      <c r="HJ105" s="67"/>
      <c r="HK105" s="67"/>
      <c r="HL105" s="67"/>
      <c r="HM105" s="67"/>
      <c r="HN105" s="67"/>
      <c r="HO105" s="67"/>
      <c r="HP105" s="67"/>
      <c r="HQ105" s="67"/>
      <c r="HR105" s="67"/>
      <c r="HS105" s="67"/>
      <c r="HT105" s="67"/>
      <c r="HU105" s="67"/>
      <c r="HV105" s="67"/>
      <c r="HW105" s="67"/>
      <c r="HX105" s="67"/>
      <c r="HY105" s="67"/>
      <c r="HZ105" s="67"/>
      <c r="IA105" s="67"/>
      <c r="IB105" s="67"/>
      <c r="IC105" s="67"/>
      <c r="ID105" s="67"/>
      <c r="IE105" s="67"/>
      <c r="IF105" s="67"/>
      <c r="IG105" s="67"/>
      <c r="IH105" s="67"/>
      <c r="II105" s="67"/>
      <c r="IJ105" s="67"/>
      <c r="IK105" s="67"/>
      <c r="IL105" s="67"/>
      <c r="IM105" s="67"/>
      <c r="IN105" s="67"/>
      <c r="IO105" s="67"/>
      <c r="IP105" s="67"/>
      <c r="IQ105" s="67"/>
      <c r="IR105" s="67"/>
      <c r="IS105" s="67"/>
      <c r="IT105" s="67"/>
      <c r="IU105" s="67"/>
    </row>
    <row r="106" customFormat="false" ht="14.25" hidden="false" customHeight="true" outlineLevel="0" collapsed="false">
      <c r="A106" s="57" t="s">
        <v>366</v>
      </c>
      <c r="B106" s="130" t="s">
        <v>367</v>
      </c>
      <c r="C106" s="69" t="s">
        <v>368</v>
      </c>
      <c r="D106" s="69" t="s">
        <v>143</v>
      </c>
      <c r="E106" s="60" t="n">
        <v>17.83</v>
      </c>
      <c r="F106" s="71" t="n">
        <v>40678</v>
      </c>
      <c r="G106" s="72" t="s">
        <v>54</v>
      </c>
      <c r="H106" s="69" t="s">
        <v>369</v>
      </c>
      <c r="I106" s="69" t="n">
        <v>5</v>
      </c>
      <c r="J106" s="69" t="n">
        <v>1</v>
      </c>
      <c r="K106" s="73" t="n">
        <v>6</v>
      </c>
      <c r="L106" s="69" t="n">
        <v>9</v>
      </c>
      <c r="M106" s="73" t="n">
        <v>15</v>
      </c>
      <c r="N106" s="69" t="n">
        <v>9</v>
      </c>
      <c r="O106" s="69" t="n">
        <v>3.3</v>
      </c>
      <c r="P106" s="69" t="n">
        <v>8.2</v>
      </c>
      <c r="Q106" s="69" t="n">
        <v>3</v>
      </c>
      <c r="R106" s="69" t="n">
        <v>12</v>
      </c>
      <c r="S106" s="69" t="n">
        <v>20.5</v>
      </c>
      <c r="T106" s="73" t="n">
        <v>35.5</v>
      </c>
    </row>
    <row r="107" customFormat="false" ht="14" hidden="false" customHeight="false" outlineLevel="0" collapsed="false">
      <c r="A107" s="57" t="s">
        <v>370</v>
      </c>
      <c r="B107" s="68" t="s">
        <v>371</v>
      </c>
      <c r="C107" s="59" t="s">
        <v>372</v>
      </c>
      <c r="D107" s="59" t="s">
        <v>262</v>
      </c>
      <c r="E107" s="60" t="n">
        <v>60.72</v>
      </c>
      <c r="F107" s="61" t="n">
        <v>36544</v>
      </c>
      <c r="G107" s="62" t="s">
        <v>54</v>
      </c>
      <c r="H107" s="59" t="s">
        <v>373</v>
      </c>
      <c r="I107" s="63" t="n">
        <v>57.5</v>
      </c>
      <c r="J107" s="63" t="n">
        <v>27.6</v>
      </c>
      <c r="K107" s="64" t="n">
        <v>85.1</v>
      </c>
      <c r="L107" s="63" t="n">
        <v>6.21</v>
      </c>
      <c r="M107" s="64" t="n">
        <v>7.21</v>
      </c>
      <c r="N107" s="63" t="n">
        <v>25</v>
      </c>
      <c r="O107" s="63" t="n">
        <v>24.3</v>
      </c>
      <c r="P107" s="63" t="n">
        <v>12.96</v>
      </c>
      <c r="Q107" s="63" t="n">
        <v>27.6</v>
      </c>
      <c r="R107" s="63" t="n">
        <v>1</v>
      </c>
      <c r="S107" s="63" t="n">
        <v>64.86</v>
      </c>
      <c r="T107" s="64" t="n">
        <v>89.86</v>
      </c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  <c r="DS107" s="67"/>
      <c r="DT107" s="67"/>
      <c r="DU107" s="67"/>
      <c r="DV107" s="67"/>
      <c r="DW107" s="67"/>
      <c r="DX107" s="67"/>
      <c r="DY107" s="67"/>
      <c r="DZ107" s="67"/>
      <c r="EA107" s="67"/>
      <c r="EB107" s="67"/>
      <c r="EC107" s="67"/>
      <c r="ED107" s="67"/>
      <c r="EE107" s="67"/>
      <c r="EF107" s="67"/>
      <c r="EG107" s="67"/>
      <c r="EH107" s="67"/>
      <c r="EI107" s="67"/>
      <c r="EJ107" s="67"/>
      <c r="EK107" s="67"/>
      <c r="EL107" s="67"/>
      <c r="EM107" s="67"/>
      <c r="EN107" s="67"/>
      <c r="EO107" s="67"/>
      <c r="EP107" s="67"/>
      <c r="EQ107" s="67"/>
      <c r="ER107" s="67"/>
      <c r="ES107" s="67"/>
      <c r="ET107" s="67"/>
      <c r="EU107" s="67"/>
      <c r="EV107" s="67"/>
      <c r="EW107" s="67"/>
      <c r="EX107" s="67"/>
      <c r="EY107" s="67"/>
      <c r="EZ107" s="67"/>
      <c r="FA107" s="67"/>
      <c r="FB107" s="67"/>
      <c r="FC107" s="67"/>
      <c r="FD107" s="67"/>
      <c r="FE107" s="67"/>
      <c r="FF107" s="67"/>
      <c r="FG107" s="67"/>
      <c r="FH107" s="67"/>
      <c r="FI107" s="67"/>
      <c r="FJ107" s="67"/>
      <c r="FK107" s="67"/>
      <c r="FL107" s="67"/>
      <c r="FM107" s="67"/>
      <c r="FN107" s="67"/>
      <c r="FO107" s="67"/>
      <c r="FP107" s="67"/>
      <c r="FQ107" s="67"/>
      <c r="FR107" s="67"/>
      <c r="FS107" s="67"/>
      <c r="FT107" s="67"/>
      <c r="FU107" s="67"/>
      <c r="FV107" s="67"/>
      <c r="FW107" s="67"/>
      <c r="FX107" s="67"/>
      <c r="FY107" s="67"/>
      <c r="FZ107" s="67"/>
      <c r="GA107" s="67"/>
      <c r="GB107" s="67"/>
      <c r="GC107" s="67"/>
      <c r="GD107" s="67"/>
      <c r="GE107" s="67"/>
      <c r="GF107" s="67"/>
      <c r="GG107" s="67"/>
      <c r="GH107" s="67"/>
      <c r="GI107" s="67"/>
      <c r="GJ107" s="67"/>
      <c r="GK107" s="67"/>
      <c r="GL107" s="67"/>
      <c r="GM107" s="67"/>
      <c r="GN107" s="67"/>
      <c r="GO107" s="67"/>
      <c r="GP107" s="67"/>
      <c r="GQ107" s="67"/>
      <c r="GR107" s="67"/>
      <c r="GS107" s="67"/>
      <c r="GT107" s="67"/>
      <c r="GU107" s="67"/>
      <c r="GV107" s="67"/>
      <c r="GW107" s="67"/>
      <c r="GX107" s="67"/>
      <c r="GY107" s="67"/>
      <c r="GZ107" s="67"/>
      <c r="HA107" s="67"/>
      <c r="HB107" s="67"/>
      <c r="HC107" s="67"/>
      <c r="HD107" s="67"/>
      <c r="HE107" s="67"/>
      <c r="HF107" s="67"/>
      <c r="HG107" s="67"/>
      <c r="HH107" s="67"/>
      <c r="HI107" s="67"/>
      <c r="HJ107" s="67"/>
      <c r="HK107" s="67"/>
      <c r="HL107" s="67"/>
      <c r="HM107" s="67"/>
      <c r="HN107" s="67"/>
      <c r="HO107" s="67"/>
      <c r="HP107" s="67"/>
      <c r="HQ107" s="67"/>
      <c r="HR107" s="67"/>
      <c r="HS107" s="67"/>
      <c r="HT107" s="67"/>
      <c r="HU107" s="67"/>
      <c r="HV107" s="67"/>
      <c r="HW107" s="67"/>
      <c r="HX107" s="67"/>
      <c r="HY107" s="67"/>
      <c r="HZ107" s="67"/>
      <c r="IA107" s="67"/>
      <c r="IB107" s="67"/>
      <c r="IC107" s="67"/>
      <c r="ID107" s="67"/>
      <c r="IE107" s="67"/>
      <c r="IF107" s="67"/>
      <c r="IG107" s="67"/>
      <c r="IH107" s="67"/>
      <c r="II107" s="67"/>
      <c r="IJ107" s="67"/>
      <c r="IK107" s="67"/>
      <c r="IL107" s="67"/>
      <c r="IM107" s="67"/>
      <c r="IN107" s="67"/>
      <c r="IO107" s="67"/>
      <c r="IP107" s="67"/>
      <c r="IQ107" s="67"/>
      <c r="IR107" s="67"/>
      <c r="IS107" s="67"/>
      <c r="IT107" s="67"/>
      <c r="IU107" s="67"/>
    </row>
    <row r="108" customFormat="false" ht="14" hidden="false" customHeight="false" outlineLevel="0" collapsed="false">
      <c r="A108" s="57" t="s">
        <v>374</v>
      </c>
      <c r="B108" s="58" t="s">
        <v>375</v>
      </c>
      <c r="C108" s="59" t="s">
        <v>376</v>
      </c>
      <c r="D108" s="59" t="s">
        <v>78</v>
      </c>
      <c r="E108" s="60" t="n">
        <v>42.4333333333333</v>
      </c>
      <c r="F108" s="61" t="n">
        <v>38411</v>
      </c>
      <c r="G108" s="62" t="n">
        <v>36.4</v>
      </c>
      <c r="H108" s="59" t="s">
        <v>377</v>
      </c>
      <c r="I108" s="63" t="n">
        <v>25</v>
      </c>
      <c r="J108" s="63" t="n">
        <v>9.5</v>
      </c>
      <c r="K108" s="64" t="n">
        <v>34.5</v>
      </c>
      <c r="L108" s="63" t="n">
        <v>2.45</v>
      </c>
      <c r="M108" s="64" t="n">
        <v>7.45</v>
      </c>
      <c r="N108" s="63" t="n">
        <v>5</v>
      </c>
      <c r="O108" s="63" t="n">
        <v>25.725</v>
      </c>
      <c r="P108" s="63" t="n">
        <v>18.81</v>
      </c>
      <c r="Q108" s="63" t="n">
        <v>35.815</v>
      </c>
      <c r="R108" s="63" t="n">
        <v>5</v>
      </c>
      <c r="S108" s="63" t="n">
        <v>80.35</v>
      </c>
      <c r="T108" s="64" t="n">
        <v>85.35</v>
      </c>
    </row>
    <row r="109" customFormat="false" ht="14" hidden="false" customHeight="false" outlineLevel="0" collapsed="false">
      <c r="A109" s="57" t="s">
        <v>378</v>
      </c>
      <c r="B109" s="58" t="s">
        <v>379</v>
      </c>
      <c r="C109" s="59" t="s">
        <v>380</v>
      </c>
      <c r="D109" s="59" t="s">
        <v>143</v>
      </c>
      <c r="E109" s="60" t="n">
        <v>37.4166666666667</v>
      </c>
      <c r="F109" s="61" t="n">
        <v>38077</v>
      </c>
      <c r="G109" s="62" t="n">
        <v>40.1</v>
      </c>
      <c r="H109" s="59" t="s">
        <v>64</v>
      </c>
      <c r="I109" s="63" t="n">
        <v>10</v>
      </c>
      <c r="J109" s="63" t="n">
        <v>10</v>
      </c>
      <c r="K109" s="64" t="n">
        <v>20</v>
      </c>
      <c r="L109" s="63" t="n">
        <v>8</v>
      </c>
      <c r="M109" s="64" t="n">
        <v>11</v>
      </c>
      <c r="N109" s="63" t="n">
        <v>15</v>
      </c>
      <c r="O109" s="63" t="n">
        <v>12</v>
      </c>
      <c r="P109" s="63" t="n">
        <v>15</v>
      </c>
      <c r="Q109" s="63" t="n">
        <v>39.25</v>
      </c>
      <c r="R109" s="63" t="n">
        <v>3</v>
      </c>
      <c r="S109" s="63" t="n">
        <v>66.25</v>
      </c>
      <c r="T109" s="64" t="n">
        <v>81.25</v>
      </c>
    </row>
    <row r="110" s="67" customFormat="true" ht="14" hidden="false" customHeight="false" outlineLevel="0" collapsed="false">
      <c r="A110" s="57" t="s">
        <v>381</v>
      </c>
      <c r="B110" s="89" t="s">
        <v>382</v>
      </c>
      <c r="C110" s="90" t="s">
        <v>383</v>
      </c>
      <c r="D110" s="90" t="s">
        <v>50</v>
      </c>
      <c r="E110" s="91" t="n">
        <v>39</v>
      </c>
      <c r="F110" s="61" t="n">
        <v>38411</v>
      </c>
      <c r="G110" s="62" t="s">
        <v>86</v>
      </c>
      <c r="H110" s="90" t="s">
        <v>123</v>
      </c>
      <c r="I110" s="63" t="n">
        <v>11.2</v>
      </c>
      <c r="J110" s="63" t="n">
        <v>6.72</v>
      </c>
      <c r="K110" s="64" t="n">
        <v>17.92</v>
      </c>
      <c r="L110" s="63" t="n">
        <v>6.5</v>
      </c>
      <c r="M110" s="64" t="n">
        <v>9.59</v>
      </c>
      <c r="N110" s="63" t="n">
        <v>3.43</v>
      </c>
      <c r="O110" s="63" t="n">
        <v>26.1</v>
      </c>
      <c r="P110" s="63" t="n">
        <v>9</v>
      </c>
      <c r="Q110" s="63" t="n">
        <v>50.85</v>
      </c>
      <c r="R110" s="63" t="n">
        <v>9.59</v>
      </c>
      <c r="S110" s="63" t="n">
        <v>85.95</v>
      </c>
      <c r="T110" s="64" t="n">
        <v>89.38</v>
      </c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</row>
    <row r="111" customFormat="false" ht="14" hidden="false" customHeight="false" outlineLevel="0" collapsed="false">
      <c r="A111" s="131" t="s">
        <v>384</v>
      </c>
      <c r="B111" s="132" t="s">
        <v>385</v>
      </c>
      <c r="C111" s="133" t="s">
        <v>386</v>
      </c>
      <c r="D111" s="90" t="s">
        <v>387</v>
      </c>
      <c r="E111" s="60" t="n">
        <v>30.58</v>
      </c>
      <c r="F111" s="61" t="n">
        <v>38411</v>
      </c>
      <c r="G111" s="62" t="n">
        <v>19.3</v>
      </c>
      <c r="H111" s="59" t="s">
        <v>64</v>
      </c>
      <c r="I111" s="63" t="n">
        <v>10</v>
      </c>
      <c r="J111" s="63" t="n">
        <v>4.2</v>
      </c>
      <c r="K111" s="64" t="n">
        <v>14.2</v>
      </c>
      <c r="L111" s="63" t="n">
        <v>5.1</v>
      </c>
      <c r="M111" s="64" t="n">
        <v>8.1</v>
      </c>
      <c r="N111" s="63" t="n">
        <v>3</v>
      </c>
      <c r="O111" s="63" t="n">
        <v>7.65</v>
      </c>
      <c r="P111" s="63" t="n">
        <v>6.3</v>
      </c>
      <c r="Q111" s="63" t="n">
        <v>52.5</v>
      </c>
      <c r="R111" s="63" t="n">
        <v>3</v>
      </c>
      <c r="S111" s="63" t="n">
        <v>66.45</v>
      </c>
      <c r="T111" s="64" t="n">
        <v>69.45</v>
      </c>
    </row>
    <row r="112" s="67" customFormat="true" ht="14" hidden="false" customHeight="false" outlineLevel="0" collapsed="false">
      <c r="A112" s="57" t="s">
        <v>388</v>
      </c>
      <c r="B112" s="58" t="s">
        <v>389</v>
      </c>
      <c r="C112" s="59" t="s">
        <v>390</v>
      </c>
      <c r="D112" s="59" t="s">
        <v>78</v>
      </c>
      <c r="E112" s="60" t="n">
        <v>26.85</v>
      </c>
      <c r="F112" s="61" t="n">
        <v>38077</v>
      </c>
      <c r="G112" s="62" t="n">
        <v>43.5</v>
      </c>
      <c r="H112" s="59" t="s">
        <v>61</v>
      </c>
      <c r="I112" s="63" t="n">
        <v>5</v>
      </c>
      <c r="J112" s="63" t="n">
        <v>1</v>
      </c>
      <c r="K112" s="64" t="n">
        <v>6</v>
      </c>
      <c r="L112" s="63" t="n">
        <v>1</v>
      </c>
      <c r="M112" s="64" t="n">
        <v>2</v>
      </c>
      <c r="N112" s="63" t="n">
        <v>25</v>
      </c>
      <c r="O112" s="63" t="n">
        <v>9</v>
      </c>
      <c r="P112" s="63" t="n">
        <v>15</v>
      </c>
      <c r="Q112" s="63" t="n">
        <v>23.55</v>
      </c>
      <c r="R112" s="63" t="n">
        <v>1</v>
      </c>
      <c r="S112" s="63" t="n">
        <v>47.55</v>
      </c>
      <c r="T112" s="64" t="n">
        <v>72.55</v>
      </c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</row>
    <row r="113" customFormat="false" ht="14" hidden="false" customHeight="false" outlineLevel="0" collapsed="false">
      <c r="A113" s="82" t="s">
        <v>391</v>
      </c>
      <c r="B113" s="58" t="s">
        <v>392</v>
      </c>
      <c r="C113" s="59"/>
      <c r="D113" s="59" t="s">
        <v>78</v>
      </c>
      <c r="E113" s="60" t="n">
        <v>36.71</v>
      </c>
      <c r="F113" s="61" t="n">
        <v>42448</v>
      </c>
      <c r="G113" s="62" t="s">
        <v>54</v>
      </c>
      <c r="H113" s="59" t="s">
        <v>64</v>
      </c>
      <c r="I113" s="63" t="n">
        <v>7.5</v>
      </c>
      <c r="J113" s="63" t="n">
        <v>2.85</v>
      </c>
      <c r="K113" s="64" t="n">
        <v>10.35</v>
      </c>
      <c r="L113" s="63" t="n">
        <v>3.15</v>
      </c>
      <c r="M113" s="64" t="n">
        <v>4.15</v>
      </c>
      <c r="N113" s="63" t="n">
        <v>25</v>
      </c>
      <c r="O113" s="63" t="n">
        <v>6.3</v>
      </c>
      <c r="P113" s="63" t="n">
        <v>28.5</v>
      </c>
      <c r="Q113" s="63" t="n">
        <v>35.815</v>
      </c>
      <c r="R113" s="63" t="n">
        <v>1</v>
      </c>
      <c r="S113" s="63" t="n">
        <v>70.615</v>
      </c>
      <c r="T113" s="64" t="n">
        <v>95.615</v>
      </c>
    </row>
    <row r="114" customFormat="false" ht="14" hidden="false" customHeight="false" outlineLevel="0" collapsed="false">
      <c r="A114" s="57" t="s">
        <v>393</v>
      </c>
      <c r="B114" s="58" t="s">
        <v>394</v>
      </c>
      <c r="C114" s="59" t="s">
        <v>395</v>
      </c>
      <c r="D114" s="59" t="s">
        <v>50</v>
      </c>
      <c r="E114" s="60" t="n">
        <v>26.6666666666667</v>
      </c>
      <c r="F114" s="61" t="n">
        <v>37680</v>
      </c>
      <c r="G114" s="62" t="n">
        <v>9.3</v>
      </c>
      <c r="H114" s="59" t="s">
        <v>61</v>
      </c>
      <c r="I114" s="63" t="n">
        <v>5</v>
      </c>
      <c r="J114" s="63" t="n">
        <v>3</v>
      </c>
      <c r="K114" s="64" t="n">
        <v>8</v>
      </c>
      <c r="L114" s="63" t="n">
        <v>3</v>
      </c>
      <c r="M114" s="64" t="n">
        <v>8</v>
      </c>
      <c r="N114" s="63" t="n">
        <v>1</v>
      </c>
      <c r="O114" s="63" t="n">
        <v>9</v>
      </c>
      <c r="P114" s="63" t="n">
        <v>9</v>
      </c>
      <c r="Q114" s="63" t="n">
        <v>45</v>
      </c>
      <c r="R114" s="63" t="n">
        <v>5</v>
      </c>
      <c r="S114" s="63" t="n">
        <v>63</v>
      </c>
      <c r="T114" s="64" t="n">
        <v>64</v>
      </c>
    </row>
    <row r="115" customFormat="false" ht="14" hidden="false" customHeight="false" outlineLevel="0" collapsed="false">
      <c r="A115" s="57" t="s">
        <v>396</v>
      </c>
      <c r="B115" s="58" t="s">
        <v>397</v>
      </c>
      <c r="C115" s="59" t="s">
        <v>398</v>
      </c>
      <c r="D115" s="59" t="s">
        <v>78</v>
      </c>
      <c r="E115" s="60" t="n">
        <v>20.3916666666667</v>
      </c>
      <c r="F115" s="61" t="n">
        <v>38411</v>
      </c>
      <c r="G115" s="62" t="s">
        <v>54</v>
      </c>
      <c r="H115" s="59" t="s">
        <v>399</v>
      </c>
      <c r="I115" s="63" t="n">
        <v>5</v>
      </c>
      <c r="J115" s="63" t="n">
        <v>1.9</v>
      </c>
      <c r="K115" s="64" t="n">
        <v>6.9</v>
      </c>
      <c r="L115" s="63" t="n">
        <v>7.35</v>
      </c>
      <c r="M115" s="64" t="n">
        <v>8.35</v>
      </c>
      <c r="N115" s="63" t="n">
        <v>5</v>
      </c>
      <c r="O115" s="63" t="n">
        <v>25.725</v>
      </c>
      <c r="P115" s="63" t="n">
        <v>5.7</v>
      </c>
      <c r="Q115" s="63" t="n">
        <v>9.5</v>
      </c>
      <c r="R115" s="63" t="n">
        <v>1</v>
      </c>
      <c r="S115" s="63" t="n">
        <v>40.925</v>
      </c>
      <c r="T115" s="64" t="n">
        <v>45.925</v>
      </c>
    </row>
    <row r="116" customFormat="false" ht="14" hidden="false" customHeight="false" outlineLevel="0" collapsed="false">
      <c r="A116" s="57" t="s">
        <v>400</v>
      </c>
      <c r="B116" s="58" t="s">
        <v>401</v>
      </c>
      <c r="C116" s="59" t="s">
        <v>402</v>
      </c>
      <c r="D116" s="59" t="s">
        <v>50</v>
      </c>
      <c r="E116" s="60" t="n">
        <v>15.3333333333333</v>
      </c>
      <c r="F116" s="61" t="n">
        <v>36891</v>
      </c>
      <c r="G116" s="62" t="s">
        <v>54</v>
      </c>
      <c r="H116" s="59" t="s">
        <v>61</v>
      </c>
      <c r="I116" s="63" t="n">
        <v>5</v>
      </c>
      <c r="J116" s="63" t="n">
        <v>3</v>
      </c>
      <c r="K116" s="64" t="n">
        <v>8</v>
      </c>
      <c r="L116" s="63" t="n">
        <v>2</v>
      </c>
      <c r="M116" s="64" t="n">
        <v>3</v>
      </c>
      <c r="N116" s="63" t="n">
        <v>5</v>
      </c>
      <c r="O116" s="63" t="n">
        <v>6</v>
      </c>
      <c r="P116" s="63" t="n">
        <v>9</v>
      </c>
      <c r="Q116" s="63" t="n">
        <v>15</v>
      </c>
      <c r="R116" s="63" t="n">
        <v>1</v>
      </c>
      <c r="S116" s="63" t="n">
        <v>30</v>
      </c>
      <c r="T116" s="64" t="n">
        <v>35</v>
      </c>
    </row>
    <row r="117" customFormat="false" ht="14" hidden="false" customHeight="false" outlineLevel="0" collapsed="false">
      <c r="A117" s="57" t="s">
        <v>403</v>
      </c>
      <c r="B117" s="89" t="s">
        <v>404</v>
      </c>
      <c r="C117" s="90" t="s">
        <v>405</v>
      </c>
      <c r="D117" s="59" t="s">
        <v>78</v>
      </c>
      <c r="E117" s="91" t="n">
        <v>34.56</v>
      </c>
      <c r="F117" s="61" t="n">
        <v>36172</v>
      </c>
      <c r="G117" s="63" t="n">
        <v>9.18</v>
      </c>
      <c r="H117" s="90" t="s">
        <v>406</v>
      </c>
      <c r="I117" s="63" t="n">
        <v>5</v>
      </c>
      <c r="J117" s="63" t="n">
        <v>1.9</v>
      </c>
      <c r="K117" s="64" t="n">
        <v>6.9</v>
      </c>
      <c r="L117" s="63" t="n">
        <v>6.3</v>
      </c>
      <c r="M117" s="64" t="n">
        <v>9.3</v>
      </c>
      <c r="N117" s="63" t="n">
        <v>10.8</v>
      </c>
      <c r="O117" s="63" t="n">
        <v>22.05</v>
      </c>
      <c r="P117" s="63" t="n">
        <v>18.81</v>
      </c>
      <c r="Q117" s="63" t="n">
        <v>35.815</v>
      </c>
      <c r="R117" s="63" t="n">
        <v>3</v>
      </c>
      <c r="S117" s="63" t="n">
        <v>76.675</v>
      </c>
      <c r="T117" s="64" t="n">
        <v>87.475</v>
      </c>
    </row>
    <row r="118" customFormat="false" ht="14" hidden="false" customHeight="false" outlineLevel="0" collapsed="false">
      <c r="A118" s="57" t="s">
        <v>407</v>
      </c>
      <c r="B118" s="58" t="s">
        <v>408</v>
      </c>
      <c r="C118" s="59" t="s">
        <v>409</v>
      </c>
      <c r="D118" s="59" t="s">
        <v>50</v>
      </c>
      <c r="E118" s="60" t="n">
        <v>17</v>
      </c>
      <c r="F118" s="61" t="n">
        <v>35410</v>
      </c>
      <c r="G118" s="62" t="n">
        <v>17</v>
      </c>
      <c r="H118" s="59" t="s">
        <v>61</v>
      </c>
      <c r="I118" s="63" t="n">
        <v>7.5</v>
      </c>
      <c r="J118" s="63" t="n">
        <v>4.5</v>
      </c>
      <c r="K118" s="64" t="n">
        <v>12</v>
      </c>
      <c r="L118" s="63" t="n">
        <v>3</v>
      </c>
      <c r="M118" s="64" t="n">
        <v>8</v>
      </c>
      <c r="N118" s="63" t="n">
        <v>1</v>
      </c>
      <c r="O118" s="63" t="n">
        <v>6</v>
      </c>
      <c r="P118" s="63" t="n">
        <v>9</v>
      </c>
      <c r="Q118" s="63" t="n">
        <v>15</v>
      </c>
      <c r="R118" s="63" t="n">
        <v>5</v>
      </c>
      <c r="S118" s="63" t="n">
        <v>30</v>
      </c>
      <c r="T118" s="64" t="n">
        <v>31</v>
      </c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  <c r="DS118" s="67"/>
      <c r="DT118" s="67"/>
      <c r="DU118" s="67"/>
      <c r="DV118" s="67"/>
      <c r="DW118" s="67"/>
      <c r="DX118" s="67"/>
      <c r="DY118" s="67"/>
      <c r="DZ118" s="67"/>
      <c r="EA118" s="67"/>
      <c r="EB118" s="67"/>
      <c r="EC118" s="67"/>
      <c r="ED118" s="67"/>
      <c r="EE118" s="67"/>
      <c r="EF118" s="67"/>
      <c r="EG118" s="67"/>
      <c r="EH118" s="67"/>
      <c r="EI118" s="67"/>
      <c r="EJ118" s="67"/>
      <c r="EK118" s="67"/>
      <c r="EL118" s="67"/>
      <c r="EM118" s="67"/>
      <c r="EN118" s="67"/>
      <c r="EO118" s="67"/>
      <c r="EP118" s="67"/>
      <c r="EQ118" s="67"/>
      <c r="ER118" s="67"/>
      <c r="ES118" s="67"/>
      <c r="ET118" s="67"/>
      <c r="EU118" s="67"/>
      <c r="EV118" s="67"/>
      <c r="EW118" s="67"/>
      <c r="EX118" s="67"/>
      <c r="EY118" s="67"/>
      <c r="EZ118" s="67"/>
      <c r="FA118" s="67"/>
      <c r="FB118" s="67"/>
      <c r="FC118" s="67"/>
      <c r="FD118" s="67"/>
      <c r="FE118" s="67"/>
      <c r="FF118" s="67"/>
      <c r="FG118" s="67"/>
      <c r="FH118" s="67"/>
      <c r="FI118" s="67"/>
      <c r="FJ118" s="67"/>
      <c r="FK118" s="67"/>
      <c r="FL118" s="67"/>
      <c r="FM118" s="67"/>
      <c r="FN118" s="67"/>
      <c r="FO118" s="67"/>
      <c r="FP118" s="67"/>
      <c r="FQ118" s="67"/>
      <c r="FR118" s="67"/>
      <c r="FS118" s="67"/>
      <c r="FT118" s="67"/>
      <c r="FU118" s="67"/>
      <c r="FV118" s="67"/>
      <c r="FW118" s="67"/>
      <c r="FX118" s="67"/>
      <c r="FY118" s="67"/>
      <c r="FZ118" s="67"/>
      <c r="GA118" s="67"/>
      <c r="GB118" s="67"/>
      <c r="GC118" s="67"/>
      <c r="GD118" s="67"/>
      <c r="GE118" s="67"/>
      <c r="GF118" s="67"/>
      <c r="GG118" s="67"/>
      <c r="GH118" s="67"/>
      <c r="GI118" s="67"/>
      <c r="GJ118" s="67"/>
      <c r="GK118" s="67"/>
      <c r="GL118" s="67"/>
      <c r="GM118" s="67"/>
      <c r="GN118" s="67"/>
      <c r="GO118" s="67"/>
      <c r="GP118" s="67"/>
      <c r="GQ118" s="67"/>
      <c r="GR118" s="67"/>
      <c r="GS118" s="67"/>
      <c r="GT118" s="67"/>
      <c r="GU118" s="67"/>
      <c r="GV118" s="67"/>
      <c r="GW118" s="67"/>
      <c r="GX118" s="67"/>
      <c r="GY118" s="67"/>
      <c r="GZ118" s="67"/>
      <c r="HA118" s="67"/>
      <c r="HB118" s="67"/>
      <c r="HC118" s="67"/>
      <c r="HD118" s="67"/>
      <c r="HE118" s="67"/>
      <c r="HF118" s="67"/>
      <c r="HG118" s="67"/>
      <c r="HH118" s="67"/>
      <c r="HI118" s="67"/>
      <c r="HJ118" s="67"/>
      <c r="HK118" s="67"/>
      <c r="HL118" s="67"/>
      <c r="HM118" s="67"/>
      <c r="HN118" s="67"/>
      <c r="HO118" s="67"/>
      <c r="HP118" s="67"/>
      <c r="HQ118" s="67"/>
      <c r="HR118" s="67"/>
      <c r="HS118" s="67"/>
      <c r="HT118" s="67"/>
      <c r="HU118" s="67"/>
      <c r="HV118" s="67"/>
      <c r="HW118" s="67"/>
      <c r="HX118" s="67"/>
      <c r="HY118" s="67"/>
      <c r="HZ118" s="67"/>
      <c r="IA118" s="67"/>
      <c r="IB118" s="67"/>
      <c r="IC118" s="67"/>
      <c r="ID118" s="67"/>
      <c r="IE118" s="67"/>
      <c r="IF118" s="67"/>
      <c r="IG118" s="67"/>
      <c r="IH118" s="67"/>
      <c r="II118" s="67"/>
      <c r="IJ118" s="67"/>
      <c r="IK118" s="67"/>
      <c r="IL118" s="67"/>
      <c r="IM118" s="67"/>
      <c r="IN118" s="67"/>
      <c r="IO118" s="67"/>
      <c r="IP118" s="67"/>
      <c r="IQ118" s="67"/>
      <c r="IR118" s="67"/>
      <c r="IS118" s="67"/>
      <c r="IT118" s="67"/>
      <c r="IU118" s="67"/>
    </row>
    <row r="119" s="67" customFormat="true" ht="14" hidden="false" customHeight="false" outlineLevel="0" collapsed="false">
      <c r="A119" s="57" t="s">
        <v>410</v>
      </c>
      <c r="B119" s="58" t="s">
        <v>411</v>
      </c>
      <c r="C119" s="59" t="s">
        <v>412</v>
      </c>
      <c r="D119" s="59" t="s">
        <v>50</v>
      </c>
      <c r="E119" s="60" t="n">
        <v>25.3333333333333</v>
      </c>
      <c r="F119" s="61" t="n">
        <v>36616</v>
      </c>
      <c r="G119" s="62" t="s">
        <v>86</v>
      </c>
      <c r="H119" s="59" t="s">
        <v>61</v>
      </c>
      <c r="I119" s="63" t="n">
        <v>10</v>
      </c>
      <c r="J119" s="63" t="n">
        <v>6</v>
      </c>
      <c r="K119" s="64" t="n">
        <v>16</v>
      </c>
      <c r="L119" s="63" t="n">
        <v>4</v>
      </c>
      <c r="M119" s="64" t="n">
        <v>5</v>
      </c>
      <c r="N119" s="63" t="n">
        <v>25</v>
      </c>
      <c r="O119" s="63" t="n">
        <v>6</v>
      </c>
      <c r="P119" s="63" t="n">
        <v>9</v>
      </c>
      <c r="Q119" s="63" t="n">
        <v>15</v>
      </c>
      <c r="R119" s="63" t="n">
        <v>1</v>
      </c>
      <c r="S119" s="63" t="n">
        <v>30</v>
      </c>
      <c r="T119" s="64" t="n">
        <v>55</v>
      </c>
    </row>
    <row r="120" s="67" customFormat="true" ht="14" hidden="false" customHeight="false" outlineLevel="0" collapsed="false">
      <c r="A120" s="57" t="s">
        <v>413</v>
      </c>
      <c r="B120" s="58" t="s">
        <v>414</v>
      </c>
      <c r="C120" s="59" t="s">
        <v>415</v>
      </c>
      <c r="D120" s="59" t="s">
        <v>387</v>
      </c>
      <c r="E120" s="60" t="n">
        <v>39.67</v>
      </c>
      <c r="F120" s="61" t="n">
        <v>36544</v>
      </c>
      <c r="G120" s="62" t="n">
        <v>55</v>
      </c>
      <c r="H120" s="59" t="s">
        <v>71</v>
      </c>
      <c r="I120" s="63" t="n">
        <v>7.5</v>
      </c>
      <c r="J120" s="63" t="n">
        <v>7.5</v>
      </c>
      <c r="K120" s="64" t="n">
        <v>15</v>
      </c>
      <c r="L120" s="63" t="n">
        <v>18</v>
      </c>
      <c r="M120" s="64" t="n">
        <v>21</v>
      </c>
      <c r="N120" s="63" t="n">
        <v>15</v>
      </c>
      <c r="O120" s="63" t="n">
        <v>12</v>
      </c>
      <c r="P120" s="63" t="n">
        <v>15</v>
      </c>
      <c r="Q120" s="63" t="n">
        <v>41</v>
      </c>
      <c r="R120" s="63" t="n">
        <v>3</v>
      </c>
      <c r="S120" s="63" t="n">
        <v>68</v>
      </c>
      <c r="T120" s="64" t="n">
        <v>83</v>
      </c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</row>
    <row r="121" s="67" customFormat="true" ht="14" hidden="false" customHeight="false" outlineLevel="0" collapsed="false">
      <c r="A121" s="57" t="s">
        <v>416</v>
      </c>
      <c r="B121" s="58" t="s">
        <v>417</v>
      </c>
      <c r="C121" s="59" t="s">
        <v>418</v>
      </c>
      <c r="D121" s="59" t="s">
        <v>419</v>
      </c>
      <c r="E121" s="60" t="n">
        <v>26.28</v>
      </c>
      <c r="F121" s="61" t="n">
        <v>38411</v>
      </c>
      <c r="G121" s="62" t="n">
        <v>26.3</v>
      </c>
      <c r="H121" s="59" t="s">
        <v>64</v>
      </c>
      <c r="I121" s="63" t="n">
        <v>7.5</v>
      </c>
      <c r="J121" s="63" t="n">
        <v>1.5</v>
      </c>
      <c r="K121" s="64" t="n">
        <v>9</v>
      </c>
      <c r="L121" s="63" t="n">
        <v>3</v>
      </c>
      <c r="M121" s="64" t="n">
        <v>4</v>
      </c>
      <c r="N121" s="63" t="n">
        <v>25</v>
      </c>
      <c r="O121" s="63" t="n">
        <v>30</v>
      </c>
      <c r="P121" s="63" t="n">
        <v>3</v>
      </c>
      <c r="Q121" s="63" t="n">
        <v>7.85</v>
      </c>
      <c r="R121" s="63" t="n">
        <v>1</v>
      </c>
      <c r="S121" s="63" t="n">
        <v>40.85</v>
      </c>
      <c r="T121" s="64" t="n">
        <v>65.85</v>
      </c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</row>
    <row r="122" customFormat="false" ht="14" hidden="false" customHeight="false" outlineLevel="0" collapsed="false">
      <c r="A122" s="57" t="s">
        <v>420</v>
      </c>
      <c r="B122" s="58" t="s">
        <v>421</v>
      </c>
      <c r="C122" s="59" t="s">
        <v>422</v>
      </c>
      <c r="D122" s="59" t="s">
        <v>50</v>
      </c>
      <c r="E122" s="60" t="n">
        <v>19.63</v>
      </c>
      <c r="F122" s="61" t="n">
        <v>38411</v>
      </c>
      <c r="G122" s="62" t="n">
        <v>11.7</v>
      </c>
      <c r="H122" s="59" t="s">
        <v>64</v>
      </c>
      <c r="I122" s="63" t="n">
        <v>7.5</v>
      </c>
      <c r="J122" s="63" t="n">
        <v>3.15</v>
      </c>
      <c r="K122" s="64" t="n">
        <v>10.65</v>
      </c>
      <c r="L122" s="63" t="n">
        <v>3.825</v>
      </c>
      <c r="M122" s="64" t="n">
        <v>6.825</v>
      </c>
      <c r="N122" s="63" t="n">
        <v>3</v>
      </c>
      <c r="O122" s="63" t="n">
        <v>7.65</v>
      </c>
      <c r="P122" s="63" t="n">
        <v>6.3</v>
      </c>
      <c r="Q122" s="63" t="n">
        <v>24.465</v>
      </c>
      <c r="R122" s="63" t="n">
        <v>3</v>
      </c>
      <c r="S122" s="63" t="n">
        <v>38.415</v>
      </c>
      <c r="T122" s="64" t="n">
        <v>41.415</v>
      </c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  <c r="DS122" s="65"/>
      <c r="DT122" s="65"/>
      <c r="DU122" s="65"/>
      <c r="DV122" s="65"/>
      <c r="DW122" s="65"/>
      <c r="DX122" s="65"/>
      <c r="DY122" s="65"/>
      <c r="DZ122" s="65"/>
      <c r="EA122" s="65"/>
      <c r="EB122" s="65"/>
      <c r="EC122" s="65"/>
      <c r="ED122" s="65"/>
      <c r="EE122" s="65"/>
      <c r="EF122" s="65"/>
      <c r="EG122" s="65"/>
      <c r="EH122" s="65"/>
      <c r="EI122" s="65"/>
      <c r="EJ122" s="65"/>
      <c r="EK122" s="65"/>
      <c r="EL122" s="65"/>
      <c r="EM122" s="65"/>
      <c r="EN122" s="65"/>
      <c r="EO122" s="65"/>
      <c r="EP122" s="65"/>
      <c r="EQ122" s="65"/>
      <c r="ER122" s="65"/>
      <c r="ES122" s="65"/>
      <c r="ET122" s="65"/>
      <c r="EU122" s="65"/>
      <c r="EV122" s="65"/>
      <c r="EW122" s="65"/>
      <c r="EX122" s="65"/>
      <c r="EY122" s="65"/>
      <c r="EZ122" s="65"/>
      <c r="FA122" s="65"/>
      <c r="FB122" s="65"/>
      <c r="FC122" s="65"/>
      <c r="FD122" s="65"/>
      <c r="FE122" s="65"/>
      <c r="FF122" s="65"/>
      <c r="FG122" s="65"/>
      <c r="FH122" s="65"/>
      <c r="FI122" s="65"/>
      <c r="FJ122" s="65"/>
      <c r="FK122" s="65"/>
      <c r="FL122" s="65"/>
      <c r="FM122" s="65"/>
      <c r="FN122" s="65"/>
      <c r="FO122" s="65"/>
      <c r="FP122" s="65"/>
      <c r="FQ122" s="65"/>
      <c r="FR122" s="65"/>
      <c r="FS122" s="65"/>
      <c r="FT122" s="65"/>
      <c r="FU122" s="65"/>
      <c r="FV122" s="65"/>
      <c r="FW122" s="65"/>
      <c r="FX122" s="65"/>
      <c r="FY122" s="65"/>
      <c r="FZ122" s="65"/>
      <c r="GA122" s="65"/>
      <c r="GB122" s="65"/>
      <c r="GC122" s="65"/>
      <c r="GD122" s="65"/>
      <c r="GE122" s="65"/>
      <c r="GF122" s="65"/>
      <c r="GG122" s="65"/>
      <c r="GH122" s="65"/>
      <c r="GI122" s="65"/>
      <c r="GJ122" s="65"/>
      <c r="GK122" s="65"/>
      <c r="GL122" s="65"/>
      <c r="GM122" s="65"/>
      <c r="GN122" s="65"/>
      <c r="GO122" s="65"/>
      <c r="GP122" s="65"/>
      <c r="GQ122" s="65"/>
      <c r="GR122" s="65"/>
      <c r="GS122" s="65"/>
      <c r="GT122" s="65"/>
      <c r="GU122" s="65"/>
      <c r="GV122" s="65"/>
      <c r="GW122" s="65"/>
      <c r="GX122" s="65"/>
      <c r="GY122" s="65"/>
      <c r="GZ122" s="65"/>
      <c r="HA122" s="65"/>
      <c r="HB122" s="65"/>
      <c r="HC122" s="65"/>
      <c r="HD122" s="65"/>
      <c r="HE122" s="65"/>
      <c r="HF122" s="65"/>
      <c r="HG122" s="65"/>
      <c r="HH122" s="65"/>
      <c r="HI122" s="65"/>
      <c r="HJ122" s="65"/>
      <c r="HK122" s="65"/>
      <c r="HL122" s="65"/>
      <c r="HM122" s="65"/>
      <c r="HN122" s="65"/>
      <c r="HO122" s="65"/>
      <c r="HP122" s="65"/>
      <c r="HQ122" s="65"/>
      <c r="HR122" s="65"/>
      <c r="HS122" s="65"/>
      <c r="HT122" s="65"/>
      <c r="HU122" s="65"/>
      <c r="HV122" s="65"/>
      <c r="HW122" s="65"/>
      <c r="HX122" s="65"/>
      <c r="HY122" s="65"/>
      <c r="HZ122" s="65"/>
      <c r="IA122" s="65"/>
      <c r="IB122" s="65"/>
      <c r="IC122" s="65"/>
      <c r="ID122" s="65"/>
      <c r="IE122" s="65"/>
      <c r="IF122" s="65"/>
      <c r="IG122" s="65"/>
      <c r="IH122" s="65"/>
      <c r="II122" s="65"/>
      <c r="IJ122" s="65"/>
      <c r="IK122" s="65"/>
      <c r="IL122" s="65"/>
      <c r="IM122" s="65"/>
      <c r="IN122" s="65"/>
      <c r="IO122" s="65"/>
      <c r="IP122" s="65"/>
      <c r="IQ122" s="65"/>
      <c r="IR122" s="65"/>
      <c r="IS122" s="65"/>
      <c r="IT122" s="65"/>
      <c r="IU122" s="65"/>
    </row>
    <row r="123" customFormat="false" ht="14" hidden="false" customHeight="false" outlineLevel="0" collapsed="false">
      <c r="A123" s="57" t="s">
        <v>423</v>
      </c>
      <c r="B123" s="58" t="s">
        <v>424</v>
      </c>
      <c r="C123" s="59" t="s">
        <v>425</v>
      </c>
      <c r="D123" s="59" t="s">
        <v>50</v>
      </c>
      <c r="E123" s="60" t="n">
        <v>18.1166666666667</v>
      </c>
      <c r="F123" s="61" t="n">
        <v>38077</v>
      </c>
      <c r="G123" s="62" t="n">
        <v>18.1</v>
      </c>
      <c r="H123" s="59" t="s">
        <v>61</v>
      </c>
      <c r="I123" s="63" t="n">
        <v>5</v>
      </c>
      <c r="J123" s="63" t="n">
        <v>3</v>
      </c>
      <c r="K123" s="64" t="n">
        <v>8</v>
      </c>
      <c r="L123" s="63" t="n">
        <v>3</v>
      </c>
      <c r="M123" s="64" t="n">
        <v>8</v>
      </c>
      <c r="N123" s="63" t="n">
        <v>1</v>
      </c>
      <c r="O123" s="63" t="n">
        <v>9</v>
      </c>
      <c r="P123" s="63" t="n">
        <v>9</v>
      </c>
      <c r="Q123" s="63" t="n">
        <v>19.35</v>
      </c>
      <c r="R123" s="63" t="n">
        <v>5</v>
      </c>
      <c r="S123" s="63" t="n">
        <v>37.35</v>
      </c>
      <c r="T123" s="64" t="n">
        <v>38.35</v>
      </c>
    </row>
    <row r="124" customFormat="false" ht="14.5" hidden="false" customHeight="true" outlineLevel="0" collapsed="false">
      <c r="A124" s="57" t="s">
        <v>426</v>
      </c>
      <c r="B124" s="89" t="s">
        <v>427</v>
      </c>
      <c r="C124" s="90" t="s">
        <v>428</v>
      </c>
      <c r="D124" s="59" t="s">
        <v>50</v>
      </c>
      <c r="E124" s="91" t="n">
        <v>15.3333333333333</v>
      </c>
      <c r="F124" s="61" t="n">
        <v>36616</v>
      </c>
      <c r="G124" s="63" t="n">
        <v>15.33</v>
      </c>
      <c r="H124" s="90" t="s">
        <v>87</v>
      </c>
      <c r="I124" s="63" t="n">
        <v>5</v>
      </c>
      <c r="J124" s="63" t="n">
        <v>3</v>
      </c>
      <c r="K124" s="64" t="n">
        <v>8</v>
      </c>
      <c r="L124" s="63" t="n">
        <v>2</v>
      </c>
      <c r="M124" s="64" t="n">
        <v>3</v>
      </c>
      <c r="N124" s="63" t="n">
        <v>5</v>
      </c>
      <c r="O124" s="63" t="n">
        <v>6</v>
      </c>
      <c r="P124" s="63" t="n">
        <v>9</v>
      </c>
      <c r="Q124" s="63" t="n">
        <v>15</v>
      </c>
      <c r="R124" s="63" t="n">
        <v>1</v>
      </c>
      <c r="S124" s="63" t="n">
        <v>30</v>
      </c>
      <c r="T124" s="64" t="n">
        <v>35</v>
      </c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  <c r="CI124" s="115"/>
      <c r="CJ124" s="115"/>
      <c r="CK124" s="115"/>
      <c r="CL124" s="115"/>
      <c r="CM124" s="115"/>
      <c r="CN124" s="115"/>
      <c r="CO124" s="115"/>
      <c r="CP124" s="115"/>
      <c r="CQ124" s="115"/>
      <c r="CR124" s="115"/>
      <c r="CS124" s="115"/>
      <c r="CT124" s="115"/>
      <c r="CU124" s="115"/>
      <c r="CV124" s="115"/>
      <c r="CW124" s="115"/>
      <c r="CX124" s="115"/>
      <c r="CY124" s="115"/>
      <c r="CZ124" s="115"/>
      <c r="DA124" s="115"/>
      <c r="DB124" s="115"/>
      <c r="DC124" s="115"/>
      <c r="DD124" s="115"/>
      <c r="DE124" s="115"/>
      <c r="DF124" s="115"/>
      <c r="DG124" s="115"/>
      <c r="DH124" s="115"/>
      <c r="DI124" s="115"/>
      <c r="DJ124" s="115"/>
      <c r="DK124" s="115"/>
      <c r="DL124" s="115"/>
      <c r="DM124" s="115"/>
      <c r="DN124" s="115"/>
      <c r="DO124" s="115"/>
      <c r="DP124" s="115"/>
      <c r="DQ124" s="115"/>
      <c r="DR124" s="115"/>
      <c r="DS124" s="115"/>
      <c r="DT124" s="115"/>
      <c r="DU124" s="115"/>
      <c r="DV124" s="115"/>
      <c r="DW124" s="115"/>
      <c r="DX124" s="115"/>
      <c r="DY124" s="115"/>
      <c r="DZ124" s="115"/>
      <c r="EA124" s="115"/>
      <c r="EB124" s="115"/>
      <c r="EC124" s="115"/>
      <c r="ED124" s="115"/>
      <c r="EE124" s="115"/>
      <c r="EF124" s="115"/>
      <c r="EG124" s="115"/>
      <c r="EH124" s="115"/>
      <c r="EI124" s="115"/>
      <c r="EJ124" s="115"/>
      <c r="EK124" s="115"/>
      <c r="EL124" s="115"/>
      <c r="EM124" s="115"/>
      <c r="EN124" s="115"/>
      <c r="EO124" s="115"/>
      <c r="EP124" s="115"/>
      <c r="EQ124" s="115"/>
      <c r="ER124" s="115"/>
      <c r="ES124" s="115"/>
      <c r="ET124" s="115"/>
      <c r="EU124" s="115"/>
      <c r="EV124" s="115"/>
      <c r="EW124" s="115"/>
      <c r="EX124" s="115"/>
      <c r="EY124" s="115"/>
      <c r="EZ124" s="115"/>
      <c r="FA124" s="115"/>
      <c r="FB124" s="115"/>
      <c r="FC124" s="115"/>
      <c r="FD124" s="115"/>
      <c r="FE124" s="115"/>
      <c r="FF124" s="115"/>
      <c r="FG124" s="115"/>
      <c r="FH124" s="115"/>
      <c r="FI124" s="115"/>
      <c r="FJ124" s="115"/>
      <c r="FK124" s="115"/>
      <c r="FL124" s="115"/>
      <c r="FM124" s="115"/>
      <c r="FN124" s="115"/>
      <c r="FO124" s="115"/>
      <c r="FP124" s="115"/>
      <c r="FQ124" s="115"/>
      <c r="FR124" s="115"/>
      <c r="FS124" s="115"/>
      <c r="FT124" s="115"/>
      <c r="FU124" s="115"/>
      <c r="FV124" s="115"/>
      <c r="FW124" s="115"/>
      <c r="FX124" s="115"/>
      <c r="FY124" s="115"/>
      <c r="FZ124" s="115"/>
      <c r="GA124" s="115"/>
      <c r="GB124" s="115"/>
      <c r="GC124" s="115"/>
      <c r="GD124" s="115"/>
      <c r="GE124" s="115"/>
      <c r="GF124" s="115"/>
      <c r="GG124" s="115"/>
      <c r="GH124" s="115"/>
      <c r="GI124" s="115"/>
      <c r="GJ124" s="115"/>
      <c r="GK124" s="115"/>
      <c r="GL124" s="115"/>
      <c r="GM124" s="115"/>
      <c r="GN124" s="115"/>
      <c r="GO124" s="115"/>
      <c r="GP124" s="115"/>
      <c r="GQ124" s="115"/>
      <c r="GR124" s="115"/>
      <c r="GS124" s="115"/>
      <c r="GT124" s="115"/>
      <c r="GU124" s="115"/>
      <c r="GV124" s="115"/>
      <c r="GW124" s="115"/>
      <c r="GX124" s="115"/>
      <c r="GY124" s="115"/>
      <c r="GZ124" s="115"/>
      <c r="HA124" s="115"/>
      <c r="HB124" s="115"/>
      <c r="HC124" s="115"/>
      <c r="HD124" s="115"/>
      <c r="HE124" s="115"/>
      <c r="HF124" s="115"/>
      <c r="HG124" s="115"/>
      <c r="HH124" s="115"/>
      <c r="HI124" s="115"/>
      <c r="HJ124" s="115"/>
      <c r="HK124" s="115"/>
      <c r="HL124" s="115"/>
      <c r="HM124" s="115"/>
      <c r="HN124" s="115"/>
      <c r="HO124" s="115"/>
      <c r="HP124" s="115"/>
      <c r="HQ124" s="115"/>
      <c r="HR124" s="115"/>
      <c r="HS124" s="115"/>
      <c r="HT124" s="115"/>
      <c r="HU124" s="115"/>
      <c r="HV124" s="115"/>
      <c r="HW124" s="115"/>
      <c r="HX124" s="115"/>
      <c r="HY124" s="115"/>
      <c r="HZ124" s="115"/>
      <c r="IA124" s="115"/>
      <c r="IB124" s="115"/>
      <c r="IC124" s="115"/>
      <c r="ID124" s="115"/>
      <c r="IE124" s="115"/>
      <c r="IF124" s="115"/>
      <c r="IG124" s="115"/>
      <c r="IH124" s="115"/>
      <c r="II124" s="115"/>
      <c r="IJ124" s="115"/>
      <c r="IK124" s="115"/>
      <c r="IL124" s="115"/>
      <c r="IM124" s="115"/>
      <c r="IN124" s="115"/>
      <c r="IO124" s="115"/>
      <c r="IP124" s="115"/>
      <c r="IQ124" s="115"/>
      <c r="IR124" s="115"/>
      <c r="IS124" s="115"/>
      <c r="IT124" s="115"/>
      <c r="IU124" s="115"/>
    </row>
    <row r="125" s="67" customFormat="true" ht="25" hidden="false" customHeight="false" outlineLevel="0" collapsed="false">
      <c r="A125" s="57" t="s">
        <v>429</v>
      </c>
      <c r="B125" s="58" t="s">
        <v>430</v>
      </c>
      <c r="C125" s="90" t="s">
        <v>431</v>
      </c>
      <c r="D125" s="59" t="s">
        <v>50</v>
      </c>
      <c r="E125" s="91" t="n">
        <v>15.3333333333333</v>
      </c>
      <c r="F125" s="61" t="n">
        <v>36172</v>
      </c>
      <c r="G125" s="63" t="n">
        <v>15.33</v>
      </c>
      <c r="H125" s="90" t="s">
        <v>98</v>
      </c>
      <c r="I125" s="63" t="n">
        <v>5</v>
      </c>
      <c r="J125" s="63" t="n">
        <v>3</v>
      </c>
      <c r="K125" s="64" t="n">
        <v>8</v>
      </c>
      <c r="L125" s="63" t="n">
        <v>2</v>
      </c>
      <c r="M125" s="64" t="n">
        <v>5</v>
      </c>
      <c r="N125" s="63" t="n">
        <v>3</v>
      </c>
      <c r="O125" s="63" t="n">
        <v>6</v>
      </c>
      <c r="P125" s="63" t="n">
        <v>9</v>
      </c>
      <c r="Q125" s="63" t="n">
        <v>15</v>
      </c>
      <c r="R125" s="63" t="n">
        <v>3</v>
      </c>
      <c r="S125" s="63" t="n">
        <v>30</v>
      </c>
      <c r="T125" s="64" t="n">
        <v>33</v>
      </c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</row>
    <row r="126" customFormat="false" ht="14" hidden="false" customHeight="false" outlineLevel="0" collapsed="false">
      <c r="A126" s="57" t="s">
        <v>432</v>
      </c>
      <c r="B126" s="58" t="s">
        <v>433</v>
      </c>
      <c r="C126" s="59" t="s">
        <v>434</v>
      </c>
      <c r="D126" s="59" t="s">
        <v>78</v>
      </c>
      <c r="E126" s="60" t="n">
        <v>32.0633333333333</v>
      </c>
      <c r="F126" s="61" t="n">
        <v>38411</v>
      </c>
      <c r="G126" s="62" t="n">
        <v>31.78</v>
      </c>
      <c r="H126" s="59" t="s">
        <v>123</v>
      </c>
      <c r="I126" s="63" t="n">
        <v>7.5</v>
      </c>
      <c r="J126" s="63" t="n">
        <v>2.85</v>
      </c>
      <c r="K126" s="64" t="n">
        <v>10.35</v>
      </c>
      <c r="L126" s="63" t="n">
        <v>5.175</v>
      </c>
      <c r="M126" s="64" t="n">
        <v>8.175</v>
      </c>
      <c r="N126" s="63" t="n">
        <v>3</v>
      </c>
      <c r="O126" s="63" t="n">
        <v>10.35</v>
      </c>
      <c r="P126" s="63" t="n">
        <v>28.5</v>
      </c>
      <c r="Q126" s="63" t="n">
        <v>35.815</v>
      </c>
      <c r="R126" s="63" t="n">
        <v>3</v>
      </c>
      <c r="S126" s="63" t="n">
        <v>74.665</v>
      </c>
      <c r="T126" s="64" t="n">
        <v>77.665</v>
      </c>
    </row>
    <row r="127" customFormat="false" ht="14" hidden="false" customHeight="false" outlineLevel="0" collapsed="false">
      <c r="A127" s="82" t="s">
        <v>429</v>
      </c>
      <c r="B127" s="134" t="s">
        <v>435</v>
      </c>
      <c r="C127" s="90" t="s">
        <v>436</v>
      </c>
      <c r="D127" s="59" t="s">
        <v>198</v>
      </c>
      <c r="E127" s="91" t="n">
        <v>8</v>
      </c>
      <c r="F127" s="61" t="n">
        <v>36616</v>
      </c>
      <c r="G127" s="63" t="n">
        <v>6.67</v>
      </c>
      <c r="H127" s="90" t="s">
        <v>127</v>
      </c>
      <c r="I127" s="63" t="n">
        <v>5</v>
      </c>
      <c r="J127" s="63" t="n">
        <v>1</v>
      </c>
      <c r="K127" s="64" t="n">
        <v>6</v>
      </c>
      <c r="L127" s="63" t="n">
        <v>1</v>
      </c>
      <c r="M127" s="64" t="n">
        <v>6</v>
      </c>
      <c r="N127" s="63" t="n">
        <v>1</v>
      </c>
      <c r="O127" s="63" t="n">
        <v>3</v>
      </c>
      <c r="P127" s="63" t="n">
        <v>3</v>
      </c>
      <c r="Q127" s="63" t="n">
        <v>5</v>
      </c>
      <c r="R127" s="63" t="n">
        <v>5</v>
      </c>
      <c r="S127" s="63" t="n">
        <v>11</v>
      </c>
      <c r="T127" s="64" t="n">
        <v>12</v>
      </c>
    </row>
    <row r="128" customFormat="false" ht="14" hidden="false" customHeight="false" outlineLevel="0" collapsed="false">
      <c r="A128" s="57" t="s">
        <v>437</v>
      </c>
      <c r="B128" s="58" t="s">
        <v>438</v>
      </c>
      <c r="C128" s="59" t="s">
        <v>439</v>
      </c>
      <c r="D128" s="59" t="s">
        <v>143</v>
      </c>
      <c r="E128" s="60" t="n">
        <v>33.2</v>
      </c>
      <c r="F128" s="61" t="n">
        <v>37659</v>
      </c>
      <c r="G128" s="62" t="n">
        <v>33.3</v>
      </c>
      <c r="H128" s="59" t="s">
        <v>64</v>
      </c>
      <c r="I128" s="63" t="n">
        <v>15</v>
      </c>
      <c r="J128" s="63" t="n">
        <v>9.3</v>
      </c>
      <c r="K128" s="64" t="n">
        <v>24.3</v>
      </c>
      <c r="L128" s="63" t="n">
        <v>4.05</v>
      </c>
      <c r="M128" s="64" t="n">
        <v>9.05</v>
      </c>
      <c r="N128" s="63" t="n">
        <v>5</v>
      </c>
      <c r="O128" s="63" t="n">
        <v>36.45</v>
      </c>
      <c r="P128" s="63" t="n">
        <v>9.3</v>
      </c>
      <c r="Q128" s="63" t="n">
        <v>15.5</v>
      </c>
      <c r="R128" s="63" t="n">
        <v>5</v>
      </c>
      <c r="S128" s="63" t="n">
        <v>61.25</v>
      </c>
      <c r="T128" s="64" t="n">
        <v>66.25</v>
      </c>
    </row>
    <row r="129" customFormat="false" ht="14" hidden="false" customHeight="false" outlineLevel="0" collapsed="false">
      <c r="A129" s="57" t="s">
        <v>440</v>
      </c>
      <c r="B129" s="58" t="s">
        <v>441</v>
      </c>
      <c r="C129" s="59"/>
      <c r="D129" s="59" t="s">
        <v>143</v>
      </c>
      <c r="E129" s="60" t="n">
        <v>29.8</v>
      </c>
      <c r="F129" s="61" t="n">
        <v>42448</v>
      </c>
      <c r="G129" s="62" t="s">
        <v>54</v>
      </c>
      <c r="H129" s="59"/>
      <c r="I129" s="63" t="n">
        <v>5</v>
      </c>
      <c r="J129" s="63" t="n">
        <v>3.1</v>
      </c>
      <c r="K129" s="64" t="n">
        <v>8.1</v>
      </c>
      <c r="L129" s="63" t="n">
        <v>4.05</v>
      </c>
      <c r="M129" s="64" t="n">
        <v>5.05</v>
      </c>
      <c r="N129" s="63" t="n">
        <v>15</v>
      </c>
      <c r="O129" s="63" t="n">
        <v>36.45</v>
      </c>
      <c r="P129" s="63" t="n">
        <v>9.3</v>
      </c>
      <c r="Q129" s="63" t="n">
        <v>15.5</v>
      </c>
      <c r="R129" s="63" t="n">
        <v>1</v>
      </c>
      <c r="S129" s="63" t="n">
        <v>61.25</v>
      </c>
      <c r="T129" s="64" t="n">
        <v>76.25</v>
      </c>
    </row>
    <row r="130" s="67" customFormat="true" ht="14" hidden="false" customHeight="false" outlineLevel="0" collapsed="false">
      <c r="A130" s="57" t="s">
        <v>442</v>
      </c>
      <c r="B130" s="58" t="s">
        <v>443</v>
      </c>
      <c r="C130" s="59" t="s">
        <v>444</v>
      </c>
      <c r="D130" s="59" t="s">
        <v>143</v>
      </c>
      <c r="E130" s="60" t="n">
        <v>61.9</v>
      </c>
      <c r="F130" s="61" t="n">
        <v>38411</v>
      </c>
      <c r="G130" s="62" t="n">
        <v>47.8</v>
      </c>
      <c r="H130" s="59" t="s">
        <v>64</v>
      </c>
      <c r="I130" s="63" t="n">
        <v>15</v>
      </c>
      <c r="J130" s="63" t="n">
        <v>9.3</v>
      </c>
      <c r="K130" s="64" t="n">
        <v>24.3</v>
      </c>
      <c r="L130" s="63" t="n">
        <v>12.15</v>
      </c>
      <c r="M130" s="64" t="n">
        <v>13.15</v>
      </c>
      <c r="N130" s="63" t="n">
        <v>25</v>
      </c>
      <c r="O130" s="63" t="n">
        <v>36.45</v>
      </c>
      <c r="P130" s="63" t="n">
        <v>9.3</v>
      </c>
      <c r="Q130" s="63" t="n">
        <v>77.5</v>
      </c>
      <c r="R130" s="63" t="n">
        <v>1</v>
      </c>
      <c r="S130" s="63" t="n">
        <v>123.25</v>
      </c>
      <c r="T130" s="64" t="n">
        <v>148.25</v>
      </c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</row>
    <row r="131" customFormat="false" ht="25" hidden="false" customHeight="false" outlineLevel="0" collapsed="false">
      <c r="A131" s="82" t="s">
        <v>445</v>
      </c>
      <c r="B131" s="58" t="s">
        <v>446</v>
      </c>
      <c r="C131" s="90" t="s">
        <v>447</v>
      </c>
      <c r="D131" s="90" t="s">
        <v>143</v>
      </c>
      <c r="E131" s="91" t="n">
        <v>69.83</v>
      </c>
      <c r="F131" s="61" t="n">
        <v>42448</v>
      </c>
      <c r="G131" s="62" t="s">
        <v>54</v>
      </c>
      <c r="H131" s="90"/>
      <c r="I131" s="63" t="n">
        <v>12.5</v>
      </c>
      <c r="J131" s="63" t="n">
        <v>12.5</v>
      </c>
      <c r="K131" s="64" t="n">
        <v>25</v>
      </c>
      <c r="L131" s="63" t="n">
        <v>12.5</v>
      </c>
      <c r="M131" s="64" t="n">
        <v>15.5</v>
      </c>
      <c r="N131" s="63" t="n">
        <v>9</v>
      </c>
      <c r="O131" s="63" t="n">
        <v>45</v>
      </c>
      <c r="P131" s="63" t="n">
        <v>15</v>
      </c>
      <c r="Q131" s="63" t="n">
        <v>75</v>
      </c>
      <c r="R131" s="63" t="n">
        <v>3</v>
      </c>
      <c r="S131" s="63" t="n">
        <v>135</v>
      </c>
      <c r="T131" s="64" t="n">
        <v>144</v>
      </c>
    </row>
    <row r="132" customFormat="false" ht="14" hidden="false" customHeight="false" outlineLevel="0" collapsed="false">
      <c r="A132" s="57" t="s">
        <v>252</v>
      </c>
      <c r="B132" s="89" t="s">
        <v>448</v>
      </c>
      <c r="C132" s="90" t="s">
        <v>449</v>
      </c>
      <c r="D132" s="90" t="s">
        <v>143</v>
      </c>
      <c r="E132" s="91" t="n">
        <v>67.6666666666667</v>
      </c>
      <c r="F132" s="62" t="s">
        <v>86</v>
      </c>
      <c r="G132" s="62" t="s">
        <v>86</v>
      </c>
      <c r="H132" s="90" t="s">
        <v>127</v>
      </c>
      <c r="I132" s="63" t="n">
        <v>67.5</v>
      </c>
      <c r="J132" s="63" t="n">
        <v>40.5</v>
      </c>
      <c r="K132" s="64" t="n">
        <v>108</v>
      </c>
      <c r="L132" s="63" t="n">
        <v>18</v>
      </c>
      <c r="M132" s="64" t="n">
        <v>19</v>
      </c>
      <c r="N132" s="63" t="n">
        <v>25</v>
      </c>
      <c r="O132" s="63" t="n">
        <v>12</v>
      </c>
      <c r="P132" s="63" t="n">
        <v>9</v>
      </c>
      <c r="Q132" s="63" t="n">
        <v>30</v>
      </c>
      <c r="R132" s="63" t="n">
        <v>1</v>
      </c>
      <c r="S132" s="63" t="n">
        <v>51</v>
      </c>
      <c r="T132" s="64" t="n">
        <v>76</v>
      </c>
    </row>
    <row r="133" customFormat="false" ht="14" hidden="false" customHeight="false" outlineLevel="0" collapsed="false">
      <c r="A133" s="57" t="s">
        <v>450</v>
      </c>
      <c r="B133" s="58" t="s">
        <v>451</v>
      </c>
      <c r="C133" s="59" t="s">
        <v>452</v>
      </c>
      <c r="D133" s="59" t="s">
        <v>78</v>
      </c>
      <c r="E133" s="60" t="n">
        <v>20.155</v>
      </c>
      <c r="F133" s="61" t="n">
        <v>38411</v>
      </c>
      <c r="G133" s="62" t="n">
        <v>21.4</v>
      </c>
      <c r="H133" s="59" t="s">
        <v>453</v>
      </c>
      <c r="I133" s="63" t="n">
        <v>9.5</v>
      </c>
      <c r="J133" s="63" t="n">
        <v>3.61</v>
      </c>
      <c r="K133" s="64" t="n">
        <v>13.11</v>
      </c>
      <c r="L133" s="63" t="n">
        <v>3.99</v>
      </c>
      <c r="M133" s="64" t="n">
        <v>4.99</v>
      </c>
      <c r="N133" s="63" t="n">
        <v>5</v>
      </c>
      <c r="O133" s="63" t="n">
        <v>6.3</v>
      </c>
      <c r="P133" s="63" t="n">
        <v>18.81</v>
      </c>
      <c r="Q133" s="63" t="n">
        <v>12.255</v>
      </c>
      <c r="R133" s="63" t="n">
        <v>1</v>
      </c>
      <c r="S133" s="63" t="n">
        <v>37.365</v>
      </c>
      <c r="T133" s="64" t="n">
        <v>42.365</v>
      </c>
    </row>
    <row r="134" customFormat="false" ht="14" hidden="false" customHeight="false" outlineLevel="0" collapsed="false">
      <c r="A134" s="57" t="s">
        <v>454</v>
      </c>
      <c r="B134" s="58" t="s">
        <v>455</v>
      </c>
      <c r="C134" s="59" t="s">
        <v>456</v>
      </c>
      <c r="D134" s="59" t="s">
        <v>50</v>
      </c>
      <c r="E134" s="60" t="n">
        <v>20.06</v>
      </c>
      <c r="F134" s="61" t="n">
        <v>38411</v>
      </c>
      <c r="G134" s="62" t="n">
        <v>19.8</v>
      </c>
      <c r="H134" s="59" t="s">
        <v>457</v>
      </c>
      <c r="I134" s="63" t="n">
        <v>10</v>
      </c>
      <c r="J134" s="63" t="n">
        <v>4.2</v>
      </c>
      <c r="K134" s="64" t="n">
        <v>14.2</v>
      </c>
      <c r="L134" s="63" t="n">
        <v>5.1</v>
      </c>
      <c r="M134" s="64" t="n">
        <v>8.1</v>
      </c>
      <c r="N134" s="63" t="n">
        <v>6.3</v>
      </c>
      <c r="O134" s="63" t="n">
        <v>7.65</v>
      </c>
      <c r="P134" s="63" t="n">
        <v>6.3</v>
      </c>
      <c r="Q134" s="63" t="n">
        <v>17.64</v>
      </c>
      <c r="R134" s="63" t="n">
        <v>3</v>
      </c>
      <c r="S134" s="63" t="n">
        <v>31.59</v>
      </c>
      <c r="T134" s="64" t="n">
        <v>37.89</v>
      </c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  <c r="DS134" s="67"/>
      <c r="DT134" s="67"/>
      <c r="DU134" s="67"/>
      <c r="DV134" s="67"/>
      <c r="DW134" s="67"/>
      <c r="DX134" s="67"/>
      <c r="DY134" s="67"/>
      <c r="DZ134" s="67"/>
      <c r="EA134" s="67"/>
      <c r="EB134" s="67"/>
      <c r="EC134" s="67"/>
      <c r="ED134" s="67"/>
      <c r="EE134" s="67"/>
      <c r="EF134" s="67"/>
      <c r="EG134" s="67"/>
      <c r="EH134" s="67"/>
      <c r="EI134" s="67"/>
      <c r="EJ134" s="67"/>
      <c r="EK134" s="67"/>
      <c r="EL134" s="67"/>
      <c r="EM134" s="67"/>
      <c r="EN134" s="67"/>
      <c r="EO134" s="67"/>
      <c r="EP134" s="67"/>
      <c r="EQ134" s="67"/>
      <c r="ER134" s="67"/>
      <c r="ES134" s="67"/>
      <c r="ET134" s="67"/>
      <c r="EU134" s="67"/>
      <c r="EV134" s="67"/>
      <c r="EW134" s="67"/>
      <c r="EX134" s="67"/>
      <c r="EY134" s="67"/>
      <c r="EZ134" s="67"/>
      <c r="FA134" s="67"/>
      <c r="FB134" s="67"/>
      <c r="FC134" s="67"/>
      <c r="FD134" s="67"/>
      <c r="FE134" s="67"/>
      <c r="FF134" s="67"/>
      <c r="FG134" s="67"/>
      <c r="FH134" s="67"/>
      <c r="FI134" s="67"/>
      <c r="FJ134" s="67"/>
      <c r="FK134" s="67"/>
      <c r="FL134" s="67"/>
      <c r="FM134" s="67"/>
      <c r="FN134" s="67"/>
      <c r="FO134" s="67"/>
      <c r="FP134" s="67"/>
      <c r="FQ134" s="67"/>
      <c r="FR134" s="67"/>
      <c r="FS134" s="67"/>
      <c r="FT134" s="67"/>
      <c r="FU134" s="67"/>
      <c r="FV134" s="67"/>
      <c r="FW134" s="67"/>
      <c r="FX134" s="67"/>
      <c r="FY134" s="67"/>
      <c r="FZ134" s="67"/>
      <c r="GA134" s="67"/>
      <c r="GB134" s="67"/>
      <c r="GC134" s="67"/>
      <c r="GD134" s="67"/>
      <c r="GE134" s="67"/>
      <c r="GF134" s="67"/>
      <c r="GG134" s="67"/>
      <c r="GH134" s="67"/>
      <c r="GI134" s="67"/>
      <c r="GJ134" s="67"/>
      <c r="GK134" s="67"/>
      <c r="GL134" s="67"/>
      <c r="GM134" s="67"/>
      <c r="GN134" s="67"/>
      <c r="GO134" s="67"/>
      <c r="GP134" s="67"/>
      <c r="GQ134" s="67"/>
      <c r="GR134" s="67"/>
      <c r="GS134" s="67"/>
      <c r="GT134" s="67"/>
      <c r="GU134" s="67"/>
      <c r="GV134" s="67"/>
      <c r="GW134" s="67"/>
      <c r="GX134" s="67"/>
      <c r="GY134" s="67"/>
      <c r="GZ134" s="67"/>
      <c r="HA134" s="67"/>
      <c r="HB134" s="67"/>
      <c r="HC134" s="67"/>
      <c r="HD134" s="67"/>
      <c r="HE134" s="67"/>
      <c r="HF134" s="67"/>
      <c r="HG134" s="67"/>
      <c r="HH134" s="67"/>
      <c r="HI134" s="67"/>
      <c r="HJ134" s="67"/>
      <c r="HK134" s="67"/>
      <c r="HL134" s="67"/>
      <c r="HM134" s="67"/>
      <c r="HN134" s="67"/>
      <c r="HO134" s="67"/>
      <c r="HP134" s="67"/>
      <c r="HQ134" s="67"/>
      <c r="HR134" s="67"/>
      <c r="HS134" s="67"/>
      <c r="HT134" s="67"/>
      <c r="HU134" s="67"/>
      <c r="HV134" s="67"/>
      <c r="HW134" s="67"/>
      <c r="HX134" s="67"/>
      <c r="HY134" s="67"/>
      <c r="HZ134" s="67"/>
      <c r="IA134" s="67"/>
      <c r="IB134" s="67"/>
      <c r="IC134" s="67"/>
      <c r="ID134" s="67"/>
      <c r="IE134" s="67"/>
      <c r="IF134" s="67"/>
      <c r="IG134" s="67"/>
      <c r="IH134" s="67"/>
      <c r="II134" s="67"/>
      <c r="IJ134" s="67"/>
      <c r="IK134" s="67"/>
      <c r="IL134" s="67"/>
      <c r="IM134" s="67"/>
      <c r="IN134" s="67"/>
      <c r="IO134" s="67"/>
      <c r="IP134" s="67"/>
      <c r="IQ134" s="67"/>
      <c r="IR134" s="67"/>
      <c r="IS134" s="67"/>
      <c r="IT134" s="67"/>
      <c r="IU134" s="67"/>
    </row>
    <row r="135" s="67" customFormat="true" ht="14" hidden="false" customHeight="false" outlineLevel="0" collapsed="false">
      <c r="A135" s="82" t="s">
        <v>458</v>
      </c>
      <c r="B135" s="58" t="s">
        <v>459</v>
      </c>
      <c r="C135" s="59" t="s">
        <v>460</v>
      </c>
      <c r="D135" s="59" t="s">
        <v>78</v>
      </c>
      <c r="E135" s="60" t="n">
        <v>14.67</v>
      </c>
      <c r="F135" s="61" t="n">
        <v>42906</v>
      </c>
      <c r="G135" s="62" t="s">
        <v>54</v>
      </c>
      <c r="H135" s="59"/>
      <c r="I135" s="63" t="n">
        <v>5</v>
      </c>
      <c r="J135" s="63" t="n">
        <v>1</v>
      </c>
      <c r="K135" s="64" t="n">
        <v>6</v>
      </c>
      <c r="L135" s="63" t="n">
        <v>6</v>
      </c>
      <c r="M135" s="64" t="n">
        <v>9</v>
      </c>
      <c r="N135" s="63" t="n">
        <v>3</v>
      </c>
      <c r="O135" s="63" t="n">
        <v>6</v>
      </c>
      <c r="P135" s="63" t="n">
        <v>15</v>
      </c>
      <c r="Q135" s="63" t="n">
        <v>5</v>
      </c>
      <c r="R135" s="63" t="n">
        <v>3</v>
      </c>
      <c r="S135" s="63" t="n">
        <v>26</v>
      </c>
      <c r="T135" s="64" t="n">
        <v>29</v>
      </c>
    </row>
    <row r="136" s="67" customFormat="true" ht="14" hidden="false" customHeight="false" outlineLevel="0" collapsed="false">
      <c r="A136" s="57" t="s">
        <v>461</v>
      </c>
      <c r="B136" s="58" t="s">
        <v>462</v>
      </c>
      <c r="C136" s="59" t="s">
        <v>463</v>
      </c>
      <c r="D136" s="59" t="s">
        <v>143</v>
      </c>
      <c r="E136" s="60" t="n">
        <v>15.3333333333333</v>
      </c>
      <c r="F136" s="61" t="n">
        <v>36891</v>
      </c>
      <c r="G136" s="62" t="s">
        <v>236</v>
      </c>
      <c r="H136" s="59" t="s">
        <v>127</v>
      </c>
      <c r="I136" s="63" t="n">
        <v>5</v>
      </c>
      <c r="J136" s="63" t="n">
        <v>1</v>
      </c>
      <c r="K136" s="64" t="n">
        <v>6</v>
      </c>
      <c r="L136" s="63" t="n">
        <v>3</v>
      </c>
      <c r="M136" s="64" t="n">
        <v>4</v>
      </c>
      <c r="N136" s="63" t="n">
        <v>25</v>
      </c>
      <c r="O136" s="63" t="n">
        <v>3</v>
      </c>
      <c r="P136" s="63" t="n">
        <v>3</v>
      </c>
      <c r="Q136" s="63" t="n">
        <v>5</v>
      </c>
      <c r="R136" s="63" t="n">
        <v>1</v>
      </c>
      <c r="S136" s="63" t="n">
        <v>11</v>
      </c>
      <c r="T136" s="64" t="n">
        <v>36</v>
      </c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</row>
    <row r="137" customFormat="false" ht="14" hidden="false" customHeight="false" outlineLevel="0" collapsed="false">
      <c r="A137" s="57" t="s">
        <v>464</v>
      </c>
      <c r="B137" s="58" t="s">
        <v>465</v>
      </c>
      <c r="C137" s="59" t="s">
        <v>466</v>
      </c>
      <c r="D137" s="59" t="s">
        <v>387</v>
      </c>
      <c r="E137" s="60" t="n">
        <v>27.475</v>
      </c>
      <c r="F137" s="61" t="n">
        <v>38411</v>
      </c>
      <c r="G137" s="62" t="n">
        <v>22.7</v>
      </c>
      <c r="H137" s="59" t="s">
        <v>467</v>
      </c>
      <c r="I137" s="63" t="n">
        <v>7.5</v>
      </c>
      <c r="J137" s="63" t="n">
        <v>3.15</v>
      </c>
      <c r="K137" s="64" t="n">
        <v>10.65</v>
      </c>
      <c r="L137" s="63" t="n">
        <v>2.325</v>
      </c>
      <c r="M137" s="64" t="n">
        <v>5.325</v>
      </c>
      <c r="N137" s="63" t="n">
        <v>3</v>
      </c>
      <c r="O137" s="63" t="n">
        <v>4.65</v>
      </c>
      <c r="P137" s="63" t="n">
        <v>6.3</v>
      </c>
      <c r="Q137" s="63" t="n">
        <v>52.5</v>
      </c>
      <c r="R137" s="63" t="n">
        <v>3</v>
      </c>
      <c r="S137" s="63" t="n">
        <v>63.45</v>
      </c>
      <c r="T137" s="64" t="n">
        <v>66.45</v>
      </c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23"/>
      <c r="BF137" s="123"/>
      <c r="BG137" s="123"/>
      <c r="BH137" s="123"/>
      <c r="BI137" s="123"/>
      <c r="BJ137" s="123"/>
      <c r="BK137" s="123"/>
      <c r="BL137" s="123"/>
      <c r="BM137" s="123"/>
      <c r="BN137" s="123"/>
      <c r="BO137" s="123"/>
      <c r="BP137" s="123"/>
      <c r="BQ137" s="123"/>
      <c r="BR137" s="123"/>
      <c r="BS137" s="123"/>
      <c r="BT137" s="123"/>
      <c r="BU137" s="123"/>
      <c r="BV137" s="123"/>
      <c r="BW137" s="123"/>
      <c r="BX137" s="123"/>
      <c r="BY137" s="123"/>
      <c r="BZ137" s="123"/>
      <c r="CA137" s="123"/>
      <c r="CB137" s="123"/>
      <c r="CC137" s="123"/>
      <c r="CD137" s="123"/>
      <c r="CE137" s="123"/>
      <c r="CF137" s="123"/>
      <c r="CG137" s="123"/>
      <c r="CH137" s="123"/>
      <c r="CI137" s="123"/>
      <c r="CJ137" s="123"/>
      <c r="CK137" s="123"/>
      <c r="CL137" s="123"/>
      <c r="CM137" s="123"/>
      <c r="CN137" s="123"/>
      <c r="CO137" s="123"/>
      <c r="CP137" s="123"/>
      <c r="CQ137" s="123"/>
      <c r="CR137" s="123"/>
      <c r="CS137" s="123"/>
      <c r="CT137" s="123"/>
      <c r="CU137" s="123"/>
      <c r="CV137" s="123"/>
      <c r="CW137" s="123"/>
      <c r="CX137" s="123"/>
      <c r="CY137" s="123"/>
      <c r="CZ137" s="123"/>
      <c r="DA137" s="123"/>
      <c r="DB137" s="123"/>
      <c r="DC137" s="123"/>
      <c r="DD137" s="123"/>
      <c r="DE137" s="123"/>
      <c r="DF137" s="123"/>
      <c r="DG137" s="123"/>
      <c r="DH137" s="123"/>
      <c r="DI137" s="123"/>
      <c r="DJ137" s="123"/>
      <c r="DK137" s="123"/>
      <c r="DL137" s="123"/>
      <c r="DM137" s="123"/>
      <c r="DN137" s="123"/>
      <c r="DO137" s="123"/>
      <c r="DP137" s="123"/>
      <c r="DQ137" s="123"/>
      <c r="DR137" s="123"/>
      <c r="DS137" s="123"/>
      <c r="DT137" s="123"/>
      <c r="DU137" s="123"/>
      <c r="DV137" s="123"/>
      <c r="DW137" s="123"/>
      <c r="DX137" s="123"/>
      <c r="DY137" s="123"/>
      <c r="DZ137" s="123"/>
      <c r="EA137" s="123"/>
      <c r="EB137" s="123"/>
      <c r="EC137" s="123"/>
      <c r="ED137" s="123"/>
      <c r="EE137" s="123"/>
      <c r="EF137" s="123"/>
      <c r="EG137" s="123"/>
      <c r="EH137" s="123"/>
      <c r="EI137" s="123"/>
      <c r="EJ137" s="123"/>
      <c r="EK137" s="123"/>
      <c r="EL137" s="123"/>
      <c r="EM137" s="123"/>
      <c r="EN137" s="123"/>
      <c r="EO137" s="123"/>
      <c r="EP137" s="123"/>
      <c r="EQ137" s="123"/>
      <c r="ER137" s="123"/>
      <c r="ES137" s="123"/>
      <c r="ET137" s="123"/>
      <c r="EU137" s="123"/>
      <c r="EV137" s="123"/>
      <c r="EW137" s="123"/>
      <c r="EX137" s="123"/>
      <c r="EY137" s="123"/>
      <c r="EZ137" s="123"/>
      <c r="FA137" s="123"/>
      <c r="FB137" s="123"/>
      <c r="FC137" s="123"/>
      <c r="FD137" s="123"/>
      <c r="FE137" s="123"/>
      <c r="FF137" s="123"/>
      <c r="FG137" s="123"/>
      <c r="FH137" s="123"/>
      <c r="FI137" s="123"/>
      <c r="FJ137" s="123"/>
      <c r="FK137" s="123"/>
      <c r="FL137" s="123"/>
      <c r="FM137" s="123"/>
      <c r="FN137" s="123"/>
      <c r="FO137" s="123"/>
      <c r="FP137" s="123"/>
      <c r="FQ137" s="123"/>
      <c r="FR137" s="123"/>
      <c r="FS137" s="123"/>
      <c r="FT137" s="123"/>
      <c r="FU137" s="123"/>
      <c r="FV137" s="123"/>
      <c r="FW137" s="123"/>
      <c r="FX137" s="123"/>
      <c r="FY137" s="123"/>
      <c r="FZ137" s="123"/>
      <c r="GA137" s="123"/>
      <c r="GB137" s="123"/>
      <c r="GC137" s="123"/>
      <c r="GD137" s="123"/>
      <c r="GE137" s="123"/>
      <c r="GF137" s="123"/>
      <c r="GG137" s="123"/>
      <c r="GH137" s="123"/>
      <c r="GI137" s="123"/>
      <c r="GJ137" s="123"/>
      <c r="GK137" s="123"/>
      <c r="GL137" s="123"/>
      <c r="GM137" s="123"/>
      <c r="GN137" s="123"/>
      <c r="GO137" s="123"/>
      <c r="GP137" s="123"/>
      <c r="GQ137" s="123"/>
      <c r="GR137" s="123"/>
      <c r="GS137" s="123"/>
      <c r="GT137" s="123"/>
      <c r="GU137" s="123"/>
      <c r="GV137" s="123"/>
      <c r="GW137" s="123"/>
      <c r="GX137" s="123"/>
      <c r="GY137" s="123"/>
      <c r="GZ137" s="123"/>
      <c r="HA137" s="123"/>
      <c r="HB137" s="123"/>
      <c r="HC137" s="123"/>
      <c r="HD137" s="123"/>
      <c r="HE137" s="123"/>
      <c r="HF137" s="123"/>
      <c r="HG137" s="123"/>
      <c r="HH137" s="123"/>
      <c r="HI137" s="123"/>
      <c r="HJ137" s="123"/>
      <c r="HK137" s="123"/>
      <c r="HL137" s="123"/>
      <c r="HM137" s="123"/>
      <c r="HN137" s="123"/>
      <c r="HO137" s="123"/>
      <c r="HP137" s="123"/>
      <c r="HQ137" s="123"/>
      <c r="HR137" s="123"/>
      <c r="HS137" s="123"/>
      <c r="HT137" s="123"/>
      <c r="HU137" s="123"/>
      <c r="HV137" s="123"/>
      <c r="HW137" s="123"/>
      <c r="HX137" s="123"/>
      <c r="HY137" s="123"/>
      <c r="HZ137" s="123"/>
      <c r="IA137" s="123"/>
      <c r="IB137" s="123"/>
      <c r="IC137" s="123"/>
      <c r="ID137" s="123"/>
      <c r="IE137" s="123"/>
      <c r="IF137" s="123"/>
      <c r="IG137" s="123"/>
      <c r="IH137" s="123"/>
      <c r="II137" s="123"/>
      <c r="IJ137" s="123"/>
      <c r="IK137" s="123"/>
      <c r="IL137" s="123"/>
      <c r="IM137" s="123"/>
      <c r="IN137" s="123"/>
      <c r="IO137" s="123"/>
      <c r="IP137" s="123"/>
      <c r="IQ137" s="123"/>
      <c r="IR137" s="123"/>
      <c r="IS137" s="123"/>
      <c r="IT137" s="123"/>
      <c r="IU137" s="123"/>
    </row>
    <row r="138" customFormat="false" ht="14" hidden="false" customHeight="false" outlineLevel="0" collapsed="false">
      <c r="A138" s="57" t="s">
        <v>468</v>
      </c>
      <c r="B138" s="58" t="s">
        <v>469</v>
      </c>
      <c r="C138" s="59" t="s">
        <v>470</v>
      </c>
      <c r="D138" s="59" t="s">
        <v>50</v>
      </c>
      <c r="E138" s="60" t="n">
        <v>17.3333333333333</v>
      </c>
      <c r="F138" s="61" t="n">
        <v>36891</v>
      </c>
      <c r="G138" s="62" t="n">
        <v>15.3</v>
      </c>
      <c r="H138" s="59" t="s">
        <v>71</v>
      </c>
      <c r="I138" s="63" t="n">
        <v>10</v>
      </c>
      <c r="J138" s="63" t="n">
        <v>2</v>
      </c>
      <c r="K138" s="64" t="n">
        <v>12</v>
      </c>
      <c r="L138" s="63" t="n">
        <v>4</v>
      </c>
      <c r="M138" s="64" t="n">
        <v>7</v>
      </c>
      <c r="N138" s="63" t="n">
        <v>9</v>
      </c>
      <c r="O138" s="63" t="n">
        <v>6</v>
      </c>
      <c r="P138" s="63" t="n">
        <v>3</v>
      </c>
      <c r="Q138" s="63" t="n">
        <v>15</v>
      </c>
      <c r="R138" s="63" t="n">
        <v>3</v>
      </c>
      <c r="S138" s="63" t="n">
        <v>24</v>
      </c>
      <c r="T138" s="64" t="n">
        <v>33</v>
      </c>
    </row>
    <row r="139" customFormat="false" ht="14.15" hidden="false" customHeight="true" outlineLevel="0" collapsed="false">
      <c r="A139" s="119" t="s">
        <v>471</v>
      </c>
      <c r="B139" s="92" t="s">
        <v>472</v>
      </c>
      <c r="C139" s="75" t="s">
        <v>473</v>
      </c>
      <c r="D139" s="94" t="s">
        <v>50</v>
      </c>
      <c r="E139" s="122" t="n">
        <v>19.33</v>
      </c>
      <c r="F139" s="61" t="n">
        <v>43159</v>
      </c>
      <c r="G139" s="62" t="s">
        <v>139</v>
      </c>
      <c r="H139" s="90" t="s">
        <v>61</v>
      </c>
      <c r="I139" s="63" t="n">
        <v>5</v>
      </c>
      <c r="J139" s="63" t="n">
        <v>3</v>
      </c>
      <c r="K139" s="64" t="n">
        <v>8</v>
      </c>
      <c r="L139" s="63" t="n">
        <v>2</v>
      </c>
      <c r="M139" s="64" t="n">
        <v>7</v>
      </c>
      <c r="N139" s="63" t="n">
        <v>1</v>
      </c>
      <c r="O139" s="63" t="n">
        <v>18</v>
      </c>
      <c r="P139" s="63" t="n">
        <v>9</v>
      </c>
      <c r="Q139" s="63" t="n">
        <v>15</v>
      </c>
      <c r="R139" s="63" t="n">
        <v>5</v>
      </c>
      <c r="S139" s="63" t="n">
        <v>42</v>
      </c>
      <c r="T139" s="64" t="n">
        <v>43</v>
      </c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3"/>
      <c r="BA139" s="123"/>
      <c r="BB139" s="123"/>
      <c r="BC139" s="123"/>
      <c r="BD139" s="123"/>
      <c r="BE139" s="123"/>
      <c r="BF139" s="123"/>
      <c r="BG139" s="123"/>
      <c r="BH139" s="123"/>
      <c r="BI139" s="123"/>
      <c r="BJ139" s="123"/>
      <c r="BK139" s="123"/>
      <c r="BL139" s="123"/>
      <c r="BM139" s="123"/>
      <c r="BN139" s="123"/>
      <c r="BO139" s="123"/>
      <c r="BP139" s="123"/>
      <c r="BQ139" s="123"/>
      <c r="BR139" s="123"/>
      <c r="BS139" s="123"/>
      <c r="BT139" s="123"/>
      <c r="BU139" s="123"/>
      <c r="BV139" s="123"/>
      <c r="BW139" s="123"/>
      <c r="BX139" s="123"/>
      <c r="BY139" s="123"/>
      <c r="BZ139" s="123"/>
      <c r="CA139" s="123"/>
      <c r="CB139" s="123"/>
      <c r="CC139" s="123"/>
      <c r="CD139" s="123"/>
      <c r="CE139" s="123"/>
      <c r="CF139" s="123"/>
      <c r="CG139" s="123"/>
      <c r="CH139" s="123"/>
      <c r="CI139" s="123"/>
      <c r="CJ139" s="123"/>
      <c r="CK139" s="123"/>
      <c r="CL139" s="123"/>
      <c r="CM139" s="123"/>
      <c r="CN139" s="123"/>
      <c r="CO139" s="123"/>
      <c r="CP139" s="123"/>
      <c r="CQ139" s="123"/>
      <c r="CR139" s="123"/>
      <c r="CS139" s="123"/>
      <c r="CT139" s="123"/>
      <c r="CU139" s="123"/>
      <c r="CV139" s="123"/>
      <c r="CW139" s="123"/>
      <c r="CX139" s="123"/>
      <c r="CY139" s="123"/>
      <c r="CZ139" s="123"/>
      <c r="DA139" s="123"/>
      <c r="DB139" s="123"/>
      <c r="DC139" s="123"/>
      <c r="DD139" s="123"/>
      <c r="DE139" s="123"/>
      <c r="DF139" s="123"/>
      <c r="DG139" s="123"/>
      <c r="DH139" s="123"/>
      <c r="DI139" s="123"/>
      <c r="DJ139" s="123"/>
      <c r="DK139" s="123"/>
      <c r="DL139" s="123"/>
      <c r="DM139" s="123"/>
      <c r="DN139" s="123"/>
      <c r="DO139" s="123"/>
      <c r="DP139" s="123"/>
      <c r="DQ139" s="123"/>
      <c r="DR139" s="123"/>
      <c r="DS139" s="123"/>
      <c r="DT139" s="123"/>
      <c r="DU139" s="123"/>
      <c r="DV139" s="123"/>
      <c r="DW139" s="123"/>
      <c r="DX139" s="123"/>
      <c r="DY139" s="123"/>
      <c r="DZ139" s="123"/>
      <c r="EA139" s="123"/>
      <c r="EB139" s="123"/>
      <c r="EC139" s="123"/>
      <c r="ED139" s="123"/>
      <c r="EE139" s="123"/>
      <c r="EF139" s="123"/>
      <c r="EG139" s="123"/>
      <c r="EH139" s="123"/>
      <c r="EI139" s="123"/>
      <c r="EJ139" s="123"/>
      <c r="EK139" s="123"/>
      <c r="EL139" s="123"/>
      <c r="EM139" s="123"/>
      <c r="EN139" s="123"/>
      <c r="EO139" s="123"/>
      <c r="EP139" s="123"/>
      <c r="EQ139" s="123"/>
      <c r="ER139" s="123"/>
      <c r="ES139" s="123"/>
      <c r="ET139" s="123"/>
      <c r="EU139" s="123"/>
      <c r="EV139" s="123"/>
      <c r="EW139" s="123"/>
      <c r="EX139" s="123"/>
      <c r="EY139" s="123"/>
      <c r="EZ139" s="123"/>
      <c r="FA139" s="123"/>
      <c r="FB139" s="123"/>
      <c r="FC139" s="123"/>
      <c r="FD139" s="123"/>
      <c r="FE139" s="123"/>
      <c r="FF139" s="123"/>
      <c r="FG139" s="123"/>
      <c r="FH139" s="123"/>
      <c r="FI139" s="123"/>
      <c r="FJ139" s="123"/>
      <c r="FK139" s="123"/>
      <c r="FL139" s="123"/>
      <c r="FM139" s="123"/>
      <c r="FN139" s="123"/>
      <c r="FO139" s="123"/>
      <c r="FP139" s="123"/>
      <c r="FQ139" s="123"/>
      <c r="FR139" s="123"/>
      <c r="FS139" s="123"/>
      <c r="FT139" s="123"/>
      <c r="FU139" s="123"/>
      <c r="FV139" s="123"/>
      <c r="FW139" s="123"/>
      <c r="FX139" s="123"/>
      <c r="FY139" s="123"/>
      <c r="FZ139" s="123"/>
      <c r="GA139" s="123"/>
      <c r="GB139" s="123"/>
      <c r="GC139" s="123"/>
      <c r="GD139" s="123"/>
      <c r="GE139" s="123"/>
      <c r="GF139" s="123"/>
      <c r="GG139" s="123"/>
      <c r="GH139" s="123"/>
      <c r="GI139" s="123"/>
      <c r="GJ139" s="123"/>
      <c r="GK139" s="123"/>
      <c r="GL139" s="123"/>
      <c r="GM139" s="123"/>
      <c r="GN139" s="123"/>
      <c r="GO139" s="123"/>
      <c r="GP139" s="123"/>
      <c r="GQ139" s="123"/>
      <c r="GR139" s="123"/>
      <c r="GS139" s="123"/>
      <c r="GT139" s="123"/>
      <c r="GU139" s="123"/>
      <c r="GV139" s="123"/>
      <c r="GW139" s="123"/>
      <c r="GX139" s="123"/>
      <c r="GY139" s="123"/>
      <c r="GZ139" s="123"/>
      <c r="HA139" s="123"/>
      <c r="HB139" s="123"/>
      <c r="HC139" s="123"/>
      <c r="HD139" s="123"/>
      <c r="HE139" s="123"/>
      <c r="HF139" s="123"/>
      <c r="HG139" s="123"/>
      <c r="HH139" s="123"/>
      <c r="HI139" s="123"/>
      <c r="HJ139" s="123"/>
      <c r="HK139" s="123"/>
      <c r="HL139" s="123"/>
      <c r="HM139" s="123"/>
      <c r="HN139" s="123"/>
      <c r="HO139" s="123"/>
      <c r="HP139" s="123"/>
      <c r="HQ139" s="123"/>
      <c r="HR139" s="123"/>
      <c r="HS139" s="123"/>
      <c r="HT139" s="123"/>
      <c r="HU139" s="123"/>
      <c r="HV139" s="123"/>
      <c r="HW139" s="123"/>
      <c r="HX139" s="123"/>
      <c r="HY139" s="123"/>
      <c r="HZ139" s="123"/>
      <c r="IA139" s="123"/>
      <c r="IB139" s="123"/>
      <c r="IC139" s="123"/>
      <c r="ID139" s="123"/>
      <c r="IE139" s="123"/>
      <c r="IF139" s="123"/>
      <c r="IG139" s="123"/>
      <c r="IH139" s="123"/>
      <c r="II139" s="123"/>
      <c r="IJ139" s="123"/>
      <c r="IK139" s="123"/>
      <c r="IL139" s="123"/>
      <c r="IM139" s="123"/>
      <c r="IN139" s="123"/>
      <c r="IO139" s="123"/>
      <c r="IP139" s="123"/>
      <c r="IQ139" s="123"/>
      <c r="IR139" s="123"/>
      <c r="IS139" s="123"/>
      <c r="IT139" s="123"/>
      <c r="IU139" s="123"/>
    </row>
    <row r="140" customFormat="false" ht="14" hidden="false" customHeight="false" outlineLevel="0" collapsed="false">
      <c r="A140" s="57" t="s">
        <v>474</v>
      </c>
      <c r="B140" s="120" t="s">
        <v>475</v>
      </c>
      <c r="C140" s="93" t="s">
        <v>476</v>
      </c>
      <c r="D140" s="94" t="s">
        <v>143</v>
      </c>
      <c r="E140" s="95" t="n">
        <f aca="false">(6+7+36.5)/3</f>
        <v>16.5</v>
      </c>
      <c r="F140" s="61" t="n">
        <v>43159</v>
      </c>
      <c r="G140" s="59" t="s">
        <v>139</v>
      </c>
      <c r="H140" s="90" t="s">
        <v>61</v>
      </c>
      <c r="I140" s="97" t="n">
        <v>5</v>
      </c>
      <c r="J140" s="97" t="n">
        <v>1</v>
      </c>
      <c r="K140" s="98" t="n">
        <v>6</v>
      </c>
      <c r="L140" s="97" t="n">
        <v>6</v>
      </c>
      <c r="M140" s="98" t="n">
        <v>7</v>
      </c>
      <c r="N140" s="99" t="n">
        <v>15</v>
      </c>
      <c r="O140" s="96" t="n">
        <f aca="false">(1*(((4)/2))*3)</f>
        <v>6</v>
      </c>
      <c r="P140" s="99" t="n">
        <v>3</v>
      </c>
      <c r="Q140" s="96" t="n">
        <f aca="false">2.5*5</f>
        <v>12.5</v>
      </c>
      <c r="R140" s="100" t="n">
        <v>1</v>
      </c>
      <c r="S140" s="99" t="n">
        <v>3.5</v>
      </c>
      <c r="T140" s="98" t="n">
        <f aca="false">15+6+3+12.5</f>
        <v>36.5</v>
      </c>
    </row>
    <row r="141" customFormat="false" ht="14" hidden="false" customHeight="false" outlineLevel="0" collapsed="false">
      <c r="A141" s="57" t="s">
        <v>231</v>
      </c>
      <c r="B141" s="58" t="s">
        <v>477</v>
      </c>
      <c r="C141" s="59" t="s">
        <v>478</v>
      </c>
      <c r="D141" s="59" t="s">
        <v>78</v>
      </c>
      <c r="E141" s="60" t="n">
        <v>39.5666666666667</v>
      </c>
      <c r="F141" s="61" t="n">
        <v>38077</v>
      </c>
      <c r="G141" s="62" t="n">
        <v>39.6</v>
      </c>
      <c r="H141" s="59" t="s">
        <v>64</v>
      </c>
      <c r="I141" s="63" t="n">
        <v>5</v>
      </c>
      <c r="J141" s="63" t="n">
        <v>1.9</v>
      </c>
      <c r="K141" s="64" t="n">
        <v>6.9</v>
      </c>
      <c r="L141" s="63" t="n">
        <v>2.45</v>
      </c>
      <c r="M141" s="64" t="n">
        <v>3.45</v>
      </c>
      <c r="N141" s="63" t="n">
        <v>25</v>
      </c>
      <c r="O141" s="63" t="n">
        <v>7.35</v>
      </c>
      <c r="P141" s="63" t="n">
        <v>28.5</v>
      </c>
      <c r="Q141" s="63" t="n">
        <v>47.5</v>
      </c>
      <c r="R141" s="63" t="n">
        <v>1</v>
      </c>
      <c r="S141" s="63" t="n">
        <v>83.35</v>
      </c>
      <c r="T141" s="64" t="n">
        <v>108.35</v>
      </c>
    </row>
    <row r="142" customFormat="false" ht="14" hidden="false" customHeight="false" outlineLevel="0" collapsed="false">
      <c r="A142" s="57" t="s">
        <v>479</v>
      </c>
      <c r="B142" s="58" t="s">
        <v>480</v>
      </c>
      <c r="C142" s="59" t="s">
        <v>481</v>
      </c>
      <c r="D142" s="59" t="s">
        <v>50</v>
      </c>
      <c r="E142" s="60" t="n">
        <v>25.2</v>
      </c>
      <c r="F142" s="61" t="n">
        <v>38005</v>
      </c>
      <c r="G142" s="62" t="n">
        <v>34</v>
      </c>
      <c r="H142" s="59" t="s">
        <v>482</v>
      </c>
      <c r="I142" s="63" t="n">
        <v>5</v>
      </c>
      <c r="J142" s="63" t="n">
        <v>3</v>
      </c>
      <c r="K142" s="64" t="n">
        <v>8</v>
      </c>
      <c r="L142" s="63" t="n">
        <v>2</v>
      </c>
      <c r="M142" s="64" t="n">
        <v>3</v>
      </c>
      <c r="N142" s="63" t="n">
        <v>25</v>
      </c>
      <c r="O142" s="63" t="n">
        <v>6</v>
      </c>
      <c r="P142" s="63" t="n">
        <v>9</v>
      </c>
      <c r="Q142" s="63" t="n">
        <v>24.6</v>
      </c>
      <c r="R142" s="63" t="n">
        <v>1</v>
      </c>
      <c r="S142" s="63" t="n">
        <v>39.6</v>
      </c>
      <c r="T142" s="64" t="n">
        <v>64.6</v>
      </c>
    </row>
    <row r="143" customFormat="false" ht="14.15" hidden="false" customHeight="true" outlineLevel="0" collapsed="false">
      <c r="A143" s="135" t="s">
        <v>483</v>
      </c>
      <c r="B143" s="58" t="s">
        <v>484</v>
      </c>
      <c r="C143" s="59" t="s">
        <v>485</v>
      </c>
      <c r="D143" s="59" t="s">
        <v>78</v>
      </c>
      <c r="E143" s="60" t="n">
        <v>24.2</v>
      </c>
      <c r="F143" s="61" t="n">
        <v>36891</v>
      </c>
      <c r="G143" s="62" t="n">
        <v>32.8</v>
      </c>
      <c r="H143" s="59" t="s">
        <v>64</v>
      </c>
      <c r="I143" s="63" t="n">
        <v>5</v>
      </c>
      <c r="J143" s="63" t="n">
        <v>1.9</v>
      </c>
      <c r="K143" s="64" t="n">
        <v>6.9</v>
      </c>
      <c r="L143" s="63" t="n">
        <v>2.45</v>
      </c>
      <c r="M143" s="64" t="n">
        <v>3.45</v>
      </c>
      <c r="N143" s="63" t="n">
        <v>25</v>
      </c>
      <c r="O143" s="63" t="n">
        <v>22.05</v>
      </c>
      <c r="P143" s="63" t="n">
        <v>5.7</v>
      </c>
      <c r="Q143" s="63" t="n">
        <v>9.5</v>
      </c>
      <c r="R143" s="63" t="n">
        <v>1</v>
      </c>
      <c r="S143" s="63" t="n">
        <v>37.25</v>
      </c>
      <c r="T143" s="64" t="n">
        <v>62.25</v>
      </c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  <c r="DS143" s="67"/>
      <c r="DT143" s="67"/>
      <c r="DU143" s="67"/>
      <c r="DV143" s="67"/>
      <c r="DW143" s="67"/>
      <c r="DX143" s="67"/>
      <c r="DY143" s="67"/>
      <c r="DZ143" s="67"/>
      <c r="EA143" s="67"/>
      <c r="EB143" s="67"/>
      <c r="EC143" s="67"/>
      <c r="ED143" s="67"/>
      <c r="EE143" s="67"/>
      <c r="EF143" s="67"/>
      <c r="EG143" s="67"/>
      <c r="EH143" s="67"/>
      <c r="EI143" s="67"/>
      <c r="EJ143" s="67"/>
      <c r="EK143" s="67"/>
      <c r="EL143" s="67"/>
      <c r="EM143" s="67"/>
      <c r="EN143" s="67"/>
      <c r="EO143" s="67"/>
      <c r="EP143" s="67"/>
      <c r="EQ143" s="67"/>
      <c r="ER143" s="67"/>
      <c r="ES143" s="67"/>
      <c r="ET143" s="67"/>
      <c r="EU143" s="67"/>
      <c r="EV143" s="67"/>
      <c r="EW143" s="67"/>
      <c r="EX143" s="67"/>
      <c r="EY143" s="67"/>
      <c r="EZ143" s="67"/>
      <c r="FA143" s="67"/>
      <c r="FB143" s="67"/>
      <c r="FC143" s="67"/>
      <c r="FD143" s="67"/>
      <c r="FE143" s="67"/>
      <c r="FF143" s="67"/>
      <c r="FG143" s="67"/>
      <c r="FH143" s="67"/>
      <c r="FI143" s="67"/>
      <c r="FJ143" s="67"/>
      <c r="FK143" s="67"/>
      <c r="FL143" s="67"/>
      <c r="FM143" s="67"/>
      <c r="FN143" s="67"/>
      <c r="FO143" s="67"/>
      <c r="FP143" s="67"/>
      <c r="FQ143" s="67"/>
      <c r="FR143" s="67"/>
      <c r="FS143" s="67"/>
      <c r="FT143" s="67"/>
      <c r="FU143" s="67"/>
      <c r="FV143" s="67"/>
      <c r="FW143" s="67"/>
      <c r="FX143" s="67"/>
      <c r="FY143" s="67"/>
      <c r="FZ143" s="67"/>
      <c r="GA143" s="67"/>
      <c r="GB143" s="67"/>
      <c r="GC143" s="67"/>
      <c r="GD143" s="67"/>
      <c r="GE143" s="67"/>
      <c r="GF143" s="67"/>
      <c r="GG143" s="67"/>
      <c r="GH143" s="67"/>
      <c r="GI143" s="67"/>
      <c r="GJ143" s="67"/>
      <c r="GK143" s="67"/>
      <c r="GL143" s="67"/>
      <c r="GM143" s="67"/>
      <c r="GN143" s="67"/>
      <c r="GO143" s="67"/>
      <c r="GP143" s="67"/>
      <c r="GQ143" s="67"/>
      <c r="GR143" s="67"/>
      <c r="GS143" s="67"/>
      <c r="GT143" s="67"/>
      <c r="GU143" s="67"/>
      <c r="GV143" s="67"/>
      <c r="GW143" s="67"/>
      <c r="GX143" s="67"/>
      <c r="GY143" s="67"/>
      <c r="GZ143" s="67"/>
      <c r="HA143" s="67"/>
      <c r="HB143" s="67"/>
      <c r="HC143" s="67"/>
      <c r="HD143" s="67"/>
      <c r="HE143" s="67"/>
      <c r="HF143" s="67"/>
      <c r="HG143" s="67"/>
      <c r="HH143" s="67"/>
      <c r="HI143" s="67"/>
      <c r="HJ143" s="67"/>
      <c r="HK143" s="67"/>
      <c r="HL143" s="67"/>
      <c r="HM143" s="67"/>
      <c r="HN143" s="67"/>
      <c r="HO143" s="67"/>
      <c r="HP143" s="67"/>
      <c r="HQ143" s="67"/>
      <c r="HR143" s="67"/>
      <c r="HS143" s="67"/>
      <c r="HT143" s="67"/>
      <c r="HU143" s="67"/>
      <c r="HV143" s="67"/>
      <c r="HW143" s="67"/>
      <c r="HX143" s="67"/>
      <c r="HY143" s="67"/>
      <c r="HZ143" s="67"/>
      <c r="IA143" s="67"/>
      <c r="IB143" s="67"/>
      <c r="IC143" s="67"/>
      <c r="ID143" s="67"/>
      <c r="IE143" s="67"/>
      <c r="IF143" s="67"/>
      <c r="IG143" s="67"/>
      <c r="IH143" s="67"/>
      <c r="II143" s="67"/>
      <c r="IJ143" s="67"/>
      <c r="IK143" s="67"/>
      <c r="IL143" s="67"/>
      <c r="IM143" s="67"/>
      <c r="IN143" s="67"/>
      <c r="IO143" s="67"/>
      <c r="IP143" s="67"/>
      <c r="IQ143" s="67"/>
      <c r="IR143" s="67"/>
      <c r="IS143" s="67"/>
      <c r="IT143" s="67"/>
      <c r="IU143" s="67"/>
    </row>
    <row r="144" customFormat="false" ht="14" hidden="false" customHeight="false" outlineLevel="0" collapsed="false">
      <c r="A144" s="135" t="s">
        <v>486</v>
      </c>
      <c r="B144" s="58" t="s">
        <v>487</v>
      </c>
      <c r="C144" s="59" t="s">
        <v>488</v>
      </c>
      <c r="D144" s="59" t="s">
        <v>143</v>
      </c>
      <c r="E144" s="60" t="n">
        <v>35.48</v>
      </c>
      <c r="F144" s="61" t="n">
        <v>38411</v>
      </c>
      <c r="G144" s="62" t="n">
        <v>8.7</v>
      </c>
      <c r="H144" s="59" t="s">
        <v>489</v>
      </c>
      <c r="I144" s="63" t="n">
        <v>13.5</v>
      </c>
      <c r="J144" s="63" t="n">
        <v>8.37</v>
      </c>
      <c r="K144" s="64" t="n">
        <v>21.87</v>
      </c>
      <c r="L144" s="63" t="n">
        <v>16.605</v>
      </c>
      <c r="M144" s="64" t="n">
        <v>21.605</v>
      </c>
      <c r="N144" s="63" t="n">
        <v>1</v>
      </c>
      <c r="O144" s="63" t="n">
        <v>6.15</v>
      </c>
      <c r="P144" s="63" t="n">
        <v>9.3</v>
      </c>
      <c r="Q144" s="63" t="n">
        <v>46.5</v>
      </c>
      <c r="R144" s="63" t="n">
        <v>5</v>
      </c>
      <c r="S144" s="63" t="n">
        <v>61.95</v>
      </c>
      <c r="T144" s="64" t="n">
        <v>62.95</v>
      </c>
    </row>
    <row r="145" customFormat="false" ht="14" hidden="false" customHeight="false" outlineLevel="0" collapsed="false">
      <c r="A145" s="135" t="s">
        <v>490</v>
      </c>
      <c r="B145" s="58" t="s">
        <v>491</v>
      </c>
      <c r="C145" s="59" t="s">
        <v>492</v>
      </c>
      <c r="D145" s="59" t="s">
        <v>78</v>
      </c>
      <c r="E145" s="60" t="n">
        <v>36.35</v>
      </c>
      <c r="F145" s="61" t="n">
        <v>38411</v>
      </c>
      <c r="G145" s="62" t="n">
        <v>27.3</v>
      </c>
      <c r="H145" s="59" t="s">
        <v>64</v>
      </c>
      <c r="I145" s="63" t="n">
        <v>10</v>
      </c>
      <c r="J145" s="63" t="n">
        <v>3.8</v>
      </c>
      <c r="K145" s="64" t="n">
        <v>13.8</v>
      </c>
      <c r="L145" s="63" t="n">
        <v>4.9</v>
      </c>
      <c r="M145" s="64" t="n">
        <v>5.9</v>
      </c>
      <c r="N145" s="63" t="n">
        <v>25</v>
      </c>
      <c r="O145" s="63" t="n">
        <v>7.35</v>
      </c>
      <c r="P145" s="63" t="n">
        <v>28.5</v>
      </c>
      <c r="Q145" s="63" t="n">
        <v>28.5</v>
      </c>
      <c r="R145" s="63" t="n">
        <v>1</v>
      </c>
      <c r="S145" s="63" t="n">
        <v>64.35</v>
      </c>
      <c r="T145" s="64" t="n">
        <v>89.35</v>
      </c>
    </row>
    <row r="146" s="123" customFormat="true" ht="15" hidden="false" customHeight="true" outlineLevel="0" collapsed="false">
      <c r="A146" s="135" t="s">
        <v>493</v>
      </c>
      <c r="B146" s="58" t="s">
        <v>494</v>
      </c>
      <c r="C146" s="59" t="s">
        <v>495</v>
      </c>
      <c r="D146" s="59" t="s">
        <v>143</v>
      </c>
      <c r="E146" s="60" t="n">
        <v>38.025</v>
      </c>
      <c r="F146" s="61" t="n">
        <v>38077</v>
      </c>
      <c r="G146" s="62" t="n">
        <v>36.63</v>
      </c>
      <c r="H146" s="59" t="s">
        <v>64</v>
      </c>
      <c r="I146" s="63" t="n">
        <v>12.5</v>
      </c>
      <c r="J146" s="63" t="n">
        <v>7.75</v>
      </c>
      <c r="K146" s="64" t="n">
        <v>20.25</v>
      </c>
      <c r="L146" s="63" t="n">
        <v>22.875</v>
      </c>
      <c r="M146" s="64" t="n">
        <v>25.875</v>
      </c>
      <c r="N146" s="63" t="n">
        <v>3</v>
      </c>
      <c r="O146" s="63" t="n">
        <v>9.15</v>
      </c>
      <c r="P146" s="63" t="n">
        <v>9.3</v>
      </c>
      <c r="Q146" s="63" t="n">
        <v>46.5</v>
      </c>
      <c r="R146" s="63" t="n">
        <v>3</v>
      </c>
      <c r="S146" s="63" t="n">
        <v>64.95</v>
      </c>
      <c r="T146" s="64" t="n">
        <v>67.95</v>
      </c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</row>
    <row r="147" s="123" customFormat="true" ht="14.15" hidden="false" customHeight="true" outlineLevel="0" collapsed="false">
      <c r="A147" s="135" t="s">
        <v>496</v>
      </c>
      <c r="B147" s="58" t="s">
        <v>497</v>
      </c>
      <c r="C147" s="59" t="s">
        <v>498</v>
      </c>
      <c r="D147" s="59" t="s">
        <v>143</v>
      </c>
      <c r="E147" s="60" t="n">
        <v>26.7733333333333</v>
      </c>
      <c r="F147" s="61" t="n">
        <v>38411</v>
      </c>
      <c r="G147" s="62" t="n">
        <v>21.9</v>
      </c>
      <c r="H147" s="59" t="s">
        <v>64</v>
      </c>
      <c r="I147" s="63" t="n">
        <v>7.5</v>
      </c>
      <c r="J147" s="63" t="n">
        <v>4.65</v>
      </c>
      <c r="K147" s="64" t="n">
        <v>12.15</v>
      </c>
      <c r="L147" s="63" t="n">
        <v>13.725</v>
      </c>
      <c r="M147" s="64" t="n">
        <v>14.725</v>
      </c>
      <c r="N147" s="63" t="n">
        <v>15</v>
      </c>
      <c r="O147" s="63" t="n">
        <v>9.15</v>
      </c>
      <c r="P147" s="63" t="n">
        <v>9.3</v>
      </c>
      <c r="Q147" s="63" t="n">
        <v>19.995</v>
      </c>
      <c r="R147" s="63" t="n">
        <v>1</v>
      </c>
      <c r="S147" s="63" t="n">
        <v>38.445</v>
      </c>
      <c r="T147" s="64" t="n">
        <v>53.445</v>
      </c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  <c r="EM147" s="67"/>
      <c r="EN147" s="67"/>
      <c r="EO147" s="67"/>
      <c r="EP147" s="67"/>
      <c r="EQ147" s="67"/>
      <c r="ER147" s="67"/>
      <c r="ES147" s="67"/>
      <c r="ET147" s="67"/>
      <c r="EU147" s="67"/>
      <c r="EV147" s="67"/>
      <c r="EW147" s="67"/>
      <c r="EX147" s="67"/>
      <c r="EY147" s="67"/>
      <c r="EZ147" s="67"/>
      <c r="FA147" s="67"/>
      <c r="FB147" s="67"/>
      <c r="FC147" s="67"/>
      <c r="FD147" s="67"/>
      <c r="FE147" s="67"/>
      <c r="FF147" s="67"/>
      <c r="FG147" s="67"/>
      <c r="FH147" s="67"/>
      <c r="FI147" s="67"/>
      <c r="FJ147" s="67"/>
      <c r="FK147" s="67"/>
      <c r="FL147" s="67"/>
      <c r="FM147" s="67"/>
      <c r="FN147" s="67"/>
      <c r="FO147" s="67"/>
      <c r="FP147" s="67"/>
      <c r="FQ147" s="67"/>
      <c r="FR147" s="67"/>
      <c r="FS147" s="67"/>
      <c r="FT147" s="67"/>
      <c r="FU147" s="67"/>
      <c r="FV147" s="67"/>
      <c r="FW147" s="67"/>
      <c r="FX147" s="67"/>
      <c r="FY147" s="67"/>
      <c r="FZ147" s="67"/>
      <c r="GA147" s="67"/>
      <c r="GB147" s="67"/>
      <c r="GC147" s="67"/>
      <c r="GD147" s="67"/>
      <c r="GE147" s="67"/>
      <c r="GF147" s="67"/>
      <c r="GG147" s="67"/>
      <c r="GH147" s="67"/>
      <c r="GI147" s="67"/>
      <c r="GJ147" s="67"/>
      <c r="GK147" s="67"/>
      <c r="GL147" s="67"/>
      <c r="GM147" s="67"/>
      <c r="GN147" s="67"/>
      <c r="GO147" s="67"/>
      <c r="GP147" s="67"/>
      <c r="GQ147" s="67"/>
      <c r="GR147" s="67"/>
      <c r="GS147" s="67"/>
      <c r="GT147" s="67"/>
      <c r="GU147" s="67"/>
      <c r="GV147" s="67"/>
      <c r="GW147" s="67"/>
      <c r="GX147" s="67"/>
      <c r="GY147" s="67"/>
      <c r="GZ147" s="67"/>
      <c r="HA147" s="67"/>
      <c r="HB147" s="67"/>
      <c r="HC147" s="67"/>
      <c r="HD147" s="67"/>
      <c r="HE147" s="67"/>
      <c r="HF147" s="67"/>
      <c r="HG147" s="67"/>
      <c r="HH147" s="67"/>
      <c r="HI147" s="67"/>
      <c r="HJ147" s="67"/>
      <c r="HK147" s="67"/>
      <c r="HL147" s="67"/>
      <c r="HM147" s="67"/>
      <c r="HN147" s="67"/>
      <c r="HO147" s="67"/>
      <c r="HP147" s="67"/>
      <c r="HQ147" s="67"/>
      <c r="HR147" s="67"/>
      <c r="HS147" s="67"/>
      <c r="HT147" s="67"/>
      <c r="HU147" s="67"/>
      <c r="HV147" s="67"/>
      <c r="HW147" s="67"/>
      <c r="HX147" s="67"/>
      <c r="HY147" s="67"/>
      <c r="HZ147" s="67"/>
      <c r="IA147" s="67"/>
      <c r="IB147" s="67"/>
      <c r="IC147" s="67"/>
      <c r="ID147" s="67"/>
      <c r="IE147" s="67"/>
      <c r="IF147" s="67"/>
      <c r="IG147" s="67"/>
      <c r="IH147" s="67"/>
      <c r="II147" s="67"/>
      <c r="IJ147" s="67"/>
      <c r="IK147" s="67"/>
      <c r="IL147" s="67"/>
      <c r="IM147" s="67"/>
      <c r="IN147" s="67"/>
      <c r="IO147" s="67"/>
      <c r="IP147" s="67"/>
      <c r="IQ147" s="67"/>
      <c r="IR147" s="67"/>
      <c r="IS147" s="67"/>
      <c r="IT147" s="67"/>
      <c r="IU147" s="67"/>
    </row>
    <row r="148" customFormat="false" ht="14" hidden="false" customHeight="false" outlineLevel="0" collapsed="false">
      <c r="A148" s="82" t="s">
        <v>499</v>
      </c>
      <c r="B148" s="58" t="s">
        <v>500</v>
      </c>
      <c r="C148" s="59" t="s">
        <v>501</v>
      </c>
      <c r="D148" s="59" t="s">
        <v>78</v>
      </c>
      <c r="E148" s="60" t="n">
        <v>18.2933333333333</v>
      </c>
      <c r="F148" s="61" t="n">
        <v>36616</v>
      </c>
      <c r="G148" s="62" t="n">
        <v>24.18</v>
      </c>
      <c r="H148" s="59" t="s">
        <v>123</v>
      </c>
      <c r="I148" s="63" t="n">
        <v>5</v>
      </c>
      <c r="J148" s="63" t="n">
        <v>1.9</v>
      </c>
      <c r="K148" s="64" t="n">
        <v>6.9</v>
      </c>
      <c r="L148" s="63" t="n">
        <v>10.35</v>
      </c>
      <c r="M148" s="64" t="n">
        <v>13.35</v>
      </c>
      <c r="N148" s="63" t="n">
        <v>3</v>
      </c>
      <c r="O148" s="63" t="n">
        <v>10.35</v>
      </c>
      <c r="P148" s="63" t="n">
        <v>5.7</v>
      </c>
      <c r="Q148" s="63" t="n">
        <v>15.58</v>
      </c>
      <c r="R148" s="63" t="n">
        <v>3</v>
      </c>
      <c r="S148" s="63" t="n">
        <v>31.63</v>
      </c>
      <c r="T148" s="64" t="n">
        <v>34.63</v>
      </c>
    </row>
    <row r="149" customFormat="false" ht="14.15" hidden="false" customHeight="true" outlineLevel="0" collapsed="false">
      <c r="A149" s="135" t="s">
        <v>502</v>
      </c>
      <c r="B149" s="58" t="s">
        <v>503</v>
      </c>
      <c r="C149" s="59" t="s">
        <v>504</v>
      </c>
      <c r="D149" s="59" t="s">
        <v>50</v>
      </c>
      <c r="E149" s="60" t="n">
        <v>19.8166666666667</v>
      </c>
      <c r="F149" s="61" t="n">
        <v>38411</v>
      </c>
      <c r="G149" s="62" t="n">
        <v>37.5</v>
      </c>
      <c r="H149" s="59" t="s">
        <v>505</v>
      </c>
      <c r="I149" s="63" t="n">
        <v>11</v>
      </c>
      <c r="J149" s="63" t="n">
        <v>4.62</v>
      </c>
      <c r="K149" s="64" t="n">
        <v>15.62</v>
      </c>
      <c r="L149" s="63" t="n">
        <v>5.61</v>
      </c>
      <c r="M149" s="64" t="n">
        <v>8.61</v>
      </c>
      <c r="N149" s="63" t="n">
        <v>3</v>
      </c>
      <c r="O149" s="63" t="n">
        <v>7.65</v>
      </c>
      <c r="P149" s="63" t="n">
        <v>6.93</v>
      </c>
      <c r="Q149" s="63" t="n">
        <v>17.64</v>
      </c>
      <c r="R149" s="63" t="n">
        <v>3</v>
      </c>
      <c r="S149" s="63" t="n">
        <v>32.22</v>
      </c>
      <c r="T149" s="64" t="n">
        <v>35.22</v>
      </c>
    </row>
    <row r="150" customFormat="false" ht="14" hidden="false" customHeight="false" outlineLevel="0" collapsed="false">
      <c r="A150" s="135" t="s">
        <v>506</v>
      </c>
      <c r="B150" s="58" t="s">
        <v>507</v>
      </c>
      <c r="C150" s="59" t="s">
        <v>508</v>
      </c>
      <c r="D150" s="59" t="s">
        <v>509</v>
      </c>
      <c r="E150" s="60" t="n">
        <v>13.1666666666667</v>
      </c>
      <c r="F150" s="61" t="n">
        <v>38411</v>
      </c>
      <c r="G150" s="62" t="n">
        <v>2.7</v>
      </c>
      <c r="H150" s="59" t="s">
        <v>61</v>
      </c>
      <c r="I150" s="63" t="n">
        <v>7.5</v>
      </c>
      <c r="J150" s="63" t="n">
        <v>1.5</v>
      </c>
      <c r="K150" s="64" t="n">
        <v>9</v>
      </c>
      <c r="L150" s="63" t="n">
        <v>1.5</v>
      </c>
      <c r="M150" s="64" t="n">
        <v>4.5</v>
      </c>
      <c r="N150" s="63" t="n">
        <v>15</v>
      </c>
      <c r="O150" s="63" t="n">
        <v>3</v>
      </c>
      <c r="P150" s="63" t="n">
        <v>3</v>
      </c>
      <c r="Q150" s="63" t="n">
        <v>5</v>
      </c>
      <c r="R150" s="63" t="n">
        <v>3</v>
      </c>
      <c r="S150" s="63" t="n">
        <v>11</v>
      </c>
      <c r="T150" s="64" t="n">
        <v>26</v>
      </c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  <c r="DS150" s="67"/>
      <c r="DT150" s="67"/>
      <c r="DU150" s="67"/>
      <c r="DV150" s="67"/>
      <c r="DW150" s="67"/>
      <c r="DX150" s="67"/>
      <c r="DY150" s="67"/>
      <c r="DZ150" s="67"/>
      <c r="EA150" s="67"/>
      <c r="EB150" s="67"/>
      <c r="EC150" s="67"/>
      <c r="ED150" s="67"/>
      <c r="EE150" s="67"/>
      <c r="EF150" s="67"/>
      <c r="EG150" s="67"/>
      <c r="EH150" s="67"/>
      <c r="EI150" s="67"/>
      <c r="EJ150" s="67"/>
      <c r="EK150" s="67"/>
      <c r="EL150" s="67"/>
      <c r="EM150" s="67"/>
      <c r="EN150" s="67"/>
      <c r="EO150" s="67"/>
      <c r="EP150" s="67"/>
      <c r="EQ150" s="67"/>
      <c r="ER150" s="67"/>
      <c r="ES150" s="67"/>
      <c r="ET150" s="67"/>
      <c r="EU150" s="67"/>
      <c r="EV150" s="67"/>
      <c r="EW150" s="67"/>
      <c r="EX150" s="67"/>
      <c r="EY150" s="67"/>
      <c r="EZ150" s="67"/>
      <c r="FA150" s="67"/>
      <c r="FB150" s="67"/>
      <c r="FC150" s="67"/>
      <c r="FD150" s="67"/>
      <c r="FE150" s="67"/>
      <c r="FF150" s="67"/>
      <c r="FG150" s="67"/>
      <c r="FH150" s="67"/>
      <c r="FI150" s="67"/>
      <c r="FJ150" s="67"/>
      <c r="FK150" s="67"/>
      <c r="FL150" s="67"/>
      <c r="FM150" s="67"/>
      <c r="FN150" s="67"/>
      <c r="FO150" s="67"/>
      <c r="FP150" s="67"/>
      <c r="FQ150" s="67"/>
      <c r="FR150" s="67"/>
      <c r="FS150" s="67"/>
      <c r="FT150" s="67"/>
      <c r="FU150" s="67"/>
      <c r="FV150" s="67"/>
      <c r="FW150" s="67"/>
      <c r="FX150" s="67"/>
      <c r="FY150" s="67"/>
      <c r="FZ150" s="67"/>
      <c r="GA150" s="67"/>
      <c r="GB150" s="67"/>
      <c r="GC150" s="67"/>
      <c r="GD150" s="67"/>
      <c r="GE150" s="67"/>
      <c r="GF150" s="67"/>
      <c r="GG150" s="67"/>
      <c r="GH150" s="67"/>
      <c r="GI150" s="67"/>
      <c r="GJ150" s="67"/>
      <c r="GK150" s="67"/>
      <c r="GL150" s="67"/>
      <c r="GM150" s="67"/>
      <c r="GN150" s="67"/>
      <c r="GO150" s="67"/>
      <c r="GP150" s="67"/>
      <c r="GQ150" s="67"/>
      <c r="GR150" s="67"/>
      <c r="GS150" s="67"/>
      <c r="GT150" s="67"/>
      <c r="GU150" s="67"/>
      <c r="GV150" s="67"/>
      <c r="GW150" s="67"/>
      <c r="GX150" s="67"/>
      <c r="GY150" s="67"/>
      <c r="GZ150" s="67"/>
      <c r="HA150" s="67"/>
      <c r="HB150" s="67"/>
      <c r="HC150" s="67"/>
      <c r="HD150" s="67"/>
      <c r="HE150" s="67"/>
      <c r="HF150" s="67"/>
      <c r="HG150" s="67"/>
      <c r="HH150" s="67"/>
      <c r="HI150" s="67"/>
      <c r="HJ150" s="67"/>
      <c r="HK150" s="67"/>
      <c r="HL150" s="67"/>
      <c r="HM150" s="67"/>
      <c r="HN150" s="67"/>
      <c r="HO150" s="67"/>
      <c r="HP150" s="67"/>
      <c r="HQ150" s="67"/>
      <c r="HR150" s="67"/>
      <c r="HS150" s="67"/>
      <c r="HT150" s="67"/>
      <c r="HU150" s="67"/>
      <c r="HV150" s="67"/>
      <c r="HW150" s="67"/>
      <c r="HX150" s="67"/>
      <c r="HY150" s="67"/>
      <c r="HZ150" s="67"/>
      <c r="IA150" s="67"/>
      <c r="IB150" s="67"/>
      <c r="IC150" s="67"/>
      <c r="ID150" s="67"/>
      <c r="IE150" s="67"/>
      <c r="IF150" s="67"/>
      <c r="IG150" s="67"/>
      <c r="IH150" s="67"/>
      <c r="II150" s="67"/>
      <c r="IJ150" s="67"/>
      <c r="IK150" s="67"/>
      <c r="IL150" s="67"/>
      <c r="IM150" s="67"/>
      <c r="IN150" s="67"/>
      <c r="IO150" s="67"/>
      <c r="IP150" s="67"/>
      <c r="IQ150" s="67"/>
      <c r="IR150" s="67"/>
      <c r="IS150" s="67"/>
      <c r="IT150" s="67"/>
      <c r="IU150" s="67"/>
    </row>
    <row r="151" customFormat="false" ht="14" hidden="false" customHeight="false" outlineLevel="0" collapsed="false">
      <c r="A151" s="135" t="s">
        <v>510</v>
      </c>
      <c r="B151" s="58" t="s">
        <v>511</v>
      </c>
      <c r="C151" s="59" t="s">
        <v>512</v>
      </c>
      <c r="D151" s="59" t="s">
        <v>50</v>
      </c>
      <c r="E151" s="60" t="n">
        <v>15.4333333333333</v>
      </c>
      <c r="F151" s="61" t="n">
        <v>36544</v>
      </c>
      <c r="G151" s="62" t="n">
        <v>15.43</v>
      </c>
      <c r="H151" s="59" t="s">
        <v>61</v>
      </c>
      <c r="I151" s="63" t="n">
        <v>7.5</v>
      </c>
      <c r="J151" s="63" t="n">
        <v>1.5</v>
      </c>
      <c r="K151" s="64" t="n">
        <v>9</v>
      </c>
      <c r="L151" s="63" t="n">
        <v>3</v>
      </c>
      <c r="M151" s="64" t="n">
        <v>4</v>
      </c>
      <c r="N151" s="63" t="n">
        <v>15</v>
      </c>
      <c r="O151" s="63" t="n">
        <v>6</v>
      </c>
      <c r="P151" s="63" t="n">
        <v>3</v>
      </c>
      <c r="Q151" s="63" t="n">
        <v>9.3</v>
      </c>
      <c r="R151" s="63" t="n">
        <v>1</v>
      </c>
      <c r="S151" s="63" t="n">
        <v>18.3</v>
      </c>
      <c r="T151" s="64" t="n">
        <v>33.3</v>
      </c>
    </row>
    <row r="152" customFormat="false" ht="14" hidden="false" customHeight="false" outlineLevel="0" collapsed="false">
      <c r="A152" s="135" t="s">
        <v>513</v>
      </c>
      <c r="B152" s="58" t="s">
        <v>514</v>
      </c>
      <c r="C152" s="59" t="s">
        <v>515</v>
      </c>
      <c r="D152" s="59" t="s">
        <v>78</v>
      </c>
      <c r="E152" s="60" t="n">
        <v>28.3833333333333</v>
      </c>
      <c r="F152" s="61" t="n">
        <v>38077</v>
      </c>
      <c r="G152" s="62" t="n">
        <v>25.72</v>
      </c>
      <c r="H152" s="59" t="s">
        <v>61</v>
      </c>
      <c r="I152" s="63" t="n">
        <v>15</v>
      </c>
      <c r="J152" s="63" t="n">
        <v>3</v>
      </c>
      <c r="K152" s="64" t="n">
        <v>18</v>
      </c>
      <c r="L152" s="63" t="n">
        <v>1</v>
      </c>
      <c r="M152" s="64" t="n">
        <v>2</v>
      </c>
      <c r="N152" s="63" t="n">
        <v>25</v>
      </c>
      <c r="O152" s="63" t="n">
        <v>3</v>
      </c>
      <c r="P152" s="63" t="n">
        <v>15</v>
      </c>
      <c r="Q152" s="63" t="n">
        <v>22.15</v>
      </c>
      <c r="R152" s="63" t="n">
        <v>1</v>
      </c>
      <c r="S152" s="63" t="n">
        <v>40.15</v>
      </c>
      <c r="T152" s="64" t="n">
        <v>65.15</v>
      </c>
    </row>
    <row r="153" customFormat="false" ht="14" hidden="false" customHeight="false" outlineLevel="0" collapsed="false">
      <c r="A153" s="135" t="s">
        <v>516</v>
      </c>
      <c r="B153" s="58" t="s">
        <v>517</v>
      </c>
      <c r="C153" s="59" t="s">
        <v>518</v>
      </c>
      <c r="D153" s="59" t="s">
        <v>78</v>
      </c>
      <c r="E153" s="60" t="n">
        <v>42.83</v>
      </c>
      <c r="F153" s="61" t="n">
        <v>38411</v>
      </c>
      <c r="G153" s="62" t="n">
        <v>85.5</v>
      </c>
      <c r="H153" s="59" t="s">
        <v>519</v>
      </c>
      <c r="I153" s="63" t="n">
        <v>31.25</v>
      </c>
      <c r="J153" s="63" t="n">
        <v>11.875</v>
      </c>
      <c r="K153" s="64" t="n">
        <v>43.125</v>
      </c>
      <c r="L153" s="63" t="n">
        <v>7.875</v>
      </c>
      <c r="M153" s="64" t="n">
        <v>12.875</v>
      </c>
      <c r="N153" s="63" t="n">
        <v>3</v>
      </c>
      <c r="O153" s="63" t="n">
        <v>31.5</v>
      </c>
      <c r="P153" s="63" t="n">
        <v>28.5</v>
      </c>
      <c r="Q153" s="63" t="n">
        <v>9.5</v>
      </c>
      <c r="R153" s="63" t="n">
        <v>5</v>
      </c>
      <c r="S153" s="63" t="n">
        <v>69.5</v>
      </c>
      <c r="T153" s="64" t="n">
        <v>72.5</v>
      </c>
    </row>
    <row r="154" customFormat="false" ht="14" hidden="false" customHeight="false" outlineLevel="0" collapsed="false">
      <c r="A154" s="135" t="s">
        <v>520</v>
      </c>
      <c r="B154" s="58" t="s">
        <v>521</v>
      </c>
      <c r="C154" s="59" t="s">
        <v>522</v>
      </c>
      <c r="D154" s="59" t="s">
        <v>50</v>
      </c>
      <c r="E154" s="60" t="n">
        <v>17.7466666666667</v>
      </c>
      <c r="F154" s="61" t="n">
        <v>38411</v>
      </c>
      <c r="G154" s="62" t="n">
        <v>21.7</v>
      </c>
      <c r="H154" s="59" t="s">
        <v>123</v>
      </c>
      <c r="I154" s="63" t="n">
        <v>5</v>
      </c>
      <c r="J154" s="63" t="n">
        <v>2.1</v>
      </c>
      <c r="K154" s="64" t="n">
        <v>7.1</v>
      </c>
      <c r="L154" s="63" t="n">
        <v>1.55</v>
      </c>
      <c r="M154" s="64" t="n">
        <v>2.55</v>
      </c>
      <c r="N154" s="63" t="n">
        <v>15</v>
      </c>
      <c r="O154" s="63" t="n">
        <v>4.65</v>
      </c>
      <c r="P154" s="63" t="n">
        <v>6.3</v>
      </c>
      <c r="Q154" s="63" t="n">
        <v>17.64</v>
      </c>
      <c r="R154" s="63" t="n">
        <v>1</v>
      </c>
      <c r="S154" s="63" t="n">
        <v>28.59</v>
      </c>
      <c r="T154" s="64" t="n">
        <v>43.59</v>
      </c>
    </row>
    <row r="155" customFormat="false" ht="14" hidden="false" customHeight="false" outlineLevel="0" collapsed="false">
      <c r="A155" s="135" t="s">
        <v>523</v>
      </c>
      <c r="B155" s="58" t="s">
        <v>524</v>
      </c>
      <c r="C155" s="59" t="s">
        <v>525</v>
      </c>
      <c r="D155" s="59" t="s">
        <v>85</v>
      </c>
      <c r="E155" s="60" t="n">
        <v>31.9</v>
      </c>
      <c r="F155" s="61" t="n">
        <v>38325</v>
      </c>
      <c r="G155" s="62" t="n">
        <v>20.33</v>
      </c>
      <c r="H155" s="59" t="s">
        <v>123</v>
      </c>
      <c r="I155" s="63" t="n">
        <v>5</v>
      </c>
      <c r="J155" s="63" t="n">
        <v>1.9</v>
      </c>
      <c r="K155" s="64" t="n">
        <v>6</v>
      </c>
      <c r="L155" s="63" t="n">
        <v>1.45</v>
      </c>
      <c r="M155" s="64" t="n">
        <v>2.45</v>
      </c>
      <c r="N155" s="63" t="n">
        <v>25</v>
      </c>
      <c r="O155" s="63" t="n">
        <v>4.35</v>
      </c>
      <c r="P155" s="63" t="n">
        <v>28.5</v>
      </c>
      <c r="Q155" s="63" t="n">
        <v>28.5</v>
      </c>
      <c r="R155" s="63" t="n">
        <v>1</v>
      </c>
      <c r="S155" s="63" t="n">
        <v>61.35</v>
      </c>
      <c r="T155" s="64" t="n">
        <v>86.35</v>
      </c>
    </row>
    <row r="156" customFormat="false" ht="14" hidden="false" customHeight="false" outlineLevel="0" collapsed="false">
      <c r="A156" s="135" t="s">
        <v>526</v>
      </c>
      <c r="B156" s="58" t="s">
        <v>527</v>
      </c>
      <c r="C156" s="59" t="s">
        <v>528</v>
      </c>
      <c r="D156" s="59" t="s">
        <v>78</v>
      </c>
      <c r="E156" s="60" t="n">
        <v>44.0333333333333</v>
      </c>
      <c r="F156" s="61" t="n">
        <v>36265</v>
      </c>
      <c r="G156" s="62" t="n">
        <v>43.4</v>
      </c>
      <c r="H156" s="59" t="s">
        <v>64</v>
      </c>
      <c r="I156" s="63" t="n">
        <v>5</v>
      </c>
      <c r="J156" s="63" t="n">
        <v>1.9</v>
      </c>
      <c r="K156" s="64" t="n">
        <v>6.9</v>
      </c>
      <c r="L156" s="63" t="n">
        <v>1.45</v>
      </c>
      <c r="M156" s="64" t="n">
        <v>2.45</v>
      </c>
      <c r="N156" s="63" t="n">
        <v>25</v>
      </c>
      <c r="O156" s="63" t="n">
        <v>21.75</v>
      </c>
      <c r="P156" s="63" t="n">
        <v>28.5</v>
      </c>
      <c r="Q156" s="63" t="n">
        <v>47.5</v>
      </c>
      <c r="R156" s="63" t="n">
        <v>1</v>
      </c>
      <c r="S156" s="63" t="n">
        <v>97.75</v>
      </c>
      <c r="T156" s="64" t="n">
        <v>122.75</v>
      </c>
    </row>
    <row r="157" customFormat="false" ht="14" hidden="false" customHeight="false" outlineLevel="0" collapsed="false">
      <c r="A157" s="136" t="s">
        <v>529</v>
      </c>
      <c r="B157" s="119" t="s">
        <v>530</v>
      </c>
      <c r="C157" s="100" t="s">
        <v>531</v>
      </c>
      <c r="D157" s="100" t="s">
        <v>50</v>
      </c>
      <c r="E157" s="108" t="n">
        <v>25.33</v>
      </c>
      <c r="F157" s="61"/>
      <c r="G157" s="62"/>
      <c r="H157" s="90" t="s">
        <v>61</v>
      </c>
      <c r="I157" s="99" t="n">
        <v>5</v>
      </c>
      <c r="J157" s="99" t="n">
        <v>3</v>
      </c>
      <c r="K157" s="137" t="n">
        <v>8</v>
      </c>
      <c r="L157" s="99" t="n">
        <v>2</v>
      </c>
      <c r="M157" s="137" t="n">
        <v>7</v>
      </c>
      <c r="N157" s="99" t="n">
        <v>1</v>
      </c>
      <c r="O157" s="99" t="n">
        <v>6</v>
      </c>
      <c r="P157" s="99" t="n">
        <v>9</v>
      </c>
      <c r="Q157" s="99" t="n">
        <v>45</v>
      </c>
      <c r="R157" s="100" t="n">
        <v>5</v>
      </c>
      <c r="S157" s="99" t="n">
        <v>60</v>
      </c>
      <c r="T157" s="73" t="n">
        <v>61</v>
      </c>
    </row>
    <row r="158" customFormat="false" ht="14.15" hidden="false" customHeight="true" outlineLevel="0" collapsed="false">
      <c r="A158" s="82" t="s">
        <v>532</v>
      </c>
      <c r="B158" s="58" t="s">
        <v>533</v>
      </c>
      <c r="C158" s="59" t="s">
        <v>531</v>
      </c>
      <c r="D158" s="59" t="s">
        <v>50</v>
      </c>
      <c r="E158" s="60" t="n">
        <v>26.33</v>
      </c>
      <c r="F158" s="61" t="n">
        <v>38077</v>
      </c>
      <c r="G158" s="62" t="n">
        <v>28</v>
      </c>
      <c r="H158" s="59" t="s">
        <v>61</v>
      </c>
      <c r="I158" s="63" t="n">
        <v>7.5</v>
      </c>
      <c r="J158" s="63" t="n">
        <v>4.5</v>
      </c>
      <c r="K158" s="64" t="n">
        <v>12</v>
      </c>
      <c r="L158" s="63" t="n">
        <v>3</v>
      </c>
      <c r="M158" s="64" t="n">
        <v>8</v>
      </c>
      <c r="N158" s="63" t="n">
        <v>5</v>
      </c>
      <c r="O158" s="63" t="n">
        <v>30</v>
      </c>
      <c r="P158" s="63" t="n">
        <v>9</v>
      </c>
      <c r="Q158" s="63" t="n">
        <v>15</v>
      </c>
      <c r="R158" s="63" t="n">
        <v>5</v>
      </c>
      <c r="S158" s="63" t="n">
        <v>54</v>
      </c>
      <c r="T158" s="64" t="n">
        <v>59</v>
      </c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  <c r="DS158" s="67"/>
      <c r="DT158" s="67"/>
      <c r="DU158" s="67"/>
      <c r="DV158" s="67"/>
      <c r="DW158" s="67"/>
      <c r="DX158" s="67"/>
      <c r="DY158" s="67"/>
      <c r="DZ158" s="67"/>
      <c r="EA158" s="67"/>
      <c r="EB158" s="67"/>
      <c r="EC158" s="67"/>
      <c r="ED158" s="67"/>
      <c r="EE158" s="67"/>
      <c r="EF158" s="67"/>
      <c r="EG158" s="67"/>
      <c r="EH158" s="67"/>
      <c r="EI158" s="67"/>
      <c r="EJ158" s="67"/>
      <c r="EK158" s="67"/>
      <c r="EL158" s="67"/>
      <c r="EM158" s="67"/>
      <c r="EN158" s="67"/>
      <c r="EO158" s="67"/>
      <c r="EP158" s="67"/>
      <c r="EQ158" s="67"/>
      <c r="ER158" s="67"/>
      <c r="ES158" s="67"/>
      <c r="ET158" s="67"/>
      <c r="EU158" s="67"/>
      <c r="EV158" s="67"/>
      <c r="EW158" s="67"/>
      <c r="EX158" s="67"/>
      <c r="EY158" s="67"/>
      <c r="EZ158" s="67"/>
      <c r="FA158" s="67"/>
      <c r="FB158" s="67"/>
      <c r="FC158" s="67"/>
      <c r="FD158" s="67"/>
      <c r="FE158" s="67"/>
      <c r="FF158" s="67"/>
      <c r="FG158" s="67"/>
      <c r="FH158" s="67"/>
      <c r="FI158" s="67"/>
      <c r="FJ158" s="67"/>
      <c r="FK158" s="67"/>
      <c r="FL158" s="67"/>
      <c r="FM158" s="67"/>
      <c r="FN158" s="67"/>
      <c r="FO158" s="67"/>
      <c r="FP158" s="67"/>
      <c r="FQ158" s="67"/>
      <c r="FR158" s="67"/>
      <c r="FS158" s="67"/>
      <c r="FT158" s="67"/>
      <c r="FU158" s="67"/>
      <c r="FV158" s="67"/>
      <c r="FW158" s="67"/>
      <c r="FX158" s="67"/>
      <c r="FY158" s="67"/>
      <c r="FZ158" s="67"/>
      <c r="GA158" s="67"/>
      <c r="GB158" s="67"/>
      <c r="GC158" s="67"/>
      <c r="GD158" s="67"/>
      <c r="GE158" s="67"/>
      <c r="GF158" s="67"/>
      <c r="GG158" s="67"/>
      <c r="GH158" s="67"/>
      <c r="GI158" s="67"/>
      <c r="GJ158" s="67"/>
      <c r="GK158" s="67"/>
      <c r="GL158" s="67"/>
      <c r="GM158" s="67"/>
      <c r="GN158" s="67"/>
      <c r="GO158" s="67"/>
      <c r="GP158" s="67"/>
      <c r="GQ158" s="67"/>
      <c r="GR158" s="67"/>
      <c r="GS158" s="67"/>
      <c r="GT158" s="67"/>
      <c r="GU158" s="67"/>
      <c r="GV158" s="67"/>
      <c r="GW158" s="67"/>
      <c r="GX158" s="67"/>
      <c r="GY158" s="67"/>
      <c r="GZ158" s="67"/>
      <c r="HA158" s="67"/>
      <c r="HB158" s="67"/>
      <c r="HC158" s="67"/>
      <c r="HD158" s="67"/>
      <c r="HE158" s="67"/>
      <c r="HF158" s="67"/>
      <c r="HG158" s="67"/>
      <c r="HH158" s="67"/>
      <c r="HI158" s="67"/>
      <c r="HJ158" s="67"/>
      <c r="HK158" s="67"/>
      <c r="HL158" s="67"/>
      <c r="HM158" s="67"/>
      <c r="HN158" s="67"/>
      <c r="HO158" s="67"/>
      <c r="HP158" s="67"/>
      <c r="HQ158" s="67"/>
      <c r="HR158" s="67"/>
      <c r="HS158" s="67"/>
      <c r="HT158" s="67"/>
      <c r="HU158" s="67"/>
      <c r="HV158" s="67"/>
      <c r="HW158" s="67"/>
      <c r="HX158" s="67"/>
      <c r="HY158" s="67"/>
      <c r="HZ158" s="67"/>
      <c r="IA158" s="67"/>
      <c r="IB158" s="67"/>
      <c r="IC158" s="67"/>
      <c r="ID158" s="67"/>
      <c r="IE158" s="67"/>
      <c r="IF158" s="67"/>
      <c r="IG158" s="67"/>
      <c r="IH158" s="67"/>
      <c r="II158" s="67"/>
      <c r="IJ158" s="67"/>
      <c r="IK158" s="67"/>
      <c r="IL158" s="67"/>
      <c r="IM158" s="67"/>
      <c r="IN158" s="67"/>
      <c r="IO158" s="67"/>
      <c r="IP158" s="67"/>
      <c r="IQ158" s="67"/>
      <c r="IR158" s="67"/>
      <c r="IS158" s="67"/>
      <c r="IT158" s="67"/>
      <c r="IU158" s="67"/>
    </row>
    <row r="159" s="67" customFormat="true" ht="14" hidden="false" customHeight="false" outlineLevel="0" collapsed="false">
      <c r="A159" s="135" t="s">
        <v>534</v>
      </c>
      <c r="B159" s="58" t="s">
        <v>535</v>
      </c>
      <c r="C159" s="59" t="s">
        <v>536</v>
      </c>
      <c r="D159" s="59" t="s">
        <v>50</v>
      </c>
      <c r="E159" s="60" t="n">
        <v>23.45</v>
      </c>
      <c r="F159" s="61" t="n">
        <v>36257</v>
      </c>
      <c r="G159" s="62" t="n">
        <v>20.78</v>
      </c>
      <c r="H159" s="59" t="s">
        <v>61</v>
      </c>
      <c r="I159" s="63" t="n">
        <v>7.5</v>
      </c>
      <c r="J159" s="63" t="n">
        <v>4.5</v>
      </c>
      <c r="K159" s="64" t="n">
        <v>12</v>
      </c>
      <c r="L159" s="63" t="n">
        <v>6</v>
      </c>
      <c r="M159" s="64" t="n">
        <v>9</v>
      </c>
      <c r="N159" s="63" t="n">
        <v>9</v>
      </c>
      <c r="O159" s="63" t="n">
        <v>12</v>
      </c>
      <c r="P159" s="63" t="n">
        <v>9</v>
      </c>
      <c r="Q159" s="63" t="n">
        <v>19.35</v>
      </c>
      <c r="R159" s="63" t="n">
        <v>3</v>
      </c>
      <c r="S159" s="63" t="n">
        <v>40.35</v>
      </c>
      <c r="T159" s="64" t="n">
        <v>49.35</v>
      </c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</row>
    <row r="160" s="67" customFormat="true" ht="14" hidden="false" customHeight="false" outlineLevel="0" collapsed="false">
      <c r="A160" s="135" t="s">
        <v>537</v>
      </c>
      <c r="B160" s="58" t="s">
        <v>538</v>
      </c>
      <c r="C160" s="59" t="s">
        <v>539</v>
      </c>
      <c r="D160" s="59" t="s">
        <v>143</v>
      </c>
      <c r="E160" s="60" t="n">
        <v>23.6733333333333</v>
      </c>
      <c r="F160" s="61" t="n">
        <v>36891</v>
      </c>
      <c r="G160" s="62" t="n">
        <v>35.9</v>
      </c>
      <c r="H160" s="59" t="s">
        <v>540</v>
      </c>
      <c r="I160" s="63" t="n">
        <v>5</v>
      </c>
      <c r="J160" s="63" t="n">
        <v>3.1</v>
      </c>
      <c r="K160" s="64" t="n">
        <v>8.1</v>
      </c>
      <c r="L160" s="63" t="n">
        <v>3.05</v>
      </c>
      <c r="M160" s="64" t="n">
        <v>4.05</v>
      </c>
      <c r="N160" s="63" t="n">
        <v>15</v>
      </c>
      <c r="O160" s="63" t="n">
        <v>9.15</v>
      </c>
      <c r="P160" s="63" t="n">
        <v>9.3</v>
      </c>
      <c r="Q160" s="63" t="n">
        <v>25.42</v>
      </c>
      <c r="R160" s="63" t="n">
        <v>1</v>
      </c>
      <c r="S160" s="63" t="n">
        <v>43.87</v>
      </c>
      <c r="T160" s="64" t="n">
        <v>58.87</v>
      </c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</row>
    <row r="161" customFormat="false" ht="14" hidden="false" customHeight="false" outlineLevel="0" collapsed="false">
      <c r="A161" s="135" t="s">
        <v>68</v>
      </c>
      <c r="B161" s="58" t="s">
        <v>541</v>
      </c>
      <c r="C161" s="59" t="s">
        <v>542</v>
      </c>
      <c r="D161" s="59" t="s">
        <v>50</v>
      </c>
      <c r="E161" s="60" t="n">
        <v>17.41</v>
      </c>
      <c r="F161" s="61" t="n">
        <v>38411</v>
      </c>
      <c r="G161" s="62" t="n">
        <v>13.8</v>
      </c>
      <c r="H161" s="59" t="s">
        <v>123</v>
      </c>
      <c r="I161" s="63" t="n">
        <v>7.5</v>
      </c>
      <c r="J161" s="63" t="n">
        <v>3.15</v>
      </c>
      <c r="K161" s="64" t="n">
        <v>10.65</v>
      </c>
      <c r="L161" s="63" t="n">
        <v>6.975</v>
      </c>
      <c r="M161" s="64" t="n">
        <v>9.975</v>
      </c>
      <c r="N161" s="63" t="n">
        <v>3</v>
      </c>
      <c r="O161" s="63" t="n">
        <v>4.65</v>
      </c>
      <c r="P161" s="63" t="n">
        <v>6.3</v>
      </c>
      <c r="Q161" s="63" t="n">
        <v>17.64</v>
      </c>
      <c r="R161" s="63" t="n">
        <v>3</v>
      </c>
      <c r="S161" s="63" t="n">
        <v>28.59</v>
      </c>
      <c r="T161" s="64" t="n">
        <v>31.59</v>
      </c>
    </row>
    <row r="162" customFormat="false" ht="14" hidden="false" customHeight="false" outlineLevel="0" collapsed="false">
      <c r="A162" s="135" t="s">
        <v>543</v>
      </c>
      <c r="B162" s="58" t="s">
        <v>544</v>
      </c>
      <c r="C162" s="59" t="s">
        <v>545</v>
      </c>
      <c r="D162" s="59" t="s">
        <v>78</v>
      </c>
      <c r="E162" s="60" t="n">
        <v>53.2716666666667</v>
      </c>
      <c r="F162" s="61" t="n">
        <v>38411</v>
      </c>
      <c r="G162" s="62" t="n">
        <v>40.58</v>
      </c>
      <c r="H162" s="59" t="s">
        <v>546</v>
      </c>
      <c r="I162" s="63" t="n">
        <v>30</v>
      </c>
      <c r="J162" s="63" t="n">
        <v>11.4</v>
      </c>
      <c r="K162" s="64" t="n">
        <v>41.4</v>
      </c>
      <c r="L162" s="63" t="n">
        <v>12.6</v>
      </c>
      <c r="M162" s="64" t="n">
        <v>17.6</v>
      </c>
      <c r="N162" s="63" t="n">
        <v>5</v>
      </c>
      <c r="O162" s="63" t="n">
        <v>31.5</v>
      </c>
      <c r="P162" s="63" t="n">
        <v>28.5</v>
      </c>
      <c r="Q162" s="63" t="n">
        <v>35.815</v>
      </c>
      <c r="R162" s="63" t="n">
        <v>5</v>
      </c>
      <c r="S162" s="63" t="n">
        <v>95.815</v>
      </c>
      <c r="T162" s="64" t="n">
        <v>100.815</v>
      </c>
    </row>
    <row r="163" customFormat="false" ht="15.75" hidden="false" customHeight="true" outlineLevel="0" collapsed="false">
      <c r="A163" s="135" t="s">
        <v>547</v>
      </c>
      <c r="B163" s="58" t="s">
        <v>548</v>
      </c>
      <c r="C163" s="59" t="s">
        <v>549</v>
      </c>
      <c r="D163" s="59" t="s">
        <v>50</v>
      </c>
      <c r="E163" s="60" t="n">
        <v>26</v>
      </c>
      <c r="F163" s="61" t="n">
        <v>38411</v>
      </c>
      <c r="G163" s="62" t="n">
        <v>29</v>
      </c>
      <c r="H163" s="59" t="s">
        <v>467</v>
      </c>
      <c r="I163" s="63" t="n">
        <v>12.5</v>
      </c>
      <c r="J163" s="63" t="n">
        <v>4.75</v>
      </c>
      <c r="K163" s="64" t="n">
        <v>17.25</v>
      </c>
      <c r="L163" s="63" t="n">
        <v>6.125</v>
      </c>
      <c r="M163" s="64" t="n">
        <v>7.125</v>
      </c>
      <c r="N163" s="63" t="n">
        <v>25</v>
      </c>
      <c r="O163" s="63" t="n">
        <v>7.35</v>
      </c>
      <c r="P163" s="63" t="n">
        <v>5.7</v>
      </c>
      <c r="Q163" s="63" t="n">
        <v>15.58</v>
      </c>
      <c r="R163" s="63" t="n">
        <v>1</v>
      </c>
      <c r="S163" s="63" t="n">
        <v>28.63</v>
      </c>
      <c r="T163" s="64" t="n">
        <v>53.63</v>
      </c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  <c r="DS163" s="67"/>
      <c r="DT163" s="67"/>
      <c r="DU163" s="67"/>
      <c r="DV163" s="67"/>
      <c r="DW163" s="67"/>
      <c r="DX163" s="67"/>
      <c r="DY163" s="67"/>
      <c r="DZ163" s="67"/>
      <c r="EA163" s="67"/>
      <c r="EB163" s="67"/>
      <c r="EC163" s="67"/>
      <c r="ED163" s="67"/>
      <c r="EE163" s="67"/>
      <c r="EF163" s="67"/>
      <c r="EG163" s="67"/>
      <c r="EH163" s="67"/>
      <c r="EI163" s="67"/>
      <c r="EJ163" s="67"/>
      <c r="EK163" s="67"/>
      <c r="EL163" s="67"/>
      <c r="EM163" s="67"/>
      <c r="EN163" s="67"/>
      <c r="EO163" s="67"/>
      <c r="EP163" s="67"/>
      <c r="EQ163" s="67"/>
      <c r="ER163" s="67"/>
      <c r="ES163" s="67"/>
      <c r="ET163" s="67"/>
      <c r="EU163" s="67"/>
      <c r="EV163" s="67"/>
      <c r="EW163" s="67"/>
      <c r="EX163" s="67"/>
      <c r="EY163" s="67"/>
      <c r="EZ163" s="67"/>
      <c r="FA163" s="67"/>
      <c r="FB163" s="67"/>
      <c r="FC163" s="67"/>
      <c r="FD163" s="67"/>
      <c r="FE163" s="67"/>
      <c r="FF163" s="67"/>
      <c r="FG163" s="67"/>
      <c r="FH163" s="67"/>
      <c r="FI163" s="67"/>
      <c r="FJ163" s="67"/>
      <c r="FK163" s="67"/>
      <c r="FL163" s="67"/>
      <c r="FM163" s="67"/>
      <c r="FN163" s="67"/>
      <c r="FO163" s="67"/>
      <c r="FP163" s="67"/>
      <c r="FQ163" s="67"/>
      <c r="FR163" s="67"/>
      <c r="FS163" s="67"/>
      <c r="FT163" s="67"/>
      <c r="FU163" s="67"/>
      <c r="FV163" s="67"/>
      <c r="FW163" s="67"/>
      <c r="FX163" s="67"/>
      <c r="FY163" s="67"/>
      <c r="FZ163" s="67"/>
      <c r="GA163" s="67"/>
      <c r="GB163" s="67"/>
      <c r="GC163" s="67"/>
      <c r="GD163" s="67"/>
      <c r="GE163" s="67"/>
      <c r="GF163" s="67"/>
      <c r="GG163" s="67"/>
      <c r="GH163" s="67"/>
      <c r="GI163" s="67"/>
      <c r="GJ163" s="67"/>
      <c r="GK163" s="67"/>
      <c r="GL163" s="67"/>
      <c r="GM163" s="67"/>
      <c r="GN163" s="67"/>
      <c r="GO163" s="67"/>
      <c r="GP163" s="67"/>
      <c r="GQ163" s="67"/>
      <c r="GR163" s="67"/>
      <c r="GS163" s="67"/>
      <c r="GT163" s="67"/>
      <c r="GU163" s="67"/>
      <c r="GV163" s="67"/>
      <c r="GW163" s="67"/>
      <c r="GX163" s="67"/>
      <c r="GY163" s="67"/>
      <c r="GZ163" s="67"/>
      <c r="HA163" s="67"/>
      <c r="HB163" s="67"/>
      <c r="HC163" s="67"/>
      <c r="HD163" s="67"/>
      <c r="HE163" s="67"/>
      <c r="HF163" s="67"/>
      <c r="HG163" s="67"/>
      <c r="HH163" s="67"/>
      <c r="HI163" s="67"/>
      <c r="HJ163" s="67"/>
      <c r="HK163" s="67"/>
      <c r="HL163" s="67"/>
      <c r="HM163" s="67"/>
      <c r="HN163" s="67"/>
      <c r="HO163" s="67"/>
      <c r="HP163" s="67"/>
      <c r="HQ163" s="67"/>
      <c r="HR163" s="67"/>
      <c r="HS163" s="67"/>
      <c r="HT163" s="67"/>
      <c r="HU163" s="67"/>
      <c r="HV163" s="67"/>
      <c r="HW163" s="67"/>
      <c r="HX163" s="67"/>
      <c r="HY163" s="67"/>
      <c r="HZ163" s="67"/>
      <c r="IA163" s="67"/>
      <c r="IB163" s="67"/>
      <c r="IC163" s="67"/>
      <c r="ID163" s="67"/>
      <c r="IE163" s="67"/>
      <c r="IF163" s="67"/>
      <c r="IG163" s="67"/>
      <c r="IH163" s="67"/>
      <c r="II163" s="67"/>
      <c r="IJ163" s="67"/>
      <c r="IK163" s="67"/>
      <c r="IL163" s="67"/>
      <c r="IM163" s="67"/>
      <c r="IN163" s="67"/>
      <c r="IO163" s="67"/>
      <c r="IP163" s="67"/>
      <c r="IQ163" s="67"/>
      <c r="IR163" s="67"/>
      <c r="IS163" s="67"/>
      <c r="IT163" s="67"/>
      <c r="IU163" s="67"/>
    </row>
    <row r="164" customFormat="false" ht="14" hidden="false" customHeight="false" outlineLevel="0" collapsed="false">
      <c r="A164" s="135" t="s">
        <v>550</v>
      </c>
      <c r="B164" s="58" t="s">
        <v>551</v>
      </c>
      <c r="C164" s="59" t="s">
        <v>552</v>
      </c>
      <c r="D164" s="59" t="s">
        <v>50</v>
      </c>
      <c r="E164" s="60" t="n">
        <v>9.73</v>
      </c>
      <c r="F164" s="61" t="n">
        <v>38004</v>
      </c>
      <c r="G164" s="62" t="n">
        <v>13.33</v>
      </c>
      <c r="H164" s="59" t="s">
        <v>64</v>
      </c>
      <c r="I164" s="63" t="n">
        <v>5</v>
      </c>
      <c r="J164" s="63" t="n">
        <v>1</v>
      </c>
      <c r="K164" s="64" t="n">
        <v>6</v>
      </c>
      <c r="L164" s="63" t="n">
        <v>2</v>
      </c>
      <c r="M164" s="64" t="n">
        <v>5</v>
      </c>
      <c r="N164" s="63" t="n">
        <v>1</v>
      </c>
      <c r="O164" s="63" t="n">
        <v>6</v>
      </c>
      <c r="P164" s="63" t="n">
        <v>3</v>
      </c>
      <c r="Q164" s="63" t="n">
        <v>8.2</v>
      </c>
      <c r="R164" s="63" t="n">
        <v>3</v>
      </c>
      <c r="S164" s="63" t="n">
        <v>17.2</v>
      </c>
      <c r="T164" s="64" t="n">
        <v>18.2</v>
      </c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  <c r="DS164" s="67"/>
      <c r="DT164" s="67"/>
      <c r="DU164" s="67"/>
      <c r="DV164" s="67"/>
      <c r="DW164" s="67"/>
      <c r="DX164" s="67"/>
      <c r="DY164" s="67"/>
      <c r="DZ164" s="67"/>
      <c r="EA164" s="67"/>
      <c r="EB164" s="67"/>
      <c r="EC164" s="67"/>
      <c r="ED164" s="67"/>
      <c r="EE164" s="67"/>
      <c r="EF164" s="67"/>
      <c r="EG164" s="67"/>
      <c r="EH164" s="67"/>
      <c r="EI164" s="67"/>
      <c r="EJ164" s="67"/>
      <c r="EK164" s="67"/>
      <c r="EL164" s="67"/>
      <c r="EM164" s="67"/>
      <c r="EN164" s="67"/>
      <c r="EO164" s="67"/>
      <c r="EP164" s="67"/>
      <c r="EQ164" s="67"/>
      <c r="ER164" s="67"/>
      <c r="ES164" s="67"/>
      <c r="ET164" s="67"/>
      <c r="EU164" s="67"/>
      <c r="EV164" s="67"/>
      <c r="EW164" s="67"/>
      <c r="EX164" s="67"/>
      <c r="EY164" s="67"/>
      <c r="EZ164" s="67"/>
      <c r="FA164" s="67"/>
      <c r="FB164" s="67"/>
      <c r="FC164" s="67"/>
      <c r="FD164" s="67"/>
      <c r="FE164" s="67"/>
      <c r="FF164" s="67"/>
      <c r="FG164" s="67"/>
      <c r="FH164" s="67"/>
      <c r="FI164" s="67"/>
      <c r="FJ164" s="67"/>
      <c r="FK164" s="67"/>
      <c r="FL164" s="67"/>
      <c r="FM164" s="67"/>
      <c r="FN164" s="67"/>
      <c r="FO164" s="67"/>
      <c r="FP164" s="67"/>
      <c r="FQ164" s="67"/>
      <c r="FR164" s="67"/>
      <c r="FS164" s="67"/>
      <c r="FT164" s="67"/>
      <c r="FU164" s="67"/>
      <c r="FV164" s="67"/>
      <c r="FW164" s="67"/>
      <c r="FX164" s="67"/>
      <c r="FY164" s="67"/>
      <c r="FZ164" s="67"/>
      <c r="GA164" s="67"/>
      <c r="GB164" s="67"/>
      <c r="GC164" s="67"/>
      <c r="GD164" s="67"/>
      <c r="GE164" s="67"/>
      <c r="GF164" s="67"/>
      <c r="GG164" s="67"/>
      <c r="GH164" s="67"/>
      <c r="GI164" s="67"/>
      <c r="GJ164" s="67"/>
      <c r="GK164" s="67"/>
      <c r="GL164" s="67"/>
      <c r="GM164" s="67"/>
      <c r="GN164" s="67"/>
      <c r="GO164" s="67"/>
      <c r="GP164" s="67"/>
      <c r="GQ164" s="67"/>
      <c r="GR164" s="67"/>
      <c r="GS164" s="67"/>
      <c r="GT164" s="67"/>
      <c r="GU164" s="67"/>
      <c r="GV164" s="67"/>
      <c r="GW164" s="67"/>
      <c r="GX164" s="67"/>
      <c r="GY164" s="67"/>
      <c r="GZ164" s="67"/>
      <c r="HA164" s="67"/>
      <c r="HB164" s="67"/>
      <c r="HC164" s="67"/>
      <c r="HD164" s="67"/>
      <c r="HE164" s="67"/>
      <c r="HF164" s="67"/>
      <c r="HG164" s="67"/>
      <c r="HH164" s="67"/>
      <c r="HI164" s="67"/>
      <c r="HJ164" s="67"/>
      <c r="HK164" s="67"/>
      <c r="HL164" s="67"/>
      <c r="HM164" s="67"/>
      <c r="HN164" s="67"/>
      <c r="HO164" s="67"/>
      <c r="HP164" s="67"/>
      <c r="HQ164" s="67"/>
      <c r="HR164" s="67"/>
      <c r="HS164" s="67"/>
      <c r="HT164" s="67"/>
      <c r="HU164" s="67"/>
      <c r="HV164" s="67"/>
      <c r="HW164" s="67"/>
      <c r="HX164" s="67"/>
      <c r="HY164" s="67"/>
      <c r="HZ164" s="67"/>
      <c r="IA164" s="67"/>
      <c r="IB164" s="67"/>
      <c r="IC164" s="67"/>
      <c r="ID164" s="67"/>
      <c r="IE164" s="67"/>
      <c r="IF164" s="67"/>
      <c r="IG164" s="67"/>
      <c r="IH164" s="67"/>
      <c r="II164" s="67"/>
      <c r="IJ164" s="67"/>
      <c r="IK164" s="67"/>
      <c r="IL164" s="67"/>
      <c r="IM164" s="67"/>
      <c r="IN164" s="67"/>
      <c r="IO164" s="67"/>
      <c r="IP164" s="67"/>
      <c r="IQ164" s="67"/>
      <c r="IR164" s="67"/>
      <c r="IS164" s="67"/>
      <c r="IT164" s="67"/>
      <c r="IU164" s="67"/>
    </row>
    <row r="165" customFormat="false" ht="14" hidden="false" customHeight="false" outlineLevel="0" collapsed="false">
      <c r="A165" s="135" t="s">
        <v>553</v>
      </c>
      <c r="B165" s="58" t="s">
        <v>554</v>
      </c>
      <c r="C165" s="59" t="s">
        <v>555</v>
      </c>
      <c r="D165" s="59" t="s">
        <v>78</v>
      </c>
      <c r="E165" s="60" t="n">
        <v>29.915</v>
      </c>
      <c r="F165" s="61" t="n">
        <v>38411</v>
      </c>
      <c r="G165" s="62" t="n">
        <v>29.92</v>
      </c>
      <c r="H165" s="59" t="s">
        <v>64</v>
      </c>
      <c r="I165" s="63" t="n">
        <v>7.5</v>
      </c>
      <c r="J165" s="63" t="n">
        <v>2.85</v>
      </c>
      <c r="K165" s="64" t="n">
        <v>10.35</v>
      </c>
      <c r="L165" s="63" t="n">
        <v>3.675</v>
      </c>
      <c r="M165" s="64" t="n">
        <v>4.675</v>
      </c>
      <c r="N165" s="63" t="n">
        <v>25</v>
      </c>
      <c r="O165" s="63" t="n">
        <v>7.35</v>
      </c>
      <c r="P165" s="63" t="n">
        <v>5.7</v>
      </c>
      <c r="Q165" s="63" t="n">
        <v>36.67</v>
      </c>
      <c r="R165" s="63" t="n">
        <v>1</v>
      </c>
      <c r="S165" s="63" t="n">
        <v>49.72</v>
      </c>
      <c r="T165" s="64" t="n">
        <v>74.72</v>
      </c>
      <c r="U165" s="138"/>
    </row>
    <row r="166" customFormat="false" ht="25" hidden="false" customHeight="false" outlineLevel="0" collapsed="false">
      <c r="A166" s="58" t="s">
        <v>556</v>
      </c>
      <c r="B166" s="92" t="s">
        <v>557</v>
      </c>
      <c r="C166" s="93"/>
      <c r="D166" s="94" t="s">
        <v>558</v>
      </c>
      <c r="E166" s="95" t="n">
        <f aca="false">(15+11+160)/3</f>
        <v>62</v>
      </c>
      <c r="F166" s="61" t="n">
        <v>43159</v>
      </c>
      <c r="G166" s="59" t="s">
        <v>139</v>
      </c>
      <c r="H166" s="96" t="s">
        <v>94</v>
      </c>
      <c r="I166" s="97" t="n">
        <v>10</v>
      </c>
      <c r="J166" s="97" t="n">
        <v>5</v>
      </c>
      <c r="K166" s="98" t="n">
        <v>15</v>
      </c>
      <c r="L166" s="96" t="n">
        <f aca="false">2*(((5+5)/2)*1)</f>
        <v>10</v>
      </c>
      <c r="M166" s="98" t="n">
        <v>11</v>
      </c>
      <c r="N166" s="99" t="n">
        <v>25</v>
      </c>
      <c r="O166" s="96" t="n">
        <f aca="false">3*(((5+5)/2)*3)</f>
        <v>45</v>
      </c>
      <c r="P166" s="99" t="n">
        <v>15</v>
      </c>
      <c r="Q166" s="96" t="n">
        <v>75</v>
      </c>
      <c r="R166" s="100" t="n">
        <v>1</v>
      </c>
      <c r="S166" s="99" t="n">
        <v>6</v>
      </c>
      <c r="T166" s="98" t="n">
        <f aca="false">25+45+15+75</f>
        <v>160</v>
      </c>
    </row>
    <row r="167" customFormat="false" ht="14" hidden="false" customHeight="false" outlineLevel="0" collapsed="false">
      <c r="A167" s="135" t="s">
        <v>559</v>
      </c>
      <c r="B167" s="58" t="s">
        <v>560</v>
      </c>
      <c r="C167" s="59" t="s">
        <v>561</v>
      </c>
      <c r="D167" s="59" t="s">
        <v>78</v>
      </c>
      <c r="E167" s="60" t="n">
        <v>34.6683333333333</v>
      </c>
      <c r="F167" s="61" t="n">
        <v>38411</v>
      </c>
      <c r="G167" s="62" t="n">
        <v>15.1</v>
      </c>
      <c r="H167" s="59" t="s">
        <v>562</v>
      </c>
      <c r="I167" s="63" t="n">
        <v>9.5</v>
      </c>
      <c r="J167" s="63" t="n">
        <v>3.61</v>
      </c>
      <c r="K167" s="64" t="n">
        <v>13.11</v>
      </c>
      <c r="L167" s="63" t="n">
        <v>11.97</v>
      </c>
      <c r="M167" s="64" t="n">
        <v>14.97</v>
      </c>
      <c r="N167" s="63" t="n">
        <v>15</v>
      </c>
      <c r="O167" s="63" t="n">
        <v>6.3</v>
      </c>
      <c r="P167" s="63" t="n">
        <v>18.81</v>
      </c>
      <c r="Q167" s="63" t="n">
        <v>35.815</v>
      </c>
      <c r="R167" s="63" t="n">
        <v>3</v>
      </c>
      <c r="S167" s="63" t="n">
        <v>60.925</v>
      </c>
      <c r="T167" s="64" t="n">
        <v>75.925</v>
      </c>
    </row>
    <row r="168" customFormat="false" ht="14" hidden="false" customHeight="false" outlineLevel="0" collapsed="false">
      <c r="A168" s="135" t="s">
        <v>563</v>
      </c>
      <c r="B168" s="89" t="s">
        <v>564</v>
      </c>
      <c r="C168" s="90" t="s">
        <v>565</v>
      </c>
      <c r="D168" s="90" t="s">
        <v>50</v>
      </c>
      <c r="E168" s="91" t="n">
        <v>14.7</v>
      </c>
      <c r="F168" s="62" t="s">
        <v>86</v>
      </c>
      <c r="G168" s="62" t="s">
        <v>86</v>
      </c>
      <c r="H168" s="90"/>
      <c r="I168" s="63" t="n">
        <v>5</v>
      </c>
      <c r="J168" s="63" t="n">
        <v>1</v>
      </c>
      <c r="K168" s="64" t="n">
        <v>6</v>
      </c>
      <c r="L168" s="63" t="n">
        <v>2</v>
      </c>
      <c r="M168" s="64" t="n">
        <v>1</v>
      </c>
      <c r="N168" s="63" t="n">
        <v>3</v>
      </c>
      <c r="O168" s="63" t="n">
        <v>9</v>
      </c>
      <c r="P168" s="63" t="n">
        <v>6</v>
      </c>
      <c r="Q168" s="63" t="n">
        <v>3</v>
      </c>
      <c r="R168" s="63" t="n">
        <v>17</v>
      </c>
      <c r="S168" s="63" t="n">
        <v>26</v>
      </c>
      <c r="T168" s="64" t="n">
        <v>35</v>
      </c>
    </row>
    <row r="169" customFormat="false" ht="14" hidden="false" customHeight="false" outlineLevel="0" collapsed="false">
      <c r="A169" s="135" t="s">
        <v>566</v>
      </c>
      <c r="B169" s="58" t="s">
        <v>567</v>
      </c>
      <c r="C169" s="59" t="s">
        <v>293</v>
      </c>
      <c r="D169" s="59" t="s">
        <v>143</v>
      </c>
      <c r="E169" s="60" t="n">
        <v>18.5</v>
      </c>
      <c r="F169" s="61" t="n">
        <v>43119</v>
      </c>
      <c r="G169" s="62" t="n">
        <v>22</v>
      </c>
      <c r="H169" s="59"/>
      <c r="I169" s="76" t="n">
        <f aca="false">1*(1*5)</f>
        <v>5</v>
      </c>
      <c r="J169" s="76" t="n">
        <v>1</v>
      </c>
      <c r="K169" s="79" t="n">
        <v>6</v>
      </c>
      <c r="L169" s="76" t="n">
        <f aca="false">((5+1)/2)*3</f>
        <v>9</v>
      </c>
      <c r="M169" s="79" t="n">
        <v>10</v>
      </c>
      <c r="N169" s="76" t="n">
        <v>15</v>
      </c>
      <c r="O169" s="76" t="n">
        <f aca="false">(1*((5+1)/2*3))</f>
        <v>9</v>
      </c>
      <c r="P169" s="76" t="n">
        <f aca="false">(1*1*3)</f>
        <v>3</v>
      </c>
      <c r="Q169" s="76" t="n">
        <f aca="false">(2.5*1*5)</f>
        <v>12.5</v>
      </c>
      <c r="R169" s="76" t="n">
        <v>1</v>
      </c>
      <c r="S169" s="76" t="n">
        <v>3.5</v>
      </c>
      <c r="T169" s="79" t="n">
        <f aca="false">15+9+3+12.5</f>
        <v>39.5</v>
      </c>
    </row>
    <row r="170" customFormat="false" ht="14" hidden="false" customHeight="false" outlineLevel="0" collapsed="false">
      <c r="A170" s="135" t="s">
        <v>568</v>
      </c>
      <c r="B170" s="58" t="s">
        <v>569</v>
      </c>
      <c r="C170" s="59" t="s">
        <v>570</v>
      </c>
      <c r="D170" s="59" t="s">
        <v>50</v>
      </c>
      <c r="E170" s="60" t="n">
        <v>24.91</v>
      </c>
      <c r="F170" s="61" t="n">
        <v>38411</v>
      </c>
      <c r="G170" s="62" t="n">
        <v>30.08</v>
      </c>
      <c r="H170" s="59" t="s">
        <v>489</v>
      </c>
      <c r="I170" s="63" t="n">
        <v>12.5</v>
      </c>
      <c r="J170" s="63" t="n">
        <v>4.75</v>
      </c>
      <c r="K170" s="64" t="n">
        <v>17.25</v>
      </c>
      <c r="L170" s="63" t="n">
        <v>6.125</v>
      </c>
      <c r="M170" s="64" t="n">
        <v>7.125</v>
      </c>
      <c r="N170" s="63" t="n">
        <v>5</v>
      </c>
      <c r="O170" s="63" t="n">
        <v>7.35</v>
      </c>
      <c r="P170" s="63" t="n">
        <v>28.5</v>
      </c>
      <c r="Q170" s="63" t="n">
        <v>9.5</v>
      </c>
      <c r="R170" s="63" t="n">
        <v>1</v>
      </c>
      <c r="S170" s="63" t="n">
        <v>45.35</v>
      </c>
      <c r="T170" s="64" t="n">
        <v>50.35</v>
      </c>
    </row>
    <row r="171" customFormat="false" ht="14" hidden="false" customHeight="false" outlineLevel="0" collapsed="false">
      <c r="A171" s="135" t="s">
        <v>571</v>
      </c>
      <c r="B171" s="58" t="s">
        <v>572</v>
      </c>
      <c r="C171" s="59" t="s">
        <v>573</v>
      </c>
      <c r="D171" s="59" t="s">
        <v>78</v>
      </c>
      <c r="E171" s="60" t="n">
        <v>25.33</v>
      </c>
      <c r="F171" s="61" t="n">
        <v>38411</v>
      </c>
      <c r="G171" s="62" t="n">
        <v>25.33</v>
      </c>
      <c r="H171" s="59" t="s">
        <v>61</v>
      </c>
      <c r="I171" s="63" t="n">
        <v>5</v>
      </c>
      <c r="J171" s="63" t="n">
        <v>3</v>
      </c>
      <c r="K171" s="64" t="n">
        <v>8</v>
      </c>
      <c r="L171" s="63" t="n">
        <v>2</v>
      </c>
      <c r="M171" s="64" t="n">
        <v>3</v>
      </c>
      <c r="N171" s="63" t="n">
        <v>5</v>
      </c>
      <c r="O171" s="63" t="n">
        <v>6</v>
      </c>
      <c r="P171" s="63" t="n">
        <v>9</v>
      </c>
      <c r="Q171" s="63" t="n">
        <v>45</v>
      </c>
      <c r="R171" s="63" t="n">
        <v>1</v>
      </c>
      <c r="S171" s="63" t="n">
        <v>60</v>
      </c>
      <c r="T171" s="64" t="n">
        <v>65</v>
      </c>
    </row>
    <row r="172" customFormat="false" ht="14" hidden="false" customHeight="false" outlineLevel="0" collapsed="false">
      <c r="A172" s="135" t="s">
        <v>574</v>
      </c>
      <c r="B172" s="58" t="s">
        <v>575</v>
      </c>
      <c r="C172" s="59" t="s">
        <v>576</v>
      </c>
      <c r="D172" s="59" t="s">
        <v>50</v>
      </c>
      <c r="E172" s="60" t="n">
        <v>17.5166666666667</v>
      </c>
      <c r="F172" s="61" t="n">
        <v>35438</v>
      </c>
      <c r="G172" s="62" t="s">
        <v>86</v>
      </c>
      <c r="H172" s="59" t="s">
        <v>61</v>
      </c>
      <c r="I172" s="63" t="n">
        <v>5</v>
      </c>
      <c r="J172" s="63" t="n">
        <v>3</v>
      </c>
      <c r="K172" s="64" t="n">
        <v>8</v>
      </c>
      <c r="L172" s="63" t="n">
        <v>2</v>
      </c>
      <c r="M172" s="64" t="n">
        <v>5</v>
      </c>
      <c r="N172" s="63" t="n">
        <v>1</v>
      </c>
      <c r="O172" s="63" t="n">
        <v>6</v>
      </c>
      <c r="P172" s="63" t="n">
        <v>9</v>
      </c>
      <c r="Q172" s="63" t="n">
        <v>23.55</v>
      </c>
      <c r="R172" s="63" t="n">
        <v>3</v>
      </c>
      <c r="S172" s="63" t="n">
        <v>38.55</v>
      </c>
      <c r="T172" s="64" t="n">
        <v>39.55</v>
      </c>
    </row>
    <row r="173" customFormat="false" ht="14" hidden="false" customHeight="false" outlineLevel="0" collapsed="false">
      <c r="A173" s="135" t="s">
        <v>577</v>
      </c>
      <c r="B173" s="58" t="s">
        <v>578</v>
      </c>
      <c r="C173" s="59" t="s">
        <v>579</v>
      </c>
      <c r="D173" s="59" t="s">
        <v>50</v>
      </c>
      <c r="E173" s="60" t="n">
        <v>12.02</v>
      </c>
      <c r="F173" s="61" t="n">
        <v>35409</v>
      </c>
      <c r="G173" s="62" t="s">
        <v>86</v>
      </c>
      <c r="H173" s="59" t="s">
        <v>61</v>
      </c>
      <c r="I173" s="63" t="n">
        <v>7.5</v>
      </c>
      <c r="J173" s="63" t="n">
        <v>1.5</v>
      </c>
      <c r="K173" s="64" t="n">
        <v>9</v>
      </c>
      <c r="L173" s="63" t="n">
        <v>1.5</v>
      </c>
      <c r="M173" s="64" t="n">
        <v>4.5</v>
      </c>
      <c r="N173" s="63" t="n">
        <v>3</v>
      </c>
      <c r="O173" s="63" t="n">
        <v>3</v>
      </c>
      <c r="P173" s="63" t="n">
        <v>3</v>
      </c>
      <c r="Q173" s="63" t="n">
        <v>13.55</v>
      </c>
      <c r="R173" s="63" t="n">
        <v>3</v>
      </c>
      <c r="S173" s="63" t="n">
        <v>19.55</v>
      </c>
      <c r="T173" s="64" t="n">
        <v>22.55</v>
      </c>
    </row>
    <row r="174" customFormat="false" ht="14" hidden="false" customHeight="false" outlineLevel="0" collapsed="false">
      <c r="A174" s="119" t="s">
        <v>580</v>
      </c>
      <c r="B174" s="92" t="s">
        <v>581</v>
      </c>
      <c r="C174" s="75" t="s">
        <v>582</v>
      </c>
      <c r="D174" s="94" t="s">
        <v>50</v>
      </c>
      <c r="E174" s="139" t="n">
        <v>10</v>
      </c>
      <c r="F174" s="61" t="n">
        <v>43159</v>
      </c>
      <c r="G174" s="62" t="s">
        <v>139</v>
      </c>
      <c r="H174" s="90" t="s">
        <v>61</v>
      </c>
      <c r="I174" s="140" t="n">
        <v>5</v>
      </c>
      <c r="J174" s="140" t="n">
        <v>1</v>
      </c>
      <c r="K174" s="64" t="n">
        <v>6</v>
      </c>
      <c r="L174" s="140" t="n">
        <v>1</v>
      </c>
      <c r="M174" s="64" t="n">
        <v>4</v>
      </c>
      <c r="N174" s="140" t="n">
        <v>9</v>
      </c>
      <c r="O174" s="140" t="n">
        <v>3</v>
      </c>
      <c r="P174" s="140" t="n">
        <v>3</v>
      </c>
      <c r="Q174" s="140" t="n">
        <v>5</v>
      </c>
      <c r="R174" s="140" t="n">
        <v>3</v>
      </c>
      <c r="S174" s="140" t="n">
        <v>2</v>
      </c>
      <c r="T174" s="85" t="n">
        <v>20</v>
      </c>
    </row>
    <row r="175" customFormat="false" ht="13" hidden="false" customHeight="true" outlineLevel="0" collapsed="false">
      <c r="A175" s="135" t="s">
        <v>583</v>
      </c>
      <c r="B175" s="58" t="s">
        <v>584</v>
      </c>
      <c r="C175" s="59" t="s">
        <v>585</v>
      </c>
      <c r="D175" s="59" t="s">
        <v>78</v>
      </c>
      <c r="E175" s="60" t="n">
        <v>33.49</v>
      </c>
      <c r="F175" s="61" t="n">
        <v>38411</v>
      </c>
      <c r="G175" s="62" t="n">
        <v>74</v>
      </c>
      <c r="H175" s="59" t="s">
        <v>64</v>
      </c>
      <c r="I175" s="63" t="n">
        <v>7.5</v>
      </c>
      <c r="J175" s="63" t="n">
        <v>2.85</v>
      </c>
      <c r="K175" s="64" t="n">
        <v>10.35</v>
      </c>
      <c r="L175" s="63" t="n">
        <v>6.525</v>
      </c>
      <c r="M175" s="64" t="n">
        <v>11.525</v>
      </c>
      <c r="N175" s="63" t="n">
        <v>1</v>
      </c>
      <c r="O175" s="63" t="n">
        <v>4.35</v>
      </c>
      <c r="P175" s="63" t="n">
        <v>28.5</v>
      </c>
      <c r="Q175" s="63" t="n">
        <v>44.745</v>
      </c>
      <c r="R175" s="63" t="n">
        <v>5</v>
      </c>
      <c r="S175" s="63" t="n">
        <v>77.595</v>
      </c>
      <c r="T175" s="64" t="n">
        <v>78.595</v>
      </c>
    </row>
    <row r="176" customFormat="false" ht="14" hidden="false" customHeight="false" outlineLevel="0" collapsed="false">
      <c r="A176" s="57" t="s">
        <v>586</v>
      </c>
      <c r="B176" s="58" t="s">
        <v>587</v>
      </c>
      <c r="C176" s="59" t="s">
        <v>588</v>
      </c>
      <c r="D176" s="59" t="s">
        <v>143</v>
      </c>
      <c r="E176" s="108" t="n">
        <f aca="false">(9+13.375+48.5)/3</f>
        <v>23.625</v>
      </c>
      <c r="F176" s="61" t="n">
        <v>43119</v>
      </c>
      <c r="G176" s="62" t="n">
        <v>24.01</v>
      </c>
      <c r="H176" s="59" t="s">
        <v>64</v>
      </c>
      <c r="I176" s="76" t="n">
        <f aca="false">1.5*5</f>
        <v>7.5</v>
      </c>
      <c r="J176" s="76" t="n">
        <v>1.5</v>
      </c>
      <c r="K176" s="79" t="n">
        <v>9</v>
      </c>
      <c r="L176" s="76" t="n">
        <f aca="false">1.5*(((3+2.5)/2)*3)</f>
        <v>12.375</v>
      </c>
      <c r="M176" s="79" t="n">
        <v>13.375</v>
      </c>
      <c r="N176" s="76" t="n">
        <v>15</v>
      </c>
      <c r="O176" s="76" t="n">
        <f aca="false">(3*((3+1)/2)*3)</f>
        <v>18</v>
      </c>
      <c r="P176" s="76" t="n">
        <v>3</v>
      </c>
      <c r="Q176" s="76" t="n">
        <f aca="false">1*2.5*5</f>
        <v>12.5</v>
      </c>
      <c r="R176" s="76" t="n">
        <v>1</v>
      </c>
      <c r="S176" s="76" t="n">
        <v>5.5</v>
      </c>
      <c r="T176" s="79" t="n">
        <f aca="false">15+18+3+12.5</f>
        <v>48.5</v>
      </c>
    </row>
    <row r="177" customFormat="false" ht="14" hidden="false" customHeight="false" outlineLevel="0" collapsed="false">
      <c r="A177" s="57" t="s">
        <v>589</v>
      </c>
      <c r="B177" s="89" t="s">
        <v>590</v>
      </c>
      <c r="C177" s="90" t="s">
        <v>591</v>
      </c>
      <c r="D177" s="59" t="s">
        <v>78</v>
      </c>
      <c r="E177" s="91" t="n">
        <v>18.35</v>
      </c>
      <c r="F177" s="61" t="n">
        <v>36616</v>
      </c>
      <c r="G177" s="63" t="n">
        <v>21.02</v>
      </c>
      <c r="H177" s="90" t="s">
        <v>127</v>
      </c>
      <c r="I177" s="63" t="n">
        <v>12.5</v>
      </c>
      <c r="J177" s="63" t="n">
        <v>2.5</v>
      </c>
      <c r="K177" s="64" t="n">
        <v>15</v>
      </c>
      <c r="L177" s="63" t="n">
        <v>2.5</v>
      </c>
      <c r="M177" s="64" t="n">
        <v>5.5</v>
      </c>
      <c r="N177" s="63" t="n">
        <v>15</v>
      </c>
      <c r="O177" s="63" t="n">
        <v>3</v>
      </c>
      <c r="P177" s="63" t="n">
        <v>3</v>
      </c>
      <c r="Q177" s="63" t="n">
        <v>13.55</v>
      </c>
      <c r="R177" s="63" t="n">
        <v>3</v>
      </c>
      <c r="S177" s="63" t="n">
        <v>19.55</v>
      </c>
      <c r="T177" s="64" t="n">
        <v>34.55</v>
      </c>
    </row>
    <row r="178" customFormat="false" ht="14" hidden="false" customHeight="false" outlineLevel="0" collapsed="false">
      <c r="A178" s="57" t="s">
        <v>592</v>
      </c>
      <c r="B178" s="89" t="s">
        <v>593</v>
      </c>
      <c r="C178" s="90" t="s">
        <v>594</v>
      </c>
      <c r="D178" s="90" t="s">
        <v>50</v>
      </c>
      <c r="E178" s="91" t="n">
        <v>47</v>
      </c>
      <c r="F178" s="61" t="n">
        <v>38748</v>
      </c>
      <c r="G178" s="62" t="s">
        <v>86</v>
      </c>
      <c r="H178" s="90" t="s">
        <v>127</v>
      </c>
      <c r="I178" s="63" t="n">
        <v>75</v>
      </c>
      <c r="J178" s="63" t="n">
        <v>15</v>
      </c>
      <c r="K178" s="64" t="n">
        <v>90</v>
      </c>
      <c r="L178" s="63" t="n">
        <v>3</v>
      </c>
      <c r="M178" s="64" t="n">
        <v>3</v>
      </c>
      <c r="N178" s="63" t="n">
        <v>6</v>
      </c>
      <c r="O178" s="63" t="n">
        <v>9</v>
      </c>
      <c r="P178" s="63" t="n">
        <v>3</v>
      </c>
      <c r="Q178" s="63" t="n">
        <v>17.85</v>
      </c>
      <c r="R178" s="63" t="n">
        <v>6</v>
      </c>
      <c r="S178" s="63" t="n">
        <v>29.85</v>
      </c>
      <c r="T178" s="64" t="n">
        <v>44.85</v>
      </c>
    </row>
    <row r="179" customFormat="false" ht="14" hidden="false" customHeight="false" outlineLevel="0" collapsed="false">
      <c r="A179" s="57" t="s">
        <v>595</v>
      </c>
      <c r="B179" s="58" t="s">
        <v>596</v>
      </c>
      <c r="C179" s="59" t="s">
        <v>597</v>
      </c>
      <c r="D179" s="59" t="s">
        <v>78</v>
      </c>
      <c r="E179" s="60" t="n">
        <v>22.26</v>
      </c>
      <c r="F179" s="61" t="n">
        <v>36891</v>
      </c>
      <c r="G179" s="62" t="s">
        <v>86</v>
      </c>
      <c r="H179" s="59" t="s">
        <v>123</v>
      </c>
      <c r="I179" s="63" t="n">
        <v>5</v>
      </c>
      <c r="J179" s="63" t="n">
        <v>1.9</v>
      </c>
      <c r="K179" s="64" t="n">
        <v>6.9</v>
      </c>
      <c r="L179" s="63" t="n">
        <v>2.45</v>
      </c>
      <c r="M179" s="64" t="n">
        <v>7.45</v>
      </c>
      <c r="N179" s="63" t="n">
        <v>1</v>
      </c>
      <c r="O179" s="63" t="n">
        <v>7.35</v>
      </c>
      <c r="P179" s="63" t="n">
        <v>28.5</v>
      </c>
      <c r="Q179" s="63" t="n">
        <v>15.58</v>
      </c>
      <c r="R179" s="63" t="n">
        <v>5</v>
      </c>
      <c r="S179" s="63" t="n">
        <v>51.43</v>
      </c>
      <c r="T179" s="64" t="n">
        <v>52.43</v>
      </c>
    </row>
    <row r="180" s="67" customFormat="true" ht="14" hidden="false" customHeight="false" outlineLevel="0" collapsed="false">
      <c r="A180" s="82" t="s">
        <v>598</v>
      </c>
      <c r="B180" s="68" t="s">
        <v>599</v>
      </c>
      <c r="C180" s="59" t="s">
        <v>372</v>
      </c>
      <c r="D180" s="59" t="s">
        <v>262</v>
      </c>
      <c r="E180" s="60" t="n">
        <v>55.39</v>
      </c>
      <c r="F180" s="61" t="n">
        <v>36544</v>
      </c>
      <c r="G180" s="62" t="s">
        <v>236</v>
      </c>
      <c r="H180" s="59" t="s">
        <v>600</v>
      </c>
      <c r="I180" s="63" t="n">
        <v>57.5</v>
      </c>
      <c r="J180" s="63" t="n">
        <v>27.6</v>
      </c>
      <c r="K180" s="64" t="n">
        <v>85.1</v>
      </c>
      <c r="L180" s="63" t="n">
        <v>6.21</v>
      </c>
      <c r="M180" s="64" t="n">
        <v>7.21</v>
      </c>
      <c r="N180" s="63" t="n">
        <v>15</v>
      </c>
      <c r="O180" s="63" t="n">
        <v>24.3</v>
      </c>
      <c r="P180" s="63" t="n">
        <v>12.96</v>
      </c>
      <c r="Q180" s="63" t="n">
        <v>21.6</v>
      </c>
      <c r="R180" s="63" t="n">
        <v>1</v>
      </c>
      <c r="S180" s="63" t="n">
        <v>58.86</v>
      </c>
      <c r="T180" s="64" t="n">
        <v>73.86</v>
      </c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</row>
    <row r="181" customFormat="false" ht="14" hidden="false" customHeight="false" outlineLevel="0" collapsed="false">
      <c r="A181" s="57" t="s">
        <v>601</v>
      </c>
      <c r="B181" s="58" t="s">
        <v>602</v>
      </c>
      <c r="C181" s="59" t="s">
        <v>603</v>
      </c>
      <c r="D181" s="59" t="s">
        <v>50</v>
      </c>
      <c r="E181" s="60" t="n">
        <v>17.7333333333333</v>
      </c>
      <c r="F181" s="61" t="n">
        <v>36877</v>
      </c>
      <c r="G181" s="62" t="n">
        <v>20.6666666666667</v>
      </c>
      <c r="H181" s="59" t="s">
        <v>71</v>
      </c>
      <c r="I181" s="63" t="n">
        <v>15</v>
      </c>
      <c r="J181" s="63" t="n">
        <v>3</v>
      </c>
      <c r="K181" s="64" t="n">
        <v>18</v>
      </c>
      <c r="L181" s="63" t="n">
        <v>3</v>
      </c>
      <c r="M181" s="64" t="n">
        <v>6</v>
      </c>
      <c r="N181" s="63" t="n">
        <v>9</v>
      </c>
      <c r="O181" s="63" t="n">
        <v>9</v>
      </c>
      <c r="P181" s="63" t="n">
        <v>3</v>
      </c>
      <c r="Q181" s="63" t="n">
        <v>8.2</v>
      </c>
      <c r="R181" s="63" t="n">
        <v>3</v>
      </c>
      <c r="S181" s="63" t="n">
        <v>20.2</v>
      </c>
      <c r="T181" s="64" t="n">
        <v>29.2</v>
      </c>
    </row>
    <row r="182" customFormat="false" ht="14" hidden="false" customHeight="false" outlineLevel="0" collapsed="false">
      <c r="A182" s="57" t="s">
        <v>604</v>
      </c>
      <c r="B182" s="58" t="s">
        <v>605</v>
      </c>
      <c r="C182" s="59" t="s">
        <v>606</v>
      </c>
      <c r="D182" s="59" t="s">
        <v>143</v>
      </c>
      <c r="E182" s="60" t="n">
        <v>8.67</v>
      </c>
      <c r="F182" s="61" t="n">
        <v>36616</v>
      </c>
      <c r="G182" s="62" t="n">
        <v>15.43</v>
      </c>
      <c r="H182" s="59" t="s">
        <v>61</v>
      </c>
      <c r="I182" s="63" t="n">
        <v>5</v>
      </c>
      <c r="J182" s="63" t="n">
        <v>1</v>
      </c>
      <c r="K182" s="64" t="n">
        <v>6</v>
      </c>
      <c r="L182" s="63" t="n">
        <v>3</v>
      </c>
      <c r="M182" s="64" t="n">
        <v>8</v>
      </c>
      <c r="N182" s="63" t="n">
        <v>1</v>
      </c>
      <c r="O182" s="63" t="n">
        <v>3</v>
      </c>
      <c r="P182" s="63" t="n">
        <v>3</v>
      </c>
      <c r="Q182" s="63" t="n">
        <v>5</v>
      </c>
      <c r="R182" s="63" t="n">
        <v>5</v>
      </c>
      <c r="S182" s="63" t="n">
        <v>11</v>
      </c>
      <c r="T182" s="64" t="n">
        <v>12</v>
      </c>
    </row>
    <row r="183" customFormat="false" ht="14" hidden="false" customHeight="false" outlineLevel="0" collapsed="false">
      <c r="A183" s="131" t="s">
        <v>607</v>
      </c>
      <c r="B183" s="132" t="s">
        <v>608</v>
      </c>
      <c r="C183" s="133" t="s">
        <v>609</v>
      </c>
      <c r="D183" s="59" t="s">
        <v>50</v>
      </c>
      <c r="E183" s="60" t="n">
        <v>39.2</v>
      </c>
      <c r="F183" s="61" t="n">
        <v>38411</v>
      </c>
      <c r="G183" s="62" t="n">
        <v>31.7</v>
      </c>
      <c r="H183" s="59" t="s">
        <v>71</v>
      </c>
      <c r="I183" s="63" t="n">
        <v>22.5</v>
      </c>
      <c r="J183" s="63" t="n">
        <v>13.5</v>
      </c>
      <c r="K183" s="64" t="n">
        <v>36</v>
      </c>
      <c r="L183" s="63" t="n">
        <v>6</v>
      </c>
      <c r="M183" s="64" t="n">
        <v>7</v>
      </c>
      <c r="N183" s="63" t="n">
        <v>5</v>
      </c>
      <c r="O183" s="63" t="n">
        <v>36</v>
      </c>
      <c r="P183" s="63" t="n">
        <v>9</v>
      </c>
      <c r="Q183" s="63" t="n">
        <v>24.6</v>
      </c>
      <c r="R183" s="63" t="n">
        <v>1</v>
      </c>
      <c r="S183" s="63" t="n">
        <v>69.6</v>
      </c>
      <c r="T183" s="64" t="n">
        <v>74.6</v>
      </c>
    </row>
    <row r="184" customFormat="false" ht="14" hidden="false" customHeight="false" outlineLevel="0" collapsed="false">
      <c r="A184" s="57" t="s">
        <v>610</v>
      </c>
      <c r="B184" s="89" t="s">
        <v>611</v>
      </c>
      <c r="C184" s="90" t="s">
        <v>612</v>
      </c>
      <c r="D184" s="59" t="s">
        <v>78</v>
      </c>
      <c r="E184" s="91" t="n">
        <v>101.83</v>
      </c>
      <c r="F184" s="61" t="n">
        <v>36172</v>
      </c>
      <c r="G184" s="63" t="n">
        <v>104.5</v>
      </c>
      <c r="H184" s="59" t="s">
        <v>467</v>
      </c>
      <c r="I184" s="63" t="n">
        <v>62.5</v>
      </c>
      <c r="J184" s="63" t="n">
        <v>37.5</v>
      </c>
      <c r="K184" s="64" t="n">
        <v>100</v>
      </c>
      <c r="L184" s="63" t="n">
        <v>22.5</v>
      </c>
      <c r="M184" s="64" t="n">
        <v>25.5</v>
      </c>
      <c r="N184" s="63" t="n">
        <v>15</v>
      </c>
      <c r="O184" s="63" t="n">
        <v>45</v>
      </c>
      <c r="P184" s="63" t="n">
        <v>45</v>
      </c>
      <c r="Q184" s="63" t="n">
        <v>75</v>
      </c>
      <c r="R184" s="63" t="n">
        <v>3</v>
      </c>
      <c r="S184" s="63" t="n">
        <v>165</v>
      </c>
      <c r="T184" s="64" t="n">
        <v>180</v>
      </c>
    </row>
    <row r="185" customFormat="false" ht="14" hidden="false" customHeight="false" outlineLevel="0" collapsed="false">
      <c r="A185" s="57" t="s">
        <v>613</v>
      </c>
      <c r="B185" s="58" t="s">
        <v>614</v>
      </c>
      <c r="C185" s="59"/>
      <c r="D185" s="59" t="s">
        <v>143</v>
      </c>
      <c r="E185" s="60" t="n">
        <v>21.3733333333333</v>
      </c>
      <c r="F185" s="61" t="n">
        <v>42479</v>
      </c>
      <c r="G185" s="62" t="s">
        <v>54</v>
      </c>
      <c r="H185" s="59"/>
      <c r="I185" s="63" t="n">
        <v>7.5</v>
      </c>
      <c r="J185" s="63" t="n">
        <v>1.5</v>
      </c>
      <c r="K185" s="64" t="n">
        <v>9</v>
      </c>
      <c r="L185" s="63" t="n">
        <v>3</v>
      </c>
      <c r="M185" s="64" t="n">
        <v>4</v>
      </c>
      <c r="N185" s="63" t="n">
        <v>25</v>
      </c>
      <c r="O185" s="63" t="n">
        <v>6.12</v>
      </c>
      <c r="P185" s="63" t="n">
        <v>15</v>
      </c>
      <c r="Q185" s="63" t="n">
        <v>5</v>
      </c>
      <c r="R185" s="63" t="n">
        <v>1</v>
      </c>
      <c r="S185" s="63" t="n">
        <v>26.12</v>
      </c>
      <c r="T185" s="64" t="n">
        <v>51.12</v>
      </c>
    </row>
    <row r="186" s="115" customFormat="true" ht="13.5" hidden="false" customHeight="true" outlineLevel="0" collapsed="false">
      <c r="A186" s="57" t="s">
        <v>615</v>
      </c>
      <c r="B186" s="58" t="s">
        <v>616</v>
      </c>
      <c r="C186" s="59" t="s">
        <v>617</v>
      </c>
      <c r="D186" s="59" t="s">
        <v>50</v>
      </c>
      <c r="E186" s="60" t="n">
        <v>15.7333333333333</v>
      </c>
      <c r="F186" s="61" t="n">
        <v>38077</v>
      </c>
      <c r="G186" s="62" t="n">
        <v>22</v>
      </c>
      <c r="H186" s="59" t="s">
        <v>467</v>
      </c>
      <c r="I186" s="63" t="n">
        <v>5</v>
      </c>
      <c r="J186" s="63" t="n">
        <v>1</v>
      </c>
      <c r="K186" s="64" t="n">
        <v>6</v>
      </c>
      <c r="L186" s="63" t="n">
        <v>3</v>
      </c>
      <c r="M186" s="64" t="n">
        <v>6</v>
      </c>
      <c r="N186" s="63" t="n">
        <v>15</v>
      </c>
      <c r="O186" s="63" t="n">
        <v>9</v>
      </c>
      <c r="P186" s="63" t="n">
        <v>3</v>
      </c>
      <c r="Q186" s="63" t="n">
        <v>8.2</v>
      </c>
      <c r="R186" s="63" t="n">
        <v>3</v>
      </c>
      <c r="S186" s="63" t="n">
        <v>20.2</v>
      </c>
      <c r="T186" s="64" t="n">
        <v>35.2</v>
      </c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</row>
    <row r="187" customFormat="false" ht="14" hidden="false" customHeight="false" outlineLevel="0" collapsed="false">
      <c r="A187" s="131" t="s">
        <v>618</v>
      </c>
      <c r="B187" s="132" t="s">
        <v>619</v>
      </c>
      <c r="C187" s="133" t="s">
        <v>620</v>
      </c>
      <c r="D187" s="59" t="s">
        <v>50</v>
      </c>
      <c r="E187" s="60" t="n">
        <v>26.4666666666667</v>
      </c>
      <c r="F187" s="61" t="n">
        <v>38411</v>
      </c>
      <c r="G187" s="62" t="n">
        <v>20.5</v>
      </c>
      <c r="H187" s="59" t="s">
        <v>61</v>
      </c>
      <c r="I187" s="63" t="n">
        <v>12.5</v>
      </c>
      <c r="J187" s="63" t="n">
        <v>7.5</v>
      </c>
      <c r="K187" s="64" t="n">
        <v>20</v>
      </c>
      <c r="L187" s="63" t="n">
        <v>7.5</v>
      </c>
      <c r="M187" s="64" t="n">
        <v>8.5</v>
      </c>
      <c r="N187" s="63" t="n">
        <v>5</v>
      </c>
      <c r="O187" s="63" t="n">
        <v>9</v>
      </c>
      <c r="P187" s="63" t="n">
        <v>9</v>
      </c>
      <c r="Q187" s="63" t="n">
        <v>27.9</v>
      </c>
      <c r="R187" s="63" t="n">
        <v>1</v>
      </c>
      <c r="S187" s="63" t="n">
        <v>45.9</v>
      </c>
      <c r="T187" s="64" t="n">
        <v>50.9</v>
      </c>
    </row>
    <row r="188" s="67" customFormat="true" ht="14" hidden="false" customHeight="false" outlineLevel="0" collapsed="false">
      <c r="A188" s="82" t="s">
        <v>621</v>
      </c>
      <c r="B188" s="58" t="s">
        <v>622</v>
      </c>
      <c r="C188" s="59" t="s">
        <v>623</v>
      </c>
      <c r="D188" s="59" t="s">
        <v>78</v>
      </c>
      <c r="E188" s="60" t="n">
        <v>48.1783333333333</v>
      </c>
      <c r="F188" s="61" t="n">
        <v>38411</v>
      </c>
      <c r="G188" s="62" t="s">
        <v>54</v>
      </c>
      <c r="H188" s="59" t="s">
        <v>624</v>
      </c>
      <c r="I188" s="63" t="n">
        <v>28.5</v>
      </c>
      <c r="J188" s="63" t="n">
        <v>10.83</v>
      </c>
      <c r="K188" s="64" t="n">
        <v>39.33</v>
      </c>
      <c r="L188" s="63" t="n">
        <v>3.99</v>
      </c>
      <c r="M188" s="64" t="n">
        <v>6.99</v>
      </c>
      <c r="N188" s="63" t="n">
        <v>15</v>
      </c>
      <c r="O188" s="63" t="n">
        <v>18.9</v>
      </c>
      <c r="P188" s="63" t="n">
        <v>28.5</v>
      </c>
      <c r="Q188" s="63" t="n">
        <v>35.815</v>
      </c>
      <c r="R188" s="63" t="n">
        <v>3</v>
      </c>
      <c r="S188" s="63" t="n">
        <v>83.215</v>
      </c>
      <c r="T188" s="64" t="n">
        <v>98.215</v>
      </c>
    </row>
    <row r="189" customFormat="false" ht="14.25" hidden="false" customHeight="true" outlineLevel="0" collapsed="false">
      <c r="A189" s="57" t="s">
        <v>625</v>
      </c>
      <c r="B189" s="58" t="s">
        <v>626</v>
      </c>
      <c r="C189" s="59" t="s">
        <v>627</v>
      </c>
      <c r="D189" s="59" t="s">
        <v>143</v>
      </c>
      <c r="E189" s="60" t="n">
        <v>23.45</v>
      </c>
      <c r="F189" s="61" t="n">
        <v>36544</v>
      </c>
      <c r="G189" s="62" t="n">
        <v>22</v>
      </c>
      <c r="H189" s="59" t="s">
        <v>61</v>
      </c>
      <c r="I189" s="63" t="n">
        <v>5</v>
      </c>
      <c r="J189" s="63" t="n">
        <v>3</v>
      </c>
      <c r="K189" s="64" t="n">
        <v>8</v>
      </c>
      <c r="L189" s="63" t="n">
        <v>2</v>
      </c>
      <c r="M189" s="64" t="n">
        <v>3</v>
      </c>
      <c r="N189" s="63" t="n">
        <v>25</v>
      </c>
      <c r="O189" s="63" t="n">
        <v>6</v>
      </c>
      <c r="P189" s="63" t="n">
        <v>9</v>
      </c>
      <c r="Q189" s="63" t="n">
        <v>19.35</v>
      </c>
      <c r="R189" s="63" t="n">
        <v>1</v>
      </c>
      <c r="S189" s="63" t="n">
        <v>34.35</v>
      </c>
      <c r="T189" s="64" t="n">
        <v>59.35</v>
      </c>
    </row>
    <row r="190" s="67" customFormat="true" ht="14.25" hidden="false" customHeight="true" outlineLevel="0" collapsed="false">
      <c r="A190" s="82" t="s">
        <v>628</v>
      </c>
      <c r="B190" s="58" t="s">
        <v>629</v>
      </c>
      <c r="C190" s="59" t="s">
        <v>630</v>
      </c>
      <c r="D190" s="59" t="s">
        <v>387</v>
      </c>
      <c r="E190" s="60" t="n">
        <v>28.67</v>
      </c>
      <c r="F190" s="61" t="n">
        <v>36172</v>
      </c>
      <c r="G190" s="62" t="n">
        <v>27.3</v>
      </c>
      <c r="H190" s="59" t="s">
        <v>98</v>
      </c>
      <c r="I190" s="63" t="n">
        <v>5</v>
      </c>
      <c r="J190" s="63" t="n">
        <v>5</v>
      </c>
      <c r="K190" s="64" t="n">
        <v>10</v>
      </c>
      <c r="L190" s="63" t="n">
        <v>5</v>
      </c>
      <c r="M190" s="64" t="n">
        <v>6</v>
      </c>
      <c r="N190" s="63" t="n">
        <v>15</v>
      </c>
      <c r="O190" s="63" t="n">
        <v>15</v>
      </c>
      <c r="P190" s="63" t="n">
        <v>15</v>
      </c>
      <c r="Q190" s="63" t="n">
        <v>25</v>
      </c>
      <c r="R190" s="63" t="n">
        <v>1</v>
      </c>
      <c r="S190" s="63" t="n">
        <v>55</v>
      </c>
      <c r="T190" s="64" t="n">
        <v>70</v>
      </c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</row>
    <row r="191" s="67" customFormat="true" ht="14" hidden="false" customHeight="false" outlineLevel="0" collapsed="false">
      <c r="A191" s="57" t="s">
        <v>631</v>
      </c>
      <c r="B191" s="58" t="s">
        <v>632</v>
      </c>
      <c r="C191" s="59" t="s">
        <v>633</v>
      </c>
      <c r="D191" s="59" t="s">
        <v>78</v>
      </c>
      <c r="E191" s="60" t="n">
        <v>26.2833333333333</v>
      </c>
      <c r="F191" s="61" t="n">
        <v>36172</v>
      </c>
      <c r="G191" s="62" t="n">
        <v>26.28</v>
      </c>
      <c r="H191" s="59" t="s">
        <v>634</v>
      </c>
      <c r="I191" s="63" t="n">
        <v>7.5</v>
      </c>
      <c r="J191" s="63" t="n">
        <v>1.5</v>
      </c>
      <c r="K191" s="64" t="n">
        <v>9</v>
      </c>
      <c r="L191" s="63" t="n">
        <v>3</v>
      </c>
      <c r="M191" s="64" t="n">
        <v>4</v>
      </c>
      <c r="N191" s="63" t="n">
        <v>25</v>
      </c>
      <c r="O191" s="63" t="n">
        <v>18</v>
      </c>
      <c r="P191" s="63" t="n">
        <v>15</v>
      </c>
      <c r="Q191" s="63" t="n">
        <v>7.85</v>
      </c>
      <c r="R191" s="63" t="n">
        <v>1</v>
      </c>
      <c r="S191" s="63" t="n">
        <v>40.85</v>
      </c>
      <c r="T191" s="64" t="n">
        <v>65.85</v>
      </c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</row>
    <row r="192" s="67" customFormat="true" ht="14.25" hidden="false" customHeight="true" outlineLevel="0" collapsed="false">
      <c r="A192" s="57" t="s">
        <v>635</v>
      </c>
      <c r="B192" s="58" t="s">
        <v>636</v>
      </c>
      <c r="C192" s="59" t="s">
        <v>637</v>
      </c>
      <c r="D192" s="59" t="s">
        <v>78</v>
      </c>
      <c r="E192" s="60" t="n">
        <v>38.55</v>
      </c>
      <c r="F192" s="61" t="n">
        <v>35461</v>
      </c>
      <c r="G192" s="62" t="n">
        <v>42.1</v>
      </c>
      <c r="H192" s="59" t="s">
        <v>61</v>
      </c>
      <c r="I192" s="63" t="n">
        <v>22.5</v>
      </c>
      <c r="J192" s="63" t="n">
        <v>4.5</v>
      </c>
      <c r="K192" s="64" t="n">
        <v>27</v>
      </c>
      <c r="L192" s="63" t="n">
        <v>4.5</v>
      </c>
      <c r="M192" s="64" t="n">
        <v>5.5</v>
      </c>
      <c r="N192" s="63" t="n">
        <v>25</v>
      </c>
      <c r="O192" s="63" t="n">
        <v>27</v>
      </c>
      <c r="P192" s="63" t="n">
        <v>9</v>
      </c>
      <c r="Q192" s="63" t="n">
        <v>22.15</v>
      </c>
      <c r="R192" s="63" t="n">
        <v>1</v>
      </c>
      <c r="S192" s="63" t="n">
        <v>58.15</v>
      </c>
      <c r="T192" s="64" t="n">
        <v>83.15</v>
      </c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</row>
    <row r="193" s="67" customFormat="true" ht="14.25" hidden="false" customHeight="true" outlineLevel="0" collapsed="false">
      <c r="A193" s="57" t="s">
        <v>638</v>
      </c>
      <c r="B193" s="58" t="s">
        <v>639</v>
      </c>
      <c r="C193" s="59" t="s">
        <v>640</v>
      </c>
      <c r="D193" s="59" t="s">
        <v>50</v>
      </c>
      <c r="E193" s="60" t="n">
        <v>25.224</v>
      </c>
      <c r="F193" s="61" t="n">
        <v>35494</v>
      </c>
      <c r="G193" s="62" t="s">
        <v>236</v>
      </c>
      <c r="H193" s="59" t="s">
        <v>641</v>
      </c>
      <c r="I193" s="63" t="n">
        <v>15</v>
      </c>
      <c r="J193" s="63" t="n">
        <v>6.3</v>
      </c>
      <c r="K193" s="64" t="n">
        <v>21.3</v>
      </c>
      <c r="L193" s="63" t="n">
        <v>1.55</v>
      </c>
      <c r="M193" s="64" t="n">
        <v>6.55</v>
      </c>
      <c r="N193" s="63" t="n">
        <v>5</v>
      </c>
      <c r="O193" s="63" t="n">
        <v>5.022</v>
      </c>
      <c r="P193" s="63" t="n">
        <v>6.3</v>
      </c>
      <c r="Q193" s="63" t="n">
        <v>31.5</v>
      </c>
      <c r="R193" s="63" t="n">
        <v>5</v>
      </c>
      <c r="S193" s="63" t="n">
        <v>42.822</v>
      </c>
      <c r="T193" s="64" t="n">
        <v>47.822</v>
      </c>
    </row>
    <row r="194" customFormat="false" ht="14" hidden="false" customHeight="false" outlineLevel="0" collapsed="false">
      <c r="A194" s="82" t="s">
        <v>642</v>
      </c>
      <c r="B194" s="83" t="s">
        <v>643</v>
      </c>
      <c r="C194" s="75" t="s">
        <v>644</v>
      </c>
      <c r="D194" s="100" t="s">
        <v>143</v>
      </c>
      <c r="E194" s="111" t="n">
        <f aca="false">(18+14+40)/3</f>
        <v>24</v>
      </c>
      <c r="F194" s="78" t="n">
        <v>43071</v>
      </c>
      <c r="G194" s="75" t="s">
        <v>54</v>
      </c>
      <c r="H194" s="75"/>
      <c r="I194" s="112" t="n">
        <f aca="false">3*(1*5)</f>
        <v>15</v>
      </c>
      <c r="J194" s="112" t="n">
        <f aca="false">3*(1*1)</f>
        <v>3</v>
      </c>
      <c r="K194" s="113" t="n">
        <v>18</v>
      </c>
      <c r="L194" s="112" t="n">
        <f aca="false">3*(((1+5)/2)*1)</f>
        <v>9</v>
      </c>
      <c r="M194" s="113" t="n">
        <v>14</v>
      </c>
      <c r="N194" s="112" t="n">
        <v>5</v>
      </c>
      <c r="O194" s="112" t="n">
        <f aca="false">(3*((1+5)/2)*3)</f>
        <v>27</v>
      </c>
      <c r="P194" s="112" t="n">
        <v>3</v>
      </c>
      <c r="Q194" s="112" t="n">
        <v>5</v>
      </c>
      <c r="R194" s="76" t="n">
        <v>5</v>
      </c>
      <c r="S194" s="99" t="n">
        <v>4</v>
      </c>
      <c r="T194" s="114" t="n">
        <v>40</v>
      </c>
    </row>
    <row r="195" s="127" customFormat="true" ht="14" hidden="false" customHeight="false" outlineLevel="0" collapsed="false">
      <c r="A195" s="57" t="s">
        <v>645</v>
      </c>
      <c r="B195" s="58" t="s">
        <v>646</v>
      </c>
      <c r="C195" s="59" t="s">
        <v>647</v>
      </c>
      <c r="D195" s="59" t="s">
        <v>50</v>
      </c>
      <c r="E195" s="60" t="n">
        <v>9.43333333333333</v>
      </c>
      <c r="F195" s="61" t="n">
        <v>36257</v>
      </c>
      <c r="G195" s="141" t="n">
        <v>13.3</v>
      </c>
      <c r="H195" s="59" t="s">
        <v>61</v>
      </c>
      <c r="I195" s="63" t="n">
        <v>5</v>
      </c>
      <c r="J195" s="63" t="n">
        <v>1</v>
      </c>
      <c r="K195" s="64" t="n">
        <v>6</v>
      </c>
      <c r="L195" s="63" t="n">
        <v>1</v>
      </c>
      <c r="M195" s="64" t="n">
        <v>4</v>
      </c>
      <c r="N195" s="63" t="n">
        <v>3</v>
      </c>
      <c r="O195" s="63" t="n">
        <v>3</v>
      </c>
      <c r="P195" s="63" t="n">
        <v>3</v>
      </c>
      <c r="Q195" s="63" t="n">
        <v>9.3</v>
      </c>
      <c r="R195" s="63" t="n">
        <v>3</v>
      </c>
      <c r="S195" s="63" t="n">
        <v>15.3</v>
      </c>
      <c r="T195" s="64" t="n">
        <v>18.3</v>
      </c>
      <c r="U195" s="142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</row>
    <row r="196" s="127" customFormat="true" ht="14" hidden="false" customHeight="false" outlineLevel="0" collapsed="false">
      <c r="A196" s="57" t="s">
        <v>648</v>
      </c>
      <c r="B196" s="58" t="s">
        <v>649</v>
      </c>
      <c r="C196" s="59" t="s">
        <v>650</v>
      </c>
      <c r="D196" s="59" t="s">
        <v>78</v>
      </c>
      <c r="E196" s="60" t="n">
        <v>39.5666666666667</v>
      </c>
      <c r="F196" s="61" t="n">
        <v>38077</v>
      </c>
      <c r="G196" s="141" t="n">
        <v>39.6</v>
      </c>
      <c r="H196" s="59" t="s">
        <v>64</v>
      </c>
      <c r="I196" s="63" t="n">
        <v>5</v>
      </c>
      <c r="J196" s="63" t="n">
        <v>1.9</v>
      </c>
      <c r="K196" s="64" t="n">
        <v>6.9</v>
      </c>
      <c r="L196" s="63" t="n">
        <v>2.45</v>
      </c>
      <c r="M196" s="64" t="n">
        <v>3.45</v>
      </c>
      <c r="N196" s="63" t="n">
        <v>25</v>
      </c>
      <c r="O196" s="63" t="n">
        <v>7.35</v>
      </c>
      <c r="P196" s="63" t="n">
        <v>28.5</v>
      </c>
      <c r="Q196" s="63" t="n">
        <v>47.5</v>
      </c>
      <c r="R196" s="63" t="n">
        <v>1</v>
      </c>
      <c r="S196" s="63" t="n">
        <v>83.35</v>
      </c>
      <c r="T196" s="64" t="n">
        <v>108.35</v>
      </c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</row>
    <row r="197" s="67" customFormat="true" ht="14" hidden="false" customHeight="false" outlineLevel="0" collapsed="false">
      <c r="A197" s="82" t="s">
        <v>651</v>
      </c>
      <c r="B197" s="83" t="s">
        <v>652</v>
      </c>
      <c r="C197" s="75" t="s">
        <v>653</v>
      </c>
      <c r="D197" s="100" t="s">
        <v>143</v>
      </c>
      <c r="E197" s="111" t="n">
        <f aca="false">(15+10.5+27.5)/3</f>
        <v>17.6666666666667</v>
      </c>
      <c r="F197" s="78" t="n">
        <v>43071</v>
      </c>
      <c r="G197" s="75" t="s">
        <v>54</v>
      </c>
      <c r="H197" s="75" t="s">
        <v>71</v>
      </c>
      <c r="I197" s="112" t="n">
        <f aca="false">2.5*5</f>
        <v>12.5</v>
      </c>
      <c r="J197" s="112" t="n">
        <f aca="false">2.5*(1)</f>
        <v>2.5</v>
      </c>
      <c r="K197" s="113" t="n">
        <v>15</v>
      </c>
      <c r="L197" s="112" t="n">
        <f aca="false">2.5*(((1+1)/2)*3)</f>
        <v>7.5</v>
      </c>
      <c r="M197" s="113" t="n">
        <v>10.5</v>
      </c>
      <c r="N197" s="112" t="n">
        <v>9</v>
      </c>
      <c r="O197" s="112" t="n">
        <f aca="false">(1*(((1+1)/2)*3))</f>
        <v>3</v>
      </c>
      <c r="P197" s="112" t="n">
        <v>3</v>
      </c>
      <c r="Q197" s="112" t="n">
        <f aca="false">2.5*5</f>
        <v>12.5</v>
      </c>
      <c r="R197" s="76" t="n">
        <v>3</v>
      </c>
      <c r="S197" s="112" t="n">
        <v>3.5</v>
      </c>
      <c r="T197" s="114" t="n">
        <f aca="false">9+3+3+12.5</f>
        <v>27.5</v>
      </c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</row>
    <row r="198" customFormat="false" ht="14.25" hidden="false" customHeight="true" outlineLevel="0" collapsed="false">
      <c r="A198" s="57" t="s">
        <v>654</v>
      </c>
      <c r="B198" s="58" t="s">
        <v>655</v>
      </c>
      <c r="C198" s="59" t="s">
        <v>656</v>
      </c>
      <c r="D198" s="59" t="s">
        <v>50</v>
      </c>
      <c r="E198" s="60" t="n">
        <v>23.33</v>
      </c>
      <c r="F198" s="61" t="n">
        <v>42112</v>
      </c>
      <c r="G198" s="62" t="s">
        <v>237</v>
      </c>
      <c r="H198" s="59"/>
      <c r="I198" s="62" t="n">
        <v>15</v>
      </c>
      <c r="J198" s="62" t="n">
        <v>3</v>
      </c>
      <c r="K198" s="64" t="n">
        <v>18</v>
      </c>
      <c r="L198" s="63" t="n">
        <v>3</v>
      </c>
      <c r="M198" s="64" t="n">
        <v>4</v>
      </c>
      <c r="N198" s="63" t="n">
        <v>25</v>
      </c>
      <c r="O198" s="63" t="n">
        <v>21</v>
      </c>
      <c r="P198" s="63" t="n">
        <v>46</v>
      </c>
      <c r="Q198" s="63" t="n">
        <v>15</v>
      </c>
      <c r="R198" s="63" t="n">
        <v>1</v>
      </c>
      <c r="S198" s="63" t="n">
        <v>21</v>
      </c>
      <c r="T198" s="64" t="n">
        <v>46</v>
      </c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  <c r="DS198" s="67"/>
      <c r="DT198" s="67"/>
      <c r="DU198" s="67"/>
      <c r="DV198" s="67"/>
      <c r="DW198" s="67"/>
      <c r="DX198" s="67"/>
      <c r="DY198" s="67"/>
      <c r="DZ198" s="67"/>
      <c r="EA198" s="67"/>
      <c r="EB198" s="67"/>
      <c r="EC198" s="67"/>
      <c r="ED198" s="67"/>
      <c r="EE198" s="67"/>
      <c r="EF198" s="67"/>
      <c r="EG198" s="67"/>
      <c r="EH198" s="67"/>
      <c r="EI198" s="67"/>
      <c r="EJ198" s="67"/>
      <c r="EK198" s="67"/>
      <c r="EL198" s="67"/>
      <c r="EM198" s="67"/>
      <c r="EN198" s="67"/>
      <c r="EO198" s="67"/>
      <c r="EP198" s="67"/>
      <c r="EQ198" s="67"/>
      <c r="ER198" s="67"/>
      <c r="ES198" s="67"/>
      <c r="ET198" s="67"/>
      <c r="EU198" s="67"/>
      <c r="EV198" s="67"/>
      <c r="EW198" s="67"/>
      <c r="EX198" s="67"/>
      <c r="EY198" s="67"/>
      <c r="EZ198" s="67"/>
      <c r="FA198" s="67"/>
      <c r="FB198" s="67"/>
      <c r="FC198" s="67"/>
      <c r="FD198" s="67"/>
      <c r="FE198" s="67"/>
      <c r="FF198" s="67"/>
      <c r="FG198" s="67"/>
      <c r="FH198" s="67"/>
      <c r="FI198" s="67"/>
      <c r="FJ198" s="67"/>
      <c r="FK198" s="67"/>
      <c r="FL198" s="67"/>
      <c r="FM198" s="67"/>
      <c r="FN198" s="67"/>
      <c r="FO198" s="67"/>
      <c r="FP198" s="67"/>
      <c r="FQ198" s="67"/>
      <c r="FR198" s="67"/>
      <c r="FS198" s="67"/>
      <c r="FT198" s="67"/>
      <c r="FU198" s="67"/>
      <c r="FV198" s="67"/>
      <c r="FW198" s="67"/>
      <c r="FX198" s="67"/>
      <c r="FY198" s="67"/>
      <c r="FZ198" s="67"/>
      <c r="GA198" s="67"/>
      <c r="GB198" s="67"/>
      <c r="GC198" s="67"/>
      <c r="GD198" s="67"/>
      <c r="GE198" s="67"/>
      <c r="GF198" s="67"/>
      <c r="GG198" s="67"/>
      <c r="GH198" s="67"/>
      <c r="GI198" s="67"/>
      <c r="GJ198" s="67"/>
      <c r="GK198" s="67"/>
      <c r="GL198" s="67"/>
      <c r="GM198" s="67"/>
      <c r="GN198" s="67"/>
      <c r="GO198" s="67"/>
      <c r="GP198" s="67"/>
      <c r="GQ198" s="67"/>
      <c r="GR198" s="67"/>
      <c r="GS198" s="67"/>
      <c r="GT198" s="67"/>
      <c r="GU198" s="67"/>
      <c r="GV198" s="67"/>
      <c r="GW198" s="67"/>
      <c r="GX198" s="67"/>
      <c r="GY198" s="67"/>
      <c r="GZ198" s="67"/>
      <c r="HA198" s="67"/>
      <c r="HB198" s="67"/>
      <c r="HC198" s="67"/>
      <c r="HD198" s="67"/>
      <c r="HE198" s="67"/>
      <c r="HF198" s="67"/>
      <c r="HG198" s="67"/>
      <c r="HH198" s="67"/>
      <c r="HI198" s="67"/>
      <c r="HJ198" s="67"/>
      <c r="HK198" s="67"/>
      <c r="HL198" s="67"/>
      <c r="HM198" s="67"/>
      <c r="HN198" s="67"/>
      <c r="HO198" s="67"/>
      <c r="HP198" s="67"/>
      <c r="HQ198" s="67"/>
      <c r="HR198" s="67"/>
      <c r="HS198" s="67"/>
      <c r="HT198" s="67"/>
      <c r="HU198" s="67"/>
      <c r="HV198" s="67"/>
      <c r="HW198" s="67"/>
      <c r="HX198" s="67"/>
      <c r="HY198" s="67"/>
      <c r="HZ198" s="67"/>
      <c r="IA198" s="67"/>
      <c r="IB198" s="67"/>
      <c r="IC198" s="67"/>
      <c r="ID198" s="67"/>
      <c r="IE198" s="67"/>
      <c r="IF198" s="67"/>
      <c r="IG198" s="67"/>
      <c r="IH198" s="67"/>
      <c r="II198" s="67"/>
      <c r="IJ198" s="67"/>
      <c r="IK198" s="67"/>
      <c r="IL198" s="67"/>
      <c r="IM198" s="67"/>
      <c r="IN198" s="67"/>
      <c r="IO198" s="67"/>
      <c r="IP198" s="67"/>
      <c r="IQ198" s="67"/>
      <c r="IR198" s="67"/>
      <c r="IS198" s="67"/>
      <c r="IT198" s="67"/>
      <c r="IU198" s="67"/>
    </row>
    <row r="199" customFormat="false" ht="14" hidden="false" customHeight="false" outlineLevel="0" collapsed="false">
      <c r="A199" s="57" t="s">
        <v>657</v>
      </c>
      <c r="B199" s="68" t="s">
        <v>658</v>
      </c>
      <c r="C199" s="59" t="s">
        <v>659</v>
      </c>
      <c r="D199" s="59" t="s">
        <v>50</v>
      </c>
      <c r="E199" s="60" t="n">
        <v>19.8666666666667</v>
      </c>
      <c r="F199" s="61" t="n">
        <v>36544</v>
      </c>
      <c r="G199" s="62" t="n">
        <v>28.67</v>
      </c>
      <c r="H199" s="59" t="s">
        <v>71</v>
      </c>
      <c r="I199" s="63" t="n">
        <v>5</v>
      </c>
      <c r="J199" s="63" t="n">
        <v>3</v>
      </c>
      <c r="K199" s="64" t="n">
        <v>8</v>
      </c>
      <c r="L199" s="63" t="n">
        <v>3</v>
      </c>
      <c r="M199" s="64" t="n">
        <v>6</v>
      </c>
      <c r="N199" s="63" t="n">
        <v>3</v>
      </c>
      <c r="O199" s="63" t="n">
        <v>9</v>
      </c>
      <c r="P199" s="63" t="n">
        <v>9</v>
      </c>
      <c r="Q199" s="63" t="n">
        <v>24.6</v>
      </c>
      <c r="R199" s="63" t="n">
        <v>3</v>
      </c>
      <c r="S199" s="63" t="n">
        <v>42.6</v>
      </c>
      <c r="T199" s="64" t="n">
        <v>45.6</v>
      </c>
    </row>
    <row r="200" customFormat="false" ht="14" hidden="false" customHeight="false" outlineLevel="0" collapsed="false">
      <c r="A200" s="57" t="s">
        <v>660</v>
      </c>
      <c r="B200" s="58" t="s">
        <v>661</v>
      </c>
      <c r="C200" s="59" t="s">
        <v>662</v>
      </c>
      <c r="D200" s="59" t="s">
        <v>387</v>
      </c>
      <c r="E200" s="60" t="n">
        <v>24.8</v>
      </c>
      <c r="F200" s="61" t="n">
        <v>38077</v>
      </c>
      <c r="G200" s="62" t="n">
        <v>13.07</v>
      </c>
      <c r="H200" s="59" t="s">
        <v>64</v>
      </c>
      <c r="I200" s="63" t="n">
        <v>15</v>
      </c>
      <c r="J200" s="63" t="n">
        <v>6.3</v>
      </c>
      <c r="K200" s="64" t="n">
        <v>21.3</v>
      </c>
      <c r="L200" s="63" t="n">
        <v>4.65</v>
      </c>
      <c r="M200" s="64" t="n">
        <v>5.65</v>
      </c>
      <c r="N200" s="63" t="n">
        <v>5</v>
      </c>
      <c r="O200" s="63" t="n">
        <v>4.65</v>
      </c>
      <c r="P200" s="63" t="n">
        <v>6.3</v>
      </c>
      <c r="Q200" s="63" t="n">
        <v>31.5</v>
      </c>
      <c r="R200" s="63" t="n">
        <v>1</v>
      </c>
      <c r="S200" s="63" t="n">
        <v>42.45</v>
      </c>
      <c r="T200" s="64" t="n">
        <v>47.45</v>
      </c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  <c r="DO200" s="127"/>
      <c r="DP200" s="127"/>
      <c r="DQ200" s="127"/>
      <c r="DR200" s="127"/>
      <c r="DS200" s="127"/>
      <c r="DT200" s="127"/>
      <c r="DU200" s="127"/>
      <c r="DV200" s="127"/>
      <c r="DW200" s="127"/>
      <c r="DX200" s="127"/>
      <c r="DY200" s="127"/>
      <c r="DZ200" s="127"/>
      <c r="EA200" s="127"/>
      <c r="EB200" s="127"/>
      <c r="EC200" s="127"/>
      <c r="ED200" s="127"/>
      <c r="EE200" s="127"/>
      <c r="EF200" s="127"/>
      <c r="EG200" s="127"/>
      <c r="EH200" s="127"/>
      <c r="EI200" s="127"/>
      <c r="EJ200" s="127"/>
      <c r="EK200" s="127"/>
      <c r="EL200" s="127"/>
      <c r="EM200" s="127"/>
      <c r="EN200" s="127"/>
      <c r="EO200" s="127"/>
      <c r="EP200" s="127"/>
      <c r="EQ200" s="127"/>
      <c r="ER200" s="127"/>
      <c r="ES200" s="127"/>
      <c r="ET200" s="127"/>
      <c r="EU200" s="127"/>
      <c r="EV200" s="127"/>
      <c r="EW200" s="127"/>
      <c r="EX200" s="127"/>
      <c r="EY200" s="127"/>
      <c r="EZ200" s="127"/>
      <c r="FA200" s="127"/>
      <c r="FB200" s="127"/>
      <c r="FC200" s="127"/>
      <c r="FD200" s="127"/>
      <c r="FE200" s="127"/>
      <c r="FF200" s="127"/>
      <c r="FG200" s="127"/>
      <c r="FH200" s="127"/>
      <c r="FI200" s="127"/>
      <c r="FJ200" s="127"/>
      <c r="FK200" s="127"/>
      <c r="FL200" s="127"/>
      <c r="FM200" s="127"/>
      <c r="FN200" s="127"/>
      <c r="FO200" s="127"/>
      <c r="FP200" s="127"/>
      <c r="FQ200" s="127"/>
      <c r="FR200" s="127"/>
      <c r="FS200" s="127"/>
      <c r="FT200" s="127"/>
      <c r="FU200" s="127"/>
      <c r="FV200" s="127"/>
      <c r="FW200" s="127"/>
      <c r="FX200" s="127"/>
      <c r="FY200" s="127"/>
      <c r="FZ200" s="127"/>
      <c r="GA200" s="127"/>
      <c r="GB200" s="127"/>
      <c r="GC200" s="127"/>
      <c r="GD200" s="127"/>
      <c r="GE200" s="127"/>
      <c r="GF200" s="127"/>
      <c r="GG200" s="127"/>
      <c r="GH200" s="127"/>
      <c r="GI200" s="127"/>
      <c r="GJ200" s="127"/>
      <c r="GK200" s="127"/>
      <c r="GL200" s="127"/>
      <c r="GM200" s="127"/>
      <c r="GN200" s="127"/>
      <c r="GO200" s="127"/>
      <c r="GP200" s="127"/>
      <c r="GQ200" s="127"/>
      <c r="GR200" s="127"/>
      <c r="GS200" s="127"/>
      <c r="GT200" s="127"/>
      <c r="GU200" s="127"/>
      <c r="GV200" s="127"/>
      <c r="GW200" s="127"/>
      <c r="GX200" s="127"/>
      <c r="GY200" s="127"/>
      <c r="GZ200" s="127"/>
      <c r="HA200" s="127"/>
      <c r="HB200" s="127"/>
      <c r="HC200" s="127"/>
      <c r="HD200" s="127"/>
      <c r="HE200" s="127"/>
      <c r="HF200" s="127"/>
      <c r="HG200" s="127"/>
      <c r="HH200" s="127"/>
      <c r="HI200" s="127"/>
      <c r="HJ200" s="127"/>
      <c r="HK200" s="127"/>
      <c r="HL200" s="127"/>
      <c r="HM200" s="127"/>
      <c r="HN200" s="127"/>
      <c r="HO200" s="127"/>
      <c r="HP200" s="127"/>
      <c r="HQ200" s="127"/>
      <c r="HR200" s="127"/>
      <c r="HS200" s="127"/>
      <c r="HT200" s="127"/>
      <c r="HU200" s="127"/>
      <c r="HV200" s="127"/>
      <c r="HW200" s="127"/>
      <c r="HX200" s="127"/>
      <c r="HY200" s="127"/>
      <c r="HZ200" s="127"/>
      <c r="IA200" s="127"/>
      <c r="IB200" s="127"/>
      <c r="IC200" s="127"/>
      <c r="ID200" s="127"/>
      <c r="IE200" s="127"/>
      <c r="IF200" s="127"/>
      <c r="IG200" s="127"/>
      <c r="IH200" s="127"/>
      <c r="II200" s="127"/>
      <c r="IJ200" s="127"/>
      <c r="IK200" s="127"/>
      <c r="IL200" s="127"/>
      <c r="IM200" s="127"/>
      <c r="IN200" s="127"/>
      <c r="IO200" s="127"/>
      <c r="IP200" s="127"/>
      <c r="IQ200" s="127"/>
      <c r="IR200" s="127"/>
      <c r="IS200" s="127"/>
      <c r="IT200" s="127"/>
      <c r="IU200" s="127"/>
    </row>
    <row r="201" customFormat="false" ht="14.25" hidden="false" customHeight="true" outlineLevel="0" collapsed="false">
      <c r="A201" s="57" t="s">
        <v>663</v>
      </c>
      <c r="B201" s="58" t="s">
        <v>664</v>
      </c>
      <c r="C201" s="59" t="s">
        <v>665</v>
      </c>
      <c r="D201" s="59" t="s">
        <v>78</v>
      </c>
      <c r="E201" s="60" t="n">
        <v>43.2</v>
      </c>
      <c r="F201" s="61" t="n">
        <v>37621</v>
      </c>
      <c r="G201" s="62" t="n">
        <v>41</v>
      </c>
      <c r="H201" s="59" t="s">
        <v>71</v>
      </c>
      <c r="I201" s="63" t="n">
        <v>25</v>
      </c>
      <c r="J201" s="63" t="n">
        <v>15</v>
      </c>
      <c r="K201" s="64" t="n">
        <v>40</v>
      </c>
      <c r="L201" s="63" t="n">
        <v>3</v>
      </c>
      <c r="M201" s="64" t="n">
        <v>4</v>
      </c>
      <c r="N201" s="63" t="n">
        <v>25</v>
      </c>
      <c r="O201" s="63" t="n">
        <v>27</v>
      </c>
      <c r="P201" s="63" t="n">
        <v>9</v>
      </c>
      <c r="Q201" s="63" t="n">
        <v>24.6</v>
      </c>
      <c r="R201" s="63" t="n">
        <v>1</v>
      </c>
      <c r="S201" s="63" t="n">
        <v>60.6</v>
      </c>
      <c r="T201" s="64" t="n">
        <v>85.6</v>
      </c>
    </row>
    <row r="202" s="67" customFormat="true" ht="14" hidden="false" customHeight="false" outlineLevel="0" collapsed="false">
      <c r="A202" s="57" t="s">
        <v>666</v>
      </c>
      <c r="B202" s="58" t="s">
        <v>667</v>
      </c>
      <c r="C202" s="59" t="s">
        <v>668</v>
      </c>
      <c r="D202" s="59" t="s">
        <v>50</v>
      </c>
      <c r="E202" s="60" t="n">
        <v>25.8166666666667</v>
      </c>
      <c r="F202" s="61" t="n">
        <v>38077</v>
      </c>
      <c r="G202" s="62" t="n">
        <v>29.95</v>
      </c>
      <c r="H202" s="59" t="s">
        <v>61</v>
      </c>
      <c r="I202" s="63" t="n">
        <v>5</v>
      </c>
      <c r="J202" s="63" t="n">
        <v>3</v>
      </c>
      <c r="K202" s="64" t="n">
        <v>8</v>
      </c>
      <c r="L202" s="63" t="n">
        <v>3</v>
      </c>
      <c r="M202" s="64" t="n">
        <v>6</v>
      </c>
      <c r="N202" s="63" t="n">
        <v>9</v>
      </c>
      <c r="O202" s="63" t="n">
        <v>9</v>
      </c>
      <c r="P202" s="63" t="n">
        <v>9</v>
      </c>
      <c r="Q202" s="63" t="n">
        <v>36.45</v>
      </c>
      <c r="R202" s="63" t="n">
        <v>3</v>
      </c>
      <c r="S202" s="63" t="n">
        <v>54.45</v>
      </c>
      <c r="T202" s="64" t="n">
        <v>63.45</v>
      </c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</row>
    <row r="203" customFormat="false" ht="14" hidden="false" customHeight="false" outlineLevel="0" collapsed="false">
      <c r="A203" s="57" t="s">
        <v>669</v>
      </c>
      <c r="B203" s="58" t="s">
        <v>670</v>
      </c>
      <c r="C203" s="59" t="s">
        <v>671</v>
      </c>
      <c r="D203" s="59" t="s">
        <v>78</v>
      </c>
      <c r="E203" s="60" t="n">
        <v>43.21</v>
      </c>
      <c r="F203" s="61" t="n">
        <v>38411</v>
      </c>
      <c r="G203" s="62" t="n">
        <v>58.8</v>
      </c>
      <c r="H203" s="59" t="s">
        <v>467</v>
      </c>
      <c r="I203" s="63" t="n">
        <v>50</v>
      </c>
      <c r="J203" s="63" t="n">
        <v>19</v>
      </c>
      <c r="K203" s="64" t="n">
        <v>69</v>
      </c>
      <c r="L203" s="63" t="n">
        <v>2.9</v>
      </c>
      <c r="M203" s="64" t="n">
        <v>5.9</v>
      </c>
      <c r="N203" s="63" t="n">
        <v>9</v>
      </c>
      <c r="O203" s="63" t="n">
        <v>13.05</v>
      </c>
      <c r="P203" s="63" t="n">
        <v>17.1</v>
      </c>
      <c r="Q203" s="63" t="n">
        <v>15.58</v>
      </c>
      <c r="R203" s="63" t="n">
        <v>3</v>
      </c>
      <c r="S203" s="63" t="n">
        <v>45.73</v>
      </c>
      <c r="T203" s="64" t="n">
        <v>54.73</v>
      </c>
    </row>
    <row r="204" customFormat="false" ht="14" hidden="false" customHeight="false" outlineLevel="0" collapsed="false">
      <c r="A204" s="57" t="s">
        <v>672</v>
      </c>
      <c r="B204" s="58" t="s">
        <v>673</v>
      </c>
      <c r="C204" s="59"/>
      <c r="D204" s="59" t="s">
        <v>50</v>
      </c>
      <c r="E204" s="60" t="n">
        <v>12.6666666666667</v>
      </c>
      <c r="F204" s="61" t="n">
        <v>36891</v>
      </c>
      <c r="G204" s="62" t="s">
        <v>236</v>
      </c>
      <c r="H204" s="59" t="s">
        <v>71</v>
      </c>
      <c r="I204" s="63" t="n">
        <v>5</v>
      </c>
      <c r="J204" s="63" t="n">
        <v>1</v>
      </c>
      <c r="K204" s="64" t="n">
        <v>6</v>
      </c>
      <c r="L204" s="63" t="n">
        <v>2</v>
      </c>
      <c r="M204" s="64" t="n">
        <v>5</v>
      </c>
      <c r="N204" s="63" t="n">
        <v>3</v>
      </c>
      <c r="O204" s="63" t="n">
        <v>6</v>
      </c>
      <c r="P204" s="63" t="n">
        <v>3</v>
      </c>
      <c r="Q204" s="63" t="n">
        <v>15</v>
      </c>
      <c r="R204" s="63" t="n">
        <v>3</v>
      </c>
      <c r="S204" s="63" t="n">
        <v>24</v>
      </c>
      <c r="T204" s="64" t="n">
        <v>27</v>
      </c>
    </row>
    <row r="205" customFormat="false" ht="14" hidden="false" customHeight="false" outlineLevel="0" collapsed="false">
      <c r="A205" s="82" t="s">
        <v>674</v>
      </c>
      <c r="B205" s="58" t="s">
        <v>675</v>
      </c>
      <c r="C205" s="59" t="s">
        <v>676</v>
      </c>
      <c r="D205" s="59" t="s">
        <v>143</v>
      </c>
      <c r="E205" s="60" t="n">
        <v>14</v>
      </c>
      <c r="F205" s="61" t="n">
        <v>38411</v>
      </c>
      <c r="G205" s="62" t="n">
        <v>15.43</v>
      </c>
      <c r="H205" s="59" t="s">
        <v>677</v>
      </c>
      <c r="I205" s="63" t="n">
        <v>15</v>
      </c>
      <c r="J205" s="63" t="n">
        <v>3</v>
      </c>
      <c r="K205" s="64" t="n">
        <v>18</v>
      </c>
      <c r="L205" s="63" t="n">
        <v>3</v>
      </c>
      <c r="M205" s="64" t="n">
        <v>8</v>
      </c>
      <c r="N205" s="63" t="n">
        <v>5</v>
      </c>
      <c r="O205" s="63" t="n">
        <v>3</v>
      </c>
      <c r="P205" s="63" t="n">
        <v>3</v>
      </c>
      <c r="Q205" s="63" t="n">
        <v>5</v>
      </c>
      <c r="R205" s="63" t="n">
        <v>5</v>
      </c>
      <c r="S205" s="63" t="n">
        <v>11</v>
      </c>
      <c r="T205" s="64" t="n">
        <v>16</v>
      </c>
    </row>
    <row r="206" customFormat="false" ht="14" hidden="false" customHeight="false" outlineLevel="0" collapsed="false">
      <c r="A206" s="57" t="s">
        <v>678</v>
      </c>
      <c r="B206" s="58" t="s">
        <v>679</v>
      </c>
      <c r="C206" s="59"/>
      <c r="D206" s="59" t="s">
        <v>78</v>
      </c>
      <c r="E206" s="60"/>
      <c r="F206" s="61" t="n">
        <v>42448</v>
      </c>
      <c r="G206" s="62" t="s">
        <v>54</v>
      </c>
      <c r="H206" s="59"/>
      <c r="I206" s="63" t="n">
        <v>22.5</v>
      </c>
      <c r="J206" s="63" t="n">
        <v>8.55</v>
      </c>
      <c r="K206" s="64" t="n">
        <v>31.05</v>
      </c>
      <c r="L206" s="63" t="n">
        <v>3.15</v>
      </c>
      <c r="M206" s="64" t="n">
        <v>4.15</v>
      </c>
      <c r="N206" s="63" t="n">
        <v>25</v>
      </c>
      <c r="O206" s="63" t="n">
        <v>6.3</v>
      </c>
      <c r="P206" s="63" t="n">
        <v>28.5</v>
      </c>
      <c r="Q206" s="63" t="n">
        <v>47.5</v>
      </c>
      <c r="R206" s="63" t="n">
        <v>1</v>
      </c>
      <c r="S206" s="63" t="n">
        <v>82.3</v>
      </c>
      <c r="T206" s="64" t="n">
        <v>107.3</v>
      </c>
    </row>
    <row r="207" customFormat="false" ht="14" hidden="false" customHeight="false" outlineLevel="0" collapsed="false">
      <c r="A207" s="128" t="s">
        <v>680</v>
      </c>
      <c r="B207" s="58" t="s">
        <v>681</v>
      </c>
      <c r="C207" s="59" t="s">
        <v>682</v>
      </c>
      <c r="D207" s="59" t="s">
        <v>290</v>
      </c>
      <c r="E207" s="60" t="n">
        <v>13.4216666666667</v>
      </c>
      <c r="F207" s="61" t="n">
        <v>38411</v>
      </c>
      <c r="G207" s="62" t="n">
        <v>13.42</v>
      </c>
      <c r="H207" s="59" t="s">
        <v>683</v>
      </c>
      <c r="I207" s="63" t="n">
        <v>5</v>
      </c>
      <c r="J207" s="63" t="n">
        <v>1.9</v>
      </c>
      <c r="K207" s="64" t="n">
        <v>6.9</v>
      </c>
      <c r="L207" s="63" t="n">
        <v>1.45</v>
      </c>
      <c r="M207" s="64" t="n">
        <v>2.45</v>
      </c>
      <c r="N207" s="63" t="n">
        <v>5</v>
      </c>
      <c r="O207" s="63" t="n">
        <v>4.35</v>
      </c>
      <c r="P207" s="63" t="n">
        <v>5.7</v>
      </c>
      <c r="Q207" s="63" t="n">
        <v>15.865</v>
      </c>
      <c r="R207" s="63" t="n">
        <v>1</v>
      </c>
      <c r="S207" s="63" t="n">
        <v>25.915</v>
      </c>
      <c r="T207" s="64" t="n">
        <v>30.915</v>
      </c>
    </row>
    <row r="208" s="67" customFormat="true" ht="14" hidden="false" customHeight="false" outlineLevel="0" collapsed="false">
      <c r="A208" s="57" t="s">
        <v>684</v>
      </c>
      <c r="B208" s="130" t="s">
        <v>685</v>
      </c>
      <c r="C208" s="69" t="s">
        <v>686</v>
      </c>
      <c r="D208" s="69" t="s">
        <v>143</v>
      </c>
      <c r="E208" s="70" t="n">
        <v>34.86</v>
      </c>
      <c r="F208" s="71" t="n">
        <v>40679</v>
      </c>
      <c r="G208" s="72"/>
      <c r="H208" s="69" t="s">
        <v>687</v>
      </c>
      <c r="I208" s="69" t="n">
        <v>15</v>
      </c>
      <c r="J208" s="69" t="n">
        <v>9.3</v>
      </c>
      <c r="K208" s="73" t="n">
        <v>24.3</v>
      </c>
      <c r="L208" s="69" t="n">
        <v>6.15</v>
      </c>
      <c r="M208" s="73" t="n">
        <v>9.15</v>
      </c>
      <c r="N208" s="69" t="n">
        <v>9</v>
      </c>
      <c r="O208" s="69" t="n">
        <v>6.15</v>
      </c>
      <c r="P208" s="69" t="n">
        <v>9.486</v>
      </c>
      <c r="Q208" s="69" t="n">
        <v>46.5</v>
      </c>
      <c r="R208" s="69" t="n">
        <v>3</v>
      </c>
      <c r="S208" s="69" t="n">
        <v>62.136</v>
      </c>
      <c r="T208" s="73" t="n">
        <v>71.136</v>
      </c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</row>
    <row r="209" customFormat="false" ht="14.25" hidden="false" customHeight="true" outlineLevel="0" collapsed="false">
      <c r="A209" s="57" t="s">
        <v>688</v>
      </c>
      <c r="B209" s="58" t="s">
        <v>689</v>
      </c>
      <c r="C209" s="59" t="s">
        <v>690</v>
      </c>
      <c r="D209" s="59" t="s">
        <v>143</v>
      </c>
      <c r="E209" s="60" t="n">
        <v>10.3633333333333</v>
      </c>
      <c r="F209" s="61" t="n">
        <v>36544</v>
      </c>
      <c r="G209" s="62" t="n">
        <v>11.77</v>
      </c>
      <c r="H209" s="59" t="s">
        <v>691</v>
      </c>
      <c r="I209" s="63" t="n">
        <v>7.5</v>
      </c>
      <c r="J209" s="63" t="n">
        <v>1.5</v>
      </c>
      <c r="K209" s="64" t="n">
        <v>9</v>
      </c>
      <c r="L209" s="63" t="n">
        <v>1.5</v>
      </c>
      <c r="M209" s="64" t="n">
        <v>2.5</v>
      </c>
      <c r="N209" s="63" t="n">
        <v>5</v>
      </c>
      <c r="O209" s="63" t="n">
        <v>3</v>
      </c>
      <c r="P209" s="63" t="n">
        <v>3.39</v>
      </c>
      <c r="Q209" s="63" t="n">
        <v>8.2</v>
      </c>
      <c r="R209" s="63" t="n">
        <v>1</v>
      </c>
      <c r="S209" s="63" t="n">
        <v>14.59</v>
      </c>
      <c r="T209" s="64" t="n">
        <v>19.59</v>
      </c>
    </row>
    <row r="210" customFormat="false" ht="14.25" hidden="false" customHeight="true" outlineLevel="0" collapsed="false">
      <c r="A210" s="57" t="s">
        <v>692</v>
      </c>
      <c r="B210" s="58" t="s">
        <v>693</v>
      </c>
      <c r="C210" s="59" t="s">
        <v>694</v>
      </c>
      <c r="D210" s="59" t="s">
        <v>143</v>
      </c>
      <c r="E210" s="60" t="n">
        <v>18.2933333333333</v>
      </c>
      <c r="F210" s="61" t="n">
        <v>38411</v>
      </c>
      <c r="G210" s="62" t="s">
        <v>54</v>
      </c>
      <c r="H210" s="59" t="s">
        <v>98</v>
      </c>
      <c r="I210" s="63" t="n">
        <v>5</v>
      </c>
      <c r="J210" s="63" t="n">
        <v>1.9</v>
      </c>
      <c r="K210" s="64" t="n">
        <v>6.9</v>
      </c>
      <c r="L210" s="63" t="n">
        <v>4.35</v>
      </c>
      <c r="M210" s="64" t="n">
        <v>7.35</v>
      </c>
      <c r="N210" s="63" t="n">
        <v>15</v>
      </c>
      <c r="O210" s="63" t="n">
        <v>4.35</v>
      </c>
      <c r="P210" s="63" t="n">
        <v>5.7</v>
      </c>
      <c r="Q210" s="63" t="n">
        <v>15.58</v>
      </c>
      <c r="R210" s="63" t="n">
        <v>3</v>
      </c>
      <c r="S210" s="63" t="n">
        <v>25.63</v>
      </c>
      <c r="T210" s="64" t="n">
        <v>40.63</v>
      </c>
    </row>
    <row r="211" customFormat="false" ht="14" hidden="false" customHeight="false" outlineLevel="0" collapsed="false">
      <c r="A211" s="57" t="s">
        <v>695</v>
      </c>
      <c r="B211" s="58" t="s">
        <v>696</v>
      </c>
      <c r="C211" s="59" t="s">
        <v>697</v>
      </c>
      <c r="D211" s="59" t="s">
        <v>78</v>
      </c>
      <c r="E211" s="60" t="n">
        <v>71.3333333333333</v>
      </c>
      <c r="F211" s="61" t="n">
        <v>36544</v>
      </c>
      <c r="G211" s="62" t="n">
        <v>71.33</v>
      </c>
      <c r="H211" s="59" t="s">
        <v>64</v>
      </c>
      <c r="I211" s="63" t="n">
        <v>25</v>
      </c>
      <c r="J211" s="63" t="n">
        <v>15</v>
      </c>
      <c r="K211" s="64" t="n">
        <v>40</v>
      </c>
      <c r="L211" s="63" t="n">
        <v>6</v>
      </c>
      <c r="M211" s="64" t="n">
        <v>9</v>
      </c>
      <c r="N211" s="63" t="n">
        <v>15</v>
      </c>
      <c r="O211" s="63" t="n">
        <v>30</v>
      </c>
      <c r="P211" s="63" t="n">
        <v>45</v>
      </c>
      <c r="Q211" s="63" t="n">
        <v>75</v>
      </c>
      <c r="R211" s="63" t="n">
        <v>3</v>
      </c>
      <c r="S211" s="63" t="n">
        <v>150</v>
      </c>
      <c r="T211" s="64" t="n">
        <v>165</v>
      </c>
    </row>
    <row r="212" s="127" customFormat="true" ht="14" hidden="false" customHeight="false" outlineLevel="0" collapsed="false">
      <c r="A212" s="57" t="s">
        <v>698</v>
      </c>
      <c r="B212" s="58" t="s">
        <v>699</v>
      </c>
      <c r="C212" s="59" t="s">
        <v>700</v>
      </c>
      <c r="D212" s="59" t="s">
        <v>143</v>
      </c>
      <c r="E212" s="60" t="n">
        <v>18.1</v>
      </c>
      <c r="F212" s="61" t="n">
        <v>38077</v>
      </c>
      <c r="G212" s="62" t="n">
        <v>22.43</v>
      </c>
      <c r="H212" s="59" t="s">
        <v>64</v>
      </c>
      <c r="I212" s="63" t="n">
        <v>10</v>
      </c>
      <c r="J212" s="63" t="n">
        <v>2</v>
      </c>
      <c r="K212" s="64" t="n">
        <v>12</v>
      </c>
      <c r="L212" s="63" t="n">
        <v>12</v>
      </c>
      <c r="M212" s="64" t="n">
        <v>15</v>
      </c>
      <c r="N212" s="63" t="n">
        <v>9</v>
      </c>
      <c r="O212" s="63" t="n">
        <v>6</v>
      </c>
      <c r="P212" s="63" t="n">
        <v>3</v>
      </c>
      <c r="Q212" s="63" t="n">
        <v>9.3</v>
      </c>
      <c r="R212" s="63" t="n">
        <v>3</v>
      </c>
      <c r="S212" s="63" t="n">
        <v>18.3</v>
      </c>
      <c r="T212" s="64" t="n">
        <v>27.3</v>
      </c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</row>
    <row r="213" s="67" customFormat="true" ht="25.5" hidden="false" customHeight="false" outlineLevel="0" collapsed="false">
      <c r="A213" s="57" t="s">
        <v>701</v>
      </c>
      <c r="B213" s="83" t="s">
        <v>702</v>
      </c>
      <c r="C213" s="75" t="s">
        <v>703</v>
      </c>
      <c r="D213" s="100" t="s">
        <v>85</v>
      </c>
      <c r="E213" s="111" t="n">
        <f aca="false">(6+3+47)/3</f>
        <v>18.6666666666667</v>
      </c>
      <c r="F213" s="78" t="n">
        <v>43071</v>
      </c>
      <c r="G213" s="75" t="s">
        <v>54</v>
      </c>
      <c r="H213" s="75" t="s">
        <v>704</v>
      </c>
      <c r="I213" s="112" t="n">
        <v>5</v>
      </c>
      <c r="J213" s="112" t="n">
        <v>1</v>
      </c>
      <c r="K213" s="113" t="n">
        <v>6</v>
      </c>
      <c r="L213" s="112" t="n">
        <f aca="false">(((3+1)/2))</f>
        <v>2</v>
      </c>
      <c r="M213" s="113" t="n">
        <v>3</v>
      </c>
      <c r="N213" s="112" t="n">
        <v>25</v>
      </c>
      <c r="O213" s="112" t="n">
        <f aca="false">(1*(((3+1)/2)*3))</f>
        <v>6</v>
      </c>
      <c r="P213" s="112" t="n">
        <v>15</v>
      </c>
      <c r="Q213" s="112" t="n">
        <v>5</v>
      </c>
      <c r="R213" s="76" t="n">
        <v>1</v>
      </c>
      <c r="S213" s="112" t="n">
        <v>2</v>
      </c>
      <c r="T213" s="114" t="n">
        <f aca="false">(25+6+15+1)</f>
        <v>47</v>
      </c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</row>
    <row r="214" customFormat="false" ht="19" hidden="false" customHeight="true" outlineLevel="0" collapsed="false">
      <c r="A214" s="57" t="s">
        <v>705</v>
      </c>
      <c r="B214" s="58" t="s">
        <v>706</v>
      </c>
      <c r="C214" s="59" t="s">
        <v>707</v>
      </c>
      <c r="D214" s="59" t="s">
        <v>143</v>
      </c>
      <c r="E214" s="60" t="n">
        <v>34.4983333333333</v>
      </c>
      <c r="F214" s="61" t="n">
        <v>38411</v>
      </c>
      <c r="G214" s="62" t="n">
        <v>49</v>
      </c>
      <c r="H214" s="59" t="s">
        <v>64</v>
      </c>
      <c r="I214" s="63" t="n">
        <v>7.5</v>
      </c>
      <c r="J214" s="63" t="n">
        <v>4.65</v>
      </c>
      <c r="K214" s="64" t="n">
        <v>12.15</v>
      </c>
      <c r="L214" s="63" t="n">
        <v>13.725</v>
      </c>
      <c r="M214" s="64" t="n">
        <v>14.725</v>
      </c>
      <c r="N214" s="63" t="n">
        <v>25</v>
      </c>
      <c r="O214" s="63" t="n">
        <v>9.15</v>
      </c>
      <c r="P214" s="63" t="n">
        <v>9.3</v>
      </c>
      <c r="Q214" s="63" t="n">
        <v>33.17</v>
      </c>
      <c r="R214" s="63" t="n">
        <v>1</v>
      </c>
      <c r="S214" s="63" t="n">
        <v>51.62</v>
      </c>
      <c r="T214" s="64" t="n">
        <v>76.62</v>
      </c>
    </row>
    <row r="215" customFormat="false" ht="25" hidden="false" customHeight="false" outlineLevel="0" collapsed="false">
      <c r="A215" s="57" t="s">
        <v>708</v>
      </c>
      <c r="B215" s="58" t="s">
        <v>709</v>
      </c>
      <c r="C215" s="59" t="s">
        <v>710</v>
      </c>
      <c r="D215" s="59" t="s">
        <v>78</v>
      </c>
      <c r="E215" s="60" t="n">
        <v>24.5295833333333</v>
      </c>
      <c r="F215" s="61" t="n">
        <v>38411</v>
      </c>
      <c r="G215" s="62" t="n">
        <v>27.5</v>
      </c>
      <c r="H215" s="59" t="s">
        <v>711</v>
      </c>
      <c r="I215" s="63" t="n">
        <v>6.125</v>
      </c>
      <c r="J215" s="63" t="n">
        <v>2.3275</v>
      </c>
      <c r="K215" s="64" t="n">
        <v>8.4525</v>
      </c>
      <c r="L215" s="63" t="n">
        <v>3.00125</v>
      </c>
      <c r="M215" s="64" t="n">
        <v>4.00125</v>
      </c>
      <c r="N215" s="63" t="n">
        <v>25</v>
      </c>
      <c r="O215" s="63" t="n">
        <v>7.35</v>
      </c>
      <c r="P215" s="63" t="n">
        <v>5.7</v>
      </c>
      <c r="Q215" s="63" t="n">
        <v>23.085</v>
      </c>
      <c r="R215" s="63" t="n">
        <v>1</v>
      </c>
      <c r="S215" s="63" t="n">
        <v>36.135</v>
      </c>
      <c r="T215" s="64" t="n">
        <v>61.135</v>
      </c>
    </row>
    <row r="216" customFormat="false" ht="14" hidden="false" customHeight="false" outlineLevel="0" collapsed="false">
      <c r="A216" s="57" t="s">
        <v>712</v>
      </c>
      <c r="B216" s="58" t="s">
        <v>713</v>
      </c>
      <c r="C216" s="59" t="s">
        <v>714</v>
      </c>
      <c r="D216" s="59" t="s">
        <v>143</v>
      </c>
      <c r="E216" s="60" t="n">
        <v>12.38</v>
      </c>
      <c r="F216" s="61" t="n">
        <v>36172</v>
      </c>
      <c r="G216" s="62" t="n">
        <v>11.72</v>
      </c>
      <c r="H216" s="59" t="s">
        <v>64</v>
      </c>
      <c r="I216" s="63" t="n">
        <v>5</v>
      </c>
      <c r="J216" s="63" t="n">
        <v>1</v>
      </c>
      <c r="K216" s="64" t="n">
        <v>6</v>
      </c>
      <c r="L216" s="63" t="n">
        <v>1</v>
      </c>
      <c r="M216" s="64" t="n">
        <v>4</v>
      </c>
      <c r="N216" s="63" t="n">
        <v>9</v>
      </c>
      <c r="O216" s="63" t="n">
        <v>3</v>
      </c>
      <c r="P216" s="63" t="n">
        <v>3</v>
      </c>
      <c r="Q216" s="63" t="n">
        <v>12.15</v>
      </c>
      <c r="R216" s="63" t="n">
        <v>3</v>
      </c>
      <c r="S216" s="63" t="n">
        <v>18.15</v>
      </c>
      <c r="T216" s="64" t="n">
        <v>27.15</v>
      </c>
    </row>
    <row r="217" s="67" customFormat="true" ht="14.5" hidden="false" customHeight="true" outlineLevel="0" collapsed="false">
      <c r="A217" s="57" t="s">
        <v>715</v>
      </c>
      <c r="B217" s="58" t="s">
        <v>716</v>
      </c>
      <c r="C217" s="59" t="s">
        <v>717</v>
      </c>
      <c r="D217" s="59" t="s">
        <v>50</v>
      </c>
      <c r="E217" s="60" t="n">
        <v>43.6666666666667</v>
      </c>
      <c r="F217" s="61" t="n">
        <v>38077</v>
      </c>
      <c r="G217" s="62" t="n">
        <v>23.67</v>
      </c>
      <c r="H217" s="59" t="s">
        <v>64</v>
      </c>
      <c r="I217" s="63" t="n">
        <v>7.5</v>
      </c>
      <c r="J217" s="63" t="n">
        <v>4.5</v>
      </c>
      <c r="K217" s="64" t="n">
        <v>12</v>
      </c>
      <c r="L217" s="63" t="n">
        <v>3</v>
      </c>
      <c r="M217" s="64" t="n">
        <v>4</v>
      </c>
      <c r="N217" s="63" t="n">
        <v>25</v>
      </c>
      <c r="O217" s="63" t="n">
        <v>6</v>
      </c>
      <c r="P217" s="63" t="n">
        <v>9</v>
      </c>
      <c r="Q217" s="63" t="n">
        <v>75</v>
      </c>
      <c r="R217" s="63" t="n">
        <v>1</v>
      </c>
      <c r="S217" s="63" t="n">
        <v>90</v>
      </c>
      <c r="T217" s="64" t="n">
        <v>115</v>
      </c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</row>
    <row r="218" customFormat="false" ht="14" hidden="false" customHeight="false" outlineLevel="0" collapsed="false">
      <c r="A218" s="57" t="s">
        <v>718</v>
      </c>
      <c r="B218" s="58" t="s">
        <v>719</v>
      </c>
      <c r="C218" s="59" t="s">
        <v>720</v>
      </c>
      <c r="D218" s="59" t="s">
        <v>78</v>
      </c>
      <c r="E218" s="60" t="n">
        <v>14.15</v>
      </c>
      <c r="F218" s="61" t="n">
        <v>35410</v>
      </c>
      <c r="G218" s="62" t="n">
        <v>13</v>
      </c>
      <c r="H218" s="59" t="s">
        <v>64</v>
      </c>
      <c r="I218" s="63" t="n">
        <v>10</v>
      </c>
      <c r="J218" s="63" t="n">
        <v>2</v>
      </c>
      <c r="K218" s="64" t="n">
        <v>12</v>
      </c>
      <c r="L218" s="63" t="n">
        <v>2</v>
      </c>
      <c r="M218" s="64" t="n">
        <v>3</v>
      </c>
      <c r="N218" s="63" t="n">
        <v>15</v>
      </c>
      <c r="O218" s="63" t="n">
        <v>3</v>
      </c>
      <c r="P218" s="63" t="n">
        <v>3</v>
      </c>
      <c r="Q218" s="63" t="n">
        <v>6.45</v>
      </c>
      <c r="R218" s="63" t="n">
        <v>1</v>
      </c>
      <c r="S218" s="63" t="n">
        <v>12.45</v>
      </c>
      <c r="T218" s="64" t="n">
        <v>27.45</v>
      </c>
    </row>
    <row r="219" s="67" customFormat="true" ht="14" hidden="false" customHeight="false" outlineLevel="0" collapsed="false">
      <c r="A219" s="57" t="s">
        <v>721</v>
      </c>
      <c r="B219" s="58" t="s">
        <v>722</v>
      </c>
      <c r="C219" s="59" t="s">
        <v>723</v>
      </c>
      <c r="D219" s="59" t="s">
        <v>78</v>
      </c>
      <c r="E219" s="60" t="n">
        <v>25.3333333333333</v>
      </c>
      <c r="F219" s="61" t="n">
        <v>36172</v>
      </c>
      <c r="G219" s="62" t="n">
        <v>25.33</v>
      </c>
      <c r="H219" s="59" t="s">
        <v>64</v>
      </c>
      <c r="I219" s="63" t="n">
        <v>5</v>
      </c>
      <c r="J219" s="63" t="n">
        <v>1</v>
      </c>
      <c r="K219" s="64" t="n">
        <v>6</v>
      </c>
      <c r="L219" s="63" t="n">
        <v>1</v>
      </c>
      <c r="M219" s="64" t="n">
        <v>2</v>
      </c>
      <c r="N219" s="63" t="n">
        <v>25</v>
      </c>
      <c r="O219" s="63" t="n">
        <v>3</v>
      </c>
      <c r="P219" s="63" t="n">
        <v>15</v>
      </c>
      <c r="Q219" s="63" t="n">
        <v>25</v>
      </c>
      <c r="R219" s="63" t="n">
        <v>1</v>
      </c>
      <c r="S219" s="63" t="n">
        <v>43</v>
      </c>
      <c r="T219" s="64" t="n">
        <v>68</v>
      </c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</row>
    <row r="220" customFormat="false" ht="14.25" hidden="false" customHeight="true" outlineLevel="0" collapsed="false">
      <c r="A220" s="57" t="s">
        <v>724</v>
      </c>
      <c r="B220" s="58" t="s">
        <v>725</v>
      </c>
      <c r="C220" s="59" t="s">
        <v>726</v>
      </c>
      <c r="D220" s="59" t="s">
        <v>78</v>
      </c>
      <c r="E220" s="60" t="n">
        <v>19.3333333333333</v>
      </c>
      <c r="F220" s="61" t="n">
        <v>36544</v>
      </c>
      <c r="G220" s="62" t="n">
        <v>19.33</v>
      </c>
      <c r="H220" s="59" t="s">
        <v>61</v>
      </c>
      <c r="I220" s="63" t="n">
        <v>5</v>
      </c>
      <c r="J220" s="63" t="n">
        <v>1</v>
      </c>
      <c r="K220" s="64" t="n">
        <v>6</v>
      </c>
      <c r="L220" s="63" t="n">
        <v>2</v>
      </c>
      <c r="M220" s="64" t="n">
        <v>3</v>
      </c>
      <c r="N220" s="63" t="n">
        <v>25</v>
      </c>
      <c r="O220" s="63" t="n">
        <v>6</v>
      </c>
      <c r="P220" s="63" t="n">
        <v>3</v>
      </c>
      <c r="Q220" s="63" t="n">
        <v>15</v>
      </c>
      <c r="R220" s="63" t="n">
        <v>1</v>
      </c>
      <c r="S220" s="63" t="n">
        <v>24</v>
      </c>
      <c r="T220" s="64" t="n">
        <v>49</v>
      </c>
    </row>
    <row r="221" customFormat="false" ht="14" hidden="false" customHeight="false" outlineLevel="0" collapsed="false">
      <c r="A221" s="57" t="s">
        <v>727</v>
      </c>
      <c r="B221" s="89" t="s">
        <v>728</v>
      </c>
      <c r="C221" s="90" t="s">
        <v>729</v>
      </c>
      <c r="D221" s="90" t="s">
        <v>78</v>
      </c>
      <c r="E221" s="91" t="n">
        <v>56.06</v>
      </c>
      <c r="F221" s="61" t="n">
        <v>35449</v>
      </c>
      <c r="G221" s="62" t="s">
        <v>86</v>
      </c>
      <c r="H221" s="90" t="s">
        <v>730</v>
      </c>
      <c r="I221" s="63" t="n">
        <v>47.5</v>
      </c>
      <c r="J221" s="63" t="n">
        <v>18.05</v>
      </c>
      <c r="K221" s="64" t="n">
        <v>65.55</v>
      </c>
      <c r="L221" s="63" t="n">
        <v>8.265</v>
      </c>
      <c r="M221" s="64" t="n">
        <v>11.265</v>
      </c>
      <c r="N221" s="63" t="n">
        <v>25</v>
      </c>
      <c r="O221" s="63" t="n">
        <v>21.75</v>
      </c>
      <c r="P221" s="63" t="n">
        <v>18.81</v>
      </c>
      <c r="Q221" s="63" t="n">
        <v>35.815</v>
      </c>
      <c r="R221" s="63" t="n">
        <v>3</v>
      </c>
      <c r="S221" s="63" t="n">
        <v>76.375</v>
      </c>
      <c r="T221" s="64" t="n">
        <v>101.375</v>
      </c>
    </row>
    <row r="222" s="123" customFormat="true" ht="14.15" hidden="false" customHeight="true" outlineLevel="0" collapsed="false">
      <c r="A222" s="82" t="s">
        <v>731</v>
      </c>
      <c r="B222" s="58" t="s">
        <v>732</v>
      </c>
      <c r="C222" s="59" t="s">
        <v>733</v>
      </c>
      <c r="D222" s="59" t="s">
        <v>143</v>
      </c>
      <c r="E222" s="60" t="n">
        <v>61.874</v>
      </c>
      <c r="F222" s="61" t="n">
        <v>38411</v>
      </c>
      <c r="G222" s="62" t="s">
        <v>54</v>
      </c>
      <c r="H222" s="59" t="s">
        <v>734</v>
      </c>
      <c r="I222" s="63" t="n">
        <v>67.5</v>
      </c>
      <c r="J222" s="63" t="n">
        <v>41.85</v>
      </c>
      <c r="K222" s="64" t="n">
        <v>109.35</v>
      </c>
      <c r="L222" s="63" t="n">
        <v>7.29</v>
      </c>
      <c r="M222" s="64" t="n">
        <v>8.29</v>
      </c>
      <c r="N222" s="63" t="n">
        <v>25</v>
      </c>
      <c r="O222" s="63" t="n">
        <v>8.262</v>
      </c>
      <c r="P222" s="63" t="n">
        <v>9.3</v>
      </c>
      <c r="Q222" s="63" t="n">
        <v>25.42</v>
      </c>
      <c r="R222" s="63" t="n">
        <v>1</v>
      </c>
      <c r="S222" s="63" t="n">
        <v>42.982</v>
      </c>
      <c r="T222" s="64" t="n">
        <v>67.982</v>
      </c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</row>
    <row r="223" customFormat="false" ht="14" hidden="false" customHeight="false" outlineLevel="0" collapsed="false">
      <c r="A223" s="57" t="s">
        <v>735</v>
      </c>
      <c r="B223" s="58" t="s">
        <v>736</v>
      </c>
      <c r="C223" s="59" t="s">
        <v>737</v>
      </c>
      <c r="D223" s="59" t="s">
        <v>78</v>
      </c>
      <c r="E223" s="60" t="n">
        <v>39.57</v>
      </c>
      <c r="F223" s="61" t="n">
        <v>38411</v>
      </c>
      <c r="G223" s="62" t="n">
        <v>49.6</v>
      </c>
      <c r="H223" s="59" t="s">
        <v>64</v>
      </c>
      <c r="I223" s="63" t="n">
        <v>5</v>
      </c>
      <c r="J223" s="63" t="n">
        <v>1.9</v>
      </c>
      <c r="K223" s="64" t="n">
        <v>6.9</v>
      </c>
      <c r="L223" s="63" t="n">
        <v>2.45</v>
      </c>
      <c r="M223" s="64" t="n">
        <v>3.45</v>
      </c>
      <c r="N223" s="63" t="n">
        <v>25</v>
      </c>
      <c r="O223" s="63" t="n">
        <v>7.35</v>
      </c>
      <c r="P223" s="63" t="n">
        <v>28.5</v>
      </c>
      <c r="Q223" s="63" t="n">
        <v>47.5</v>
      </c>
      <c r="R223" s="63" t="n">
        <v>1</v>
      </c>
      <c r="S223" s="63" t="n">
        <v>83.35</v>
      </c>
      <c r="T223" s="64" t="n">
        <v>108.35</v>
      </c>
    </row>
    <row r="224" customFormat="false" ht="14" hidden="false" customHeight="false" outlineLevel="0" collapsed="false">
      <c r="A224" s="57" t="s">
        <v>738</v>
      </c>
      <c r="B224" s="58" t="s">
        <v>739</v>
      </c>
      <c r="C224" s="59" t="s">
        <v>740</v>
      </c>
      <c r="D224" s="59" t="s">
        <v>143</v>
      </c>
      <c r="E224" s="60" t="n">
        <v>19.7916666666667</v>
      </c>
      <c r="F224" s="61" t="n">
        <v>38411</v>
      </c>
      <c r="G224" s="62" t="n">
        <v>28.8</v>
      </c>
      <c r="H224" s="59" t="s">
        <v>741</v>
      </c>
      <c r="I224" s="63" t="n">
        <v>7.5</v>
      </c>
      <c r="J224" s="63" t="n">
        <v>4.65</v>
      </c>
      <c r="K224" s="64" t="n">
        <v>12.15</v>
      </c>
      <c r="L224" s="63" t="n">
        <v>3.075</v>
      </c>
      <c r="M224" s="64" t="n">
        <v>6.075</v>
      </c>
      <c r="N224" s="63" t="n">
        <v>10.2</v>
      </c>
      <c r="O224" s="63" t="n">
        <v>6.15</v>
      </c>
      <c r="P224" s="63" t="n">
        <v>9.3</v>
      </c>
      <c r="Q224" s="63" t="n">
        <v>15.5</v>
      </c>
      <c r="R224" s="63" t="n">
        <v>3</v>
      </c>
      <c r="S224" s="63" t="n">
        <v>30.95</v>
      </c>
      <c r="T224" s="64" t="n">
        <v>41.15</v>
      </c>
    </row>
    <row r="225" customFormat="false" ht="25" hidden="false" customHeight="false" outlineLevel="0" collapsed="false">
      <c r="A225" s="57" t="s">
        <v>742</v>
      </c>
      <c r="B225" s="58" t="s">
        <v>743</v>
      </c>
      <c r="C225" s="59" t="s">
        <v>744</v>
      </c>
      <c r="D225" s="59" t="s">
        <v>745</v>
      </c>
      <c r="E225" s="60" t="n">
        <v>10.6666666666667</v>
      </c>
      <c r="F225" s="61" t="n">
        <v>42906</v>
      </c>
      <c r="G225" s="62" t="s">
        <v>54</v>
      </c>
      <c r="H225" s="59"/>
      <c r="I225" s="63" t="n">
        <v>5</v>
      </c>
      <c r="J225" s="63" t="n">
        <v>1</v>
      </c>
      <c r="K225" s="64" t="n">
        <v>6</v>
      </c>
      <c r="L225" s="63" t="n">
        <v>3</v>
      </c>
      <c r="M225" s="64" t="n">
        <v>4</v>
      </c>
      <c r="N225" s="63" t="n">
        <v>5</v>
      </c>
      <c r="O225" s="63" t="n">
        <v>9</v>
      </c>
      <c r="P225" s="63" t="n">
        <v>3</v>
      </c>
      <c r="Q225" s="63" t="n">
        <v>5</v>
      </c>
      <c r="R225" s="63" t="n">
        <v>1</v>
      </c>
      <c r="S225" s="63" t="n">
        <v>17</v>
      </c>
      <c r="T225" s="64" t="n">
        <v>22</v>
      </c>
    </row>
    <row r="226" s="67" customFormat="true" ht="14" hidden="false" customHeight="false" outlineLevel="0" collapsed="false">
      <c r="A226" s="57" t="s">
        <v>746</v>
      </c>
      <c r="B226" s="58" t="s">
        <v>747</v>
      </c>
      <c r="C226" s="59" t="s">
        <v>748</v>
      </c>
      <c r="D226" s="59" t="s">
        <v>78</v>
      </c>
      <c r="E226" s="60" t="n">
        <v>88.25</v>
      </c>
      <c r="F226" s="61" t="n">
        <v>36544</v>
      </c>
      <c r="G226" s="62" t="n">
        <v>90.92</v>
      </c>
      <c r="H226" s="59" t="s">
        <v>61</v>
      </c>
      <c r="I226" s="63" t="n">
        <v>30</v>
      </c>
      <c r="J226" s="63" t="n">
        <v>30</v>
      </c>
      <c r="K226" s="64" t="n">
        <v>60</v>
      </c>
      <c r="L226" s="63" t="n">
        <v>8</v>
      </c>
      <c r="M226" s="64" t="n">
        <v>11</v>
      </c>
      <c r="N226" s="63" t="n">
        <v>15</v>
      </c>
      <c r="O226" s="63" t="n">
        <v>36</v>
      </c>
      <c r="P226" s="63" t="n">
        <v>75</v>
      </c>
      <c r="Q226" s="63" t="n">
        <v>67.75</v>
      </c>
      <c r="R226" s="63" t="n">
        <v>3</v>
      </c>
      <c r="S226" s="63" t="n">
        <v>178.75</v>
      </c>
      <c r="T226" s="64" t="n">
        <v>193.75</v>
      </c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</row>
    <row r="227" customFormat="false" ht="14" hidden="false" customHeight="false" outlineLevel="0" collapsed="false">
      <c r="A227" s="57" t="s">
        <v>749</v>
      </c>
      <c r="B227" s="58" t="s">
        <v>750</v>
      </c>
      <c r="C227" s="59" t="s">
        <v>751</v>
      </c>
      <c r="D227" s="59" t="s">
        <v>50</v>
      </c>
      <c r="E227" s="60" t="n">
        <v>18.5333333333333</v>
      </c>
      <c r="F227" s="61" t="n">
        <v>36891</v>
      </c>
      <c r="G227" s="62" t="s">
        <v>236</v>
      </c>
      <c r="H227" s="59" t="s">
        <v>71</v>
      </c>
      <c r="I227" s="63" t="n">
        <v>5</v>
      </c>
      <c r="J227" s="63" t="n">
        <v>3</v>
      </c>
      <c r="K227" s="64" t="n">
        <v>8</v>
      </c>
      <c r="L227" s="63" t="n">
        <v>2</v>
      </c>
      <c r="M227" s="64" t="n">
        <v>7</v>
      </c>
      <c r="N227" s="63" t="n">
        <v>1</v>
      </c>
      <c r="O227" s="63" t="n">
        <v>6</v>
      </c>
      <c r="P227" s="63" t="n">
        <v>9</v>
      </c>
      <c r="Q227" s="63" t="n">
        <v>24.6</v>
      </c>
      <c r="R227" s="63" t="n">
        <v>5</v>
      </c>
      <c r="S227" s="63" t="n">
        <v>39.6</v>
      </c>
      <c r="T227" s="64" t="n">
        <v>40.6</v>
      </c>
    </row>
    <row r="228" s="67" customFormat="true" ht="14" hidden="false" customHeight="false" outlineLevel="0" collapsed="false">
      <c r="A228" s="57" t="s">
        <v>752</v>
      </c>
      <c r="B228" s="58" t="s">
        <v>753</v>
      </c>
      <c r="C228" s="59" t="s">
        <v>754</v>
      </c>
      <c r="D228" s="59" t="s">
        <v>78</v>
      </c>
      <c r="E228" s="60" t="n">
        <v>8.66666666666667</v>
      </c>
      <c r="F228" s="61" t="n">
        <v>36891</v>
      </c>
      <c r="G228" s="62" t="s">
        <v>236</v>
      </c>
      <c r="H228" s="59" t="s">
        <v>87</v>
      </c>
      <c r="I228" s="63" t="n">
        <v>5</v>
      </c>
      <c r="J228" s="63" t="n">
        <v>1</v>
      </c>
      <c r="K228" s="64" t="n">
        <v>6</v>
      </c>
      <c r="L228" s="63" t="n">
        <v>3</v>
      </c>
      <c r="M228" s="64" t="n">
        <v>8</v>
      </c>
      <c r="N228" s="63" t="n">
        <v>1</v>
      </c>
      <c r="O228" s="63" t="n">
        <v>3</v>
      </c>
      <c r="P228" s="63" t="n">
        <v>3</v>
      </c>
      <c r="Q228" s="63" t="n">
        <v>5</v>
      </c>
      <c r="R228" s="63" t="n">
        <v>5</v>
      </c>
      <c r="S228" s="63" t="n">
        <v>11</v>
      </c>
      <c r="T228" s="64" t="n">
        <v>12</v>
      </c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  <c r="IS228" s="10"/>
      <c r="IT228" s="10"/>
      <c r="IU228" s="10"/>
    </row>
    <row r="229" customFormat="false" ht="14" hidden="false" customHeight="false" outlineLevel="0" collapsed="false">
      <c r="A229" s="57" t="s">
        <v>755</v>
      </c>
      <c r="B229" s="58" t="s">
        <v>756</v>
      </c>
      <c r="C229" s="59" t="s">
        <v>757</v>
      </c>
      <c r="D229" s="59" t="s">
        <v>50</v>
      </c>
      <c r="E229" s="60" t="n">
        <v>15.3333333333333</v>
      </c>
      <c r="F229" s="61" t="n">
        <v>36891</v>
      </c>
      <c r="G229" s="62" t="s">
        <v>236</v>
      </c>
      <c r="H229" s="59" t="s">
        <v>71</v>
      </c>
      <c r="I229" s="63" t="n">
        <v>5</v>
      </c>
      <c r="J229" s="63" t="n">
        <v>3</v>
      </c>
      <c r="K229" s="64" t="n">
        <v>8</v>
      </c>
      <c r="L229" s="63" t="n">
        <v>2</v>
      </c>
      <c r="M229" s="64" t="n">
        <v>7</v>
      </c>
      <c r="N229" s="63" t="n">
        <v>1</v>
      </c>
      <c r="O229" s="63" t="n">
        <v>6</v>
      </c>
      <c r="P229" s="63" t="n">
        <v>9</v>
      </c>
      <c r="Q229" s="63" t="n">
        <v>15</v>
      </c>
      <c r="R229" s="63" t="n">
        <v>5</v>
      </c>
      <c r="S229" s="63" t="n">
        <v>30</v>
      </c>
      <c r="T229" s="64" t="n">
        <v>31</v>
      </c>
    </row>
    <row r="230" customFormat="false" ht="14" hidden="false" customHeight="false" outlineLevel="0" collapsed="false">
      <c r="A230" s="57" t="s">
        <v>758</v>
      </c>
      <c r="B230" s="58" t="s">
        <v>759</v>
      </c>
      <c r="C230" s="59" t="s">
        <v>760</v>
      </c>
      <c r="D230" s="59" t="s">
        <v>85</v>
      </c>
      <c r="E230" s="60" t="n">
        <v>28.025</v>
      </c>
      <c r="F230" s="61" t="n">
        <v>38411</v>
      </c>
      <c r="G230" s="62" t="s">
        <v>54</v>
      </c>
      <c r="H230" s="59" t="s">
        <v>761</v>
      </c>
      <c r="I230" s="63" t="n">
        <v>9.5</v>
      </c>
      <c r="J230" s="63" t="n">
        <v>3.61</v>
      </c>
      <c r="K230" s="64" t="n">
        <v>13.11</v>
      </c>
      <c r="L230" s="63" t="n">
        <v>3.99</v>
      </c>
      <c r="M230" s="64" t="n">
        <v>5.99</v>
      </c>
      <c r="N230" s="63" t="n">
        <v>5.76</v>
      </c>
      <c r="O230" s="63" t="n">
        <v>6.3</v>
      </c>
      <c r="P230" s="63" t="n">
        <v>17.1</v>
      </c>
      <c r="Q230" s="63" t="n">
        <v>35.815</v>
      </c>
      <c r="R230" s="63" t="n">
        <v>2</v>
      </c>
      <c r="S230" s="63" t="n">
        <v>59.215</v>
      </c>
      <c r="T230" s="64" t="n">
        <v>64.975</v>
      </c>
    </row>
    <row r="231" customFormat="false" ht="14" hidden="false" customHeight="false" outlineLevel="0" collapsed="false">
      <c r="A231" s="57" t="s">
        <v>762</v>
      </c>
      <c r="B231" s="58" t="s">
        <v>763</v>
      </c>
      <c r="C231" s="59" t="s">
        <v>764</v>
      </c>
      <c r="D231" s="59" t="s">
        <v>50</v>
      </c>
      <c r="E231" s="60" t="n">
        <v>28.7083333333333</v>
      </c>
      <c r="F231" s="61" t="n">
        <v>38411</v>
      </c>
      <c r="G231" s="62" t="n">
        <v>44</v>
      </c>
      <c r="H231" s="59" t="s">
        <v>64</v>
      </c>
      <c r="I231" s="63" t="n">
        <v>7.5</v>
      </c>
      <c r="J231" s="63" t="n">
        <v>3.15</v>
      </c>
      <c r="K231" s="64" t="n">
        <v>10.65</v>
      </c>
      <c r="L231" s="63" t="n">
        <v>2.325</v>
      </c>
      <c r="M231" s="64" t="n">
        <v>3.325</v>
      </c>
      <c r="N231" s="63" t="n">
        <v>15</v>
      </c>
      <c r="O231" s="63" t="n">
        <v>4.65</v>
      </c>
      <c r="P231" s="63" t="n">
        <v>31.5</v>
      </c>
      <c r="Q231" s="63" t="n">
        <v>21</v>
      </c>
      <c r="R231" s="63" t="n">
        <v>1</v>
      </c>
      <c r="S231" s="63" t="n">
        <v>57.15</v>
      </c>
      <c r="T231" s="64" t="n">
        <v>72.15</v>
      </c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  <c r="DS231" s="67"/>
      <c r="DT231" s="67"/>
      <c r="DU231" s="67"/>
      <c r="DV231" s="67"/>
      <c r="DW231" s="67"/>
      <c r="DX231" s="67"/>
      <c r="DY231" s="67"/>
      <c r="DZ231" s="67"/>
      <c r="EA231" s="67"/>
      <c r="EB231" s="67"/>
      <c r="EC231" s="67"/>
      <c r="ED231" s="67"/>
      <c r="EE231" s="67"/>
      <c r="EF231" s="67"/>
      <c r="EG231" s="67"/>
      <c r="EH231" s="67"/>
      <c r="EI231" s="67"/>
      <c r="EJ231" s="67"/>
      <c r="EK231" s="67"/>
      <c r="EL231" s="67"/>
      <c r="EM231" s="67"/>
      <c r="EN231" s="67"/>
      <c r="EO231" s="67"/>
      <c r="EP231" s="67"/>
      <c r="EQ231" s="67"/>
      <c r="ER231" s="67"/>
      <c r="ES231" s="67"/>
      <c r="ET231" s="67"/>
      <c r="EU231" s="67"/>
      <c r="EV231" s="67"/>
      <c r="EW231" s="67"/>
      <c r="EX231" s="67"/>
      <c r="EY231" s="67"/>
      <c r="EZ231" s="67"/>
      <c r="FA231" s="67"/>
      <c r="FB231" s="67"/>
      <c r="FC231" s="67"/>
      <c r="FD231" s="67"/>
      <c r="FE231" s="67"/>
      <c r="FF231" s="67"/>
      <c r="FG231" s="67"/>
      <c r="FH231" s="67"/>
      <c r="FI231" s="67"/>
      <c r="FJ231" s="67"/>
      <c r="FK231" s="67"/>
      <c r="FL231" s="67"/>
      <c r="FM231" s="67"/>
      <c r="FN231" s="67"/>
      <c r="FO231" s="67"/>
      <c r="FP231" s="67"/>
      <c r="FQ231" s="67"/>
      <c r="FR231" s="67"/>
      <c r="FS231" s="67"/>
      <c r="FT231" s="67"/>
      <c r="FU231" s="67"/>
      <c r="FV231" s="67"/>
      <c r="FW231" s="67"/>
      <c r="FX231" s="67"/>
      <c r="FY231" s="67"/>
      <c r="FZ231" s="67"/>
      <c r="GA231" s="67"/>
      <c r="GB231" s="67"/>
      <c r="GC231" s="67"/>
      <c r="GD231" s="67"/>
      <c r="GE231" s="67"/>
      <c r="GF231" s="67"/>
      <c r="GG231" s="67"/>
      <c r="GH231" s="67"/>
      <c r="GI231" s="67"/>
      <c r="GJ231" s="67"/>
      <c r="GK231" s="67"/>
      <c r="GL231" s="67"/>
      <c r="GM231" s="67"/>
      <c r="GN231" s="67"/>
      <c r="GO231" s="67"/>
      <c r="GP231" s="67"/>
      <c r="GQ231" s="67"/>
      <c r="GR231" s="67"/>
      <c r="GS231" s="67"/>
      <c r="GT231" s="67"/>
      <c r="GU231" s="67"/>
      <c r="GV231" s="67"/>
      <c r="GW231" s="67"/>
      <c r="GX231" s="67"/>
      <c r="GY231" s="67"/>
      <c r="GZ231" s="67"/>
      <c r="HA231" s="67"/>
      <c r="HB231" s="67"/>
      <c r="HC231" s="67"/>
      <c r="HD231" s="67"/>
      <c r="HE231" s="67"/>
      <c r="HF231" s="67"/>
      <c r="HG231" s="67"/>
      <c r="HH231" s="67"/>
      <c r="HI231" s="67"/>
      <c r="HJ231" s="67"/>
      <c r="HK231" s="67"/>
      <c r="HL231" s="67"/>
      <c r="HM231" s="67"/>
      <c r="HN231" s="67"/>
      <c r="HO231" s="67"/>
      <c r="HP231" s="67"/>
      <c r="HQ231" s="67"/>
      <c r="HR231" s="67"/>
      <c r="HS231" s="67"/>
      <c r="HT231" s="67"/>
      <c r="HU231" s="67"/>
      <c r="HV231" s="67"/>
      <c r="HW231" s="67"/>
      <c r="HX231" s="67"/>
      <c r="HY231" s="67"/>
      <c r="HZ231" s="67"/>
      <c r="IA231" s="67"/>
      <c r="IB231" s="67"/>
      <c r="IC231" s="67"/>
      <c r="ID231" s="67"/>
      <c r="IE231" s="67"/>
      <c r="IF231" s="67"/>
      <c r="IG231" s="67"/>
      <c r="IH231" s="67"/>
      <c r="II231" s="67"/>
      <c r="IJ231" s="67"/>
      <c r="IK231" s="67"/>
      <c r="IL231" s="67"/>
      <c r="IM231" s="67"/>
      <c r="IN231" s="67"/>
      <c r="IO231" s="67"/>
      <c r="IP231" s="67"/>
      <c r="IQ231" s="67"/>
      <c r="IR231" s="67"/>
      <c r="IS231" s="67"/>
      <c r="IT231" s="67"/>
      <c r="IU231" s="67"/>
    </row>
    <row r="232" customFormat="false" ht="14" hidden="false" customHeight="false" outlineLevel="0" collapsed="false">
      <c r="A232" s="57" t="s">
        <v>765</v>
      </c>
      <c r="B232" s="58" t="s">
        <v>766</v>
      </c>
      <c r="C232" s="59" t="s">
        <v>767</v>
      </c>
      <c r="D232" s="59" t="s">
        <v>143</v>
      </c>
      <c r="E232" s="60" t="n">
        <v>23.3333333333333</v>
      </c>
      <c r="F232" s="61" t="n">
        <v>36172</v>
      </c>
      <c r="G232" s="62" t="n">
        <v>23.3</v>
      </c>
      <c r="H232" s="59" t="s">
        <v>71</v>
      </c>
      <c r="I232" s="63" t="n">
        <v>5</v>
      </c>
      <c r="J232" s="63" t="n">
        <v>3</v>
      </c>
      <c r="K232" s="64" t="n">
        <v>8</v>
      </c>
      <c r="L232" s="63" t="n">
        <v>3</v>
      </c>
      <c r="M232" s="64" t="n">
        <v>4</v>
      </c>
      <c r="N232" s="63" t="n">
        <v>25</v>
      </c>
      <c r="O232" s="63" t="n">
        <v>9</v>
      </c>
      <c r="P232" s="63" t="n">
        <v>9</v>
      </c>
      <c r="Q232" s="63" t="n">
        <v>15</v>
      </c>
      <c r="R232" s="63" t="n">
        <v>1</v>
      </c>
      <c r="S232" s="63" t="n">
        <v>33</v>
      </c>
      <c r="T232" s="64" t="n">
        <v>58</v>
      </c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  <c r="DS232" s="67"/>
      <c r="DT232" s="67"/>
      <c r="DU232" s="67"/>
      <c r="DV232" s="67"/>
      <c r="DW232" s="67"/>
      <c r="DX232" s="67"/>
      <c r="DY232" s="67"/>
      <c r="DZ232" s="67"/>
      <c r="EA232" s="67"/>
      <c r="EB232" s="67"/>
      <c r="EC232" s="67"/>
      <c r="ED232" s="67"/>
      <c r="EE232" s="67"/>
      <c r="EF232" s="67"/>
      <c r="EG232" s="67"/>
      <c r="EH232" s="67"/>
      <c r="EI232" s="67"/>
      <c r="EJ232" s="67"/>
      <c r="EK232" s="67"/>
      <c r="EL232" s="67"/>
      <c r="EM232" s="67"/>
      <c r="EN232" s="67"/>
      <c r="EO232" s="67"/>
      <c r="EP232" s="67"/>
      <c r="EQ232" s="67"/>
      <c r="ER232" s="67"/>
      <c r="ES232" s="67"/>
      <c r="ET232" s="67"/>
      <c r="EU232" s="67"/>
      <c r="EV232" s="67"/>
      <c r="EW232" s="67"/>
      <c r="EX232" s="67"/>
      <c r="EY232" s="67"/>
      <c r="EZ232" s="67"/>
      <c r="FA232" s="67"/>
      <c r="FB232" s="67"/>
      <c r="FC232" s="67"/>
      <c r="FD232" s="67"/>
      <c r="FE232" s="67"/>
      <c r="FF232" s="67"/>
      <c r="FG232" s="67"/>
      <c r="FH232" s="67"/>
      <c r="FI232" s="67"/>
      <c r="FJ232" s="67"/>
      <c r="FK232" s="67"/>
      <c r="FL232" s="67"/>
      <c r="FM232" s="67"/>
      <c r="FN232" s="67"/>
      <c r="FO232" s="67"/>
      <c r="FP232" s="67"/>
      <c r="FQ232" s="67"/>
      <c r="FR232" s="67"/>
      <c r="FS232" s="67"/>
      <c r="FT232" s="67"/>
      <c r="FU232" s="67"/>
      <c r="FV232" s="67"/>
      <c r="FW232" s="67"/>
      <c r="FX232" s="67"/>
      <c r="FY232" s="67"/>
      <c r="FZ232" s="67"/>
      <c r="GA232" s="67"/>
      <c r="GB232" s="67"/>
      <c r="GC232" s="67"/>
      <c r="GD232" s="67"/>
      <c r="GE232" s="67"/>
      <c r="GF232" s="67"/>
      <c r="GG232" s="67"/>
      <c r="GH232" s="67"/>
      <c r="GI232" s="67"/>
      <c r="GJ232" s="67"/>
      <c r="GK232" s="67"/>
      <c r="GL232" s="67"/>
      <c r="GM232" s="67"/>
      <c r="GN232" s="67"/>
      <c r="GO232" s="67"/>
      <c r="GP232" s="67"/>
      <c r="GQ232" s="67"/>
      <c r="GR232" s="67"/>
      <c r="GS232" s="67"/>
      <c r="GT232" s="67"/>
      <c r="GU232" s="67"/>
      <c r="GV232" s="67"/>
      <c r="GW232" s="67"/>
      <c r="GX232" s="67"/>
      <c r="GY232" s="67"/>
      <c r="GZ232" s="67"/>
      <c r="HA232" s="67"/>
      <c r="HB232" s="67"/>
      <c r="HC232" s="67"/>
      <c r="HD232" s="67"/>
      <c r="HE232" s="67"/>
      <c r="HF232" s="67"/>
      <c r="HG232" s="67"/>
      <c r="HH232" s="67"/>
      <c r="HI232" s="67"/>
      <c r="HJ232" s="67"/>
      <c r="HK232" s="67"/>
      <c r="HL232" s="67"/>
      <c r="HM232" s="67"/>
      <c r="HN232" s="67"/>
      <c r="HO232" s="67"/>
      <c r="HP232" s="67"/>
      <c r="HQ232" s="67"/>
      <c r="HR232" s="67"/>
      <c r="HS232" s="67"/>
      <c r="HT232" s="67"/>
      <c r="HU232" s="67"/>
      <c r="HV232" s="67"/>
      <c r="HW232" s="67"/>
      <c r="HX232" s="67"/>
      <c r="HY232" s="67"/>
      <c r="HZ232" s="67"/>
      <c r="IA232" s="67"/>
      <c r="IB232" s="67"/>
      <c r="IC232" s="67"/>
      <c r="ID232" s="67"/>
      <c r="IE232" s="67"/>
      <c r="IF232" s="67"/>
      <c r="IG232" s="67"/>
      <c r="IH232" s="67"/>
      <c r="II232" s="67"/>
      <c r="IJ232" s="67"/>
      <c r="IK232" s="67"/>
      <c r="IL232" s="67"/>
      <c r="IM232" s="67"/>
      <c r="IN232" s="67"/>
      <c r="IO232" s="67"/>
      <c r="IP232" s="67"/>
      <c r="IQ232" s="67"/>
      <c r="IR232" s="67"/>
      <c r="IS232" s="67"/>
      <c r="IT232" s="67"/>
      <c r="IU232" s="67"/>
    </row>
    <row r="233" customFormat="false" ht="14" hidden="false" customHeight="false" outlineLevel="0" collapsed="false">
      <c r="A233" s="57" t="s">
        <v>768</v>
      </c>
      <c r="B233" s="58" t="s">
        <v>769</v>
      </c>
      <c r="C233" s="59" t="s">
        <v>770</v>
      </c>
      <c r="D233" s="59" t="s">
        <v>78</v>
      </c>
      <c r="E233" s="60" t="n">
        <v>19.3583333333333</v>
      </c>
      <c r="F233" s="61" t="n">
        <v>38411</v>
      </c>
      <c r="G233" s="62" t="s">
        <v>54</v>
      </c>
      <c r="H233" s="59" t="s">
        <v>94</v>
      </c>
      <c r="I233" s="63" t="n">
        <v>7.5</v>
      </c>
      <c r="J233" s="63" t="n">
        <v>2.85</v>
      </c>
      <c r="K233" s="64" t="n">
        <v>10.35</v>
      </c>
      <c r="L233" s="63" t="n">
        <v>2.175</v>
      </c>
      <c r="M233" s="64" t="n">
        <v>3.175</v>
      </c>
      <c r="N233" s="63" t="n">
        <v>25</v>
      </c>
      <c r="O233" s="63" t="n">
        <v>4.35</v>
      </c>
      <c r="P233" s="63" t="n">
        <v>5.7</v>
      </c>
      <c r="Q233" s="63" t="n">
        <v>9.5</v>
      </c>
      <c r="R233" s="63" t="n">
        <v>1</v>
      </c>
      <c r="S233" s="63" t="n">
        <v>19.55</v>
      </c>
      <c r="T233" s="64" t="n">
        <v>44.55</v>
      </c>
    </row>
    <row r="234" customFormat="false" ht="14.15" hidden="false" customHeight="true" outlineLevel="0" collapsed="false">
      <c r="A234" s="57" t="s">
        <v>771</v>
      </c>
      <c r="B234" s="58" t="s">
        <v>772</v>
      </c>
      <c r="C234" s="59" t="s">
        <v>773</v>
      </c>
      <c r="D234" s="59" t="s">
        <v>78</v>
      </c>
      <c r="E234" s="60" t="n">
        <v>18.5</v>
      </c>
      <c r="F234" s="61" t="n">
        <v>38411</v>
      </c>
      <c r="G234" s="62" t="s">
        <v>54</v>
      </c>
      <c r="H234" s="59" t="s">
        <v>519</v>
      </c>
      <c r="I234" s="63" t="n">
        <v>5</v>
      </c>
      <c r="J234" s="63" t="n">
        <v>1.9</v>
      </c>
      <c r="K234" s="64" t="n">
        <v>6.9</v>
      </c>
      <c r="L234" s="63" t="n">
        <v>2.1</v>
      </c>
      <c r="M234" s="64" t="n">
        <v>3.1</v>
      </c>
      <c r="N234" s="63" t="n">
        <v>5</v>
      </c>
      <c r="O234" s="63" t="n">
        <v>6.3</v>
      </c>
      <c r="P234" s="63" t="n">
        <v>5.7</v>
      </c>
      <c r="Q234" s="63" t="n">
        <v>28.5</v>
      </c>
      <c r="R234" s="63" t="n">
        <v>1</v>
      </c>
      <c r="S234" s="63" t="n">
        <v>40.5</v>
      </c>
      <c r="T234" s="64" t="n">
        <v>45.5</v>
      </c>
    </row>
    <row r="235" s="127" customFormat="true" ht="13.5" hidden="false" customHeight="true" outlineLevel="0" collapsed="false">
      <c r="A235" s="57" t="s">
        <v>774</v>
      </c>
      <c r="B235" s="58" t="s">
        <v>775</v>
      </c>
      <c r="C235" s="59" t="s">
        <v>776</v>
      </c>
      <c r="D235" s="59" t="s">
        <v>143</v>
      </c>
      <c r="E235" s="60" t="n">
        <v>23.865</v>
      </c>
      <c r="F235" s="61" t="n">
        <v>38077</v>
      </c>
      <c r="G235" s="62" t="n">
        <v>26.1</v>
      </c>
      <c r="H235" s="59" t="s">
        <v>64</v>
      </c>
      <c r="I235" s="63" t="n">
        <v>5</v>
      </c>
      <c r="J235" s="63" t="n">
        <v>3.1</v>
      </c>
      <c r="K235" s="64" t="n">
        <v>8.1</v>
      </c>
      <c r="L235" s="63" t="n">
        <v>2.05</v>
      </c>
      <c r="M235" s="64" t="n">
        <v>3.05</v>
      </c>
      <c r="N235" s="63" t="n">
        <v>25</v>
      </c>
      <c r="O235" s="63" t="n">
        <v>6.15</v>
      </c>
      <c r="P235" s="63" t="n">
        <v>9.3</v>
      </c>
      <c r="Q235" s="63" t="n">
        <v>19.995</v>
      </c>
      <c r="R235" s="63" t="n">
        <v>1</v>
      </c>
      <c r="S235" s="63" t="n">
        <v>35.445</v>
      </c>
      <c r="T235" s="64" t="n">
        <v>60.445</v>
      </c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  <c r="IF235" s="10"/>
      <c r="IG235" s="10"/>
      <c r="IH235" s="10"/>
      <c r="II235" s="10"/>
      <c r="IJ235" s="10"/>
      <c r="IK235" s="10"/>
      <c r="IL235" s="10"/>
      <c r="IM235" s="10"/>
      <c r="IN235" s="10"/>
      <c r="IO235" s="10"/>
      <c r="IP235" s="10"/>
      <c r="IQ235" s="10"/>
      <c r="IR235" s="10"/>
      <c r="IS235" s="10"/>
      <c r="IT235" s="10"/>
      <c r="IU235" s="10"/>
    </row>
    <row r="236" customFormat="false" ht="14" hidden="false" customHeight="false" outlineLevel="0" collapsed="false">
      <c r="A236" s="57" t="s">
        <v>777</v>
      </c>
      <c r="B236" s="58" t="s">
        <v>778</v>
      </c>
      <c r="C236" s="59" t="s">
        <v>779</v>
      </c>
      <c r="D236" s="59" t="s">
        <v>50</v>
      </c>
      <c r="E236" s="60" t="n">
        <v>11.3333333333333</v>
      </c>
      <c r="F236" s="61" t="n">
        <v>36544</v>
      </c>
      <c r="G236" s="62" t="s">
        <v>236</v>
      </c>
      <c r="H236" s="59" t="s">
        <v>98</v>
      </c>
      <c r="I236" s="63" t="n">
        <v>5</v>
      </c>
      <c r="J236" s="63" t="n">
        <v>1</v>
      </c>
      <c r="K236" s="64" t="n">
        <v>6</v>
      </c>
      <c r="L236" s="63" t="n">
        <v>2</v>
      </c>
      <c r="M236" s="64" t="n">
        <v>5</v>
      </c>
      <c r="N236" s="63" t="n">
        <v>9</v>
      </c>
      <c r="O236" s="63" t="n">
        <v>6</v>
      </c>
      <c r="P236" s="63" t="n">
        <v>3</v>
      </c>
      <c r="Q236" s="63" t="n">
        <v>5</v>
      </c>
      <c r="R236" s="63" t="n">
        <v>3</v>
      </c>
      <c r="S236" s="63" t="n">
        <v>14</v>
      </c>
      <c r="T236" s="64" t="n">
        <v>23</v>
      </c>
    </row>
    <row r="237" customFormat="false" ht="14.15" hidden="false" customHeight="true" outlineLevel="0" collapsed="false">
      <c r="A237" s="57" t="s">
        <v>780</v>
      </c>
      <c r="B237" s="58" t="s">
        <v>781</v>
      </c>
      <c r="C237" s="59" t="s">
        <v>782</v>
      </c>
      <c r="D237" s="59" t="s">
        <v>78</v>
      </c>
      <c r="E237" s="60" t="n">
        <v>27.87</v>
      </c>
      <c r="F237" s="61" t="n">
        <v>38411</v>
      </c>
      <c r="G237" s="62" t="n">
        <v>27.8</v>
      </c>
      <c r="H237" s="59" t="s">
        <v>783</v>
      </c>
      <c r="I237" s="63" t="n">
        <v>9.5</v>
      </c>
      <c r="J237" s="63" t="n">
        <v>3.61</v>
      </c>
      <c r="K237" s="64" t="n">
        <v>13.11</v>
      </c>
      <c r="L237" s="63" t="n">
        <v>3.99</v>
      </c>
      <c r="M237" s="64" t="n">
        <v>4.99</v>
      </c>
      <c r="N237" s="63" t="n">
        <v>25</v>
      </c>
      <c r="O237" s="63" t="n">
        <v>6.3</v>
      </c>
      <c r="P237" s="63" t="n">
        <v>5.7</v>
      </c>
      <c r="Q237" s="63" t="n">
        <v>28.5</v>
      </c>
      <c r="R237" s="63" t="n">
        <v>1</v>
      </c>
      <c r="S237" s="63" t="n">
        <v>40.5</v>
      </c>
      <c r="T237" s="64" t="n">
        <v>65.5</v>
      </c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5"/>
      <c r="AY237" s="115"/>
      <c r="AZ237" s="115"/>
      <c r="BA237" s="115"/>
      <c r="BB237" s="115"/>
      <c r="BC237" s="115"/>
      <c r="BD237" s="115"/>
      <c r="BE237" s="115"/>
      <c r="BF237" s="115"/>
      <c r="BG237" s="115"/>
      <c r="BH237" s="115"/>
      <c r="BI237" s="115"/>
      <c r="BJ237" s="115"/>
      <c r="BK237" s="115"/>
      <c r="BL237" s="115"/>
      <c r="BM237" s="115"/>
      <c r="BN237" s="115"/>
      <c r="BO237" s="115"/>
      <c r="BP237" s="115"/>
      <c r="BQ237" s="115"/>
      <c r="BR237" s="115"/>
      <c r="BS237" s="115"/>
      <c r="BT237" s="115"/>
      <c r="BU237" s="115"/>
      <c r="BV237" s="115"/>
      <c r="BW237" s="115"/>
      <c r="BX237" s="115"/>
      <c r="BY237" s="115"/>
      <c r="BZ237" s="115"/>
      <c r="CA237" s="115"/>
      <c r="CB237" s="115"/>
      <c r="CC237" s="115"/>
      <c r="CD237" s="115"/>
      <c r="CE237" s="115"/>
      <c r="CF237" s="115"/>
      <c r="CG237" s="115"/>
      <c r="CH237" s="115"/>
      <c r="CI237" s="115"/>
      <c r="CJ237" s="115"/>
      <c r="CK237" s="115"/>
      <c r="CL237" s="115"/>
      <c r="CM237" s="115"/>
      <c r="CN237" s="115"/>
      <c r="CO237" s="115"/>
      <c r="CP237" s="115"/>
      <c r="CQ237" s="115"/>
      <c r="CR237" s="115"/>
      <c r="CS237" s="115"/>
      <c r="CT237" s="115"/>
      <c r="CU237" s="115"/>
      <c r="CV237" s="115"/>
      <c r="CW237" s="115"/>
      <c r="CX237" s="115"/>
      <c r="CY237" s="115"/>
      <c r="CZ237" s="115"/>
      <c r="DA237" s="115"/>
      <c r="DB237" s="115"/>
      <c r="DC237" s="115"/>
      <c r="DD237" s="115"/>
      <c r="DE237" s="115"/>
      <c r="DF237" s="115"/>
      <c r="DG237" s="115"/>
      <c r="DH237" s="115"/>
      <c r="DI237" s="115"/>
      <c r="DJ237" s="115"/>
      <c r="DK237" s="115"/>
      <c r="DL237" s="115"/>
      <c r="DM237" s="115"/>
      <c r="DN237" s="115"/>
      <c r="DO237" s="115"/>
      <c r="DP237" s="115"/>
      <c r="DQ237" s="115"/>
      <c r="DR237" s="115"/>
      <c r="DS237" s="115"/>
      <c r="DT237" s="115"/>
      <c r="DU237" s="115"/>
      <c r="DV237" s="115"/>
      <c r="DW237" s="115"/>
      <c r="DX237" s="115"/>
      <c r="DY237" s="115"/>
      <c r="DZ237" s="115"/>
      <c r="EA237" s="115"/>
      <c r="EB237" s="115"/>
      <c r="EC237" s="115"/>
      <c r="ED237" s="115"/>
      <c r="EE237" s="115"/>
      <c r="EF237" s="115"/>
      <c r="EG237" s="115"/>
      <c r="EH237" s="115"/>
      <c r="EI237" s="115"/>
      <c r="EJ237" s="115"/>
      <c r="EK237" s="115"/>
      <c r="EL237" s="115"/>
      <c r="EM237" s="115"/>
      <c r="EN237" s="115"/>
      <c r="EO237" s="115"/>
      <c r="EP237" s="115"/>
      <c r="EQ237" s="115"/>
      <c r="ER237" s="115"/>
      <c r="ES237" s="115"/>
      <c r="ET237" s="115"/>
      <c r="EU237" s="115"/>
      <c r="EV237" s="115"/>
      <c r="EW237" s="115"/>
      <c r="EX237" s="115"/>
      <c r="EY237" s="115"/>
      <c r="EZ237" s="115"/>
      <c r="FA237" s="115"/>
      <c r="FB237" s="115"/>
      <c r="FC237" s="115"/>
      <c r="FD237" s="115"/>
      <c r="FE237" s="115"/>
      <c r="FF237" s="115"/>
      <c r="FG237" s="115"/>
      <c r="FH237" s="115"/>
      <c r="FI237" s="115"/>
      <c r="FJ237" s="115"/>
      <c r="FK237" s="115"/>
      <c r="FL237" s="115"/>
      <c r="FM237" s="115"/>
      <c r="FN237" s="115"/>
      <c r="FO237" s="115"/>
      <c r="FP237" s="115"/>
      <c r="FQ237" s="115"/>
      <c r="FR237" s="115"/>
      <c r="FS237" s="115"/>
      <c r="FT237" s="115"/>
      <c r="FU237" s="115"/>
      <c r="FV237" s="115"/>
      <c r="FW237" s="115"/>
      <c r="FX237" s="115"/>
      <c r="FY237" s="115"/>
      <c r="FZ237" s="115"/>
      <c r="GA237" s="115"/>
      <c r="GB237" s="115"/>
      <c r="GC237" s="115"/>
      <c r="GD237" s="115"/>
      <c r="GE237" s="115"/>
      <c r="GF237" s="115"/>
      <c r="GG237" s="115"/>
      <c r="GH237" s="115"/>
      <c r="GI237" s="115"/>
      <c r="GJ237" s="115"/>
      <c r="GK237" s="115"/>
      <c r="GL237" s="115"/>
      <c r="GM237" s="115"/>
      <c r="GN237" s="115"/>
      <c r="GO237" s="115"/>
      <c r="GP237" s="115"/>
      <c r="GQ237" s="115"/>
      <c r="GR237" s="115"/>
      <c r="GS237" s="115"/>
      <c r="GT237" s="115"/>
      <c r="GU237" s="115"/>
      <c r="GV237" s="115"/>
      <c r="GW237" s="115"/>
      <c r="GX237" s="115"/>
      <c r="GY237" s="115"/>
      <c r="GZ237" s="115"/>
      <c r="HA237" s="115"/>
      <c r="HB237" s="115"/>
      <c r="HC237" s="115"/>
      <c r="HD237" s="115"/>
      <c r="HE237" s="115"/>
      <c r="HF237" s="115"/>
      <c r="HG237" s="115"/>
      <c r="HH237" s="115"/>
      <c r="HI237" s="115"/>
      <c r="HJ237" s="115"/>
      <c r="HK237" s="115"/>
      <c r="HL237" s="115"/>
      <c r="HM237" s="115"/>
      <c r="HN237" s="115"/>
      <c r="HO237" s="115"/>
      <c r="HP237" s="115"/>
      <c r="HQ237" s="115"/>
      <c r="HR237" s="115"/>
      <c r="HS237" s="115"/>
      <c r="HT237" s="115"/>
      <c r="HU237" s="115"/>
      <c r="HV237" s="115"/>
      <c r="HW237" s="115"/>
      <c r="HX237" s="115"/>
      <c r="HY237" s="115"/>
      <c r="HZ237" s="115"/>
      <c r="IA237" s="115"/>
      <c r="IB237" s="115"/>
      <c r="IC237" s="115"/>
      <c r="ID237" s="115"/>
      <c r="IE237" s="115"/>
      <c r="IF237" s="115"/>
      <c r="IG237" s="115"/>
      <c r="IH237" s="115"/>
      <c r="II237" s="115"/>
      <c r="IJ237" s="115"/>
      <c r="IK237" s="115"/>
      <c r="IL237" s="115"/>
      <c r="IM237" s="115"/>
      <c r="IN237" s="115"/>
      <c r="IO237" s="115"/>
      <c r="IP237" s="115"/>
      <c r="IQ237" s="115"/>
      <c r="IR237" s="115"/>
      <c r="IS237" s="115"/>
      <c r="IT237" s="115"/>
      <c r="IU237" s="115"/>
    </row>
    <row r="238" customFormat="false" ht="14.25" hidden="false" customHeight="true" outlineLevel="0" collapsed="false">
      <c r="A238" s="57" t="s">
        <v>784</v>
      </c>
      <c r="B238" s="58" t="s">
        <v>785</v>
      </c>
      <c r="C238" s="59" t="s">
        <v>786</v>
      </c>
      <c r="D238" s="59" t="s">
        <v>50</v>
      </c>
      <c r="E238" s="60" t="n">
        <v>15.6133333333333</v>
      </c>
      <c r="F238" s="61" t="n">
        <v>38411</v>
      </c>
      <c r="G238" s="62" t="s">
        <v>54</v>
      </c>
      <c r="H238" s="59" t="s">
        <v>546</v>
      </c>
      <c r="I238" s="63" t="n">
        <v>5</v>
      </c>
      <c r="J238" s="63" t="n">
        <v>2.1</v>
      </c>
      <c r="K238" s="64" t="n">
        <v>7.1</v>
      </c>
      <c r="L238" s="63" t="n">
        <v>2.45</v>
      </c>
      <c r="M238" s="64" t="n">
        <v>7.45</v>
      </c>
      <c r="N238" s="63" t="n">
        <v>1</v>
      </c>
      <c r="O238" s="63" t="n">
        <v>7.35</v>
      </c>
      <c r="P238" s="63" t="n">
        <v>6.3</v>
      </c>
      <c r="Q238" s="63" t="n">
        <v>17.64</v>
      </c>
      <c r="R238" s="63" t="n">
        <v>5</v>
      </c>
      <c r="S238" s="63" t="n">
        <v>31.29</v>
      </c>
      <c r="T238" s="64" t="n">
        <v>32.29</v>
      </c>
    </row>
    <row r="239" customFormat="false" ht="14.25" hidden="false" customHeight="true" outlineLevel="0" collapsed="false">
      <c r="A239" s="57" t="s">
        <v>787</v>
      </c>
      <c r="B239" s="58" t="s">
        <v>788</v>
      </c>
      <c r="C239" s="59" t="s">
        <v>789</v>
      </c>
      <c r="D239" s="59" t="s">
        <v>50</v>
      </c>
      <c r="E239" s="60" t="n">
        <v>25.1333333333333</v>
      </c>
      <c r="F239" s="61" t="n">
        <v>38411</v>
      </c>
      <c r="G239" s="62" t="s">
        <v>54</v>
      </c>
      <c r="H239" s="59" t="s">
        <v>790</v>
      </c>
      <c r="I239" s="63" t="n">
        <v>11</v>
      </c>
      <c r="J239" s="63" t="n">
        <v>6.6</v>
      </c>
      <c r="K239" s="64" t="n">
        <v>17.6</v>
      </c>
      <c r="L239" s="63" t="n">
        <v>6.6</v>
      </c>
      <c r="M239" s="64" t="n">
        <v>11.6</v>
      </c>
      <c r="N239" s="63" t="n">
        <v>3</v>
      </c>
      <c r="O239" s="63" t="n">
        <v>9</v>
      </c>
      <c r="P239" s="63" t="n">
        <v>9</v>
      </c>
      <c r="Q239" s="63" t="n">
        <v>25.2</v>
      </c>
      <c r="R239" s="63" t="n">
        <v>5</v>
      </c>
      <c r="S239" s="63" t="n">
        <v>43.2</v>
      </c>
      <c r="T239" s="64" t="n">
        <v>46.2</v>
      </c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  <c r="BH239" s="143"/>
      <c r="BI239" s="143"/>
      <c r="BJ239" s="143"/>
      <c r="BK239" s="143"/>
      <c r="BL239" s="143"/>
      <c r="BM239" s="143"/>
      <c r="BN239" s="143"/>
      <c r="BO239" s="143"/>
      <c r="BP239" s="143"/>
      <c r="BQ239" s="143"/>
      <c r="BR239" s="143"/>
      <c r="BS239" s="143"/>
      <c r="BT239" s="143"/>
      <c r="BU239" s="143"/>
      <c r="BV239" s="143"/>
      <c r="BW239" s="143"/>
      <c r="BX239" s="143"/>
      <c r="BY239" s="143"/>
      <c r="BZ239" s="143"/>
      <c r="CA239" s="143"/>
      <c r="CB239" s="143"/>
      <c r="CC239" s="143"/>
      <c r="CD239" s="143"/>
      <c r="CE239" s="143"/>
      <c r="CF239" s="143"/>
      <c r="CG239" s="143"/>
      <c r="CH239" s="143"/>
      <c r="CI239" s="143"/>
      <c r="CJ239" s="143"/>
      <c r="CK239" s="143"/>
      <c r="CL239" s="143"/>
      <c r="CM239" s="143"/>
      <c r="CN239" s="143"/>
      <c r="CO239" s="143"/>
      <c r="CP239" s="143"/>
      <c r="CQ239" s="143"/>
      <c r="CR239" s="143"/>
      <c r="CS239" s="143"/>
      <c r="CT239" s="143"/>
      <c r="CU239" s="143"/>
      <c r="CV239" s="143"/>
      <c r="CW239" s="143"/>
      <c r="CX239" s="143"/>
      <c r="CY239" s="143"/>
      <c r="CZ239" s="143"/>
      <c r="DA239" s="143"/>
      <c r="DB239" s="143"/>
      <c r="DC239" s="143"/>
      <c r="DD239" s="143"/>
      <c r="DE239" s="143"/>
      <c r="DF239" s="143"/>
      <c r="DG239" s="143"/>
      <c r="DH239" s="143"/>
      <c r="DI239" s="143"/>
      <c r="DJ239" s="143"/>
      <c r="DK239" s="143"/>
      <c r="DL239" s="143"/>
      <c r="DM239" s="143"/>
      <c r="DN239" s="143"/>
      <c r="DO239" s="143"/>
      <c r="DP239" s="143"/>
      <c r="DQ239" s="143"/>
      <c r="DR239" s="143"/>
      <c r="DS239" s="143"/>
      <c r="DT239" s="143"/>
      <c r="DU239" s="143"/>
      <c r="DV239" s="143"/>
      <c r="DW239" s="143"/>
      <c r="DX239" s="143"/>
      <c r="DY239" s="143"/>
      <c r="DZ239" s="143"/>
      <c r="EA239" s="143"/>
      <c r="EB239" s="143"/>
      <c r="EC239" s="143"/>
      <c r="ED239" s="143"/>
      <c r="EE239" s="143"/>
      <c r="EF239" s="143"/>
      <c r="EG239" s="143"/>
      <c r="EH239" s="143"/>
      <c r="EI239" s="143"/>
      <c r="EJ239" s="143"/>
      <c r="EK239" s="143"/>
      <c r="EL239" s="143"/>
      <c r="EM239" s="143"/>
      <c r="EN239" s="143"/>
      <c r="EO239" s="143"/>
      <c r="EP239" s="143"/>
      <c r="EQ239" s="143"/>
      <c r="ER239" s="143"/>
      <c r="ES239" s="143"/>
      <c r="ET239" s="143"/>
      <c r="EU239" s="143"/>
      <c r="EV239" s="143"/>
      <c r="EW239" s="143"/>
      <c r="EX239" s="143"/>
      <c r="EY239" s="143"/>
      <c r="EZ239" s="143"/>
      <c r="FA239" s="143"/>
      <c r="FB239" s="143"/>
      <c r="FC239" s="143"/>
      <c r="FD239" s="143"/>
      <c r="FE239" s="143"/>
      <c r="FF239" s="143"/>
      <c r="FG239" s="143"/>
      <c r="FH239" s="143"/>
      <c r="FI239" s="143"/>
      <c r="FJ239" s="143"/>
      <c r="FK239" s="143"/>
      <c r="FL239" s="143"/>
      <c r="FM239" s="143"/>
      <c r="FN239" s="143"/>
      <c r="FO239" s="143"/>
      <c r="FP239" s="143"/>
      <c r="FQ239" s="143"/>
      <c r="FR239" s="143"/>
      <c r="FS239" s="143"/>
      <c r="FT239" s="143"/>
      <c r="FU239" s="143"/>
      <c r="FV239" s="143"/>
      <c r="FW239" s="143"/>
      <c r="FX239" s="143"/>
      <c r="FY239" s="143"/>
      <c r="FZ239" s="143"/>
      <c r="GA239" s="143"/>
      <c r="GB239" s="143"/>
      <c r="GC239" s="143"/>
      <c r="GD239" s="143"/>
      <c r="GE239" s="143"/>
      <c r="GF239" s="143"/>
      <c r="GG239" s="143"/>
      <c r="GH239" s="143"/>
      <c r="GI239" s="143"/>
      <c r="GJ239" s="143"/>
      <c r="GK239" s="143"/>
      <c r="GL239" s="143"/>
      <c r="GM239" s="143"/>
      <c r="GN239" s="143"/>
      <c r="GO239" s="143"/>
      <c r="GP239" s="143"/>
      <c r="GQ239" s="143"/>
      <c r="GR239" s="143"/>
      <c r="GS239" s="143"/>
      <c r="GT239" s="143"/>
      <c r="GU239" s="143"/>
      <c r="GV239" s="143"/>
      <c r="GW239" s="143"/>
      <c r="GX239" s="143"/>
      <c r="GY239" s="143"/>
      <c r="GZ239" s="143"/>
      <c r="HA239" s="143"/>
      <c r="HB239" s="143"/>
      <c r="HC239" s="143"/>
      <c r="HD239" s="143"/>
      <c r="HE239" s="143"/>
      <c r="HF239" s="143"/>
      <c r="HG239" s="143"/>
      <c r="HH239" s="143"/>
      <c r="HI239" s="143"/>
      <c r="HJ239" s="143"/>
      <c r="HK239" s="143"/>
      <c r="HL239" s="143"/>
      <c r="HM239" s="143"/>
      <c r="HN239" s="143"/>
      <c r="HO239" s="143"/>
      <c r="HP239" s="143"/>
      <c r="HQ239" s="143"/>
      <c r="HR239" s="143"/>
      <c r="HS239" s="143"/>
      <c r="HT239" s="143"/>
      <c r="HU239" s="143"/>
      <c r="HV239" s="143"/>
      <c r="HW239" s="143"/>
      <c r="HX239" s="143"/>
      <c r="HY239" s="143"/>
      <c r="HZ239" s="143"/>
      <c r="IA239" s="143"/>
      <c r="IB239" s="143"/>
      <c r="IC239" s="143"/>
      <c r="ID239" s="143"/>
      <c r="IE239" s="143"/>
      <c r="IF239" s="143"/>
      <c r="IG239" s="143"/>
      <c r="IH239" s="143"/>
      <c r="II239" s="143"/>
      <c r="IJ239" s="143"/>
      <c r="IK239" s="143"/>
      <c r="IL239" s="143"/>
      <c r="IM239" s="143"/>
      <c r="IN239" s="143"/>
      <c r="IO239" s="143"/>
      <c r="IP239" s="143"/>
      <c r="IQ239" s="143"/>
      <c r="IR239" s="143"/>
      <c r="IS239" s="143"/>
      <c r="IT239" s="143"/>
      <c r="IU239" s="143"/>
    </row>
    <row r="240" customFormat="false" ht="14" hidden="false" customHeight="false" outlineLevel="0" collapsed="false">
      <c r="A240" s="57" t="s">
        <v>791</v>
      </c>
      <c r="B240" s="58" t="s">
        <v>792</v>
      </c>
      <c r="C240" s="59" t="s">
        <v>793</v>
      </c>
      <c r="D240" s="59" t="s">
        <v>50</v>
      </c>
      <c r="E240" s="60" t="n">
        <v>23.97</v>
      </c>
      <c r="F240" s="61" t="n">
        <v>36891</v>
      </c>
      <c r="G240" s="62" t="n">
        <v>23.97</v>
      </c>
      <c r="H240" s="59" t="s">
        <v>794</v>
      </c>
      <c r="I240" s="63" t="n">
        <v>10</v>
      </c>
      <c r="J240" s="63" t="n">
        <v>6</v>
      </c>
      <c r="K240" s="64" t="n">
        <v>16</v>
      </c>
      <c r="L240" s="63" t="n">
        <v>4</v>
      </c>
      <c r="M240" s="64" t="n">
        <v>6.1</v>
      </c>
      <c r="N240" s="63" t="n">
        <v>10.2</v>
      </c>
      <c r="O240" s="63" t="n">
        <v>6</v>
      </c>
      <c r="P240" s="63" t="n">
        <v>9</v>
      </c>
      <c r="Q240" s="63" t="n">
        <v>24.6</v>
      </c>
      <c r="R240" s="63" t="n">
        <v>2.1</v>
      </c>
      <c r="S240" s="63" t="n">
        <v>39.6</v>
      </c>
      <c r="T240" s="64" t="n">
        <v>49.8</v>
      </c>
    </row>
    <row r="241" customFormat="false" ht="14" hidden="false" customHeight="false" outlineLevel="0" collapsed="false">
      <c r="A241" s="57" t="s">
        <v>795</v>
      </c>
      <c r="B241" s="58" t="s">
        <v>796</v>
      </c>
      <c r="C241" s="59" t="s">
        <v>797</v>
      </c>
      <c r="D241" s="59" t="s">
        <v>50</v>
      </c>
      <c r="E241" s="60" t="n">
        <v>14.2733333333333</v>
      </c>
      <c r="F241" s="61" t="n">
        <v>37808</v>
      </c>
      <c r="G241" s="62" t="s">
        <v>54</v>
      </c>
      <c r="H241" s="59" t="s">
        <v>123</v>
      </c>
      <c r="I241" s="63" t="n">
        <v>5</v>
      </c>
      <c r="J241" s="63" t="n">
        <v>2.1</v>
      </c>
      <c r="K241" s="64" t="n">
        <v>7.1</v>
      </c>
      <c r="L241" s="63" t="n">
        <v>1.55</v>
      </c>
      <c r="M241" s="64" t="n">
        <v>4.55</v>
      </c>
      <c r="N241" s="63" t="n">
        <v>3</v>
      </c>
      <c r="O241" s="63" t="n">
        <v>4.65</v>
      </c>
      <c r="P241" s="63" t="n">
        <v>6.3</v>
      </c>
      <c r="Q241" s="63" t="n">
        <v>17.22</v>
      </c>
      <c r="R241" s="63" t="n">
        <v>3</v>
      </c>
      <c r="S241" s="63" t="n">
        <v>28.17</v>
      </c>
      <c r="T241" s="64" t="n">
        <v>31.17</v>
      </c>
    </row>
    <row r="242" customFormat="false" ht="14" hidden="false" customHeight="false" outlineLevel="0" collapsed="false">
      <c r="A242" s="82" t="s">
        <v>798</v>
      </c>
      <c r="B242" s="101" t="s">
        <v>799</v>
      </c>
      <c r="C242" s="102" t="s">
        <v>800</v>
      </c>
      <c r="D242" s="59" t="s">
        <v>143</v>
      </c>
      <c r="E242" s="103" t="n">
        <v>26</v>
      </c>
      <c r="F242" s="104" t="n">
        <v>39578</v>
      </c>
      <c r="G242" s="105" t="s">
        <v>54</v>
      </c>
      <c r="H242" s="102" t="s">
        <v>61</v>
      </c>
      <c r="I242" s="102" t="n">
        <v>11.67</v>
      </c>
      <c r="J242" s="102" t="n">
        <v>2.33</v>
      </c>
      <c r="K242" s="106" t="n">
        <v>14</v>
      </c>
      <c r="L242" s="102" t="n">
        <v>21</v>
      </c>
      <c r="M242" s="106" t="n">
        <v>15</v>
      </c>
      <c r="N242" s="102" t="n">
        <v>9</v>
      </c>
      <c r="O242" s="102" t="n">
        <v>9</v>
      </c>
      <c r="P242" s="102" t="n">
        <v>5</v>
      </c>
      <c r="Q242" s="102" t="n">
        <v>5</v>
      </c>
      <c r="R242" s="102" t="n">
        <v>26</v>
      </c>
      <c r="S242" s="102" t="n">
        <v>23</v>
      </c>
      <c r="T242" s="106" t="n">
        <v>38</v>
      </c>
    </row>
    <row r="243" s="127" customFormat="true" ht="14.15" hidden="false" customHeight="true" outlineLevel="0" collapsed="false">
      <c r="A243" s="57" t="s">
        <v>801</v>
      </c>
      <c r="B243" s="58" t="s">
        <v>802</v>
      </c>
      <c r="C243" s="144" t="s">
        <v>803</v>
      </c>
      <c r="D243" s="144" t="s">
        <v>804</v>
      </c>
      <c r="E243" s="145" t="n">
        <v>17.83</v>
      </c>
      <c r="F243" s="146" t="n">
        <v>42142</v>
      </c>
      <c r="G243" s="62" t="s">
        <v>237</v>
      </c>
      <c r="H243" s="144"/>
      <c r="I243" s="147" t="n">
        <v>5</v>
      </c>
      <c r="J243" s="147" t="n">
        <v>1</v>
      </c>
      <c r="K243" s="148" t="n">
        <v>6</v>
      </c>
      <c r="L243" s="147" t="n">
        <v>3</v>
      </c>
      <c r="M243" s="148" t="n">
        <v>8</v>
      </c>
      <c r="N243" s="147" t="n">
        <v>9</v>
      </c>
      <c r="O243" s="147" t="n">
        <v>9</v>
      </c>
      <c r="P243" s="147" t="n">
        <v>3</v>
      </c>
      <c r="Q243" s="147" t="n">
        <v>5</v>
      </c>
      <c r="R243" s="147" t="n">
        <v>5</v>
      </c>
      <c r="S243" s="147" t="n">
        <v>17</v>
      </c>
      <c r="T243" s="148" t="n">
        <v>26</v>
      </c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  <c r="IF243" s="10"/>
      <c r="IG243" s="10"/>
      <c r="IH243" s="10"/>
      <c r="II243" s="10"/>
      <c r="IJ243" s="10"/>
      <c r="IK243" s="10"/>
      <c r="IL243" s="10"/>
      <c r="IM243" s="10"/>
      <c r="IN243" s="10"/>
      <c r="IO243" s="10"/>
      <c r="IP243" s="10"/>
      <c r="IQ243" s="10"/>
      <c r="IR243" s="10"/>
      <c r="IS243" s="10"/>
      <c r="IT243" s="10"/>
      <c r="IU243" s="10"/>
    </row>
    <row r="244" customFormat="false" ht="14" hidden="false" customHeight="false" outlineLevel="0" collapsed="false">
      <c r="A244" s="57" t="s">
        <v>805</v>
      </c>
      <c r="B244" s="58" t="s">
        <v>806</v>
      </c>
      <c r="C244" s="59" t="s">
        <v>807</v>
      </c>
      <c r="D244" s="59" t="s">
        <v>143</v>
      </c>
      <c r="E244" s="60" t="n">
        <v>56.175</v>
      </c>
      <c r="F244" s="61" t="n">
        <v>38411</v>
      </c>
      <c r="G244" s="62" t="s">
        <v>54</v>
      </c>
      <c r="H244" s="59" t="s">
        <v>808</v>
      </c>
      <c r="I244" s="63" t="n">
        <v>13.5</v>
      </c>
      <c r="J244" s="63" t="n">
        <v>8.37</v>
      </c>
      <c r="K244" s="64" t="n">
        <v>21.87</v>
      </c>
      <c r="L244" s="63" t="n">
        <v>24.705</v>
      </c>
      <c r="M244" s="64" t="n">
        <v>25.705</v>
      </c>
      <c r="N244" s="63" t="n">
        <v>25</v>
      </c>
      <c r="O244" s="63" t="n">
        <v>9.15</v>
      </c>
      <c r="P244" s="63" t="n">
        <v>9.3</v>
      </c>
      <c r="Q244" s="63" t="n">
        <v>77.5</v>
      </c>
      <c r="R244" s="63" t="n">
        <v>1</v>
      </c>
      <c r="S244" s="63" t="n">
        <v>95.95</v>
      </c>
      <c r="T244" s="64" t="n">
        <v>120.95</v>
      </c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  <c r="DS244" s="67"/>
      <c r="DT244" s="67"/>
      <c r="DU244" s="67"/>
      <c r="DV244" s="67"/>
      <c r="DW244" s="67"/>
      <c r="DX244" s="67"/>
      <c r="DY244" s="67"/>
      <c r="DZ244" s="67"/>
      <c r="EA244" s="67"/>
      <c r="EB244" s="67"/>
      <c r="EC244" s="67"/>
      <c r="ED244" s="67"/>
      <c r="EE244" s="67"/>
      <c r="EF244" s="67"/>
      <c r="EG244" s="67"/>
      <c r="EH244" s="67"/>
      <c r="EI244" s="67"/>
      <c r="EJ244" s="67"/>
      <c r="EK244" s="67"/>
      <c r="EL244" s="67"/>
      <c r="EM244" s="67"/>
      <c r="EN244" s="67"/>
      <c r="EO244" s="67"/>
      <c r="EP244" s="67"/>
      <c r="EQ244" s="67"/>
      <c r="ER244" s="67"/>
      <c r="ES244" s="67"/>
      <c r="ET244" s="67"/>
      <c r="EU244" s="67"/>
      <c r="EV244" s="67"/>
      <c r="EW244" s="67"/>
      <c r="EX244" s="67"/>
      <c r="EY244" s="67"/>
      <c r="EZ244" s="67"/>
      <c r="FA244" s="67"/>
      <c r="FB244" s="67"/>
      <c r="FC244" s="67"/>
      <c r="FD244" s="67"/>
      <c r="FE244" s="67"/>
      <c r="FF244" s="67"/>
      <c r="FG244" s="67"/>
      <c r="FH244" s="67"/>
      <c r="FI244" s="67"/>
      <c r="FJ244" s="67"/>
      <c r="FK244" s="67"/>
      <c r="FL244" s="67"/>
      <c r="FM244" s="67"/>
      <c r="FN244" s="67"/>
      <c r="FO244" s="67"/>
      <c r="FP244" s="67"/>
      <c r="FQ244" s="67"/>
      <c r="FR244" s="67"/>
      <c r="FS244" s="67"/>
      <c r="FT244" s="67"/>
      <c r="FU244" s="67"/>
      <c r="FV244" s="67"/>
      <c r="FW244" s="67"/>
      <c r="FX244" s="67"/>
      <c r="FY244" s="67"/>
      <c r="FZ244" s="67"/>
      <c r="GA244" s="67"/>
      <c r="GB244" s="67"/>
      <c r="GC244" s="67"/>
      <c r="GD244" s="67"/>
      <c r="GE244" s="67"/>
      <c r="GF244" s="67"/>
      <c r="GG244" s="67"/>
      <c r="GH244" s="67"/>
      <c r="GI244" s="67"/>
      <c r="GJ244" s="67"/>
      <c r="GK244" s="67"/>
      <c r="GL244" s="67"/>
      <c r="GM244" s="67"/>
      <c r="GN244" s="67"/>
      <c r="GO244" s="67"/>
      <c r="GP244" s="67"/>
      <c r="GQ244" s="67"/>
      <c r="GR244" s="67"/>
      <c r="GS244" s="67"/>
      <c r="GT244" s="67"/>
      <c r="GU244" s="67"/>
      <c r="GV244" s="67"/>
      <c r="GW244" s="67"/>
      <c r="GX244" s="67"/>
      <c r="GY244" s="67"/>
      <c r="GZ244" s="67"/>
      <c r="HA244" s="67"/>
      <c r="HB244" s="67"/>
      <c r="HC244" s="67"/>
      <c r="HD244" s="67"/>
      <c r="HE244" s="67"/>
      <c r="HF244" s="67"/>
      <c r="HG244" s="67"/>
      <c r="HH244" s="67"/>
      <c r="HI244" s="67"/>
      <c r="HJ244" s="67"/>
      <c r="HK244" s="67"/>
      <c r="HL244" s="67"/>
      <c r="HM244" s="67"/>
      <c r="HN244" s="67"/>
      <c r="HO244" s="67"/>
      <c r="HP244" s="67"/>
      <c r="HQ244" s="67"/>
      <c r="HR244" s="67"/>
      <c r="HS244" s="67"/>
      <c r="HT244" s="67"/>
      <c r="HU244" s="67"/>
      <c r="HV244" s="67"/>
      <c r="HW244" s="67"/>
      <c r="HX244" s="67"/>
      <c r="HY244" s="67"/>
      <c r="HZ244" s="67"/>
      <c r="IA244" s="67"/>
      <c r="IB244" s="67"/>
      <c r="IC244" s="67"/>
      <c r="ID244" s="67"/>
      <c r="IE244" s="67"/>
      <c r="IF244" s="67"/>
      <c r="IG244" s="67"/>
      <c r="IH244" s="67"/>
      <c r="II244" s="67"/>
      <c r="IJ244" s="67"/>
      <c r="IK244" s="67"/>
      <c r="IL244" s="67"/>
      <c r="IM244" s="67"/>
      <c r="IN244" s="67"/>
      <c r="IO244" s="67"/>
      <c r="IP244" s="67"/>
      <c r="IQ244" s="67"/>
      <c r="IR244" s="67"/>
      <c r="IS244" s="67"/>
      <c r="IT244" s="67"/>
      <c r="IU244" s="67"/>
    </row>
    <row r="245" customFormat="false" ht="14" hidden="false" customHeight="false" outlineLevel="0" collapsed="false">
      <c r="A245" s="57" t="s">
        <v>809</v>
      </c>
      <c r="B245" s="58" t="s">
        <v>810</v>
      </c>
      <c r="C245" s="59" t="s">
        <v>811</v>
      </c>
      <c r="D245" s="59" t="s">
        <v>78</v>
      </c>
      <c r="E245" s="60" t="n">
        <v>28.67</v>
      </c>
      <c r="F245" s="61" t="n">
        <v>42448</v>
      </c>
      <c r="G245" s="62" t="s">
        <v>54</v>
      </c>
      <c r="H245" s="59"/>
      <c r="I245" s="63" t="n">
        <v>5</v>
      </c>
      <c r="J245" s="63" t="n">
        <v>5</v>
      </c>
      <c r="K245" s="64" t="n">
        <v>10</v>
      </c>
      <c r="L245" s="63" t="n">
        <v>15</v>
      </c>
      <c r="M245" s="64" t="n">
        <v>18</v>
      </c>
      <c r="N245" s="63" t="n">
        <v>3</v>
      </c>
      <c r="O245" s="63" t="n">
        <v>15</v>
      </c>
      <c r="P245" s="63" t="n">
        <v>15</v>
      </c>
      <c r="Q245" s="63" t="n">
        <v>25</v>
      </c>
      <c r="R245" s="63" t="n">
        <v>3</v>
      </c>
      <c r="S245" s="63" t="n">
        <v>55</v>
      </c>
      <c r="T245" s="64" t="n">
        <v>58</v>
      </c>
    </row>
    <row r="246" customFormat="false" ht="14" hidden="false" customHeight="false" outlineLevel="0" collapsed="false">
      <c r="A246" s="57" t="s">
        <v>812</v>
      </c>
      <c r="B246" s="58" t="s">
        <v>813</v>
      </c>
      <c r="C246" s="59" t="s">
        <v>814</v>
      </c>
      <c r="D246" s="59" t="s">
        <v>50</v>
      </c>
      <c r="E246" s="60" t="n">
        <v>8.67</v>
      </c>
      <c r="F246" s="61" t="n">
        <v>42112</v>
      </c>
      <c r="G246" s="62" t="s">
        <v>237</v>
      </c>
      <c r="H246" s="59"/>
      <c r="I246" s="62" t="n">
        <v>5</v>
      </c>
      <c r="J246" s="62" t="n">
        <v>1</v>
      </c>
      <c r="K246" s="64" t="n">
        <v>6</v>
      </c>
      <c r="L246" s="63" t="n">
        <v>1</v>
      </c>
      <c r="M246" s="64" t="n">
        <v>6</v>
      </c>
      <c r="N246" s="63" t="n">
        <v>3</v>
      </c>
      <c r="O246" s="63" t="n">
        <v>11</v>
      </c>
      <c r="P246" s="63" t="n">
        <v>14</v>
      </c>
      <c r="Q246" s="63" t="n">
        <v>5</v>
      </c>
      <c r="R246" s="63" t="n">
        <v>5</v>
      </c>
      <c r="S246" s="63" t="n">
        <v>11</v>
      </c>
      <c r="T246" s="64" t="n">
        <v>14</v>
      </c>
    </row>
    <row r="247" customFormat="false" ht="14" hidden="false" customHeight="false" outlineLevel="0" collapsed="false">
      <c r="A247" s="119" t="s">
        <v>815</v>
      </c>
      <c r="B247" s="120" t="s">
        <v>816</v>
      </c>
      <c r="C247" s="149"/>
      <c r="D247" s="121" t="s">
        <v>50</v>
      </c>
      <c r="E247" s="122" t="n">
        <v>19.33</v>
      </c>
      <c r="F247" s="61" t="n">
        <v>43159</v>
      </c>
      <c r="G247" s="62" t="s">
        <v>139</v>
      </c>
      <c r="H247" s="90" t="s">
        <v>61</v>
      </c>
      <c r="I247" s="63" t="n">
        <v>12.5</v>
      </c>
      <c r="J247" s="63" t="n">
        <v>2.5</v>
      </c>
      <c r="K247" s="64" t="n">
        <v>15</v>
      </c>
      <c r="L247" s="63" t="n">
        <v>5</v>
      </c>
      <c r="M247" s="64" t="n">
        <v>8</v>
      </c>
      <c r="N247" s="63" t="n">
        <v>9</v>
      </c>
      <c r="O247" s="63" t="n">
        <v>18</v>
      </c>
      <c r="P247" s="63" t="n">
        <v>3</v>
      </c>
      <c r="Q247" s="63" t="n">
        <v>5</v>
      </c>
      <c r="R247" s="63" t="n">
        <v>3</v>
      </c>
      <c r="S247" s="63" t="n">
        <v>4</v>
      </c>
      <c r="T247" s="64" t="n">
        <v>35</v>
      </c>
    </row>
    <row r="248" customFormat="false" ht="14.15" hidden="false" customHeight="true" outlineLevel="0" collapsed="false">
      <c r="A248" s="57" t="s">
        <v>817</v>
      </c>
      <c r="B248" s="58" t="s">
        <v>818</v>
      </c>
      <c r="C248" s="59" t="s">
        <v>819</v>
      </c>
      <c r="D248" s="59" t="s">
        <v>50</v>
      </c>
      <c r="E248" s="60" t="n">
        <v>36.6666666666667</v>
      </c>
      <c r="F248" s="61" t="n">
        <v>38077</v>
      </c>
      <c r="G248" s="62" t="n">
        <v>13.3</v>
      </c>
      <c r="H248" s="59" t="s">
        <v>64</v>
      </c>
      <c r="I248" s="63" t="n">
        <v>5</v>
      </c>
      <c r="J248" s="63" t="n">
        <v>3</v>
      </c>
      <c r="K248" s="64" t="n">
        <v>8</v>
      </c>
      <c r="L248" s="63" t="n">
        <v>3</v>
      </c>
      <c r="M248" s="64" t="n">
        <v>8</v>
      </c>
      <c r="N248" s="63" t="n">
        <v>1</v>
      </c>
      <c r="O248" s="63" t="n">
        <v>9</v>
      </c>
      <c r="P248" s="63" t="n">
        <v>9</v>
      </c>
      <c r="Q248" s="63" t="n">
        <v>75</v>
      </c>
      <c r="R248" s="63" t="n">
        <v>5</v>
      </c>
      <c r="S248" s="63" t="n">
        <v>93</v>
      </c>
      <c r="T248" s="64" t="n">
        <v>94</v>
      </c>
    </row>
    <row r="249" customFormat="false" ht="14.15" hidden="false" customHeight="true" outlineLevel="0" collapsed="false">
      <c r="A249" s="57" t="s">
        <v>820</v>
      </c>
      <c r="B249" s="58" t="s">
        <v>821</v>
      </c>
      <c r="C249" s="59" t="s">
        <v>822</v>
      </c>
      <c r="D249" s="59" t="s">
        <v>387</v>
      </c>
      <c r="E249" s="60" t="n">
        <v>31.8</v>
      </c>
      <c r="F249" s="61" t="n">
        <v>38411</v>
      </c>
      <c r="G249" s="62" t="s">
        <v>54</v>
      </c>
      <c r="H249" s="59" t="s">
        <v>64</v>
      </c>
      <c r="I249" s="63" t="n">
        <v>15</v>
      </c>
      <c r="J249" s="63" t="n">
        <v>6.3</v>
      </c>
      <c r="K249" s="64" t="n">
        <v>21.3</v>
      </c>
      <c r="L249" s="63" t="n">
        <v>4.65</v>
      </c>
      <c r="M249" s="64" t="n">
        <v>7.65</v>
      </c>
      <c r="N249" s="63" t="n">
        <v>3</v>
      </c>
      <c r="O249" s="63" t="n">
        <v>4.65</v>
      </c>
      <c r="P249" s="63" t="n">
        <v>6.3</v>
      </c>
      <c r="Q249" s="63" t="n">
        <v>52.5</v>
      </c>
      <c r="R249" s="63" t="n">
        <v>3</v>
      </c>
      <c r="S249" s="63" t="n">
        <v>63.45</v>
      </c>
      <c r="T249" s="64" t="n">
        <v>66.45</v>
      </c>
    </row>
    <row r="250" s="67" customFormat="true" ht="13.5" hidden="false" customHeight="true" outlineLevel="0" collapsed="false">
      <c r="A250" s="57" t="s">
        <v>823</v>
      </c>
      <c r="B250" s="58" t="s">
        <v>824</v>
      </c>
      <c r="C250" s="59" t="s">
        <v>825</v>
      </c>
      <c r="D250" s="59" t="s">
        <v>50</v>
      </c>
      <c r="E250" s="60" t="n">
        <v>21.87</v>
      </c>
      <c r="F250" s="61" t="n">
        <v>36891</v>
      </c>
      <c r="G250" s="62" t="s">
        <v>236</v>
      </c>
      <c r="H250" s="59" t="s">
        <v>71</v>
      </c>
      <c r="I250" s="63" t="n">
        <v>5</v>
      </c>
      <c r="J250" s="63" t="n">
        <v>3</v>
      </c>
      <c r="K250" s="64" t="n">
        <v>8</v>
      </c>
      <c r="L250" s="63" t="n">
        <v>3</v>
      </c>
      <c r="M250" s="64" t="n">
        <v>6</v>
      </c>
      <c r="N250" s="63" t="n">
        <v>9</v>
      </c>
      <c r="O250" s="63" t="n">
        <v>9</v>
      </c>
      <c r="P250" s="63" t="n">
        <v>9</v>
      </c>
      <c r="Q250" s="63" t="n">
        <v>24.6</v>
      </c>
      <c r="R250" s="63" t="n">
        <v>3</v>
      </c>
      <c r="S250" s="63" t="n">
        <v>42.6</v>
      </c>
      <c r="T250" s="64" t="n">
        <v>51.6</v>
      </c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  <c r="AG250" s="115"/>
      <c r="AH250" s="115"/>
      <c r="AI250" s="115"/>
      <c r="AJ250" s="115"/>
      <c r="AK250" s="115"/>
      <c r="AL250" s="115"/>
      <c r="AM250" s="115"/>
      <c r="AN250" s="115"/>
      <c r="AO250" s="115"/>
      <c r="AP250" s="115"/>
      <c r="AQ250" s="115"/>
      <c r="AR250" s="115"/>
      <c r="AS250" s="115"/>
      <c r="AT250" s="115"/>
      <c r="AU250" s="115"/>
      <c r="AV250" s="115"/>
      <c r="AW250" s="115"/>
      <c r="AX250" s="115"/>
      <c r="AY250" s="115"/>
      <c r="AZ250" s="115"/>
      <c r="BA250" s="115"/>
      <c r="BB250" s="115"/>
      <c r="BC250" s="115"/>
      <c r="BD250" s="115"/>
      <c r="BE250" s="115"/>
      <c r="BF250" s="115"/>
      <c r="BG250" s="115"/>
      <c r="BH250" s="115"/>
      <c r="BI250" s="115"/>
      <c r="BJ250" s="115"/>
      <c r="BK250" s="115"/>
      <c r="BL250" s="115"/>
      <c r="BM250" s="115"/>
      <c r="BN250" s="115"/>
      <c r="BO250" s="115"/>
      <c r="BP250" s="115"/>
      <c r="BQ250" s="115"/>
      <c r="BR250" s="115"/>
      <c r="BS250" s="115"/>
      <c r="BT250" s="115"/>
      <c r="BU250" s="115"/>
      <c r="BV250" s="115"/>
      <c r="BW250" s="115"/>
      <c r="BX250" s="115"/>
      <c r="BY250" s="115"/>
      <c r="BZ250" s="115"/>
      <c r="CA250" s="115"/>
      <c r="CB250" s="115"/>
      <c r="CC250" s="115"/>
      <c r="CD250" s="115"/>
      <c r="CE250" s="115"/>
      <c r="CF250" s="115"/>
      <c r="CG250" s="115"/>
      <c r="CH250" s="115"/>
      <c r="CI250" s="115"/>
      <c r="CJ250" s="115"/>
      <c r="CK250" s="115"/>
      <c r="CL250" s="115"/>
      <c r="CM250" s="115"/>
      <c r="CN250" s="115"/>
      <c r="CO250" s="115"/>
      <c r="CP250" s="115"/>
      <c r="CQ250" s="115"/>
      <c r="CR250" s="115"/>
      <c r="CS250" s="115"/>
      <c r="CT250" s="115"/>
      <c r="CU250" s="115"/>
      <c r="CV250" s="115"/>
      <c r="CW250" s="115"/>
      <c r="CX250" s="115"/>
      <c r="CY250" s="115"/>
      <c r="CZ250" s="115"/>
      <c r="DA250" s="115"/>
      <c r="DB250" s="115"/>
      <c r="DC250" s="115"/>
      <c r="DD250" s="115"/>
      <c r="DE250" s="115"/>
      <c r="DF250" s="115"/>
      <c r="DG250" s="115"/>
      <c r="DH250" s="115"/>
      <c r="DI250" s="115"/>
      <c r="DJ250" s="115"/>
      <c r="DK250" s="115"/>
      <c r="DL250" s="115"/>
      <c r="DM250" s="115"/>
      <c r="DN250" s="115"/>
      <c r="DO250" s="115"/>
      <c r="DP250" s="115"/>
      <c r="DQ250" s="115"/>
      <c r="DR250" s="115"/>
      <c r="DS250" s="115"/>
      <c r="DT250" s="115"/>
      <c r="DU250" s="115"/>
      <c r="DV250" s="115"/>
      <c r="DW250" s="115"/>
      <c r="DX250" s="115"/>
      <c r="DY250" s="115"/>
      <c r="DZ250" s="115"/>
      <c r="EA250" s="115"/>
      <c r="EB250" s="115"/>
      <c r="EC250" s="115"/>
      <c r="ED250" s="115"/>
      <c r="EE250" s="115"/>
      <c r="EF250" s="115"/>
      <c r="EG250" s="115"/>
      <c r="EH250" s="115"/>
      <c r="EI250" s="115"/>
      <c r="EJ250" s="115"/>
      <c r="EK250" s="115"/>
      <c r="EL250" s="115"/>
      <c r="EM250" s="115"/>
      <c r="EN250" s="115"/>
      <c r="EO250" s="115"/>
      <c r="EP250" s="115"/>
      <c r="EQ250" s="115"/>
      <c r="ER250" s="115"/>
      <c r="ES250" s="115"/>
      <c r="ET250" s="115"/>
      <c r="EU250" s="115"/>
      <c r="EV250" s="115"/>
      <c r="EW250" s="115"/>
      <c r="EX250" s="115"/>
      <c r="EY250" s="115"/>
      <c r="EZ250" s="115"/>
      <c r="FA250" s="115"/>
      <c r="FB250" s="115"/>
      <c r="FC250" s="115"/>
      <c r="FD250" s="115"/>
      <c r="FE250" s="115"/>
      <c r="FF250" s="115"/>
      <c r="FG250" s="115"/>
      <c r="FH250" s="115"/>
      <c r="FI250" s="115"/>
      <c r="FJ250" s="115"/>
      <c r="FK250" s="115"/>
      <c r="FL250" s="115"/>
      <c r="FM250" s="115"/>
      <c r="FN250" s="115"/>
      <c r="FO250" s="115"/>
      <c r="FP250" s="115"/>
      <c r="FQ250" s="115"/>
      <c r="FR250" s="115"/>
      <c r="FS250" s="115"/>
      <c r="FT250" s="115"/>
      <c r="FU250" s="115"/>
      <c r="FV250" s="115"/>
      <c r="FW250" s="115"/>
      <c r="FX250" s="115"/>
      <c r="FY250" s="115"/>
      <c r="FZ250" s="115"/>
      <c r="GA250" s="115"/>
      <c r="GB250" s="115"/>
      <c r="GC250" s="115"/>
      <c r="GD250" s="115"/>
      <c r="GE250" s="115"/>
      <c r="GF250" s="115"/>
      <c r="GG250" s="115"/>
      <c r="GH250" s="115"/>
      <c r="GI250" s="115"/>
      <c r="GJ250" s="115"/>
      <c r="GK250" s="115"/>
      <c r="GL250" s="115"/>
      <c r="GM250" s="115"/>
      <c r="GN250" s="115"/>
      <c r="GO250" s="115"/>
      <c r="GP250" s="115"/>
      <c r="GQ250" s="115"/>
      <c r="GR250" s="115"/>
      <c r="GS250" s="115"/>
      <c r="GT250" s="115"/>
      <c r="GU250" s="115"/>
      <c r="GV250" s="115"/>
      <c r="GW250" s="115"/>
      <c r="GX250" s="115"/>
      <c r="GY250" s="115"/>
      <c r="GZ250" s="115"/>
      <c r="HA250" s="115"/>
      <c r="HB250" s="115"/>
      <c r="HC250" s="115"/>
      <c r="HD250" s="115"/>
      <c r="HE250" s="115"/>
      <c r="HF250" s="115"/>
      <c r="HG250" s="115"/>
      <c r="HH250" s="115"/>
      <c r="HI250" s="115"/>
      <c r="HJ250" s="115"/>
      <c r="HK250" s="115"/>
      <c r="HL250" s="115"/>
      <c r="HM250" s="115"/>
      <c r="HN250" s="115"/>
      <c r="HO250" s="115"/>
      <c r="HP250" s="115"/>
      <c r="HQ250" s="115"/>
      <c r="HR250" s="115"/>
      <c r="HS250" s="115"/>
      <c r="HT250" s="115"/>
      <c r="HU250" s="115"/>
      <c r="HV250" s="115"/>
      <c r="HW250" s="115"/>
      <c r="HX250" s="115"/>
      <c r="HY250" s="115"/>
      <c r="HZ250" s="115"/>
      <c r="IA250" s="115"/>
      <c r="IB250" s="115"/>
      <c r="IC250" s="115"/>
      <c r="ID250" s="115"/>
      <c r="IE250" s="115"/>
      <c r="IF250" s="115"/>
      <c r="IG250" s="115"/>
      <c r="IH250" s="115"/>
      <c r="II250" s="115"/>
      <c r="IJ250" s="115"/>
      <c r="IK250" s="115"/>
      <c r="IL250" s="115"/>
      <c r="IM250" s="115"/>
      <c r="IN250" s="115"/>
      <c r="IO250" s="115"/>
      <c r="IP250" s="115"/>
      <c r="IQ250" s="115"/>
      <c r="IR250" s="115"/>
      <c r="IS250" s="115"/>
      <c r="IT250" s="115"/>
      <c r="IU250" s="115"/>
    </row>
    <row r="251" customFormat="false" ht="14.15" hidden="false" customHeight="true" outlineLevel="0" collapsed="false">
      <c r="A251" s="57" t="s">
        <v>826</v>
      </c>
      <c r="B251" s="58" t="s">
        <v>827</v>
      </c>
      <c r="C251" s="59" t="s">
        <v>828</v>
      </c>
      <c r="D251" s="59" t="s">
        <v>143</v>
      </c>
      <c r="E251" s="60" t="n">
        <v>45.9416666666667</v>
      </c>
      <c r="F251" s="61" t="n">
        <v>38411</v>
      </c>
      <c r="G251" s="62" t="n">
        <v>32.9</v>
      </c>
      <c r="H251" s="59" t="s">
        <v>64</v>
      </c>
      <c r="I251" s="63" t="n">
        <v>7.5</v>
      </c>
      <c r="J251" s="63" t="n">
        <v>4.65</v>
      </c>
      <c r="K251" s="64" t="n">
        <v>12.15</v>
      </c>
      <c r="L251" s="63" t="n">
        <v>13.725</v>
      </c>
      <c r="M251" s="64" t="n">
        <v>14.725</v>
      </c>
      <c r="N251" s="63" t="n">
        <v>15</v>
      </c>
      <c r="O251" s="63" t="n">
        <v>9.15</v>
      </c>
      <c r="P251" s="63" t="n">
        <v>9.3</v>
      </c>
      <c r="Q251" s="63" t="n">
        <v>77.5</v>
      </c>
      <c r="R251" s="63" t="n">
        <v>1</v>
      </c>
      <c r="S251" s="63" t="n">
        <v>95.95</v>
      </c>
      <c r="T251" s="64" t="n">
        <v>110.95</v>
      </c>
    </row>
    <row r="252" customFormat="false" ht="14" hidden="false" customHeight="false" outlineLevel="0" collapsed="false">
      <c r="A252" s="57" t="s">
        <v>829</v>
      </c>
      <c r="B252" s="58" t="s">
        <v>830</v>
      </c>
      <c r="C252" s="59" t="s">
        <v>30</v>
      </c>
      <c r="D252" s="59" t="s">
        <v>50</v>
      </c>
      <c r="E252" s="60" t="n">
        <v>25.3333333333333</v>
      </c>
      <c r="F252" s="61" t="n">
        <v>36544</v>
      </c>
      <c r="G252" s="62" t="n">
        <v>23.67</v>
      </c>
      <c r="H252" s="59" t="s">
        <v>61</v>
      </c>
      <c r="I252" s="63" t="n">
        <v>10</v>
      </c>
      <c r="J252" s="63" t="n">
        <v>6</v>
      </c>
      <c r="K252" s="64" t="n">
        <v>16</v>
      </c>
      <c r="L252" s="63" t="n">
        <v>4</v>
      </c>
      <c r="M252" s="64" t="n">
        <v>5</v>
      </c>
      <c r="N252" s="63" t="n">
        <v>25</v>
      </c>
      <c r="O252" s="63" t="n">
        <v>6</v>
      </c>
      <c r="P252" s="63" t="n">
        <v>9</v>
      </c>
      <c r="Q252" s="63" t="n">
        <v>15</v>
      </c>
      <c r="R252" s="63" t="n">
        <v>1</v>
      </c>
      <c r="S252" s="63" t="n">
        <v>30</v>
      </c>
      <c r="T252" s="64" t="n">
        <v>55</v>
      </c>
    </row>
    <row r="253" customFormat="false" ht="14" hidden="false" customHeight="false" outlineLevel="0" collapsed="false">
      <c r="A253" s="57" t="s">
        <v>831</v>
      </c>
      <c r="B253" s="58" t="s">
        <v>832</v>
      </c>
      <c r="C253" s="59" t="s">
        <v>833</v>
      </c>
      <c r="D253" s="59" t="s">
        <v>143</v>
      </c>
      <c r="E253" s="60" t="n">
        <v>23.0666666666667</v>
      </c>
      <c r="F253" s="61" t="n">
        <v>38077</v>
      </c>
      <c r="G253" s="62" t="n">
        <v>24.4</v>
      </c>
      <c r="H253" s="59" t="s">
        <v>64</v>
      </c>
      <c r="I253" s="63" t="n">
        <v>5</v>
      </c>
      <c r="J253" s="63" t="n">
        <v>3.1</v>
      </c>
      <c r="K253" s="64" t="n">
        <v>8.1</v>
      </c>
      <c r="L253" s="63" t="n">
        <v>12.15</v>
      </c>
      <c r="M253" s="64" t="n">
        <v>15.15</v>
      </c>
      <c r="N253" s="63" t="n">
        <v>9</v>
      </c>
      <c r="O253" s="63" t="n">
        <v>12.15</v>
      </c>
      <c r="P253" s="63" t="n">
        <v>9.3</v>
      </c>
      <c r="Q253" s="63" t="n">
        <v>15.5</v>
      </c>
      <c r="R253" s="63" t="n">
        <v>3</v>
      </c>
      <c r="S253" s="63" t="n">
        <v>36.95</v>
      </c>
      <c r="T253" s="64" t="n">
        <v>45.95</v>
      </c>
    </row>
    <row r="254" customFormat="false" ht="14" hidden="false" customHeight="false" outlineLevel="0" collapsed="false">
      <c r="A254" s="82" t="s">
        <v>834</v>
      </c>
      <c r="B254" s="83" t="s">
        <v>835</v>
      </c>
      <c r="C254" s="75" t="s">
        <v>836</v>
      </c>
      <c r="D254" s="100" t="s">
        <v>143</v>
      </c>
      <c r="E254" s="111" t="n">
        <f aca="false">(12+21+44)/3</f>
        <v>25.6666666666667</v>
      </c>
      <c r="F254" s="78" t="n">
        <v>43071</v>
      </c>
      <c r="G254" s="75" t="s">
        <v>54</v>
      </c>
      <c r="H254" s="75"/>
      <c r="I254" s="112" t="n">
        <v>10</v>
      </c>
      <c r="J254" s="112" t="n">
        <v>2</v>
      </c>
      <c r="K254" s="113" t="n">
        <v>12</v>
      </c>
      <c r="L254" s="112" t="n">
        <f aca="false">2*(((1+5)/2)*3)</f>
        <v>18</v>
      </c>
      <c r="M254" s="113" t="n">
        <v>21</v>
      </c>
      <c r="N254" s="112" t="n">
        <v>9</v>
      </c>
      <c r="O254" s="112" t="n">
        <f aca="false">(3*(((1+5)/2)*3))</f>
        <v>27</v>
      </c>
      <c r="P254" s="112" t="n">
        <v>3</v>
      </c>
      <c r="Q254" s="112" t="n">
        <v>5</v>
      </c>
      <c r="R254" s="76" t="n">
        <v>3</v>
      </c>
      <c r="S254" s="112" t="n">
        <v>4</v>
      </c>
      <c r="T254" s="114" t="n">
        <f aca="false">(9+27+3+5)</f>
        <v>44</v>
      </c>
    </row>
    <row r="255" s="67" customFormat="true" ht="14" hidden="false" customHeight="false" outlineLevel="0" collapsed="false">
      <c r="A255" s="57" t="s">
        <v>837</v>
      </c>
      <c r="B255" s="58" t="s">
        <v>838</v>
      </c>
      <c r="C255" s="59" t="s">
        <v>839</v>
      </c>
      <c r="D255" s="59" t="s">
        <v>78</v>
      </c>
      <c r="E255" s="60" t="n">
        <v>35.7666666666667</v>
      </c>
      <c r="F255" s="61" t="n">
        <v>36891</v>
      </c>
      <c r="G255" s="62" t="n">
        <v>46.4</v>
      </c>
      <c r="H255" s="59" t="s">
        <v>64</v>
      </c>
      <c r="I255" s="63" t="n">
        <v>5</v>
      </c>
      <c r="J255" s="63" t="n">
        <v>1.9</v>
      </c>
      <c r="K255" s="64" t="n">
        <v>6.9</v>
      </c>
      <c r="L255" s="63" t="n">
        <v>2.45</v>
      </c>
      <c r="M255" s="64" t="n">
        <v>3.45</v>
      </c>
      <c r="N255" s="63" t="n">
        <v>25</v>
      </c>
      <c r="O255" s="63" t="n">
        <v>7.35</v>
      </c>
      <c r="P255" s="63" t="n">
        <v>17.1</v>
      </c>
      <c r="Q255" s="63" t="n">
        <v>47.5</v>
      </c>
      <c r="R255" s="63" t="n">
        <v>1</v>
      </c>
      <c r="S255" s="63" t="n">
        <v>71.95</v>
      </c>
      <c r="T255" s="64" t="n">
        <v>96.95</v>
      </c>
      <c r="U255" s="10"/>
    </row>
    <row r="256" s="67" customFormat="true" ht="14" hidden="false" customHeight="false" outlineLevel="0" collapsed="false">
      <c r="A256" s="57" t="s">
        <v>840</v>
      </c>
      <c r="B256" s="58" t="s">
        <v>841</v>
      </c>
      <c r="C256" s="59" t="s">
        <v>842</v>
      </c>
      <c r="D256" s="59" t="s">
        <v>143</v>
      </c>
      <c r="E256" s="150" t="n">
        <f aca="false">(6+6+57.5)/3</f>
        <v>23.1666666666667</v>
      </c>
      <c r="F256" s="61" t="n">
        <v>43119</v>
      </c>
      <c r="G256" s="62" t="n">
        <v>21.33</v>
      </c>
      <c r="H256" s="59" t="s">
        <v>64</v>
      </c>
      <c r="I256" s="76" t="n">
        <v>5</v>
      </c>
      <c r="J256" s="76" t="n">
        <v>1</v>
      </c>
      <c r="K256" s="79" t="n">
        <v>6</v>
      </c>
      <c r="L256" s="76" t="n">
        <f aca="false">1*((5+1)/2)*1</f>
        <v>3</v>
      </c>
      <c r="M256" s="79" t="n">
        <v>6</v>
      </c>
      <c r="N256" s="76" t="n">
        <v>15</v>
      </c>
      <c r="O256" s="76" t="n">
        <f aca="false">(3*((5+1)/2)*3)</f>
        <v>27</v>
      </c>
      <c r="P256" s="76" t="n">
        <v>3</v>
      </c>
      <c r="Q256" s="76" t="n">
        <f aca="false">2.5*5</f>
        <v>12.5</v>
      </c>
      <c r="R256" s="76" t="n">
        <v>3</v>
      </c>
      <c r="S256" s="76" t="n">
        <v>5.5</v>
      </c>
      <c r="T256" s="79" t="n">
        <f aca="false">15+27+3+12.5</f>
        <v>57.5</v>
      </c>
    </row>
    <row r="257" s="67" customFormat="true" ht="14" hidden="false" customHeight="false" outlineLevel="0" collapsed="false">
      <c r="A257" s="57" t="s">
        <v>843</v>
      </c>
      <c r="B257" s="58" t="s">
        <v>844</v>
      </c>
      <c r="C257" s="59" t="s">
        <v>845</v>
      </c>
      <c r="D257" s="59" t="s">
        <v>143</v>
      </c>
      <c r="E257" s="60" t="n">
        <v>31.725</v>
      </c>
      <c r="F257" s="61" t="n">
        <v>38411</v>
      </c>
      <c r="G257" s="62" t="n">
        <v>22.2</v>
      </c>
      <c r="H257" s="59" t="s">
        <v>64</v>
      </c>
      <c r="I257" s="63" t="n">
        <v>7.5</v>
      </c>
      <c r="J257" s="63" t="n">
        <v>4.65</v>
      </c>
      <c r="K257" s="64" t="n">
        <v>12.15</v>
      </c>
      <c r="L257" s="63" t="n">
        <v>3.075</v>
      </c>
      <c r="M257" s="64" t="n">
        <v>6.075</v>
      </c>
      <c r="N257" s="63" t="n">
        <v>15</v>
      </c>
      <c r="O257" s="63" t="n">
        <v>6.15</v>
      </c>
      <c r="P257" s="63" t="n">
        <v>9.3</v>
      </c>
      <c r="Q257" s="63" t="n">
        <v>46.5</v>
      </c>
      <c r="R257" s="63" t="n">
        <v>3</v>
      </c>
      <c r="S257" s="63" t="n">
        <v>61.95</v>
      </c>
      <c r="T257" s="64" t="n">
        <v>76.95</v>
      </c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10"/>
      <c r="HX257" s="10"/>
      <c r="HY257" s="10"/>
      <c r="HZ257" s="10"/>
      <c r="IA257" s="10"/>
      <c r="IB257" s="10"/>
      <c r="IC257" s="10"/>
      <c r="ID257" s="10"/>
      <c r="IE257" s="10"/>
      <c r="IF257" s="10"/>
      <c r="IG257" s="10"/>
      <c r="IH257" s="10"/>
      <c r="II257" s="10"/>
      <c r="IJ257" s="10"/>
      <c r="IK257" s="10"/>
      <c r="IL257" s="10"/>
      <c r="IM257" s="10"/>
      <c r="IN257" s="10"/>
      <c r="IO257" s="10"/>
      <c r="IP257" s="10"/>
      <c r="IQ257" s="10"/>
      <c r="IR257" s="10"/>
      <c r="IS257" s="10"/>
      <c r="IT257" s="10"/>
      <c r="IU257" s="10"/>
    </row>
    <row r="258" s="67" customFormat="true" ht="14" hidden="false" customHeight="false" outlineLevel="0" collapsed="false">
      <c r="A258" s="57" t="s">
        <v>846</v>
      </c>
      <c r="B258" s="58" t="s">
        <v>847</v>
      </c>
      <c r="C258" s="59" t="s">
        <v>848</v>
      </c>
      <c r="D258" s="59" t="s">
        <v>50</v>
      </c>
      <c r="E258" s="60" t="n">
        <v>24.455</v>
      </c>
      <c r="F258" s="61" t="n">
        <v>38411</v>
      </c>
      <c r="G258" s="62" t="n">
        <v>45.3</v>
      </c>
      <c r="H258" s="59" t="s">
        <v>123</v>
      </c>
      <c r="I258" s="63" t="n">
        <v>22.5</v>
      </c>
      <c r="J258" s="63" t="n">
        <v>9.45</v>
      </c>
      <c r="K258" s="64" t="n">
        <v>31.95</v>
      </c>
      <c r="L258" s="63" t="n">
        <v>3.825</v>
      </c>
      <c r="M258" s="64" t="n">
        <v>8.825</v>
      </c>
      <c r="N258" s="63" t="n">
        <v>1</v>
      </c>
      <c r="O258" s="63" t="n">
        <v>7.65</v>
      </c>
      <c r="P258" s="63" t="n">
        <v>6.3</v>
      </c>
      <c r="Q258" s="63" t="n">
        <v>17.64</v>
      </c>
      <c r="R258" s="63" t="n">
        <v>5</v>
      </c>
      <c r="S258" s="63" t="n">
        <v>31.59</v>
      </c>
      <c r="T258" s="64" t="n">
        <v>32.59</v>
      </c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  <c r="AG258" s="115"/>
      <c r="AH258" s="115"/>
      <c r="AI258" s="115"/>
      <c r="AJ258" s="115"/>
      <c r="AK258" s="115"/>
      <c r="AL258" s="115"/>
      <c r="AM258" s="115"/>
      <c r="AN258" s="115"/>
      <c r="AO258" s="115"/>
      <c r="AP258" s="115"/>
      <c r="AQ258" s="115"/>
      <c r="AR258" s="115"/>
      <c r="AS258" s="115"/>
      <c r="AT258" s="115"/>
      <c r="AU258" s="115"/>
      <c r="AV258" s="115"/>
      <c r="AW258" s="115"/>
      <c r="AX258" s="115"/>
      <c r="AY258" s="115"/>
      <c r="AZ258" s="115"/>
      <c r="BA258" s="115"/>
      <c r="BB258" s="115"/>
      <c r="BC258" s="115"/>
      <c r="BD258" s="115"/>
      <c r="BE258" s="115"/>
      <c r="BF258" s="115"/>
      <c r="BG258" s="115"/>
      <c r="BH258" s="115"/>
      <c r="BI258" s="115"/>
      <c r="BJ258" s="115"/>
      <c r="BK258" s="115"/>
      <c r="BL258" s="115"/>
      <c r="BM258" s="115"/>
      <c r="BN258" s="115"/>
      <c r="BO258" s="115"/>
      <c r="BP258" s="115"/>
      <c r="BQ258" s="115"/>
      <c r="BR258" s="115"/>
      <c r="BS258" s="115"/>
      <c r="BT258" s="115"/>
      <c r="BU258" s="115"/>
      <c r="BV258" s="115"/>
      <c r="BW258" s="115"/>
      <c r="BX258" s="115"/>
      <c r="BY258" s="115"/>
      <c r="BZ258" s="115"/>
      <c r="CA258" s="115"/>
      <c r="CB258" s="115"/>
      <c r="CC258" s="115"/>
      <c r="CD258" s="115"/>
      <c r="CE258" s="115"/>
      <c r="CF258" s="115"/>
      <c r="CG258" s="115"/>
      <c r="CH258" s="115"/>
      <c r="CI258" s="115"/>
      <c r="CJ258" s="115"/>
      <c r="CK258" s="115"/>
      <c r="CL258" s="115"/>
      <c r="CM258" s="115"/>
      <c r="CN258" s="115"/>
      <c r="CO258" s="115"/>
      <c r="CP258" s="115"/>
      <c r="CQ258" s="115"/>
      <c r="CR258" s="115"/>
      <c r="CS258" s="115"/>
      <c r="CT258" s="115"/>
      <c r="CU258" s="115"/>
      <c r="CV258" s="115"/>
      <c r="CW258" s="115"/>
      <c r="CX258" s="115"/>
      <c r="CY258" s="115"/>
      <c r="CZ258" s="115"/>
      <c r="DA258" s="115"/>
      <c r="DB258" s="115"/>
      <c r="DC258" s="115"/>
      <c r="DD258" s="115"/>
      <c r="DE258" s="115"/>
      <c r="DF258" s="115"/>
      <c r="DG258" s="115"/>
      <c r="DH258" s="115"/>
      <c r="DI258" s="115"/>
      <c r="DJ258" s="115"/>
      <c r="DK258" s="115"/>
      <c r="DL258" s="115"/>
      <c r="DM258" s="115"/>
      <c r="DN258" s="115"/>
      <c r="DO258" s="115"/>
      <c r="DP258" s="115"/>
      <c r="DQ258" s="115"/>
      <c r="DR258" s="115"/>
      <c r="DS258" s="115"/>
      <c r="DT258" s="115"/>
      <c r="DU258" s="115"/>
      <c r="DV258" s="115"/>
      <c r="DW258" s="115"/>
      <c r="DX258" s="115"/>
      <c r="DY258" s="115"/>
      <c r="DZ258" s="115"/>
      <c r="EA258" s="115"/>
      <c r="EB258" s="115"/>
      <c r="EC258" s="115"/>
      <c r="ED258" s="115"/>
      <c r="EE258" s="115"/>
      <c r="EF258" s="115"/>
      <c r="EG258" s="115"/>
      <c r="EH258" s="115"/>
      <c r="EI258" s="115"/>
      <c r="EJ258" s="115"/>
      <c r="EK258" s="115"/>
      <c r="EL258" s="115"/>
      <c r="EM258" s="115"/>
      <c r="EN258" s="115"/>
      <c r="EO258" s="115"/>
      <c r="EP258" s="115"/>
      <c r="EQ258" s="115"/>
      <c r="ER258" s="115"/>
      <c r="ES258" s="115"/>
      <c r="ET258" s="115"/>
      <c r="EU258" s="115"/>
      <c r="EV258" s="115"/>
      <c r="EW258" s="115"/>
      <c r="EX258" s="115"/>
      <c r="EY258" s="115"/>
      <c r="EZ258" s="115"/>
      <c r="FA258" s="115"/>
      <c r="FB258" s="115"/>
      <c r="FC258" s="115"/>
      <c r="FD258" s="115"/>
      <c r="FE258" s="115"/>
      <c r="FF258" s="115"/>
      <c r="FG258" s="115"/>
      <c r="FH258" s="115"/>
      <c r="FI258" s="115"/>
      <c r="FJ258" s="115"/>
      <c r="FK258" s="115"/>
      <c r="FL258" s="115"/>
      <c r="FM258" s="115"/>
      <c r="FN258" s="115"/>
      <c r="FO258" s="115"/>
      <c r="FP258" s="115"/>
      <c r="FQ258" s="115"/>
      <c r="FR258" s="115"/>
      <c r="FS258" s="115"/>
      <c r="FT258" s="115"/>
      <c r="FU258" s="115"/>
      <c r="FV258" s="115"/>
      <c r="FW258" s="115"/>
      <c r="FX258" s="115"/>
      <c r="FY258" s="115"/>
      <c r="FZ258" s="115"/>
      <c r="GA258" s="115"/>
      <c r="GB258" s="115"/>
      <c r="GC258" s="115"/>
      <c r="GD258" s="115"/>
      <c r="GE258" s="115"/>
      <c r="GF258" s="115"/>
      <c r="GG258" s="115"/>
      <c r="GH258" s="115"/>
      <c r="GI258" s="115"/>
      <c r="GJ258" s="115"/>
      <c r="GK258" s="115"/>
      <c r="GL258" s="115"/>
      <c r="GM258" s="115"/>
      <c r="GN258" s="115"/>
      <c r="GO258" s="115"/>
      <c r="GP258" s="115"/>
      <c r="GQ258" s="115"/>
      <c r="GR258" s="115"/>
      <c r="GS258" s="115"/>
      <c r="GT258" s="115"/>
      <c r="GU258" s="115"/>
      <c r="GV258" s="115"/>
      <c r="GW258" s="115"/>
      <c r="GX258" s="115"/>
      <c r="GY258" s="115"/>
      <c r="GZ258" s="115"/>
      <c r="HA258" s="115"/>
      <c r="HB258" s="115"/>
      <c r="HC258" s="115"/>
      <c r="HD258" s="115"/>
      <c r="HE258" s="115"/>
      <c r="HF258" s="115"/>
      <c r="HG258" s="115"/>
      <c r="HH258" s="115"/>
      <c r="HI258" s="115"/>
      <c r="HJ258" s="115"/>
      <c r="HK258" s="115"/>
      <c r="HL258" s="115"/>
      <c r="HM258" s="115"/>
      <c r="HN258" s="115"/>
      <c r="HO258" s="115"/>
      <c r="HP258" s="115"/>
      <c r="HQ258" s="115"/>
      <c r="HR258" s="115"/>
      <c r="HS258" s="115"/>
      <c r="HT258" s="115"/>
      <c r="HU258" s="115"/>
      <c r="HV258" s="115"/>
      <c r="HW258" s="115"/>
      <c r="HX258" s="115"/>
      <c r="HY258" s="115"/>
      <c r="HZ258" s="115"/>
      <c r="IA258" s="115"/>
      <c r="IB258" s="115"/>
      <c r="IC258" s="115"/>
      <c r="ID258" s="115"/>
      <c r="IE258" s="115"/>
      <c r="IF258" s="115"/>
      <c r="IG258" s="115"/>
      <c r="IH258" s="115"/>
      <c r="II258" s="115"/>
      <c r="IJ258" s="115"/>
      <c r="IK258" s="115"/>
      <c r="IL258" s="115"/>
      <c r="IM258" s="115"/>
      <c r="IN258" s="115"/>
      <c r="IO258" s="115"/>
      <c r="IP258" s="115"/>
      <c r="IQ258" s="115"/>
      <c r="IR258" s="115"/>
      <c r="IS258" s="115"/>
      <c r="IT258" s="115"/>
      <c r="IU258" s="115"/>
    </row>
    <row r="259" customFormat="false" ht="14" hidden="false" customHeight="false" outlineLevel="0" collapsed="false">
      <c r="A259" s="57" t="s">
        <v>849</v>
      </c>
      <c r="B259" s="58" t="s">
        <v>850</v>
      </c>
      <c r="C259" s="59" t="s">
        <v>851</v>
      </c>
      <c r="D259" s="59" t="s">
        <v>78</v>
      </c>
      <c r="E259" s="60" t="n">
        <v>58.7183333333333</v>
      </c>
      <c r="F259" s="61" t="n">
        <v>38411</v>
      </c>
      <c r="G259" s="62" t="n">
        <v>44.6</v>
      </c>
      <c r="H259" s="59" t="s">
        <v>61</v>
      </c>
      <c r="I259" s="63" t="n">
        <v>47.5</v>
      </c>
      <c r="J259" s="63" t="n">
        <v>18.05</v>
      </c>
      <c r="K259" s="64" t="n">
        <v>65.55</v>
      </c>
      <c r="L259" s="63" t="n">
        <v>13.965</v>
      </c>
      <c r="M259" s="64" t="n">
        <v>16.965</v>
      </c>
      <c r="N259" s="63" t="n">
        <v>15</v>
      </c>
      <c r="O259" s="63" t="n">
        <v>25.725</v>
      </c>
      <c r="P259" s="63" t="n">
        <v>17.1</v>
      </c>
      <c r="Q259" s="63" t="n">
        <v>35.815</v>
      </c>
      <c r="R259" s="63" t="n">
        <v>3</v>
      </c>
      <c r="S259" s="63" t="n">
        <v>78.64</v>
      </c>
      <c r="T259" s="64" t="n">
        <v>93.64</v>
      </c>
    </row>
    <row r="260" customFormat="false" ht="14.25" hidden="false" customHeight="true" outlineLevel="0" collapsed="false">
      <c r="A260" s="57" t="s">
        <v>852</v>
      </c>
      <c r="B260" s="58" t="s">
        <v>853</v>
      </c>
      <c r="C260" s="59" t="s">
        <v>854</v>
      </c>
      <c r="D260" s="59" t="s">
        <v>50</v>
      </c>
      <c r="E260" s="60" t="n">
        <v>15.3333333333333</v>
      </c>
      <c r="F260" s="61" t="n">
        <v>36616</v>
      </c>
      <c r="G260" s="62" t="n">
        <v>27.33</v>
      </c>
      <c r="H260" s="59" t="s">
        <v>482</v>
      </c>
      <c r="I260" s="63" t="n">
        <v>5</v>
      </c>
      <c r="J260" s="63" t="n">
        <v>3</v>
      </c>
      <c r="K260" s="64" t="n">
        <v>8</v>
      </c>
      <c r="L260" s="63" t="n">
        <v>2</v>
      </c>
      <c r="M260" s="64" t="n">
        <v>7</v>
      </c>
      <c r="N260" s="63" t="n">
        <v>1</v>
      </c>
      <c r="O260" s="63" t="n">
        <v>6</v>
      </c>
      <c r="P260" s="63" t="n">
        <v>9</v>
      </c>
      <c r="Q260" s="63" t="n">
        <v>15</v>
      </c>
      <c r="R260" s="63" t="n">
        <v>5</v>
      </c>
      <c r="S260" s="63" t="n">
        <v>30</v>
      </c>
      <c r="T260" s="64" t="n">
        <v>31</v>
      </c>
    </row>
    <row r="261" customFormat="false" ht="14" hidden="false" customHeight="false" outlineLevel="0" collapsed="false">
      <c r="A261" s="57" t="s">
        <v>855</v>
      </c>
      <c r="B261" s="58" t="s">
        <v>856</v>
      </c>
      <c r="C261" s="59" t="s">
        <v>857</v>
      </c>
      <c r="D261" s="59" t="s">
        <v>387</v>
      </c>
      <c r="E261" s="60" t="n">
        <v>37.3333333333333</v>
      </c>
      <c r="F261" s="61" t="n">
        <v>38352</v>
      </c>
      <c r="G261" s="62" t="s">
        <v>236</v>
      </c>
      <c r="H261" s="59" t="s">
        <v>71</v>
      </c>
      <c r="I261" s="63" t="n">
        <v>5</v>
      </c>
      <c r="J261" s="63" t="n">
        <v>5</v>
      </c>
      <c r="K261" s="64" t="n">
        <v>10</v>
      </c>
      <c r="L261" s="63" t="n">
        <v>15</v>
      </c>
      <c r="M261" s="64" t="n">
        <v>16</v>
      </c>
      <c r="N261" s="63" t="n">
        <v>15</v>
      </c>
      <c r="O261" s="63" t="n">
        <v>15</v>
      </c>
      <c r="P261" s="63" t="n">
        <v>15</v>
      </c>
      <c r="Q261" s="63" t="n">
        <v>41</v>
      </c>
      <c r="R261" s="63" t="n">
        <v>1</v>
      </c>
      <c r="S261" s="63" t="n">
        <v>71</v>
      </c>
      <c r="T261" s="64" t="n">
        <v>86</v>
      </c>
    </row>
    <row r="262" s="67" customFormat="true" ht="14" hidden="false" customHeight="false" outlineLevel="0" collapsed="false">
      <c r="A262" s="57" t="s">
        <v>858</v>
      </c>
      <c r="B262" s="58" t="s">
        <v>859</v>
      </c>
      <c r="C262" s="59" t="s">
        <v>860</v>
      </c>
      <c r="D262" s="59" t="s">
        <v>78</v>
      </c>
      <c r="E262" s="60" t="n">
        <v>21.7233333333333</v>
      </c>
      <c r="F262" s="61" t="n">
        <v>38411</v>
      </c>
      <c r="G262" s="62" t="n">
        <v>21.5</v>
      </c>
      <c r="H262" s="59" t="s">
        <v>61</v>
      </c>
      <c r="I262" s="63" t="n">
        <v>9.5</v>
      </c>
      <c r="J262" s="63" t="n">
        <v>3.61</v>
      </c>
      <c r="K262" s="64" t="n">
        <v>13.11</v>
      </c>
      <c r="L262" s="63" t="n">
        <v>2.755</v>
      </c>
      <c r="M262" s="64" t="n">
        <v>7.755</v>
      </c>
      <c r="N262" s="63" t="n">
        <v>3</v>
      </c>
      <c r="O262" s="63" t="n">
        <v>4.35</v>
      </c>
      <c r="P262" s="63" t="n">
        <v>5.7</v>
      </c>
      <c r="Q262" s="63" t="n">
        <v>31.255</v>
      </c>
      <c r="R262" s="63" t="n">
        <v>5</v>
      </c>
      <c r="S262" s="63" t="n">
        <v>41.305</v>
      </c>
      <c r="T262" s="64" t="n">
        <v>44.305</v>
      </c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10"/>
      <c r="HX262" s="10"/>
      <c r="HY262" s="10"/>
      <c r="HZ262" s="10"/>
      <c r="IA262" s="10"/>
      <c r="IB262" s="10"/>
      <c r="IC262" s="10"/>
      <c r="ID262" s="10"/>
      <c r="IE262" s="10"/>
      <c r="IF262" s="10"/>
      <c r="IG262" s="10"/>
      <c r="IH262" s="10"/>
      <c r="II262" s="10"/>
      <c r="IJ262" s="10"/>
      <c r="IK262" s="10"/>
      <c r="IL262" s="10"/>
      <c r="IM262" s="10"/>
      <c r="IN262" s="10"/>
      <c r="IO262" s="10"/>
      <c r="IP262" s="10"/>
      <c r="IQ262" s="10"/>
      <c r="IR262" s="10"/>
      <c r="IS262" s="10"/>
      <c r="IT262" s="10"/>
      <c r="IU262" s="10"/>
    </row>
    <row r="263" s="67" customFormat="true" ht="19" hidden="false" customHeight="true" outlineLevel="0" collapsed="false">
      <c r="A263" s="82" t="s">
        <v>861</v>
      </c>
      <c r="B263" s="58" t="s">
        <v>862</v>
      </c>
      <c r="C263" s="59" t="s">
        <v>863</v>
      </c>
      <c r="D263" s="59" t="s">
        <v>50</v>
      </c>
      <c r="E263" s="60" t="n">
        <v>20</v>
      </c>
      <c r="F263" s="61" t="n">
        <v>41213</v>
      </c>
      <c r="G263" s="62" t="s">
        <v>54</v>
      </c>
      <c r="H263" s="59" t="s">
        <v>61</v>
      </c>
      <c r="I263" s="63" t="n">
        <v>1</v>
      </c>
      <c r="J263" s="63" t="n">
        <v>5</v>
      </c>
      <c r="K263" s="64" t="n">
        <v>6</v>
      </c>
      <c r="L263" s="63" t="n">
        <v>3</v>
      </c>
      <c r="M263" s="64" t="n">
        <v>4</v>
      </c>
      <c r="N263" s="63" t="n">
        <v>1</v>
      </c>
      <c r="O263" s="63" t="n">
        <v>9</v>
      </c>
      <c r="P263" s="63" t="n">
        <v>15</v>
      </c>
      <c r="Q263" s="63" t="n">
        <v>25</v>
      </c>
      <c r="R263" s="63" t="n">
        <v>1</v>
      </c>
      <c r="S263" s="63" t="n">
        <v>49</v>
      </c>
      <c r="T263" s="64" t="n">
        <v>50</v>
      </c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0"/>
      <c r="HX263" s="10"/>
      <c r="HY263" s="10"/>
      <c r="HZ263" s="10"/>
      <c r="IA263" s="10"/>
      <c r="IB263" s="10"/>
      <c r="IC263" s="10"/>
      <c r="ID263" s="10"/>
      <c r="IE263" s="10"/>
      <c r="IF263" s="10"/>
      <c r="IG263" s="10"/>
      <c r="IH263" s="10"/>
      <c r="II263" s="10"/>
      <c r="IJ263" s="10"/>
      <c r="IK263" s="10"/>
      <c r="IL263" s="10"/>
      <c r="IM263" s="10"/>
      <c r="IN263" s="10"/>
      <c r="IO263" s="10"/>
      <c r="IP263" s="10"/>
      <c r="IQ263" s="10"/>
      <c r="IR263" s="10"/>
      <c r="IS263" s="10"/>
      <c r="IT263" s="10"/>
      <c r="IU263" s="10"/>
    </row>
    <row r="264" customFormat="false" ht="16" hidden="false" customHeight="true" outlineLevel="0" collapsed="false">
      <c r="A264" s="57" t="s">
        <v>864</v>
      </c>
      <c r="B264" s="58" t="s">
        <v>865</v>
      </c>
      <c r="C264" s="59" t="s">
        <v>866</v>
      </c>
      <c r="D264" s="59" t="s">
        <v>143</v>
      </c>
      <c r="E264" s="60" t="n">
        <v>12</v>
      </c>
      <c r="F264" s="61" t="n">
        <v>38046</v>
      </c>
      <c r="G264" s="62" t="n">
        <v>11.33</v>
      </c>
      <c r="H264" s="59" t="s">
        <v>61</v>
      </c>
      <c r="I264" s="63" t="n">
        <v>5</v>
      </c>
      <c r="J264" s="63" t="n">
        <v>1</v>
      </c>
      <c r="K264" s="64" t="n">
        <v>6</v>
      </c>
      <c r="L264" s="63" t="n">
        <v>3</v>
      </c>
      <c r="M264" s="64" t="n">
        <v>4</v>
      </c>
      <c r="N264" s="63" t="n">
        <v>5</v>
      </c>
      <c r="O264" s="63" t="n">
        <v>3</v>
      </c>
      <c r="P264" s="63" t="n">
        <v>3</v>
      </c>
      <c r="Q264" s="63" t="n">
        <v>15</v>
      </c>
      <c r="R264" s="63" t="n">
        <v>1</v>
      </c>
      <c r="S264" s="63" t="n">
        <v>21</v>
      </c>
      <c r="T264" s="64" t="n">
        <v>26</v>
      </c>
    </row>
    <row r="265" customFormat="false" ht="14" hidden="false" customHeight="false" outlineLevel="0" collapsed="false">
      <c r="A265" s="57" t="s">
        <v>867</v>
      </c>
      <c r="B265" s="58" t="s">
        <v>868</v>
      </c>
      <c r="C265" s="59" t="s">
        <v>869</v>
      </c>
      <c r="D265" s="59" t="s">
        <v>78</v>
      </c>
      <c r="E265" s="60" t="n">
        <v>17.04</v>
      </c>
      <c r="F265" s="61" t="n">
        <v>38411</v>
      </c>
      <c r="G265" s="62" t="s">
        <v>54</v>
      </c>
      <c r="H265" s="59" t="s">
        <v>64</v>
      </c>
      <c r="I265" s="63" t="n">
        <v>7.5</v>
      </c>
      <c r="J265" s="63" t="n">
        <v>2.85</v>
      </c>
      <c r="K265" s="64" t="n">
        <v>10.35</v>
      </c>
      <c r="L265" s="63" t="n">
        <v>6.525</v>
      </c>
      <c r="M265" s="64" t="n">
        <v>11.525</v>
      </c>
      <c r="N265" s="63" t="n">
        <v>1</v>
      </c>
      <c r="O265" s="63" t="n">
        <v>13.05</v>
      </c>
      <c r="P265" s="63" t="n">
        <v>5.7</v>
      </c>
      <c r="Q265" s="63" t="n">
        <v>9.5</v>
      </c>
      <c r="R265" s="63" t="n">
        <v>5</v>
      </c>
      <c r="S265" s="63" t="n">
        <v>28.25</v>
      </c>
      <c r="T265" s="64" t="n">
        <v>29.25</v>
      </c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  <c r="DS265" s="67"/>
      <c r="DT265" s="67"/>
      <c r="DU265" s="67"/>
      <c r="DV265" s="67"/>
      <c r="DW265" s="67"/>
      <c r="DX265" s="67"/>
      <c r="DY265" s="67"/>
      <c r="DZ265" s="67"/>
      <c r="EA265" s="67"/>
      <c r="EB265" s="67"/>
      <c r="EC265" s="67"/>
      <c r="ED265" s="67"/>
      <c r="EE265" s="67"/>
      <c r="EF265" s="67"/>
      <c r="EG265" s="67"/>
      <c r="EH265" s="67"/>
      <c r="EI265" s="67"/>
      <c r="EJ265" s="67"/>
      <c r="EK265" s="67"/>
      <c r="EL265" s="67"/>
      <c r="EM265" s="67"/>
      <c r="EN265" s="67"/>
      <c r="EO265" s="67"/>
      <c r="EP265" s="67"/>
      <c r="EQ265" s="67"/>
      <c r="ER265" s="67"/>
      <c r="ES265" s="67"/>
      <c r="ET265" s="67"/>
      <c r="EU265" s="67"/>
      <c r="EV265" s="67"/>
      <c r="EW265" s="67"/>
      <c r="EX265" s="67"/>
      <c r="EY265" s="67"/>
      <c r="EZ265" s="67"/>
      <c r="FA265" s="67"/>
      <c r="FB265" s="67"/>
      <c r="FC265" s="67"/>
      <c r="FD265" s="67"/>
      <c r="FE265" s="67"/>
      <c r="FF265" s="67"/>
      <c r="FG265" s="67"/>
      <c r="FH265" s="67"/>
      <c r="FI265" s="67"/>
      <c r="FJ265" s="67"/>
      <c r="FK265" s="67"/>
      <c r="FL265" s="67"/>
      <c r="FM265" s="67"/>
      <c r="FN265" s="67"/>
      <c r="FO265" s="67"/>
      <c r="FP265" s="67"/>
      <c r="FQ265" s="67"/>
      <c r="FR265" s="67"/>
      <c r="FS265" s="67"/>
      <c r="FT265" s="67"/>
      <c r="FU265" s="67"/>
      <c r="FV265" s="67"/>
      <c r="FW265" s="67"/>
      <c r="FX265" s="67"/>
      <c r="FY265" s="67"/>
      <c r="FZ265" s="67"/>
      <c r="GA265" s="67"/>
      <c r="GB265" s="67"/>
      <c r="GC265" s="67"/>
      <c r="GD265" s="67"/>
      <c r="GE265" s="67"/>
      <c r="GF265" s="67"/>
      <c r="GG265" s="67"/>
      <c r="GH265" s="67"/>
      <c r="GI265" s="67"/>
      <c r="GJ265" s="67"/>
      <c r="GK265" s="67"/>
      <c r="GL265" s="67"/>
      <c r="GM265" s="67"/>
      <c r="GN265" s="67"/>
      <c r="GO265" s="67"/>
      <c r="GP265" s="67"/>
      <c r="GQ265" s="67"/>
      <c r="GR265" s="67"/>
      <c r="GS265" s="67"/>
      <c r="GT265" s="67"/>
      <c r="GU265" s="67"/>
      <c r="GV265" s="67"/>
      <c r="GW265" s="67"/>
      <c r="GX265" s="67"/>
      <c r="GY265" s="67"/>
      <c r="GZ265" s="67"/>
      <c r="HA265" s="67"/>
      <c r="HB265" s="67"/>
      <c r="HC265" s="67"/>
      <c r="HD265" s="67"/>
      <c r="HE265" s="67"/>
      <c r="HF265" s="67"/>
      <c r="HG265" s="67"/>
      <c r="HH265" s="67"/>
      <c r="HI265" s="67"/>
      <c r="HJ265" s="67"/>
      <c r="HK265" s="67"/>
      <c r="HL265" s="67"/>
      <c r="HM265" s="67"/>
      <c r="HN265" s="67"/>
      <c r="HO265" s="67"/>
      <c r="HP265" s="67"/>
      <c r="HQ265" s="67"/>
      <c r="HR265" s="67"/>
      <c r="HS265" s="67"/>
      <c r="HT265" s="67"/>
      <c r="HU265" s="67"/>
      <c r="HV265" s="67"/>
      <c r="HW265" s="67"/>
      <c r="HX265" s="67"/>
      <c r="HY265" s="67"/>
      <c r="HZ265" s="67"/>
      <c r="IA265" s="67"/>
      <c r="IB265" s="67"/>
      <c r="IC265" s="67"/>
      <c r="ID265" s="67"/>
      <c r="IE265" s="67"/>
      <c r="IF265" s="67"/>
      <c r="IG265" s="67"/>
      <c r="IH265" s="67"/>
      <c r="II265" s="67"/>
      <c r="IJ265" s="67"/>
      <c r="IK265" s="67"/>
      <c r="IL265" s="67"/>
      <c r="IM265" s="67"/>
      <c r="IN265" s="67"/>
      <c r="IO265" s="67"/>
      <c r="IP265" s="67"/>
      <c r="IQ265" s="67"/>
      <c r="IR265" s="67"/>
      <c r="IS265" s="67"/>
      <c r="IT265" s="67"/>
      <c r="IU265" s="67"/>
    </row>
    <row r="266" s="67" customFormat="true" ht="18.65" hidden="false" customHeight="true" outlineLevel="0" collapsed="false">
      <c r="A266" s="57" t="s">
        <v>870</v>
      </c>
      <c r="B266" s="58" t="s">
        <v>871</v>
      </c>
      <c r="C266" s="59" t="s">
        <v>872</v>
      </c>
      <c r="D266" s="59" t="s">
        <v>78</v>
      </c>
      <c r="E266" s="60" t="n">
        <v>33.3</v>
      </c>
      <c r="F266" s="61" t="n">
        <v>36544</v>
      </c>
      <c r="G266" s="62" t="n">
        <v>35.33</v>
      </c>
      <c r="H266" s="59" t="s">
        <v>71</v>
      </c>
      <c r="I266" s="63" t="n">
        <v>5</v>
      </c>
      <c r="J266" s="63" t="n">
        <v>1</v>
      </c>
      <c r="K266" s="64" t="n">
        <v>6</v>
      </c>
      <c r="L266" s="63" t="n">
        <v>6</v>
      </c>
      <c r="M266" s="64" t="n">
        <v>9</v>
      </c>
      <c r="N266" s="63" t="n">
        <v>15</v>
      </c>
      <c r="O266" s="63" t="n">
        <v>30</v>
      </c>
      <c r="P266" s="63" t="n">
        <v>15</v>
      </c>
      <c r="Q266" s="63" t="n">
        <v>25</v>
      </c>
      <c r="R266" s="63" t="n">
        <v>3</v>
      </c>
      <c r="S266" s="63" t="n">
        <v>70</v>
      </c>
      <c r="T266" s="64" t="n">
        <v>85</v>
      </c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0"/>
      <c r="HX266" s="10"/>
      <c r="HY266" s="10"/>
      <c r="HZ266" s="10"/>
      <c r="IA266" s="10"/>
      <c r="IB266" s="10"/>
      <c r="IC266" s="10"/>
      <c r="ID266" s="10"/>
      <c r="IE266" s="10"/>
      <c r="IF266" s="10"/>
      <c r="IG266" s="10"/>
      <c r="IH266" s="10"/>
      <c r="II266" s="10"/>
      <c r="IJ266" s="10"/>
      <c r="IK266" s="10"/>
      <c r="IL266" s="10"/>
      <c r="IM266" s="10"/>
      <c r="IN266" s="10"/>
      <c r="IO266" s="10"/>
      <c r="IP266" s="10"/>
      <c r="IQ266" s="10"/>
      <c r="IR266" s="10"/>
      <c r="IS266" s="10"/>
      <c r="IT266" s="10"/>
      <c r="IU266" s="10"/>
    </row>
    <row r="267" customFormat="false" ht="14" hidden="false" customHeight="false" outlineLevel="0" collapsed="false">
      <c r="A267" s="57" t="s">
        <v>873</v>
      </c>
      <c r="B267" s="58" t="s">
        <v>874</v>
      </c>
      <c r="C267" s="59" t="s">
        <v>875</v>
      </c>
      <c r="D267" s="59" t="s">
        <v>78</v>
      </c>
      <c r="E267" s="60" t="n">
        <v>44.05</v>
      </c>
      <c r="F267" s="61" t="n">
        <v>37680</v>
      </c>
      <c r="G267" s="62" t="s">
        <v>54</v>
      </c>
      <c r="H267" s="59" t="s">
        <v>399</v>
      </c>
      <c r="I267" s="63" t="n">
        <v>9.5</v>
      </c>
      <c r="J267" s="63" t="n">
        <v>3.61</v>
      </c>
      <c r="K267" s="64" t="n">
        <v>13.11</v>
      </c>
      <c r="L267" s="63" t="n">
        <v>3.99</v>
      </c>
      <c r="M267" s="64" t="n">
        <v>4.99</v>
      </c>
      <c r="N267" s="63" t="n">
        <v>25</v>
      </c>
      <c r="O267" s="63" t="n">
        <v>13.041</v>
      </c>
      <c r="P267" s="63" t="n">
        <v>28.5</v>
      </c>
      <c r="Q267" s="63" t="n">
        <v>47.5</v>
      </c>
      <c r="R267" s="63" t="n">
        <v>1</v>
      </c>
      <c r="S267" s="63" t="n">
        <v>89.041</v>
      </c>
      <c r="T267" s="64" t="n">
        <v>114.041</v>
      </c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  <c r="DS267" s="67"/>
      <c r="DT267" s="67"/>
      <c r="DU267" s="67"/>
      <c r="DV267" s="67"/>
      <c r="DW267" s="67"/>
      <c r="DX267" s="67"/>
      <c r="DY267" s="67"/>
      <c r="DZ267" s="67"/>
      <c r="EA267" s="67"/>
      <c r="EB267" s="67"/>
      <c r="EC267" s="67"/>
      <c r="ED267" s="67"/>
      <c r="EE267" s="67"/>
      <c r="EF267" s="67"/>
      <c r="EG267" s="67"/>
      <c r="EH267" s="67"/>
      <c r="EI267" s="67"/>
      <c r="EJ267" s="67"/>
      <c r="EK267" s="67"/>
      <c r="EL267" s="67"/>
      <c r="EM267" s="67"/>
      <c r="EN267" s="67"/>
      <c r="EO267" s="67"/>
      <c r="EP267" s="67"/>
      <c r="EQ267" s="67"/>
      <c r="ER267" s="67"/>
      <c r="ES267" s="67"/>
      <c r="ET267" s="67"/>
      <c r="EU267" s="67"/>
      <c r="EV267" s="67"/>
      <c r="EW267" s="67"/>
      <c r="EX267" s="67"/>
      <c r="EY267" s="67"/>
      <c r="EZ267" s="67"/>
      <c r="FA267" s="67"/>
      <c r="FB267" s="67"/>
      <c r="FC267" s="67"/>
      <c r="FD267" s="67"/>
      <c r="FE267" s="67"/>
      <c r="FF267" s="67"/>
      <c r="FG267" s="67"/>
      <c r="FH267" s="67"/>
      <c r="FI267" s="67"/>
      <c r="FJ267" s="67"/>
      <c r="FK267" s="67"/>
      <c r="FL267" s="67"/>
      <c r="FM267" s="67"/>
      <c r="FN267" s="67"/>
      <c r="FO267" s="67"/>
      <c r="FP267" s="67"/>
      <c r="FQ267" s="67"/>
      <c r="FR267" s="67"/>
      <c r="FS267" s="67"/>
      <c r="FT267" s="67"/>
      <c r="FU267" s="67"/>
      <c r="FV267" s="67"/>
      <c r="FW267" s="67"/>
      <c r="FX267" s="67"/>
      <c r="FY267" s="67"/>
      <c r="FZ267" s="67"/>
      <c r="GA267" s="67"/>
      <c r="GB267" s="67"/>
      <c r="GC267" s="67"/>
      <c r="GD267" s="67"/>
      <c r="GE267" s="67"/>
      <c r="GF267" s="67"/>
      <c r="GG267" s="67"/>
      <c r="GH267" s="67"/>
      <c r="GI267" s="67"/>
      <c r="GJ267" s="67"/>
      <c r="GK267" s="67"/>
      <c r="GL267" s="67"/>
      <c r="GM267" s="67"/>
      <c r="GN267" s="67"/>
      <c r="GO267" s="67"/>
      <c r="GP267" s="67"/>
      <c r="GQ267" s="67"/>
      <c r="GR267" s="67"/>
      <c r="GS267" s="67"/>
      <c r="GT267" s="67"/>
      <c r="GU267" s="67"/>
      <c r="GV267" s="67"/>
      <c r="GW267" s="67"/>
      <c r="GX267" s="67"/>
      <c r="GY267" s="67"/>
      <c r="GZ267" s="67"/>
      <c r="HA267" s="67"/>
      <c r="HB267" s="67"/>
      <c r="HC267" s="67"/>
      <c r="HD267" s="67"/>
      <c r="HE267" s="67"/>
      <c r="HF267" s="67"/>
      <c r="HG267" s="67"/>
      <c r="HH267" s="67"/>
      <c r="HI267" s="67"/>
      <c r="HJ267" s="67"/>
      <c r="HK267" s="67"/>
      <c r="HL267" s="67"/>
      <c r="HM267" s="67"/>
      <c r="HN267" s="67"/>
      <c r="HO267" s="67"/>
      <c r="HP267" s="67"/>
      <c r="HQ267" s="67"/>
      <c r="HR267" s="67"/>
      <c r="HS267" s="67"/>
      <c r="HT267" s="67"/>
      <c r="HU267" s="67"/>
      <c r="HV267" s="67"/>
      <c r="HW267" s="67"/>
      <c r="HX267" s="67"/>
      <c r="HY267" s="67"/>
      <c r="HZ267" s="67"/>
      <c r="IA267" s="67"/>
      <c r="IB267" s="67"/>
      <c r="IC267" s="67"/>
      <c r="ID267" s="67"/>
      <c r="IE267" s="67"/>
      <c r="IF267" s="67"/>
      <c r="IG267" s="67"/>
      <c r="IH267" s="67"/>
      <c r="II267" s="67"/>
      <c r="IJ267" s="67"/>
      <c r="IK267" s="67"/>
      <c r="IL267" s="67"/>
      <c r="IM267" s="67"/>
      <c r="IN267" s="67"/>
      <c r="IO267" s="67"/>
      <c r="IP267" s="67"/>
      <c r="IQ267" s="67"/>
      <c r="IR267" s="67"/>
      <c r="IS267" s="67"/>
      <c r="IT267" s="67"/>
      <c r="IU267" s="67"/>
    </row>
    <row r="268" s="67" customFormat="true" ht="18" hidden="false" customHeight="true" outlineLevel="0" collapsed="false">
      <c r="A268" s="57" t="s">
        <v>876</v>
      </c>
      <c r="B268" s="58" t="s">
        <v>877</v>
      </c>
      <c r="C268" s="59"/>
      <c r="D268" s="59" t="s">
        <v>53</v>
      </c>
      <c r="E268" s="60"/>
      <c r="F268" s="61" t="n">
        <v>42448</v>
      </c>
      <c r="G268" s="62" t="s">
        <v>54</v>
      </c>
      <c r="H268" s="59" t="s">
        <v>878</v>
      </c>
      <c r="I268" s="63" t="n">
        <v>5</v>
      </c>
      <c r="J268" s="63" t="n">
        <v>2.1</v>
      </c>
      <c r="K268" s="64" t="n">
        <v>7.1</v>
      </c>
      <c r="L268" s="63" t="n">
        <v>7.35</v>
      </c>
      <c r="M268" s="64" t="n">
        <v>10.45</v>
      </c>
      <c r="N268" s="63" t="n">
        <v>3.4</v>
      </c>
      <c r="O268" s="63" t="n">
        <v>7.35</v>
      </c>
      <c r="P268" s="63" t="n">
        <v>6.3</v>
      </c>
      <c r="Q268" s="63" t="n">
        <v>17.64</v>
      </c>
      <c r="R268" s="63" t="n">
        <v>3.1</v>
      </c>
      <c r="S268" s="63" t="n">
        <v>31.29</v>
      </c>
      <c r="T268" s="64" t="n">
        <v>34.69</v>
      </c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</row>
    <row r="269" s="67" customFormat="true" ht="16" hidden="false" customHeight="true" outlineLevel="0" collapsed="false">
      <c r="A269" s="57" t="s">
        <v>879</v>
      </c>
      <c r="B269" s="58" t="s">
        <v>880</v>
      </c>
      <c r="C269" s="59" t="s">
        <v>881</v>
      </c>
      <c r="D269" s="59" t="s">
        <v>50</v>
      </c>
      <c r="E269" s="60" t="n">
        <v>20.2</v>
      </c>
      <c r="F269" s="61" t="n">
        <v>36544</v>
      </c>
      <c r="G269" s="62" t="n">
        <v>28.25</v>
      </c>
      <c r="H269" s="59" t="s">
        <v>71</v>
      </c>
      <c r="I269" s="63" t="n">
        <v>7.5</v>
      </c>
      <c r="J269" s="63" t="n">
        <v>4.5</v>
      </c>
      <c r="K269" s="64" t="n">
        <v>12</v>
      </c>
      <c r="L269" s="63" t="n">
        <v>3</v>
      </c>
      <c r="M269" s="64" t="n">
        <v>6</v>
      </c>
      <c r="N269" s="63" t="n">
        <v>3</v>
      </c>
      <c r="O269" s="63" t="n">
        <v>6</v>
      </c>
      <c r="P269" s="63" t="n">
        <v>9</v>
      </c>
      <c r="Q269" s="63" t="n">
        <v>24.6</v>
      </c>
      <c r="R269" s="63" t="n">
        <v>3</v>
      </c>
      <c r="S269" s="63" t="n">
        <v>39.6</v>
      </c>
      <c r="T269" s="64" t="n">
        <v>42.6</v>
      </c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/>
      <c r="HT269" s="10"/>
      <c r="HU269" s="10"/>
      <c r="HV269" s="10"/>
      <c r="HW269" s="10"/>
      <c r="HX269" s="10"/>
      <c r="HY269" s="10"/>
      <c r="HZ269" s="10"/>
      <c r="IA269" s="10"/>
      <c r="IB269" s="10"/>
      <c r="IC269" s="10"/>
      <c r="ID269" s="10"/>
      <c r="IE269" s="10"/>
      <c r="IF269" s="10"/>
      <c r="IG269" s="10"/>
      <c r="IH269" s="10"/>
      <c r="II269" s="10"/>
      <c r="IJ269" s="10"/>
      <c r="IK269" s="10"/>
      <c r="IL269" s="10"/>
      <c r="IM269" s="10"/>
      <c r="IN269" s="10"/>
      <c r="IO269" s="10"/>
      <c r="IP269" s="10"/>
      <c r="IQ269" s="10"/>
      <c r="IR269" s="10"/>
      <c r="IS269" s="10"/>
      <c r="IT269" s="10"/>
      <c r="IU269" s="10"/>
    </row>
    <row r="270" s="67" customFormat="true" ht="14" hidden="false" customHeight="false" outlineLevel="0" collapsed="false">
      <c r="A270" s="57" t="s">
        <v>882</v>
      </c>
      <c r="B270" s="58" t="s">
        <v>883</v>
      </c>
      <c r="C270" s="59" t="s">
        <v>884</v>
      </c>
      <c r="D270" s="59" t="s">
        <v>50</v>
      </c>
      <c r="E270" s="60" t="n">
        <v>15.33</v>
      </c>
      <c r="F270" s="61" t="n">
        <v>38077</v>
      </c>
      <c r="G270" s="62" t="n">
        <v>15.3</v>
      </c>
      <c r="H270" s="59" t="s">
        <v>64</v>
      </c>
      <c r="I270" s="63" t="n">
        <v>5</v>
      </c>
      <c r="J270" s="63" t="n">
        <v>3</v>
      </c>
      <c r="K270" s="64" t="n">
        <v>8</v>
      </c>
      <c r="L270" s="63" t="n">
        <v>2</v>
      </c>
      <c r="M270" s="64" t="n">
        <v>3</v>
      </c>
      <c r="N270" s="63" t="n">
        <v>5</v>
      </c>
      <c r="O270" s="63" t="n">
        <v>6</v>
      </c>
      <c r="P270" s="63" t="n">
        <v>9</v>
      </c>
      <c r="Q270" s="63" t="n">
        <v>15</v>
      </c>
      <c r="R270" s="63" t="n">
        <v>1</v>
      </c>
      <c r="S270" s="63" t="n">
        <v>30</v>
      </c>
      <c r="T270" s="64" t="n">
        <v>35</v>
      </c>
    </row>
    <row r="271" s="154" customFormat="true" ht="24" hidden="false" customHeight="true" outlineLevel="0" collapsed="false">
      <c r="A271" s="151" t="s">
        <v>885</v>
      </c>
      <c r="B271" s="152" t="s">
        <v>886</v>
      </c>
      <c r="C271" s="75" t="s">
        <v>887</v>
      </c>
      <c r="D271" s="86" t="s">
        <v>50</v>
      </c>
      <c r="E271" s="84" t="n">
        <v>20.75</v>
      </c>
      <c r="F271" s="153" t="n">
        <v>43214</v>
      </c>
      <c r="G271" s="75" t="s">
        <v>54</v>
      </c>
      <c r="H271" s="75" t="s">
        <v>61</v>
      </c>
      <c r="I271" s="112" t="n">
        <f aca="false">2.5*5</f>
        <v>12.5</v>
      </c>
      <c r="J271" s="112" t="n">
        <f aca="false">2.5*3</f>
        <v>7.5</v>
      </c>
      <c r="K271" s="113" t="n">
        <v>20</v>
      </c>
      <c r="L271" s="112" t="n">
        <f aca="false">2.5*(((1+4)/2)*1)</f>
        <v>6.25</v>
      </c>
      <c r="M271" s="113" t="n">
        <v>7.25</v>
      </c>
      <c r="N271" s="112" t="n">
        <v>5</v>
      </c>
      <c r="O271" s="112" t="n">
        <v>6</v>
      </c>
      <c r="P271" s="112" t="n">
        <v>9</v>
      </c>
      <c r="Q271" s="112" t="n">
        <v>15</v>
      </c>
      <c r="R271" s="76" t="n">
        <v>1</v>
      </c>
      <c r="S271" s="112" t="n">
        <v>2</v>
      </c>
      <c r="T271" s="114" t="n">
        <f aca="false">5+6+9+15</f>
        <v>35</v>
      </c>
    </row>
    <row r="272" customFormat="false" ht="14" hidden="false" customHeight="false" outlineLevel="0" collapsed="false">
      <c r="A272" s="57" t="s">
        <v>888</v>
      </c>
      <c r="B272" s="58" t="s">
        <v>889</v>
      </c>
      <c r="C272" s="59" t="s">
        <v>890</v>
      </c>
      <c r="D272" s="59" t="s">
        <v>78</v>
      </c>
      <c r="E272" s="60" t="n">
        <v>20.2933333333333</v>
      </c>
      <c r="F272" s="61" t="n">
        <v>36544</v>
      </c>
      <c r="G272" s="62" t="n">
        <v>26.18</v>
      </c>
      <c r="H272" s="59" t="s">
        <v>505</v>
      </c>
      <c r="I272" s="63" t="n">
        <v>5</v>
      </c>
      <c r="J272" s="63" t="n">
        <v>1.9</v>
      </c>
      <c r="K272" s="64" t="n">
        <v>6.9</v>
      </c>
      <c r="L272" s="63" t="n">
        <v>10.35</v>
      </c>
      <c r="M272" s="64" t="n">
        <v>13.35</v>
      </c>
      <c r="N272" s="63" t="n">
        <v>9</v>
      </c>
      <c r="O272" s="63" t="n">
        <v>10.35</v>
      </c>
      <c r="P272" s="63" t="n">
        <v>5.7</v>
      </c>
      <c r="Q272" s="63" t="n">
        <v>15.58</v>
      </c>
      <c r="R272" s="63" t="n">
        <v>3</v>
      </c>
      <c r="S272" s="63" t="n">
        <v>31.63</v>
      </c>
      <c r="T272" s="64" t="n">
        <v>40.63</v>
      </c>
    </row>
    <row r="273" s="67" customFormat="true" ht="14" hidden="false" customHeight="false" outlineLevel="0" collapsed="false">
      <c r="A273" s="57" t="s">
        <v>891</v>
      </c>
      <c r="B273" s="58" t="s">
        <v>892</v>
      </c>
      <c r="C273" s="59" t="s">
        <v>893</v>
      </c>
      <c r="D273" s="59" t="s">
        <v>50</v>
      </c>
      <c r="E273" s="60" t="n">
        <v>20.2</v>
      </c>
      <c r="F273" s="61" t="n">
        <v>38077</v>
      </c>
      <c r="G273" s="62" t="n">
        <v>17</v>
      </c>
      <c r="H273" s="59" t="s">
        <v>98</v>
      </c>
      <c r="I273" s="63" t="n">
        <v>7.5</v>
      </c>
      <c r="J273" s="63" t="n">
        <v>4.5</v>
      </c>
      <c r="K273" s="64" t="n">
        <v>12</v>
      </c>
      <c r="L273" s="63" t="n">
        <v>3</v>
      </c>
      <c r="M273" s="64" t="n">
        <v>6</v>
      </c>
      <c r="N273" s="63" t="n">
        <v>3</v>
      </c>
      <c r="O273" s="63" t="n">
        <v>6</v>
      </c>
      <c r="P273" s="63" t="n">
        <v>9</v>
      </c>
      <c r="Q273" s="63" t="n">
        <v>24.6</v>
      </c>
      <c r="R273" s="63" t="n">
        <v>3</v>
      </c>
      <c r="S273" s="63" t="n">
        <v>39.6</v>
      </c>
      <c r="T273" s="64" t="n">
        <v>42.6</v>
      </c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  <c r="HT273" s="10"/>
      <c r="HU273" s="10"/>
      <c r="HV273" s="10"/>
      <c r="HW273" s="10"/>
      <c r="HX273" s="10"/>
      <c r="HY273" s="10"/>
      <c r="HZ273" s="10"/>
      <c r="IA273" s="10"/>
      <c r="IB273" s="10"/>
      <c r="IC273" s="10"/>
      <c r="ID273" s="10"/>
      <c r="IE273" s="10"/>
      <c r="IF273" s="10"/>
      <c r="IG273" s="10"/>
      <c r="IH273" s="10"/>
      <c r="II273" s="10"/>
      <c r="IJ273" s="10"/>
      <c r="IK273" s="10"/>
      <c r="IL273" s="10"/>
      <c r="IM273" s="10"/>
      <c r="IN273" s="10"/>
      <c r="IO273" s="10"/>
      <c r="IP273" s="10"/>
      <c r="IQ273" s="10"/>
      <c r="IR273" s="10"/>
      <c r="IS273" s="10"/>
      <c r="IT273" s="10"/>
      <c r="IU273" s="10"/>
    </row>
    <row r="274" s="67" customFormat="true" ht="37.5" hidden="false" customHeight="false" outlineLevel="0" collapsed="false">
      <c r="A274" s="82" t="s">
        <v>894</v>
      </c>
      <c r="B274" s="83" t="s">
        <v>895</v>
      </c>
      <c r="C274" s="75" t="s">
        <v>896</v>
      </c>
      <c r="D274" s="75" t="s">
        <v>50</v>
      </c>
      <c r="E274" s="84" t="n">
        <v>30.33</v>
      </c>
      <c r="F274" s="78" t="n">
        <v>43071</v>
      </c>
      <c r="G274" s="75" t="s">
        <v>54</v>
      </c>
      <c r="H274" s="75" t="s">
        <v>71</v>
      </c>
      <c r="I274" s="112" t="n">
        <f aca="false">1.5*(1*5)</f>
        <v>7.5</v>
      </c>
      <c r="J274" s="112" t="n">
        <f aca="false">1.5*3</f>
        <v>4.5</v>
      </c>
      <c r="K274" s="113" t="n">
        <v>12</v>
      </c>
      <c r="L274" s="112" t="n">
        <f aca="false">1.5*(((3+1)/2)*1)</f>
        <v>3</v>
      </c>
      <c r="M274" s="113" t="n">
        <v>8</v>
      </c>
      <c r="N274" s="112" t="n">
        <v>5</v>
      </c>
      <c r="O274" s="112" t="n">
        <f aca="false">(1*(((3+1)/2)*3))</f>
        <v>6</v>
      </c>
      <c r="P274" s="112" t="n">
        <v>9</v>
      </c>
      <c r="Q274" s="112" t="n">
        <f aca="false">3*3.4*5</f>
        <v>51</v>
      </c>
      <c r="R274" s="76" t="n">
        <v>5</v>
      </c>
      <c r="S274" s="112" t="n">
        <v>4.4</v>
      </c>
      <c r="T274" s="114" t="n">
        <f aca="false">5+6+9+51</f>
        <v>71</v>
      </c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  <c r="HT274" s="10"/>
      <c r="HU274" s="10"/>
      <c r="HV274" s="10"/>
      <c r="HW274" s="10"/>
      <c r="HX274" s="10"/>
      <c r="HY274" s="10"/>
      <c r="HZ274" s="10"/>
      <c r="IA274" s="10"/>
      <c r="IB274" s="10"/>
      <c r="IC274" s="10"/>
      <c r="ID274" s="10"/>
      <c r="IE274" s="10"/>
      <c r="IF274" s="10"/>
      <c r="IG274" s="10"/>
      <c r="IH274" s="10"/>
      <c r="II274" s="10"/>
      <c r="IJ274" s="10"/>
      <c r="IK274" s="10"/>
      <c r="IL274" s="10"/>
      <c r="IM274" s="10"/>
      <c r="IN274" s="10"/>
      <c r="IO274" s="10"/>
      <c r="IP274" s="10"/>
      <c r="IQ274" s="10"/>
      <c r="IR274" s="10"/>
      <c r="IS274" s="10"/>
      <c r="IT274" s="10"/>
      <c r="IU274" s="10"/>
    </row>
    <row r="275" customFormat="false" ht="14" hidden="false" customHeight="false" outlineLevel="0" collapsed="false">
      <c r="A275" s="57" t="s">
        <v>897</v>
      </c>
      <c r="B275" s="58" t="s">
        <v>898</v>
      </c>
      <c r="C275" s="59" t="s">
        <v>899</v>
      </c>
      <c r="D275" s="59" t="s">
        <v>290</v>
      </c>
      <c r="E275" s="60" t="n">
        <v>24.9</v>
      </c>
      <c r="F275" s="61" t="n">
        <v>36891</v>
      </c>
      <c r="G275" s="62" t="s">
        <v>236</v>
      </c>
      <c r="H275" s="59" t="s">
        <v>123</v>
      </c>
      <c r="I275" s="63" t="n">
        <v>5</v>
      </c>
      <c r="J275" s="63" t="n">
        <v>1.9</v>
      </c>
      <c r="K275" s="64" t="n">
        <v>6.9</v>
      </c>
      <c r="L275" s="63" t="n">
        <v>10.35</v>
      </c>
      <c r="M275" s="64" t="n">
        <v>11.35</v>
      </c>
      <c r="N275" s="63" t="n">
        <v>25</v>
      </c>
      <c r="O275" s="63" t="n">
        <v>10.35</v>
      </c>
      <c r="P275" s="63" t="n">
        <v>5.7</v>
      </c>
      <c r="Q275" s="63" t="n">
        <v>15.58</v>
      </c>
      <c r="R275" s="63" t="n">
        <v>1</v>
      </c>
      <c r="S275" s="63" t="n">
        <v>31.63</v>
      </c>
      <c r="T275" s="64" t="n">
        <v>56.63</v>
      </c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  <c r="DS275" s="67"/>
      <c r="DT275" s="67"/>
      <c r="DU275" s="67"/>
      <c r="DV275" s="67"/>
      <c r="DW275" s="67"/>
      <c r="DX275" s="67"/>
      <c r="DY275" s="67"/>
      <c r="DZ275" s="67"/>
      <c r="EA275" s="67"/>
      <c r="EB275" s="67"/>
      <c r="EC275" s="67"/>
      <c r="ED275" s="67"/>
      <c r="EE275" s="67"/>
      <c r="EF275" s="67"/>
      <c r="EG275" s="67"/>
      <c r="EH275" s="67"/>
      <c r="EI275" s="67"/>
      <c r="EJ275" s="67"/>
      <c r="EK275" s="67"/>
      <c r="EL275" s="67"/>
      <c r="EM275" s="67"/>
      <c r="EN275" s="67"/>
      <c r="EO275" s="67"/>
      <c r="EP275" s="67"/>
      <c r="EQ275" s="67"/>
      <c r="ER275" s="67"/>
      <c r="ES275" s="67"/>
      <c r="ET275" s="67"/>
      <c r="EU275" s="67"/>
      <c r="EV275" s="67"/>
      <c r="EW275" s="67"/>
      <c r="EX275" s="67"/>
      <c r="EY275" s="67"/>
      <c r="EZ275" s="67"/>
      <c r="FA275" s="67"/>
      <c r="FB275" s="67"/>
      <c r="FC275" s="67"/>
      <c r="FD275" s="67"/>
      <c r="FE275" s="67"/>
      <c r="FF275" s="67"/>
      <c r="FG275" s="67"/>
      <c r="FH275" s="67"/>
      <c r="FI275" s="67"/>
      <c r="FJ275" s="67"/>
      <c r="FK275" s="67"/>
      <c r="FL275" s="67"/>
      <c r="FM275" s="67"/>
      <c r="FN275" s="67"/>
      <c r="FO275" s="67"/>
      <c r="FP275" s="67"/>
      <c r="FQ275" s="67"/>
      <c r="FR275" s="67"/>
      <c r="FS275" s="67"/>
      <c r="FT275" s="67"/>
      <c r="FU275" s="67"/>
      <c r="FV275" s="67"/>
      <c r="FW275" s="67"/>
      <c r="FX275" s="67"/>
      <c r="FY275" s="67"/>
      <c r="FZ275" s="67"/>
      <c r="GA275" s="67"/>
      <c r="GB275" s="67"/>
      <c r="GC275" s="67"/>
      <c r="GD275" s="67"/>
      <c r="GE275" s="67"/>
      <c r="GF275" s="67"/>
      <c r="GG275" s="67"/>
      <c r="GH275" s="67"/>
      <c r="GI275" s="67"/>
      <c r="GJ275" s="67"/>
      <c r="GK275" s="67"/>
      <c r="GL275" s="67"/>
      <c r="GM275" s="67"/>
      <c r="GN275" s="67"/>
      <c r="GO275" s="67"/>
      <c r="GP275" s="67"/>
      <c r="GQ275" s="67"/>
      <c r="GR275" s="67"/>
      <c r="GS275" s="67"/>
      <c r="GT275" s="67"/>
      <c r="GU275" s="67"/>
      <c r="GV275" s="67"/>
      <c r="GW275" s="67"/>
      <c r="GX275" s="67"/>
      <c r="GY275" s="67"/>
      <c r="GZ275" s="67"/>
      <c r="HA275" s="67"/>
      <c r="HB275" s="67"/>
      <c r="HC275" s="67"/>
      <c r="HD275" s="67"/>
      <c r="HE275" s="67"/>
      <c r="HF275" s="67"/>
      <c r="HG275" s="67"/>
      <c r="HH275" s="67"/>
      <c r="HI275" s="67"/>
      <c r="HJ275" s="67"/>
      <c r="HK275" s="67"/>
      <c r="HL275" s="67"/>
      <c r="HM275" s="67"/>
      <c r="HN275" s="67"/>
      <c r="HO275" s="67"/>
      <c r="HP275" s="67"/>
      <c r="HQ275" s="67"/>
      <c r="HR275" s="67"/>
      <c r="HS275" s="67"/>
      <c r="HT275" s="67"/>
      <c r="HU275" s="67"/>
      <c r="HV275" s="67"/>
      <c r="HW275" s="67"/>
      <c r="HX275" s="67"/>
      <c r="HY275" s="67"/>
      <c r="HZ275" s="67"/>
      <c r="IA275" s="67"/>
      <c r="IB275" s="67"/>
      <c r="IC275" s="67"/>
      <c r="ID275" s="67"/>
      <c r="IE275" s="67"/>
      <c r="IF275" s="67"/>
      <c r="IG275" s="67"/>
      <c r="IH275" s="67"/>
      <c r="II275" s="67"/>
      <c r="IJ275" s="67"/>
      <c r="IK275" s="67"/>
      <c r="IL275" s="67"/>
      <c r="IM275" s="67"/>
      <c r="IN275" s="67"/>
      <c r="IO275" s="67"/>
      <c r="IP275" s="67"/>
      <c r="IQ275" s="67"/>
      <c r="IR275" s="67"/>
      <c r="IS275" s="67"/>
      <c r="IT275" s="67"/>
      <c r="IU275" s="67"/>
    </row>
    <row r="276" customFormat="false" ht="25.5" hidden="false" customHeight="false" outlineLevel="0" collapsed="false">
      <c r="A276" s="57" t="s">
        <v>708</v>
      </c>
      <c r="B276" s="89" t="s">
        <v>900</v>
      </c>
      <c r="C276" s="59" t="s">
        <v>710</v>
      </c>
      <c r="D276" s="59" t="s">
        <v>78</v>
      </c>
      <c r="E276" s="60" t="n">
        <v>24.5295833333333</v>
      </c>
      <c r="F276" s="61" t="n">
        <v>38411</v>
      </c>
      <c r="G276" s="62" t="n">
        <v>12.8</v>
      </c>
      <c r="H276" s="59" t="s">
        <v>711</v>
      </c>
      <c r="I276" s="63" t="n">
        <v>6.125</v>
      </c>
      <c r="J276" s="63" t="n">
        <v>2.3275</v>
      </c>
      <c r="K276" s="64" t="n">
        <v>8.4525</v>
      </c>
      <c r="L276" s="63" t="n">
        <v>3.00125</v>
      </c>
      <c r="M276" s="64" t="n">
        <v>4.00125</v>
      </c>
      <c r="N276" s="63" t="n">
        <v>25</v>
      </c>
      <c r="O276" s="63" t="n">
        <v>7.35</v>
      </c>
      <c r="P276" s="63" t="n">
        <v>5.7</v>
      </c>
      <c r="Q276" s="63" t="n">
        <v>23.085</v>
      </c>
      <c r="R276" s="63" t="n">
        <v>1</v>
      </c>
      <c r="S276" s="63" t="n">
        <v>36.135</v>
      </c>
      <c r="T276" s="64" t="n">
        <v>61.135</v>
      </c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  <c r="DS276" s="67"/>
      <c r="DT276" s="67"/>
      <c r="DU276" s="67"/>
      <c r="DV276" s="67"/>
      <c r="DW276" s="67"/>
      <c r="DX276" s="67"/>
      <c r="DY276" s="67"/>
      <c r="DZ276" s="67"/>
      <c r="EA276" s="67"/>
      <c r="EB276" s="67"/>
      <c r="EC276" s="67"/>
      <c r="ED276" s="67"/>
      <c r="EE276" s="67"/>
      <c r="EF276" s="67"/>
      <c r="EG276" s="67"/>
      <c r="EH276" s="67"/>
      <c r="EI276" s="67"/>
      <c r="EJ276" s="67"/>
      <c r="EK276" s="67"/>
      <c r="EL276" s="67"/>
      <c r="EM276" s="67"/>
      <c r="EN276" s="67"/>
      <c r="EO276" s="67"/>
      <c r="EP276" s="67"/>
      <c r="EQ276" s="67"/>
      <c r="ER276" s="67"/>
      <c r="ES276" s="67"/>
      <c r="ET276" s="67"/>
      <c r="EU276" s="67"/>
      <c r="EV276" s="67"/>
      <c r="EW276" s="67"/>
      <c r="EX276" s="67"/>
      <c r="EY276" s="67"/>
      <c r="EZ276" s="67"/>
      <c r="FA276" s="67"/>
      <c r="FB276" s="67"/>
      <c r="FC276" s="67"/>
      <c r="FD276" s="67"/>
      <c r="FE276" s="67"/>
      <c r="FF276" s="67"/>
      <c r="FG276" s="67"/>
      <c r="FH276" s="67"/>
      <c r="FI276" s="67"/>
      <c r="FJ276" s="67"/>
      <c r="FK276" s="67"/>
      <c r="FL276" s="67"/>
      <c r="FM276" s="67"/>
      <c r="FN276" s="67"/>
      <c r="FO276" s="67"/>
      <c r="FP276" s="67"/>
      <c r="FQ276" s="67"/>
      <c r="FR276" s="67"/>
      <c r="FS276" s="67"/>
      <c r="FT276" s="67"/>
      <c r="FU276" s="67"/>
      <c r="FV276" s="67"/>
      <c r="FW276" s="67"/>
      <c r="FX276" s="67"/>
      <c r="FY276" s="67"/>
      <c r="FZ276" s="67"/>
      <c r="GA276" s="67"/>
      <c r="GB276" s="67"/>
      <c r="GC276" s="67"/>
      <c r="GD276" s="67"/>
      <c r="GE276" s="67"/>
      <c r="GF276" s="67"/>
      <c r="GG276" s="67"/>
      <c r="GH276" s="67"/>
      <c r="GI276" s="67"/>
      <c r="GJ276" s="67"/>
      <c r="GK276" s="67"/>
      <c r="GL276" s="67"/>
      <c r="GM276" s="67"/>
      <c r="GN276" s="67"/>
      <c r="GO276" s="67"/>
      <c r="GP276" s="67"/>
      <c r="GQ276" s="67"/>
      <c r="GR276" s="67"/>
      <c r="GS276" s="67"/>
      <c r="GT276" s="67"/>
      <c r="GU276" s="67"/>
      <c r="GV276" s="67"/>
      <c r="GW276" s="67"/>
      <c r="GX276" s="67"/>
      <c r="GY276" s="67"/>
      <c r="GZ276" s="67"/>
      <c r="HA276" s="67"/>
      <c r="HB276" s="67"/>
      <c r="HC276" s="67"/>
      <c r="HD276" s="67"/>
      <c r="HE276" s="67"/>
      <c r="HF276" s="67"/>
      <c r="HG276" s="67"/>
      <c r="HH276" s="67"/>
      <c r="HI276" s="67"/>
      <c r="HJ276" s="67"/>
      <c r="HK276" s="67"/>
      <c r="HL276" s="67"/>
      <c r="HM276" s="67"/>
      <c r="HN276" s="67"/>
      <c r="HO276" s="67"/>
      <c r="HP276" s="67"/>
      <c r="HQ276" s="67"/>
      <c r="HR276" s="67"/>
      <c r="HS276" s="67"/>
      <c r="HT276" s="67"/>
      <c r="HU276" s="67"/>
      <c r="HV276" s="67"/>
      <c r="HW276" s="67"/>
      <c r="HX276" s="67"/>
      <c r="HY276" s="67"/>
      <c r="HZ276" s="67"/>
      <c r="IA276" s="67"/>
      <c r="IB276" s="67"/>
      <c r="IC276" s="67"/>
      <c r="ID276" s="67"/>
      <c r="IE276" s="67"/>
      <c r="IF276" s="67"/>
      <c r="IG276" s="67"/>
      <c r="IH276" s="67"/>
      <c r="II276" s="67"/>
      <c r="IJ276" s="67"/>
      <c r="IK276" s="67"/>
      <c r="IL276" s="67"/>
      <c r="IM276" s="67"/>
      <c r="IN276" s="67"/>
      <c r="IO276" s="67"/>
      <c r="IP276" s="67"/>
      <c r="IQ276" s="67"/>
      <c r="IR276" s="67"/>
      <c r="IS276" s="67"/>
      <c r="IT276" s="67"/>
      <c r="IU276" s="67"/>
    </row>
    <row r="277" customFormat="false" ht="14" hidden="false" customHeight="false" outlineLevel="0" collapsed="false">
      <c r="A277" s="57" t="s">
        <v>901</v>
      </c>
      <c r="B277" s="58" t="s">
        <v>902</v>
      </c>
      <c r="C277" s="59" t="s">
        <v>903</v>
      </c>
      <c r="D277" s="59" t="s">
        <v>50</v>
      </c>
      <c r="E277" s="60" t="n">
        <v>18</v>
      </c>
      <c r="F277" s="61" t="n">
        <v>36616</v>
      </c>
      <c r="G277" s="62" t="n">
        <v>18</v>
      </c>
      <c r="H277" s="59" t="s">
        <v>61</v>
      </c>
      <c r="I277" s="63" t="n">
        <v>5</v>
      </c>
      <c r="J277" s="63" t="n">
        <v>3</v>
      </c>
      <c r="K277" s="64" t="n">
        <v>8</v>
      </c>
      <c r="L277" s="63" t="n">
        <v>4</v>
      </c>
      <c r="M277" s="64" t="n">
        <v>7</v>
      </c>
      <c r="N277" s="63" t="n">
        <v>3</v>
      </c>
      <c r="O277" s="63" t="n">
        <v>12</v>
      </c>
      <c r="P277" s="63" t="n">
        <v>9</v>
      </c>
      <c r="Q277" s="63" t="n">
        <v>15</v>
      </c>
      <c r="R277" s="63" t="n">
        <v>3</v>
      </c>
      <c r="S277" s="63" t="n">
        <v>36</v>
      </c>
      <c r="T277" s="64" t="n">
        <v>39</v>
      </c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  <c r="DS277" s="67"/>
      <c r="DT277" s="67"/>
      <c r="DU277" s="67"/>
      <c r="DV277" s="67"/>
      <c r="DW277" s="67"/>
      <c r="DX277" s="67"/>
      <c r="DY277" s="67"/>
      <c r="DZ277" s="67"/>
      <c r="EA277" s="67"/>
      <c r="EB277" s="67"/>
      <c r="EC277" s="67"/>
      <c r="ED277" s="67"/>
      <c r="EE277" s="67"/>
      <c r="EF277" s="67"/>
      <c r="EG277" s="67"/>
      <c r="EH277" s="67"/>
      <c r="EI277" s="67"/>
      <c r="EJ277" s="67"/>
      <c r="EK277" s="67"/>
      <c r="EL277" s="67"/>
      <c r="EM277" s="67"/>
      <c r="EN277" s="67"/>
      <c r="EO277" s="67"/>
      <c r="EP277" s="67"/>
      <c r="EQ277" s="67"/>
      <c r="ER277" s="67"/>
      <c r="ES277" s="67"/>
      <c r="ET277" s="67"/>
      <c r="EU277" s="67"/>
      <c r="EV277" s="67"/>
      <c r="EW277" s="67"/>
      <c r="EX277" s="67"/>
      <c r="EY277" s="67"/>
      <c r="EZ277" s="67"/>
      <c r="FA277" s="67"/>
      <c r="FB277" s="67"/>
      <c r="FC277" s="67"/>
      <c r="FD277" s="67"/>
      <c r="FE277" s="67"/>
      <c r="FF277" s="67"/>
      <c r="FG277" s="67"/>
      <c r="FH277" s="67"/>
      <c r="FI277" s="67"/>
      <c r="FJ277" s="67"/>
      <c r="FK277" s="67"/>
      <c r="FL277" s="67"/>
      <c r="FM277" s="67"/>
      <c r="FN277" s="67"/>
      <c r="FO277" s="67"/>
      <c r="FP277" s="67"/>
      <c r="FQ277" s="67"/>
      <c r="FR277" s="67"/>
      <c r="FS277" s="67"/>
      <c r="FT277" s="67"/>
      <c r="FU277" s="67"/>
      <c r="FV277" s="67"/>
      <c r="FW277" s="67"/>
      <c r="FX277" s="67"/>
      <c r="FY277" s="67"/>
      <c r="FZ277" s="67"/>
      <c r="GA277" s="67"/>
      <c r="GB277" s="67"/>
      <c r="GC277" s="67"/>
      <c r="GD277" s="67"/>
      <c r="GE277" s="67"/>
      <c r="GF277" s="67"/>
      <c r="GG277" s="67"/>
      <c r="GH277" s="67"/>
      <c r="GI277" s="67"/>
      <c r="GJ277" s="67"/>
      <c r="GK277" s="67"/>
      <c r="GL277" s="67"/>
      <c r="GM277" s="67"/>
      <c r="GN277" s="67"/>
      <c r="GO277" s="67"/>
      <c r="GP277" s="67"/>
      <c r="GQ277" s="67"/>
      <c r="GR277" s="67"/>
      <c r="GS277" s="67"/>
      <c r="GT277" s="67"/>
      <c r="GU277" s="67"/>
      <c r="GV277" s="67"/>
      <c r="GW277" s="67"/>
      <c r="GX277" s="67"/>
      <c r="GY277" s="67"/>
      <c r="GZ277" s="67"/>
      <c r="HA277" s="67"/>
      <c r="HB277" s="67"/>
      <c r="HC277" s="67"/>
      <c r="HD277" s="67"/>
      <c r="HE277" s="67"/>
      <c r="HF277" s="67"/>
      <c r="HG277" s="67"/>
      <c r="HH277" s="67"/>
      <c r="HI277" s="67"/>
      <c r="HJ277" s="67"/>
      <c r="HK277" s="67"/>
      <c r="HL277" s="67"/>
      <c r="HM277" s="67"/>
      <c r="HN277" s="67"/>
      <c r="HO277" s="67"/>
      <c r="HP277" s="67"/>
      <c r="HQ277" s="67"/>
      <c r="HR277" s="67"/>
      <c r="HS277" s="67"/>
      <c r="HT277" s="67"/>
      <c r="HU277" s="67"/>
      <c r="HV277" s="67"/>
      <c r="HW277" s="67"/>
      <c r="HX277" s="67"/>
      <c r="HY277" s="67"/>
      <c r="HZ277" s="67"/>
      <c r="IA277" s="67"/>
      <c r="IB277" s="67"/>
      <c r="IC277" s="67"/>
      <c r="ID277" s="67"/>
      <c r="IE277" s="67"/>
      <c r="IF277" s="67"/>
      <c r="IG277" s="67"/>
      <c r="IH277" s="67"/>
      <c r="II277" s="67"/>
      <c r="IJ277" s="67"/>
      <c r="IK277" s="67"/>
      <c r="IL277" s="67"/>
      <c r="IM277" s="67"/>
      <c r="IN277" s="67"/>
      <c r="IO277" s="67"/>
      <c r="IP277" s="67"/>
      <c r="IQ277" s="67"/>
      <c r="IR277" s="67"/>
      <c r="IS277" s="67"/>
      <c r="IT277" s="67"/>
      <c r="IU277" s="67"/>
    </row>
    <row r="278" customFormat="false" ht="14" hidden="false" customHeight="false" outlineLevel="0" collapsed="false">
      <c r="A278" s="57" t="s">
        <v>904</v>
      </c>
      <c r="B278" s="58" t="s">
        <v>905</v>
      </c>
      <c r="C278" s="59" t="s">
        <v>906</v>
      </c>
      <c r="D278" s="59" t="s">
        <v>78</v>
      </c>
      <c r="E278" s="60" t="n">
        <v>33</v>
      </c>
      <c r="F278" s="61" t="n">
        <v>36172</v>
      </c>
      <c r="G278" s="62" t="n">
        <v>38.4</v>
      </c>
      <c r="H278" s="59" t="s">
        <v>61</v>
      </c>
      <c r="I278" s="63" t="n">
        <v>7.5</v>
      </c>
      <c r="J278" s="63" t="n">
        <v>7.5</v>
      </c>
      <c r="K278" s="64" t="n">
        <v>15</v>
      </c>
      <c r="L278" s="63" t="n">
        <v>6</v>
      </c>
      <c r="M278" s="64" t="n">
        <v>7</v>
      </c>
      <c r="N278" s="63" t="n">
        <v>25</v>
      </c>
      <c r="O278" s="63" t="n">
        <v>12</v>
      </c>
      <c r="P278" s="63" t="n">
        <v>15</v>
      </c>
      <c r="Q278" s="63" t="n">
        <v>25</v>
      </c>
      <c r="R278" s="63" t="n">
        <v>1</v>
      </c>
      <c r="S278" s="63" t="n">
        <v>52</v>
      </c>
      <c r="T278" s="64" t="n">
        <v>77</v>
      </c>
    </row>
    <row r="279" s="67" customFormat="true" ht="14" hidden="false" customHeight="false" outlineLevel="0" collapsed="false">
      <c r="A279" s="57" t="s">
        <v>907</v>
      </c>
      <c r="B279" s="58" t="s">
        <v>908</v>
      </c>
      <c r="C279" s="59" t="s">
        <v>909</v>
      </c>
      <c r="D279" s="59" t="s">
        <v>78</v>
      </c>
      <c r="E279" s="60" t="n">
        <v>21.385</v>
      </c>
      <c r="F279" s="61" t="n">
        <v>38046</v>
      </c>
      <c r="G279" s="62" t="s">
        <v>54</v>
      </c>
      <c r="H279" s="59" t="s">
        <v>123</v>
      </c>
      <c r="I279" s="63" t="n">
        <v>7.5</v>
      </c>
      <c r="J279" s="63" t="n">
        <v>2.85</v>
      </c>
      <c r="K279" s="64" t="n">
        <v>10.35</v>
      </c>
      <c r="L279" s="63" t="n">
        <v>2.175</v>
      </c>
      <c r="M279" s="64" t="n">
        <v>3.175</v>
      </c>
      <c r="N279" s="63" t="n">
        <v>25</v>
      </c>
      <c r="O279" s="63" t="n">
        <v>4.35</v>
      </c>
      <c r="P279" s="63" t="n">
        <v>5.7</v>
      </c>
      <c r="Q279" s="63" t="n">
        <v>15.58</v>
      </c>
      <c r="R279" s="63" t="n">
        <v>1</v>
      </c>
      <c r="S279" s="63" t="n">
        <v>25.63</v>
      </c>
      <c r="T279" s="64" t="n">
        <v>50.63</v>
      </c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s="10"/>
      <c r="HV279" s="10"/>
      <c r="HW279" s="10"/>
      <c r="HX279" s="10"/>
      <c r="HY279" s="10"/>
      <c r="HZ279" s="10"/>
      <c r="IA279" s="10"/>
      <c r="IB279" s="10"/>
      <c r="IC279" s="10"/>
      <c r="ID279" s="10"/>
      <c r="IE279" s="10"/>
      <c r="IF279" s="10"/>
      <c r="IG279" s="10"/>
      <c r="IH279" s="10"/>
      <c r="II279" s="10"/>
      <c r="IJ279" s="10"/>
      <c r="IK279" s="10"/>
      <c r="IL279" s="10"/>
      <c r="IM279" s="10"/>
      <c r="IN279" s="10"/>
      <c r="IO279" s="10"/>
      <c r="IP279" s="10"/>
      <c r="IQ279" s="10"/>
      <c r="IR279" s="10"/>
      <c r="IS279" s="10"/>
      <c r="IT279" s="10"/>
      <c r="IU279" s="10"/>
    </row>
    <row r="280" s="67" customFormat="true" ht="25" hidden="false" customHeight="false" outlineLevel="0" collapsed="false">
      <c r="A280" s="57" t="s">
        <v>910</v>
      </c>
      <c r="B280" s="58" t="s">
        <v>911</v>
      </c>
      <c r="C280" s="59" t="s">
        <v>912</v>
      </c>
      <c r="D280" s="59" t="s">
        <v>198</v>
      </c>
      <c r="E280" s="60" t="n">
        <v>16</v>
      </c>
      <c r="F280" s="61" t="n">
        <v>36616</v>
      </c>
      <c r="G280" s="62" t="n">
        <v>14.67</v>
      </c>
      <c r="H280" s="59" t="s">
        <v>61</v>
      </c>
      <c r="I280" s="63" t="n">
        <v>25</v>
      </c>
      <c r="J280" s="63" t="n">
        <v>5</v>
      </c>
      <c r="K280" s="64" t="n">
        <v>30</v>
      </c>
      <c r="L280" s="63" t="n">
        <v>1</v>
      </c>
      <c r="M280" s="64" t="n">
        <v>6</v>
      </c>
      <c r="N280" s="63" t="n">
        <v>1</v>
      </c>
      <c r="O280" s="63" t="n">
        <v>3</v>
      </c>
      <c r="P280" s="63" t="n">
        <v>3</v>
      </c>
      <c r="Q280" s="63" t="n">
        <v>5</v>
      </c>
      <c r="R280" s="63" t="n">
        <v>5</v>
      </c>
      <c r="S280" s="63" t="n">
        <v>11</v>
      </c>
      <c r="T280" s="64" t="n">
        <v>12</v>
      </c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10"/>
      <c r="HX280" s="10"/>
      <c r="HY280" s="10"/>
      <c r="HZ280" s="10"/>
      <c r="IA280" s="10"/>
      <c r="IB280" s="10"/>
      <c r="IC280" s="10"/>
      <c r="ID280" s="10"/>
      <c r="IE280" s="10"/>
      <c r="IF280" s="10"/>
      <c r="IG280" s="10"/>
      <c r="IH280" s="10"/>
      <c r="II280" s="10"/>
      <c r="IJ280" s="10"/>
      <c r="IK280" s="10"/>
      <c r="IL280" s="10"/>
      <c r="IM280" s="10"/>
      <c r="IN280" s="10"/>
      <c r="IO280" s="10"/>
      <c r="IP280" s="10"/>
      <c r="IQ280" s="10"/>
      <c r="IR280" s="10"/>
      <c r="IS280" s="10"/>
      <c r="IT280" s="10"/>
      <c r="IU280" s="10"/>
    </row>
    <row r="281" s="67" customFormat="true" ht="14" hidden="false" customHeight="false" outlineLevel="0" collapsed="false">
      <c r="A281" s="57" t="s">
        <v>913</v>
      </c>
      <c r="B281" s="58" t="s">
        <v>914</v>
      </c>
      <c r="C281" s="59" t="s">
        <v>915</v>
      </c>
      <c r="D281" s="59" t="s">
        <v>143</v>
      </c>
      <c r="E281" s="60" t="n">
        <v>24.5666666666667</v>
      </c>
      <c r="F281" s="61" t="n">
        <v>36172</v>
      </c>
      <c r="G281" s="62" t="n">
        <v>26</v>
      </c>
      <c r="H281" s="59" t="s">
        <v>71</v>
      </c>
      <c r="I281" s="63" t="n">
        <v>12.5</v>
      </c>
      <c r="J281" s="63" t="n">
        <v>2.5</v>
      </c>
      <c r="K281" s="64" t="n">
        <v>15</v>
      </c>
      <c r="L281" s="63" t="n">
        <v>22.5</v>
      </c>
      <c r="M281" s="64" t="n">
        <v>23.5</v>
      </c>
      <c r="N281" s="63" t="n">
        <v>15</v>
      </c>
      <c r="O281" s="63" t="n">
        <v>9</v>
      </c>
      <c r="P281" s="63" t="n">
        <v>3</v>
      </c>
      <c r="Q281" s="63" t="n">
        <v>8.2</v>
      </c>
      <c r="R281" s="63" t="n">
        <v>1</v>
      </c>
      <c r="S281" s="63" t="n">
        <v>20.2</v>
      </c>
      <c r="T281" s="64" t="n">
        <v>35.2</v>
      </c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10"/>
      <c r="HX281" s="10"/>
      <c r="HY281" s="10"/>
      <c r="HZ281" s="10"/>
      <c r="IA281" s="10"/>
      <c r="IB281" s="10"/>
      <c r="IC281" s="10"/>
      <c r="ID281" s="10"/>
      <c r="IE281" s="10"/>
      <c r="IF281" s="10"/>
      <c r="IG281" s="10"/>
      <c r="IH281" s="10"/>
      <c r="II281" s="10"/>
      <c r="IJ281" s="10"/>
      <c r="IK281" s="10"/>
      <c r="IL281" s="10"/>
      <c r="IM281" s="10"/>
      <c r="IN281" s="10"/>
      <c r="IO281" s="10"/>
      <c r="IP281" s="10"/>
      <c r="IQ281" s="10"/>
      <c r="IR281" s="10"/>
      <c r="IS281" s="10"/>
      <c r="IT281" s="10"/>
      <c r="IU281" s="10"/>
    </row>
    <row r="282" customFormat="false" ht="14.25" hidden="false" customHeight="true" outlineLevel="0" collapsed="false">
      <c r="A282" s="57" t="s">
        <v>916</v>
      </c>
      <c r="B282" s="89" t="s">
        <v>917</v>
      </c>
      <c r="C282" s="90" t="s">
        <v>918</v>
      </c>
      <c r="D282" s="59" t="s">
        <v>50</v>
      </c>
      <c r="E282" s="91" t="n">
        <v>19.5166666666667</v>
      </c>
      <c r="F282" s="61" t="n">
        <v>36172</v>
      </c>
      <c r="G282" s="62" t="n">
        <v>19.52</v>
      </c>
      <c r="H282" s="90" t="s">
        <v>540</v>
      </c>
      <c r="I282" s="63" t="n">
        <v>5</v>
      </c>
      <c r="J282" s="63" t="n">
        <v>3</v>
      </c>
      <c r="K282" s="64" t="n">
        <v>8</v>
      </c>
      <c r="L282" s="63" t="n">
        <v>3</v>
      </c>
      <c r="M282" s="64" t="n">
        <v>8</v>
      </c>
      <c r="N282" s="63" t="n">
        <v>1</v>
      </c>
      <c r="O282" s="63" t="n">
        <v>9</v>
      </c>
      <c r="P282" s="63" t="n">
        <v>9</v>
      </c>
      <c r="Q282" s="63" t="n">
        <v>23.55</v>
      </c>
      <c r="R282" s="63" t="n">
        <v>5</v>
      </c>
      <c r="S282" s="63" t="n">
        <v>41.55</v>
      </c>
      <c r="T282" s="64" t="n">
        <v>42.55</v>
      </c>
    </row>
    <row r="283" s="67" customFormat="true" ht="14" hidden="false" customHeight="false" outlineLevel="0" collapsed="false">
      <c r="A283" s="57" t="s">
        <v>919</v>
      </c>
      <c r="B283" s="58" t="s">
        <v>920</v>
      </c>
      <c r="C283" s="59" t="s">
        <v>921</v>
      </c>
      <c r="D283" s="59" t="s">
        <v>50</v>
      </c>
      <c r="E283" s="60" t="n">
        <v>21.2</v>
      </c>
      <c r="F283" s="61" t="n">
        <v>36544</v>
      </c>
      <c r="G283" s="62" t="n">
        <v>30</v>
      </c>
      <c r="H283" s="59" t="s">
        <v>71</v>
      </c>
      <c r="I283" s="63" t="n">
        <v>5</v>
      </c>
      <c r="J283" s="63" t="n">
        <v>3</v>
      </c>
      <c r="K283" s="64" t="n">
        <v>8</v>
      </c>
      <c r="L283" s="63" t="n">
        <v>4</v>
      </c>
      <c r="M283" s="64" t="n">
        <v>9</v>
      </c>
      <c r="N283" s="63" t="n">
        <v>1</v>
      </c>
      <c r="O283" s="63" t="n">
        <v>12</v>
      </c>
      <c r="P283" s="63" t="n">
        <v>9</v>
      </c>
      <c r="Q283" s="63" t="n">
        <v>24.6</v>
      </c>
      <c r="R283" s="63" t="n">
        <v>5</v>
      </c>
      <c r="S283" s="63" t="n">
        <v>45.6</v>
      </c>
      <c r="T283" s="64" t="n">
        <v>46.6</v>
      </c>
    </row>
    <row r="284" customFormat="false" ht="14" hidden="false" customHeight="false" outlineLevel="0" collapsed="false">
      <c r="A284" s="57" t="s">
        <v>922</v>
      </c>
      <c r="B284" s="58" t="s">
        <v>923</v>
      </c>
      <c r="C284" s="59" t="s">
        <v>924</v>
      </c>
      <c r="D284" s="59" t="s">
        <v>50</v>
      </c>
      <c r="E284" s="60" t="n">
        <v>22.3</v>
      </c>
      <c r="F284" s="61" t="n">
        <v>36616</v>
      </c>
      <c r="G284" s="62" t="n">
        <v>18</v>
      </c>
      <c r="H284" s="59" t="s">
        <v>61</v>
      </c>
      <c r="I284" s="63" t="n">
        <v>5</v>
      </c>
      <c r="J284" s="63" t="n">
        <v>3</v>
      </c>
      <c r="K284" s="64" t="n">
        <v>8</v>
      </c>
      <c r="L284" s="63" t="n">
        <v>4</v>
      </c>
      <c r="M284" s="64" t="n">
        <v>5</v>
      </c>
      <c r="N284" s="63" t="n">
        <v>5</v>
      </c>
      <c r="O284" s="63" t="n">
        <v>12</v>
      </c>
      <c r="P284" s="63" t="n">
        <v>9</v>
      </c>
      <c r="Q284" s="63" t="n">
        <v>27.9</v>
      </c>
      <c r="R284" s="63" t="n">
        <v>1</v>
      </c>
      <c r="S284" s="63" t="n">
        <v>48.9</v>
      </c>
      <c r="T284" s="64" t="n">
        <v>53.9</v>
      </c>
    </row>
    <row r="285" customFormat="false" ht="14" hidden="false" customHeight="false" outlineLevel="0" collapsed="false">
      <c r="A285" s="57" t="s">
        <v>925</v>
      </c>
      <c r="B285" s="58" t="s">
        <v>926</v>
      </c>
      <c r="C285" s="59" t="s">
        <v>927</v>
      </c>
      <c r="D285" s="59" t="s">
        <v>50</v>
      </c>
      <c r="E285" s="60" t="n">
        <v>15.3333333333333</v>
      </c>
      <c r="F285" s="61" t="n">
        <v>38411</v>
      </c>
      <c r="G285" s="62" t="s">
        <v>54</v>
      </c>
      <c r="H285" s="59" t="s">
        <v>61</v>
      </c>
      <c r="I285" s="63" t="n">
        <v>5</v>
      </c>
      <c r="J285" s="63" t="n">
        <v>1</v>
      </c>
      <c r="K285" s="64" t="n">
        <v>6</v>
      </c>
      <c r="L285" s="63" t="n">
        <v>3</v>
      </c>
      <c r="M285" s="64" t="n">
        <v>8</v>
      </c>
      <c r="N285" s="63" t="n">
        <v>1</v>
      </c>
      <c r="O285" s="63" t="n">
        <v>3</v>
      </c>
      <c r="P285" s="63" t="n">
        <v>3</v>
      </c>
      <c r="Q285" s="63" t="n">
        <v>25</v>
      </c>
      <c r="R285" s="63" t="n">
        <v>5</v>
      </c>
      <c r="S285" s="63" t="n">
        <v>31</v>
      </c>
      <c r="T285" s="64" t="n">
        <v>32</v>
      </c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  <c r="DS285" s="67"/>
      <c r="DT285" s="67"/>
      <c r="DU285" s="67"/>
      <c r="DV285" s="67"/>
      <c r="DW285" s="67"/>
      <c r="DX285" s="67"/>
      <c r="DY285" s="67"/>
      <c r="DZ285" s="67"/>
      <c r="EA285" s="67"/>
      <c r="EB285" s="67"/>
      <c r="EC285" s="67"/>
      <c r="ED285" s="67"/>
      <c r="EE285" s="67"/>
      <c r="EF285" s="67"/>
      <c r="EG285" s="67"/>
      <c r="EH285" s="67"/>
      <c r="EI285" s="67"/>
      <c r="EJ285" s="67"/>
      <c r="EK285" s="67"/>
      <c r="EL285" s="67"/>
      <c r="EM285" s="67"/>
      <c r="EN285" s="67"/>
      <c r="EO285" s="67"/>
      <c r="EP285" s="67"/>
      <c r="EQ285" s="67"/>
      <c r="ER285" s="67"/>
      <c r="ES285" s="67"/>
      <c r="ET285" s="67"/>
      <c r="EU285" s="67"/>
      <c r="EV285" s="67"/>
      <c r="EW285" s="67"/>
      <c r="EX285" s="67"/>
      <c r="EY285" s="67"/>
      <c r="EZ285" s="67"/>
      <c r="FA285" s="67"/>
      <c r="FB285" s="67"/>
      <c r="FC285" s="67"/>
      <c r="FD285" s="67"/>
      <c r="FE285" s="67"/>
      <c r="FF285" s="67"/>
      <c r="FG285" s="67"/>
      <c r="FH285" s="67"/>
      <c r="FI285" s="67"/>
      <c r="FJ285" s="67"/>
      <c r="FK285" s="67"/>
      <c r="FL285" s="67"/>
      <c r="FM285" s="67"/>
      <c r="FN285" s="67"/>
      <c r="FO285" s="67"/>
      <c r="FP285" s="67"/>
      <c r="FQ285" s="67"/>
      <c r="FR285" s="67"/>
      <c r="FS285" s="67"/>
      <c r="FT285" s="67"/>
      <c r="FU285" s="67"/>
      <c r="FV285" s="67"/>
      <c r="FW285" s="67"/>
      <c r="FX285" s="67"/>
      <c r="FY285" s="67"/>
      <c r="FZ285" s="67"/>
      <c r="GA285" s="67"/>
      <c r="GB285" s="67"/>
      <c r="GC285" s="67"/>
      <c r="GD285" s="67"/>
      <c r="GE285" s="67"/>
      <c r="GF285" s="67"/>
      <c r="GG285" s="67"/>
      <c r="GH285" s="67"/>
      <c r="GI285" s="67"/>
      <c r="GJ285" s="67"/>
      <c r="GK285" s="67"/>
      <c r="GL285" s="67"/>
      <c r="GM285" s="67"/>
      <c r="GN285" s="67"/>
      <c r="GO285" s="67"/>
      <c r="GP285" s="67"/>
      <c r="GQ285" s="67"/>
      <c r="GR285" s="67"/>
      <c r="GS285" s="67"/>
      <c r="GT285" s="67"/>
      <c r="GU285" s="67"/>
      <c r="GV285" s="67"/>
      <c r="GW285" s="67"/>
      <c r="GX285" s="67"/>
      <c r="GY285" s="67"/>
      <c r="GZ285" s="67"/>
      <c r="HA285" s="67"/>
      <c r="HB285" s="67"/>
      <c r="HC285" s="67"/>
      <c r="HD285" s="67"/>
      <c r="HE285" s="67"/>
      <c r="HF285" s="67"/>
      <c r="HG285" s="67"/>
      <c r="HH285" s="67"/>
      <c r="HI285" s="67"/>
      <c r="HJ285" s="67"/>
      <c r="HK285" s="67"/>
      <c r="HL285" s="67"/>
      <c r="HM285" s="67"/>
      <c r="HN285" s="67"/>
      <c r="HO285" s="67"/>
      <c r="HP285" s="67"/>
      <c r="HQ285" s="67"/>
      <c r="HR285" s="67"/>
      <c r="HS285" s="67"/>
      <c r="HT285" s="67"/>
      <c r="HU285" s="67"/>
      <c r="HV285" s="67"/>
      <c r="HW285" s="67"/>
      <c r="HX285" s="67"/>
      <c r="HY285" s="67"/>
      <c r="HZ285" s="67"/>
      <c r="IA285" s="67"/>
      <c r="IB285" s="67"/>
      <c r="IC285" s="67"/>
      <c r="ID285" s="67"/>
      <c r="IE285" s="67"/>
      <c r="IF285" s="67"/>
      <c r="IG285" s="67"/>
      <c r="IH285" s="67"/>
      <c r="II285" s="67"/>
      <c r="IJ285" s="67"/>
      <c r="IK285" s="67"/>
      <c r="IL285" s="67"/>
      <c r="IM285" s="67"/>
      <c r="IN285" s="67"/>
      <c r="IO285" s="67"/>
      <c r="IP285" s="67"/>
      <c r="IQ285" s="67"/>
      <c r="IR285" s="67"/>
      <c r="IS285" s="67"/>
      <c r="IT285" s="67"/>
      <c r="IU285" s="67"/>
    </row>
    <row r="286" s="67" customFormat="true" ht="14" hidden="false" customHeight="false" outlineLevel="0" collapsed="false">
      <c r="A286" s="57" t="s">
        <v>928</v>
      </c>
      <c r="B286" s="58" t="s">
        <v>929</v>
      </c>
      <c r="C286" s="59" t="s">
        <v>930</v>
      </c>
      <c r="D286" s="59" t="s">
        <v>50</v>
      </c>
      <c r="E286" s="60" t="n">
        <v>19.5716666666667</v>
      </c>
      <c r="F286" s="61" t="n">
        <v>38411</v>
      </c>
      <c r="G286" s="62" t="n">
        <v>27.3</v>
      </c>
      <c r="H286" s="59" t="s">
        <v>931</v>
      </c>
      <c r="I286" s="63" t="n">
        <v>11</v>
      </c>
      <c r="J286" s="63" t="n">
        <v>4.62</v>
      </c>
      <c r="K286" s="64" t="n">
        <v>15.62</v>
      </c>
      <c r="L286" s="63" t="n">
        <v>5.61</v>
      </c>
      <c r="M286" s="64" t="n">
        <v>10.61</v>
      </c>
      <c r="N286" s="63" t="n">
        <v>1</v>
      </c>
      <c r="O286" s="63" t="n">
        <v>7.65</v>
      </c>
      <c r="P286" s="63" t="n">
        <v>6.3</v>
      </c>
      <c r="Q286" s="63" t="n">
        <v>17.535</v>
      </c>
      <c r="R286" s="63" t="n">
        <v>5</v>
      </c>
      <c r="S286" s="63" t="n">
        <v>31.485</v>
      </c>
      <c r="T286" s="64" t="n">
        <v>32.485</v>
      </c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  <c r="HT286" s="10"/>
      <c r="HU286" s="10"/>
      <c r="HV286" s="10"/>
      <c r="HW286" s="10"/>
      <c r="HX286" s="10"/>
      <c r="HY286" s="10"/>
      <c r="HZ286" s="10"/>
      <c r="IA286" s="10"/>
      <c r="IB286" s="10"/>
      <c r="IC286" s="10"/>
      <c r="ID286" s="10"/>
      <c r="IE286" s="10"/>
      <c r="IF286" s="10"/>
      <c r="IG286" s="10"/>
      <c r="IH286" s="10"/>
      <c r="II286" s="10"/>
      <c r="IJ286" s="10"/>
      <c r="IK286" s="10"/>
      <c r="IL286" s="10"/>
      <c r="IM286" s="10"/>
      <c r="IN286" s="10"/>
      <c r="IO286" s="10"/>
      <c r="IP286" s="10"/>
      <c r="IQ286" s="10"/>
      <c r="IR286" s="10"/>
      <c r="IS286" s="10"/>
      <c r="IT286" s="10"/>
      <c r="IU286" s="10"/>
    </row>
    <row r="287" customFormat="false" ht="14" hidden="false" customHeight="false" outlineLevel="0" collapsed="false">
      <c r="A287" s="57" t="s">
        <v>932</v>
      </c>
      <c r="B287" s="58" t="s">
        <v>933</v>
      </c>
      <c r="C287" s="59" t="s">
        <v>934</v>
      </c>
      <c r="D287" s="59" t="s">
        <v>78</v>
      </c>
      <c r="E287" s="60" t="n">
        <v>36.71</v>
      </c>
      <c r="F287" s="61" t="n">
        <v>38332</v>
      </c>
      <c r="G287" s="62" t="n">
        <v>34.9</v>
      </c>
      <c r="H287" s="59" t="s">
        <v>64</v>
      </c>
      <c r="I287" s="63" t="n">
        <v>5</v>
      </c>
      <c r="J287" s="63" t="n">
        <v>1.9</v>
      </c>
      <c r="K287" s="64" t="n">
        <v>6.9</v>
      </c>
      <c r="L287" s="63" t="n">
        <v>7.35</v>
      </c>
      <c r="M287" s="64" t="n">
        <v>10.35</v>
      </c>
      <c r="N287" s="63" t="n">
        <v>3</v>
      </c>
      <c r="O287" s="63" t="n">
        <v>22.05</v>
      </c>
      <c r="P287" s="63" t="n">
        <v>28.5</v>
      </c>
      <c r="Q287" s="63" t="n">
        <v>39.33</v>
      </c>
      <c r="R287" s="63" t="n">
        <v>3</v>
      </c>
      <c r="S287" s="63" t="n">
        <v>89.88</v>
      </c>
      <c r="T287" s="64" t="n">
        <v>92.88</v>
      </c>
    </row>
    <row r="288" customFormat="false" ht="14" hidden="false" customHeight="false" outlineLevel="0" collapsed="false">
      <c r="A288" s="57" t="s">
        <v>935</v>
      </c>
      <c r="B288" s="58" t="s">
        <v>936</v>
      </c>
      <c r="C288" s="59" t="s">
        <v>937</v>
      </c>
      <c r="D288" s="59" t="s">
        <v>143</v>
      </c>
      <c r="E288" s="60" t="n">
        <v>23.6666666666667</v>
      </c>
      <c r="F288" s="61" t="n">
        <v>36891</v>
      </c>
      <c r="G288" s="62" t="s">
        <v>236</v>
      </c>
      <c r="H288" s="59" t="s">
        <v>61</v>
      </c>
      <c r="I288" s="63" t="n">
        <v>12.5</v>
      </c>
      <c r="J288" s="63" t="n">
        <v>7.5</v>
      </c>
      <c r="K288" s="64" t="n">
        <v>20</v>
      </c>
      <c r="L288" s="63" t="n">
        <v>15</v>
      </c>
      <c r="M288" s="64" t="n">
        <v>18</v>
      </c>
      <c r="N288" s="63" t="n">
        <v>3</v>
      </c>
      <c r="O288" s="63" t="n">
        <v>6</v>
      </c>
      <c r="P288" s="63" t="n">
        <v>9</v>
      </c>
      <c r="Q288" s="63" t="n">
        <v>15</v>
      </c>
      <c r="R288" s="63" t="n">
        <v>3</v>
      </c>
      <c r="S288" s="63" t="n">
        <v>30</v>
      </c>
      <c r="T288" s="64" t="n">
        <v>33</v>
      </c>
    </row>
    <row r="289" customFormat="false" ht="14" hidden="false" customHeight="false" outlineLevel="0" collapsed="false">
      <c r="A289" s="82" t="s">
        <v>938</v>
      </c>
      <c r="B289" s="58" t="s">
        <v>939</v>
      </c>
      <c r="C289" s="59" t="s">
        <v>940</v>
      </c>
      <c r="D289" s="59" t="s">
        <v>50</v>
      </c>
      <c r="E289" s="60" t="n">
        <v>15.5</v>
      </c>
      <c r="F289" s="61" t="n">
        <v>40464</v>
      </c>
      <c r="G289" s="62" t="s">
        <v>54</v>
      </c>
      <c r="H289" s="59" t="s">
        <v>61</v>
      </c>
      <c r="I289" s="63" t="n">
        <v>7.5</v>
      </c>
      <c r="J289" s="63" t="n">
        <v>1.5</v>
      </c>
      <c r="K289" s="64" t="n">
        <v>9</v>
      </c>
      <c r="L289" s="63" t="n">
        <v>4.5</v>
      </c>
      <c r="M289" s="64" t="n">
        <v>5.5</v>
      </c>
      <c r="N289" s="63" t="n">
        <v>15</v>
      </c>
      <c r="O289" s="63" t="n">
        <v>9</v>
      </c>
      <c r="P289" s="63" t="n">
        <v>3</v>
      </c>
      <c r="Q289" s="63" t="n">
        <v>5</v>
      </c>
      <c r="R289" s="63" t="n">
        <v>1</v>
      </c>
      <c r="S289" s="63" t="n">
        <v>17</v>
      </c>
      <c r="T289" s="64" t="n">
        <v>32</v>
      </c>
    </row>
    <row r="290" customFormat="false" ht="14" hidden="false" customHeight="false" outlineLevel="0" collapsed="false">
      <c r="A290" s="57" t="s">
        <v>941</v>
      </c>
      <c r="B290" s="58" t="s">
        <v>942</v>
      </c>
      <c r="C290" s="59" t="s">
        <v>943</v>
      </c>
      <c r="D290" s="59" t="s">
        <v>78</v>
      </c>
      <c r="E290" s="60" t="n">
        <v>31.19</v>
      </c>
      <c r="F290" s="61" t="n">
        <v>38077</v>
      </c>
      <c r="G290" s="62" t="n">
        <v>42.97</v>
      </c>
      <c r="H290" s="59" t="s">
        <v>64</v>
      </c>
      <c r="I290" s="63" t="n">
        <v>5</v>
      </c>
      <c r="J290" s="63" t="n">
        <v>1.9</v>
      </c>
      <c r="K290" s="64" t="n">
        <v>6.9</v>
      </c>
      <c r="L290" s="63" t="n">
        <v>1.45</v>
      </c>
      <c r="M290" s="64" t="n">
        <v>2.45</v>
      </c>
      <c r="N290" s="63" t="n">
        <v>25</v>
      </c>
      <c r="O290" s="63" t="n">
        <v>13.05</v>
      </c>
      <c r="P290" s="63" t="n">
        <v>28.5</v>
      </c>
      <c r="Q290" s="63" t="n">
        <v>17.67</v>
      </c>
      <c r="R290" s="63" t="n">
        <v>1</v>
      </c>
      <c r="S290" s="63" t="n">
        <v>59.22</v>
      </c>
      <c r="T290" s="64" t="n">
        <v>84.22</v>
      </c>
    </row>
    <row r="291" customFormat="false" ht="25" hidden="false" customHeight="false" outlineLevel="0" collapsed="false">
      <c r="A291" s="57" t="s">
        <v>944</v>
      </c>
      <c r="B291" s="58" t="s">
        <v>945</v>
      </c>
      <c r="C291" s="59" t="s">
        <v>946</v>
      </c>
      <c r="D291" s="59" t="s">
        <v>50</v>
      </c>
      <c r="E291" s="60" t="n">
        <v>15.3333333333333</v>
      </c>
      <c r="F291" s="61" t="n">
        <v>36891</v>
      </c>
      <c r="G291" s="62" t="s">
        <v>54</v>
      </c>
      <c r="H291" s="59" t="s">
        <v>71</v>
      </c>
      <c r="I291" s="63" t="n">
        <v>5</v>
      </c>
      <c r="J291" s="63" t="n">
        <v>3</v>
      </c>
      <c r="K291" s="64" t="n">
        <v>8</v>
      </c>
      <c r="L291" s="63" t="n">
        <v>2</v>
      </c>
      <c r="M291" s="64" t="n">
        <v>7</v>
      </c>
      <c r="N291" s="63" t="n">
        <v>1</v>
      </c>
      <c r="O291" s="63" t="n">
        <v>6</v>
      </c>
      <c r="P291" s="63" t="n">
        <v>9</v>
      </c>
      <c r="Q291" s="63" t="n">
        <v>15</v>
      </c>
      <c r="R291" s="63" t="n">
        <v>5</v>
      </c>
      <c r="S291" s="63" t="n">
        <v>30</v>
      </c>
      <c r="T291" s="64" t="n">
        <v>31</v>
      </c>
    </row>
    <row r="292" s="143" customFormat="true" ht="14" hidden="false" customHeight="false" outlineLevel="0" collapsed="false">
      <c r="A292" s="57" t="s">
        <v>947</v>
      </c>
      <c r="B292" s="58" t="s">
        <v>948</v>
      </c>
      <c r="C292" s="59" t="s">
        <v>949</v>
      </c>
      <c r="D292" s="59" t="s">
        <v>143</v>
      </c>
      <c r="E292" s="60" t="n">
        <v>31.102</v>
      </c>
      <c r="F292" s="61" t="n">
        <v>38411</v>
      </c>
      <c r="G292" s="62" t="s">
        <v>54</v>
      </c>
      <c r="H292" s="59" t="s">
        <v>950</v>
      </c>
      <c r="I292" s="63" t="n">
        <v>5</v>
      </c>
      <c r="J292" s="63" t="n">
        <v>3.1</v>
      </c>
      <c r="K292" s="64" t="n">
        <v>8.1</v>
      </c>
      <c r="L292" s="63" t="n">
        <v>12.15</v>
      </c>
      <c r="M292" s="64" t="n">
        <v>13.15</v>
      </c>
      <c r="N292" s="63" t="n">
        <v>25</v>
      </c>
      <c r="O292" s="63" t="n">
        <v>12.15</v>
      </c>
      <c r="P292" s="63" t="n">
        <v>9.486</v>
      </c>
      <c r="Q292" s="63" t="n">
        <v>25.42</v>
      </c>
      <c r="R292" s="63" t="n">
        <v>1</v>
      </c>
      <c r="S292" s="63" t="n">
        <v>47.056</v>
      </c>
      <c r="T292" s="64" t="n">
        <v>72.056</v>
      </c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  <c r="HT292" s="10"/>
      <c r="HU292" s="10"/>
      <c r="HV292" s="10"/>
      <c r="HW292" s="10"/>
      <c r="HX292" s="10"/>
      <c r="HY292" s="10"/>
      <c r="HZ292" s="10"/>
      <c r="IA292" s="10"/>
      <c r="IB292" s="10"/>
      <c r="IC292" s="10"/>
      <c r="ID292" s="10"/>
      <c r="IE292" s="10"/>
      <c r="IF292" s="10"/>
      <c r="IG292" s="10"/>
      <c r="IH292" s="10"/>
      <c r="II292" s="10"/>
      <c r="IJ292" s="10"/>
      <c r="IK292" s="10"/>
      <c r="IL292" s="10"/>
      <c r="IM292" s="10"/>
      <c r="IN292" s="10"/>
      <c r="IO292" s="10"/>
      <c r="IP292" s="10"/>
      <c r="IQ292" s="10"/>
      <c r="IR292" s="10"/>
      <c r="IS292" s="10"/>
      <c r="IT292" s="10"/>
      <c r="IU292" s="10"/>
    </row>
    <row r="293" s="67" customFormat="true" ht="14" hidden="false" customHeight="false" outlineLevel="0" collapsed="false">
      <c r="A293" s="57" t="s">
        <v>951</v>
      </c>
      <c r="B293" s="58" t="s">
        <v>952</v>
      </c>
      <c r="C293" s="59" t="s">
        <v>953</v>
      </c>
      <c r="D293" s="59" t="s">
        <v>143</v>
      </c>
      <c r="E293" s="60" t="n">
        <v>24.2483333333333</v>
      </c>
      <c r="F293" s="61" t="n">
        <v>38077</v>
      </c>
      <c r="G293" s="62" t="n">
        <v>11</v>
      </c>
      <c r="H293" s="59" t="s">
        <v>64</v>
      </c>
      <c r="I293" s="63" t="n">
        <v>10</v>
      </c>
      <c r="J293" s="63" t="n">
        <v>6.2</v>
      </c>
      <c r="K293" s="64" t="n">
        <v>16.2</v>
      </c>
      <c r="L293" s="63" t="n">
        <v>6.1</v>
      </c>
      <c r="M293" s="64" t="n">
        <v>9.1</v>
      </c>
      <c r="N293" s="63" t="n">
        <v>9</v>
      </c>
      <c r="O293" s="63" t="n">
        <v>9.15</v>
      </c>
      <c r="P293" s="63" t="n">
        <v>9.3</v>
      </c>
      <c r="Q293" s="63" t="n">
        <v>19.995</v>
      </c>
      <c r="R293" s="63" t="n">
        <v>3</v>
      </c>
      <c r="S293" s="63" t="n">
        <v>38.445</v>
      </c>
      <c r="T293" s="64" t="n">
        <v>47.445</v>
      </c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  <c r="DO293" s="127"/>
      <c r="DP293" s="127"/>
      <c r="DQ293" s="127"/>
      <c r="DR293" s="127"/>
      <c r="DS293" s="127"/>
      <c r="DT293" s="127"/>
      <c r="DU293" s="127"/>
      <c r="DV293" s="127"/>
      <c r="DW293" s="127"/>
      <c r="DX293" s="127"/>
      <c r="DY293" s="127"/>
      <c r="DZ293" s="127"/>
      <c r="EA293" s="127"/>
      <c r="EB293" s="127"/>
      <c r="EC293" s="127"/>
      <c r="ED293" s="127"/>
      <c r="EE293" s="127"/>
      <c r="EF293" s="127"/>
      <c r="EG293" s="127"/>
      <c r="EH293" s="127"/>
      <c r="EI293" s="127"/>
      <c r="EJ293" s="127"/>
      <c r="EK293" s="127"/>
      <c r="EL293" s="127"/>
      <c r="EM293" s="127"/>
      <c r="EN293" s="127"/>
      <c r="EO293" s="127"/>
      <c r="EP293" s="127"/>
      <c r="EQ293" s="127"/>
      <c r="ER293" s="127"/>
      <c r="ES293" s="127"/>
      <c r="ET293" s="127"/>
      <c r="EU293" s="127"/>
      <c r="EV293" s="127"/>
      <c r="EW293" s="127"/>
      <c r="EX293" s="127"/>
      <c r="EY293" s="127"/>
      <c r="EZ293" s="127"/>
      <c r="FA293" s="127"/>
      <c r="FB293" s="127"/>
      <c r="FC293" s="127"/>
      <c r="FD293" s="127"/>
      <c r="FE293" s="127"/>
      <c r="FF293" s="127"/>
      <c r="FG293" s="127"/>
      <c r="FH293" s="127"/>
      <c r="FI293" s="127"/>
      <c r="FJ293" s="127"/>
      <c r="FK293" s="127"/>
      <c r="FL293" s="127"/>
      <c r="FM293" s="127"/>
      <c r="FN293" s="127"/>
      <c r="FO293" s="127"/>
      <c r="FP293" s="127"/>
      <c r="FQ293" s="127"/>
      <c r="FR293" s="127"/>
      <c r="FS293" s="127"/>
      <c r="FT293" s="127"/>
      <c r="FU293" s="127"/>
      <c r="FV293" s="127"/>
      <c r="FW293" s="127"/>
      <c r="FX293" s="127"/>
      <c r="FY293" s="127"/>
      <c r="FZ293" s="127"/>
      <c r="GA293" s="127"/>
      <c r="GB293" s="127"/>
      <c r="GC293" s="127"/>
      <c r="GD293" s="127"/>
      <c r="GE293" s="127"/>
      <c r="GF293" s="127"/>
      <c r="GG293" s="127"/>
      <c r="GH293" s="127"/>
      <c r="GI293" s="127"/>
      <c r="GJ293" s="127"/>
      <c r="GK293" s="127"/>
      <c r="GL293" s="127"/>
      <c r="GM293" s="127"/>
      <c r="GN293" s="127"/>
      <c r="GO293" s="127"/>
      <c r="GP293" s="127"/>
      <c r="GQ293" s="127"/>
      <c r="GR293" s="127"/>
      <c r="GS293" s="127"/>
      <c r="GT293" s="127"/>
      <c r="GU293" s="127"/>
      <c r="GV293" s="127"/>
      <c r="GW293" s="127"/>
      <c r="GX293" s="127"/>
      <c r="GY293" s="127"/>
      <c r="GZ293" s="127"/>
      <c r="HA293" s="127"/>
      <c r="HB293" s="127"/>
      <c r="HC293" s="127"/>
      <c r="HD293" s="127"/>
      <c r="HE293" s="127"/>
      <c r="HF293" s="127"/>
      <c r="HG293" s="127"/>
      <c r="HH293" s="127"/>
      <c r="HI293" s="127"/>
      <c r="HJ293" s="127"/>
      <c r="HK293" s="127"/>
      <c r="HL293" s="127"/>
      <c r="HM293" s="127"/>
      <c r="HN293" s="127"/>
      <c r="HO293" s="127"/>
      <c r="HP293" s="127"/>
      <c r="HQ293" s="127"/>
      <c r="HR293" s="127"/>
      <c r="HS293" s="127"/>
      <c r="HT293" s="127"/>
      <c r="HU293" s="127"/>
      <c r="HV293" s="127"/>
      <c r="HW293" s="127"/>
      <c r="HX293" s="127"/>
      <c r="HY293" s="127"/>
      <c r="HZ293" s="127"/>
      <c r="IA293" s="127"/>
      <c r="IB293" s="127"/>
      <c r="IC293" s="127"/>
      <c r="ID293" s="127"/>
      <c r="IE293" s="127"/>
      <c r="IF293" s="127"/>
      <c r="IG293" s="127"/>
      <c r="IH293" s="127"/>
      <c r="II293" s="127"/>
      <c r="IJ293" s="127"/>
      <c r="IK293" s="127"/>
      <c r="IL293" s="127"/>
      <c r="IM293" s="127"/>
      <c r="IN293" s="127"/>
      <c r="IO293" s="127"/>
      <c r="IP293" s="127"/>
      <c r="IQ293" s="127"/>
      <c r="IR293" s="127"/>
      <c r="IS293" s="127"/>
      <c r="IT293" s="127"/>
      <c r="IU293" s="127"/>
    </row>
    <row r="294" customFormat="false" ht="14" hidden="false" customHeight="false" outlineLevel="0" collapsed="false">
      <c r="A294" s="57" t="s">
        <v>954</v>
      </c>
      <c r="B294" s="89" t="s">
        <v>955</v>
      </c>
      <c r="C294" s="90" t="s">
        <v>956</v>
      </c>
      <c r="D294" s="90" t="s">
        <v>78</v>
      </c>
      <c r="E294" s="91" t="n">
        <v>35.68</v>
      </c>
      <c r="F294" s="61" t="n">
        <v>38411</v>
      </c>
      <c r="G294" s="63" t="n">
        <v>30.74</v>
      </c>
      <c r="H294" s="90" t="s">
        <v>957</v>
      </c>
      <c r="I294" s="63" t="n">
        <v>9.5</v>
      </c>
      <c r="J294" s="63" t="n">
        <v>3.61</v>
      </c>
      <c r="K294" s="64" t="n">
        <v>13.11</v>
      </c>
      <c r="L294" s="63" t="n">
        <v>8.265</v>
      </c>
      <c r="M294" s="64" t="n">
        <v>11.265</v>
      </c>
      <c r="N294" s="63" t="n">
        <v>15</v>
      </c>
      <c r="O294" s="63" t="n">
        <v>13.05</v>
      </c>
      <c r="P294" s="63" t="n">
        <v>18.81</v>
      </c>
      <c r="Q294" s="63" t="n">
        <v>35.815</v>
      </c>
      <c r="R294" s="63" t="n">
        <v>3</v>
      </c>
      <c r="S294" s="63" t="n">
        <v>67.675</v>
      </c>
      <c r="T294" s="64" t="n">
        <v>82.675</v>
      </c>
    </row>
    <row r="295" customFormat="false" ht="14" hidden="false" customHeight="false" outlineLevel="0" collapsed="false">
      <c r="A295" s="57" t="s">
        <v>958</v>
      </c>
      <c r="B295" s="58" t="s">
        <v>959</v>
      </c>
      <c r="C295" s="59" t="s">
        <v>960</v>
      </c>
      <c r="D295" s="59" t="s">
        <v>78</v>
      </c>
      <c r="E295" s="60" t="n">
        <v>89.33</v>
      </c>
      <c r="F295" s="61" t="n">
        <v>38411</v>
      </c>
      <c r="G295" s="62" t="n">
        <v>103.5</v>
      </c>
      <c r="H295" s="59" t="s">
        <v>71</v>
      </c>
      <c r="I295" s="63" t="n">
        <v>25</v>
      </c>
      <c r="J295" s="63" t="n">
        <v>25</v>
      </c>
      <c r="K295" s="64" t="n">
        <v>50</v>
      </c>
      <c r="L295" s="63" t="n">
        <v>15</v>
      </c>
      <c r="M295" s="64" t="n">
        <v>18</v>
      </c>
      <c r="N295" s="63" t="n">
        <v>9</v>
      </c>
      <c r="O295" s="63" t="n">
        <v>75</v>
      </c>
      <c r="P295" s="63" t="n">
        <v>75</v>
      </c>
      <c r="Q295" s="63" t="n">
        <v>41</v>
      </c>
      <c r="R295" s="63" t="n">
        <v>3</v>
      </c>
      <c r="S295" s="63" t="n">
        <v>191</v>
      </c>
      <c r="T295" s="64" t="n">
        <v>200</v>
      </c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  <c r="DS295" s="67"/>
      <c r="DT295" s="67"/>
      <c r="DU295" s="67"/>
      <c r="DV295" s="67"/>
      <c r="DW295" s="67"/>
      <c r="DX295" s="67"/>
      <c r="DY295" s="67"/>
      <c r="DZ295" s="67"/>
      <c r="EA295" s="67"/>
      <c r="EB295" s="67"/>
      <c r="EC295" s="67"/>
      <c r="ED295" s="67"/>
      <c r="EE295" s="67"/>
      <c r="EF295" s="67"/>
      <c r="EG295" s="67"/>
      <c r="EH295" s="67"/>
      <c r="EI295" s="67"/>
      <c r="EJ295" s="67"/>
      <c r="EK295" s="67"/>
      <c r="EL295" s="67"/>
      <c r="EM295" s="67"/>
      <c r="EN295" s="67"/>
      <c r="EO295" s="67"/>
      <c r="EP295" s="67"/>
      <c r="EQ295" s="67"/>
      <c r="ER295" s="67"/>
      <c r="ES295" s="67"/>
      <c r="ET295" s="67"/>
      <c r="EU295" s="67"/>
      <c r="EV295" s="67"/>
      <c r="EW295" s="67"/>
      <c r="EX295" s="67"/>
      <c r="EY295" s="67"/>
      <c r="EZ295" s="67"/>
      <c r="FA295" s="67"/>
      <c r="FB295" s="67"/>
      <c r="FC295" s="67"/>
      <c r="FD295" s="67"/>
      <c r="FE295" s="67"/>
      <c r="FF295" s="67"/>
      <c r="FG295" s="67"/>
      <c r="FH295" s="67"/>
      <c r="FI295" s="67"/>
      <c r="FJ295" s="67"/>
      <c r="FK295" s="67"/>
      <c r="FL295" s="67"/>
      <c r="FM295" s="67"/>
      <c r="FN295" s="67"/>
      <c r="FO295" s="67"/>
      <c r="FP295" s="67"/>
      <c r="FQ295" s="67"/>
      <c r="FR295" s="67"/>
      <c r="FS295" s="67"/>
      <c r="FT295" s="67"/>
      <c r="FU295" s="67"/>
      <c r="FV295" s="67"/>
      <c r="FW295" s="67"/>
      <c r="FX295" s="67"/>
      <c r="FY295" s="67"/>
      <c r="FZ295" s="67"/>
      <c r="GA295" s="67"/>
      <c r="GB295" s="67"/>
      <c r="GC295" s="67"/>
      <c r="GD295" s="67"/>
      <c r="GE295" s="67"/>
      <c r="GF295" s="67"/>
      <c r="GG295" s="67"/>
      <c r="GH295" s="67"/>
      <c r="GI295" s="67"/>
      <c r="GJ295" s="67"/>
      <c r="GK295" s="67"/>
      <c r="GL295" s="67"/>
      <c r="GM295" s="67"/>
      <c r="GN295" s="67"/>
      <c r="GO295" s="67"/>
      <c r="GP295" s="67"/>
      <c r="GQ295" s="67"/>
      <c r="GR295" s="67"/>
      <c r="GS295" s="67"/>
      <c r="GT295" s="67"/>
      <c r="GU295" s="67"/>
      <c r="GV295" s="67"/>
      <c r="GW295" s="67"/>
      <c r="GX295" s="67"/>
      <c r="GY295" s="67"/>
      <c r="GZ295" s="67"/>
      <c r="HA295" s="67"/>
      <c r="HB295" s="67"/>
      <c r="HC295" s="67"/>
      <c r="HD295" s="67"/>
      <c r="HE295" s="67"/>
      <c r="HF295" s="67"/>
      <c r="HG295" s="67"/>
      <c r="HH295" s="67"/>
      <c r="HI295" s="67"/>
      <c r="HJ295" s="67"/>
      <c r="HK295" s="67"/>
      <c r="HL295" s="67"/>
      <c r="HM295" s="67"/>
      <c r="HN295" s="67"/>
      <c r="HO295" s="67"/>
      <c r="HP295" s="67"/>
      <c r="HQ295" s="67"/>
      <c r="HR295" s="67"/>
      <c r="HS295" s="67"/>
      <c r="HT295" s="67"/>
      <c r="HU295" s="67"/>
      <c r="HV295" s="67"/>
      <c r="HW295" s="67"/>
      <c r="HX295" s="67"/>
      <c r="HY295" s="67"/>
      <c r="HZ295" s="67"/>
      <c r="IA295" s="67"/>
      <c r="IB295" s="67"/>
      <c r="IC295" s="67"/>
      <c r="ID295" s="67"/>
      <c r="IE295" s="67"/>
      <c r="IF295" s="67"/>
      <c r="IG295" s="67"/>
      <c r="IH295" s="67"/>
      <c r="II295" s="67"/>
      <c r="IJ295" s="67"/>
      <c r="IK295" s="67"/>
      <c r="IL295" s="67"/>
      <c r="IM295" s="67"/>
      <c r="IN295" s="67"/>
      <c r="IO295" s="67"/>
      <c r="IP295" s="67"/>
      <c r="IQ295" s="67"/>
      <c r="IR295" s="67"/>
      <c r="IS295" s="67"/>
      <c r="IT295" s="67"/>
      <c r="IU295" s="67"/>
    </row>
    <row r="296" customFormat="false" ht="14" hidden="false" customHeight="false" outlineLevel="0" collapsed="false">
      <c r="A296" s="57" t="s">
        <v>961</v>
      </c>
      <c r="B296" s="120" t="s">
        <v>962</v>
      </c>
      <c r="C296" s="155" t="s">
        <v>963</v>
      </c>
      <c r="D296" s="94" t="s">
        <v>50</v>
      </c>
      <c r="E296" s="95" t="n">
        <f aca="false">(7.1+3.45+74.35)/3</f>
        <v>28.3</v>
      </c>
      <c r="F296" s="61" t="n">
        <v>43159</v>
      </c>
      <c r="G296" s="59" t="s">
        <v>139</v>
      </c>
      <c r="H296" s="96" t="s">
        <v>221</v>
      </c>
      <c r="I296" s="97" t="n">
        <v>5</v>
      </c>
      <c r="J296" s="97" t="n">
        <v>2.1</v>
      </c>
      <c r="K296" s="98" t="n">
        <v>7.1</v>
      </c>
      <c r="L296" s="96" t="n">
        <f aca="false">(2.8+2.1)/2</f>
        <v>2.45</v>
      </c>
      <c r="M296" s="98" t="n">
        <v>3.45</v>
      </c>
      <c r="N296" s="99" t="n">
        <v>25</v>
      </c>
      <c r="O296" s="96" t="n">
        <f aca="false">((2.8+2.1)/2)*3</f>
        <v>7.35</v>
      </c>
      <c r="P296" s="99" t="n">
        <v>6.3</v>
      </c>
      <c r="Q296" s="96" t="n">
        <f aca="false">2.1*5*3.4</f>
        <v>35.7</v>
      </c>
      <c r="R296" s="100" t="n">
        <v>1</v>
      </c>
      <c r="S296" s="99" t="n">
        <v>4.4</v>
      </c>
      <c r="T296" s="98" t="n">
        <f aca="false">25+7.35+6.3+35.7</f>
        <v>74.35</v>
      </c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  <c r="DO296" s="127"/>
      <c r="DP296" s="127"/>
      <c r="DQ296" s="127"/>
      <c r="DR296" s="127"/>
      <c r="DS296" s="127"/>
      <c r="DT296" s="127"/>
      <c r="DU296" s="127"/>
      <c r="DV296" s="127"/>
      <c r="DW296" s="127"/>
      <c r="DX296" s="127"/>
      <c r="DY296" s="127"/>
      <c r="DZ296" s="127"/>
      <c r="EA296" s="127"/>
      <c r="EB296" s="127"/>
      <c r="EC296" s="127"/>
      <c r="ED296" s="127"/>
      <c r="EE296" s="127"/>
      <c r="EF296" s="127"/>
      <c r="EG296" s="127"/>
      <c r="EH296" s="127"/>
      <c r="EI296" s="127"/>
      <c r="EJ296" s="127"/>
      <c r="EK296" s="127"/>
      <c r="EL296" s="127"/>
      <c r="EM296" s="127"/>
      <c r="EN296" s="127"/>
      <c r="EO296" s="127"/>
      <c r="EP296" s="127"/>
      <c r="EQ296" s="127"/>
      <c r="ER296" s="127"/>
      <c r="ES296" s="127"/>
      <c r="ET296" s="127"/>
      <c r="EU296" s="127"/>
      <c r="EV296" s="127"/>
      <c r="EW296" s="127"/>
      <c r="EX296" s="127"/>
      <c r="EY296" s="127"/>
      <c r="EZ296" s="127"/>
      <c r="FA296" s="127"/>
      <c r="FB296" s="127"/>
      <c r="FC296" s="127"/>
      <c r="FD296" s="127"/>
      <c r="FE296" s="127"/>
      <c r="FF296" s="127"/>
      <c r="FG296" s="127"/>
      <c r="FH296" s="127"/>
      <c r="FI296" s="127"/>
      <c r="FJ296" s="127"/>
      <c r="FK296" s="127"/>
      <c r="FL296" s="127"/>
      <c r="FM296" s="127"/>
      <c r="FN296" s="127"/>
      <c r="FO296" s="127"/>
      <c r="FP296" s="127"/>
      <c r="FQ296" s="127"/>
      <c r="FR296" s="127"/>
      <c r="FS296" s="127"/>
      <c r="FT296" s="127"/>
      <c r="FU296" s="127"/>
      <c r="FV296" s="127"/>
      <c r="FW296" s="127"/>
      <c r="FX296" s="127"/>
      <c r="FY296" s="127"/>
      <c r="FZ296" s="127"/>
      <c r="GA296" s="127"/>
      <c r="GB296" s="127"/>
      <c r="GC296" s="127"/>
      <c r="GD296" s="127"/>
      <c r="GE296" s="127"/>
      <c r="GF296" s="127"/>
      <c r="GG296" s="127"/>
      <c r="GH296" s="127"/>
      <c r="GI296" s="127"/>
      <c r="GJ296" s="127"/>
      <c r="GK296" s="127"/>
      <c r="GL296" s="127"/>
      <c r="GM296" s="127"/>
      <c r="GN296" s="127"/>
      <c r="GO296" s="127"/>
      <c r="GP296" s="127"/>
      <c r="GQ296" s="127"/>
      <c r="GR296" s="127"/>
      <c r="GS296" s="127"/>
      <c r="GT296" s="127"/>
      <c r="GU296" s="127"/>
      <c r="GV296" s="127"/>
      <c r="GW296" s="127"/>
      <c r="GX296" s="127"/>
      <c r="GY296" s="127"/>
      <c r="GZ296" s="127"/>
      <c r="HA296" s="127"/>
      <c r="HB296" s="127"/>
      <c r="HC296" s="127"/>
      <c r="HD296" s="127"/>
      <c r="HE296" s="127"/>
      <c r="HF296" s="127"/>
      <c r="HG296" s="127"/>
      <c r="HH296" s="127"/>
      <c r="HI296" s="127"/>
      <c r="HJ296" s="127"/>
      <c r="HK296" s="127"/>
      <c r="HL296" s="127"/>
      <c r="HM296" s="127"/>
      <c r="HN296" s="127"/>
      <c r="HO296" s="127"/>
      <c r="HP296" s="127"/>
      <c r="HQ296" s="127"/>
      <c r="HR296" s="127"/>
      <c r="HS296" s="127"/>
      <c r="HT296" s="127"/>
      <c r="HU296" s="127"/>
      <c r="HV296" s="127"/>
      <c r="HW296" s="127"/>
      <c r="HX296" s="127"/>
      <c r="HY296" s="127"/>
      <c r="HZ296" s="127"/>
      <c r="IA296" s="127"/>
      <c r="IB296" s="127"/>
      <c r="IC296" s="127"/>
      <c r="ID296" s="127"/>
      <c r="IE296" s="127"/>
      <c r="IF296" s="127"/>
      <c r="IG296" s="127"/>
      <c r="IH296" s="127"/>
      <c r="II296" s="127"/>
      <c r="IJ296" s="127"/>
      <c r="IK296" s="127"/>
      <c r="IL296" s="127"/>
      <c r="IM296" s="127"/>
      <c r="IN296" s="127"/>
      <c r="IO296" s="127"/>
      <c r="IP296" s="127"/>
      <c r="IQ296" s="127"/>
      <c r="IR296" s="127"/>
      <c r="IS296" s="127"/>
      <c r="IT296" s="127"/>
      <c r="IU296" s="127"/>
    </row>
    <row r="297" customFormat="false" ht="14" hidden="false" customHeight="false" outlineLevel="0" collapsed="false">
      <c r="A297" s="57" t="s">
        <v>964</v>
      </c>
      <c r="B297" s="58" t="s">
        <v>965</v>
      </c>
      <c r="C297" s="59" t="s">
        <v>207</v>
      </c>
      <c r="D297" s="59" t="s">
        <v>50</v>
      </c>
      <c r="E297" s="60" t="n">
        <v>24</v>
      </c>
      <c r="F297" s="61" t="n">
        <v>36544</v>
      </c>
      <c r="G297" s="62" t="n">
        <v>22.67</v>
      </c>
      <c r="H297" s="59" t="s">
        <v>966</v>
      </c>
      <c r="I297" s="63" t="n">
        <v>15</v>
      </c>
      <c r="J297" s="63" t="n">
        <v>9</v>
      </c>
      <c r="K297" s="64" t="n">
        <v>24</v>
      </c>
      <c r="L297" s="63" t="n">
        <v>6</v>
      </c>
      <c r="M297" s="64" t="n">
        <v>9</v>
      </c>
      <c r="N297" s="63" t="n">
        <v>9</v>
      </c>
      <c r="O297" s="63" t="n">
        <v>6</v>
      </c>
      <c r="P297" s="63" t="n">
        <v>9</v>
      </c>
      <c r="Q297" s="63" t="n">
        <v>15</v>
      </c>
      <c r="R297" s="63" t="n">
        <v>3</v>
      </c>
      <c r="S297" s="63" t="n">
        <v>30</v>
      </c>
      <c r="T297" s="64" t="n">
        <v>39</v>
      </c>
    </row>
    <row r="298" customFormat="false" ht="14" hidden="false" customHeight="false" outlineLevel="0" collapsed="false">
      <c r="A298" s="82" t="s">
        <v>967</v>
      </c>
      <c r="B298" s="89" t="s">
        <v>968</v>
      </c>
      <c r="C298" s="90" t="s">
        <v>969</v>
      </c>
      <c r="D298" s="59" t="s">
        <v>970</v>
      </c>
      <c r="E298" s="91" t="n">
        <v>8</v>
      </c>
      <c r="F298" s="61" t="n">
        <v>36140</v>
      </c>
      <c r="G298" s="63" t="n">
        <v>8</v>
      </c>
      <c r="H298" s="90" t="s">
        <v>127</v>
      </c>
      <c r="I298" s="63" t="n">
        <v>5</v>
      </c>
      <c r="J298" s="63" t="n">
        <v>1</v>
      </c>
      <c r="K298" s="64" t="n">
        <v>6</v>
      </c>
      <c r="L298" s="63" t="n">
        <v>1</v>
      </c>
      <c r="M298" s="64" t="n">
        <v>2</v>
      </c>
      <c r="N298" s="63" t="n">
        <v>5</v>
      </c>
      <c r="O298" s="63" t="n">
        <v>3</v>
      </c>
      <c r="P298" s="63" t="n">
        <v>3</v>
      </c>
      <c r="Q298" s="63" t="n">
        <v>5</v>
      </c>
      <c r="R298" s="63" t="n">
        <v>1</v>
      </c>
      <c r="S298" s="63" t="n">
        <v>11</v>
      </c>
      <c r="T298" s="64" t="n">
        <v>16</v>
      </c>
    </row>
    <row r="299" customFormat="false" ht="14" hidden="false" customHeight="false" outlineLevel="0" collapsed="false">
      <c r="A299" s="57" t="s">
        <v>971</v>
      </c>
      <c r="B299" s="58" t="s">
        <v>972</v>
      </c>
      <c r="C299" s="59" t="s">
        <v>973</v>
      </c>
      <c r="D299" s="59" t="s">
        <v>143</v>
      </c>
      <c r="E299" s="60" t="n">
        <v>15.07</v>
      </c>
      <c r="F299" s="61" t="n">
        <v>36172</v>
      </c>
      <c r="G299" s="62" t="n">
        <v>11.73</v>
      </c>
      <c r="H299" s="59" t="s">
        <v>98</v>
      </c>
      <c r="I299" s="63" t="n">
        <v>7.5</v>
      </c>
      <c r="J299" s="63" t="n">
        <v>1.5</v>
      </c>
      <c r="K299" s="64" t="n">
        <v>9</v>
      </c>
      <c r="L299" s="63" t="n">
        <v>1.5</v>
      </c>
      <c r="M299" s="64" t="n">
        <v>4.5</v>
      </c>
      <c r="N299" s="63" t="n">
        <v>15</v>
      </c>
      <c r="O299" s="63" t="n">
        <v>3</v>
      </c>
      <c r="P299" s="63" t="n">
        <v>3</v>
      </c>
      <c r="Q299" s="63" t="n">
        <v>10.7</v>
      </c>
      <c r="R299" s="63" t="n">
        <v>3</v>
      </c>
      <c r="S299" s="63" t="n">
        <v>16.7</v>
      </c>
      <c r="T299" s="64" t="n">
        <v>31.7</v>
      </c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  <c r="DS299" s="67"/>
      <c r="DT299" s="67"/>
      <c r="DU299" s="67"/>
      <c r="DV299" s="67"/>
      <c r="DW299" s="67"/>
      <c r="DX299" s="67"/>
      <c r="DY299" s="67"/>
      <c r="DZ299" s="67"/>
      <c r="EA299" s="67"/>
      <c r="EB299" s="67"/>
      <c r="EC299" s="67"/>
      <c r="ED299" s="67"/>
      <c r="EE299" s="67"/>
      <c r="EF299" s="67"/>
      <c r="EG299" s="67"/>
      <c r="EH299" s="67"/>
      <c r="EI299" s="67"/>
      <c r="EJ299" s="67"/>
      <c r="EK299" s="67"/>
      <c r="EL299" s="67"/>
      <c r="EM299" s="67"/>
      <c r="EN299" s="67"/>
      <c r="EO299" s="67"/>
      <c r="EP299" s="67"/>
      <c r="EQ299" s="67"/>
      <c r="ER299" s="67"/>
      <c r="ES299" s="67"/>
      <c r="ET299" s="67"/>
      <c r="EU299" s="67"/>
      <c r="EV299" s="67"/>
      <c r="EW299" s="67"/>
      <c r="EX299" s="67"/>
      <c r="EY299" s="67"/>
      <c r="EZ299" s="67"/>
      <c r="FA299" s="67"/>
      <c r="FB299" s="67"/>
      <c r="FC299" s="67"/>
      <c r="FD299" s="67"/>
      <c r="FE299" s="67"/>
      <c r="FF299" s="67"/>
      <c r="FG299" s="67"/>
      <c r="FH299" s="67"/>
      <c r="FI299" s="67"/>
      <c r="FJ299" s="67"/>
      <c r="FK299" s="67"/>
      <c r="FL299" s="67"/>
      <c r="FM299" s="67"/>
      <c r="FN299" s="67"/>
      <c r="FO299" s="67"/>
      <c r="FP299" s="67"/>
      <c r="FQ299" s="67"/>
      <c r="FR299" s="67"/>
      <c r="FS299" s="67"/>
      <c r="FT299" s="67"/>
      <c r="FU299" s="67"/>
      <c r="FV299" s="67"/>
      <c r="FW299" s="67"/>
      <c r="FX299" s="67"/>
      <c r="FY299" s="67"/>
      <c r="FZ299" s="67"/>
      <c r="GA299" s="67"/>
      <c r="GB299" s="67"/>
      <c r="GC299" s="67"/>
      <c r="GD299" s="67"/>
      <c r="GE299" s="67"/>
      <c r="GF299" s="67"/>
      <c r="GG299" s="67"/>
      <c r="GH299" s="67"/>
      <c r="GI299" s="67"/>
      <c r="GJ299" s="67"/>
      <c r="GK299" s="67"/>
      <c r="GL299" s="67"/>
      <c r="GM299" s="67"/>
      <c r="GN299" s="67"/>
      <c r="GO299" s="67"/>
      <c r="GP299" s="67"/>
      <c r="GQ299" s="67"/>
      <c r="GR299" s="67"/>
      <c r="GS299" s="67"/>
      <c r="GT299" s="67"/>
      <c r="GU299" s="67"/>
      <c r="GV299" s="67"/>
      <c r="GW299" s="67"/>
      <c r="GX299" s="67"/>
      <c r="GY299" s="67"/>
      <c r="GZ299" s="67"/>
      <c r="HA299" s="67"/>
      <c r="HB299" s="67"/>
      <c r="HC299" s="67"/>
      <c r="HD299" s="67"/>
      <c r="HE299" s="67"/>
      <c r="HF299" s="67"/>
      <c r="HG299" s="67"/>
      <c r="HH299" s="67"/>
      <c r="HI299" s="67"/>
      <c r="HJ299" s="67"/>
      <c r="HK299" s="67"/>
      <c r="HL299" s="67"/>
      <c r="HM299" s="67"/>
      <c r="HN299" s="67"/>
      <c r="HO299" s="67"/>
      <c r="HP299" s="67"/>
      <c r="HQ299" s="67"/>
      <c r="HR299" s="67"/>
      <c r="HS299" s="67"/>
      <c r="HT299" s="67"/>
      <c r="HU299" s="67"/>
      <c r="HV299" s="67"/>
      <c r="HW299" s="67"/>
      <c r="HX299" s="67"/>
      <c r="HY299" s="67"/>
      <c r="HZ299" s="67"/>
      <c r="IA299" s="67"/>
      <c r="IB299" s="67"/>
      <c r="IC299" s="67"/>
      <c r="ID299" s="67"/>
      <c r="IE299" s="67"/>
      <c r="IF299" s="67"/>
      <c r="IG299" s="67"/>
      <c r="IH299" s="67"/>
      <c r="II299" s="67"/>
      <c r="IJ299" s="67"/>
      <c r="IK299" s="67"/>
      <c r="IL299" s="67"/>
      <c r="IM299" s="67"/>
      <c r="IN299" s="67"/>
      <c r="IO299" s="67"/>
      <c r="IP299" s="67"/>
      <c r="IQ299" s="67"/>
      <c r="IR299" s="67"/>
      <c r="IS299" s="67"/>
      <c r="IT299" s="67"/>
      <c r="IU299" s="67"/>
    </row>
    <row r="300" customFormat="false" ht="14" hidden="false" customHeight="false" outlineLevel="0" collapsed="false">
      <c r="A300" s="82" t="s">
        <v>974</v>
      </c>
      <c r="B300" s="58" t="s">
        <v>975</v>
      </c>
      <c r="C300" s="59" t="s">
        <v>976</v>
      </c>
      <c r="D300" s="59" t="s">
        <v>50</v>
      </c>
      <c r="E300" s="60" t="n">
        <v>26.67</v>
      </c>
      <c r="F300" s="61" t="n">
        <v>41342</v>
      </c>
      <c r="G300" s="62" t="s">
        <v>237</v>
      </c>
      <c r="H300" s="59" t="s">
        <v>61</v>
      </c>
      <c r="I300" s="63" t="n">
        <v>15</v>
      </c>
      <c r="J300" s="63" t="n">
        <v>9</v>
      </c>
      <c r="K300" s="64" t="n">
        <v>24</v>
      </c>
      <c r="L300" s="63" t="n">
        <v>6</v>
      </c>
      <c r="M300" s="64" t="n">
        <v>11</v>
      </c>
      <c r="N300" s="63" t="n">
        <v>15</v>
      </c>
      <c r="O300" s="63" t="n">
        <v>6</v>
      </c>
      <c r="P300" s="63" t="n">
        <v>9</v>
      </c>
      <c r="Q300" s="63" t="n">
        <v>15</v>
      </c>
      <c r="R300" s="63" t="n">
        <v>5</v>
      </c>
      <c r="S300" s="63" t="n">
        <v>30</v>
      </c>
      <c r="T300" s="64" t="n">
        <v>45</v>
      </c>
    </row>
    <row r="301" customFormat="false" ht="14" hidden="false" customHeight="false" outlineLevel="0" collapsed="false">
      <c r="A301" s="57" t="s">
        <v>977</v>
      </c>
      <c r="B301" s="58" t="s">
        <v>978</v>
      </c>
      <c r="C301" s="59" t="s">
        <v>979</v>
      </c>
      <c r="D301" s="59" t="s">
        <v>78</v>
      </c>
      <c r="E301" s="60" t="n">
        <v>49.33</v>
      </c>
      <c r="F301" s="61" t="n">
        <v>43190</v>
      </c>
      <c r="G301" s="62" t="n">
        <v>44.17</v>
      </c>
      <c r="H301" s="59" t="s">
        <v>61</v>
      </c>
      <c r="I301" s="112" t="n">
        <v>15</v>
      </c>
      <c r="J301" s="112" t="n">
        <v>9</v>
      </c>
      <c r="K301" s="113" t="n">
        <v>24</v>
      </c>
      <c r="L301" s="112" t="n">
        <v>2</v>
      </c>
      <c r="M301" s="113" t="n">
        <v>3</v>
      </c>
      <c r="N301" s="112" t="n">
        <v>25</v>
      </c>
      <c r="O301" s="112" t="n">
        <v>6</v>
      </c>
      <c r="P301" s="112" t="n">
        <f aca="false">5*3*3</f>
        <v>45</v>
      </c>
      <c r="Q301" s="112" t="n">
        <v>45</v>
      </c>
      <c r="R301" s="76" t="n">
        <v>1</v>
      </c>
      <c r="S301" s="112" t="n">
        <v>6</v>
      </c>
      <c r="T301" s="114" t="n">
        <f aca="false">25+6+45+45</f>
        <v>121</v>
      </c>
    </row>
    <row r="302" s="67" customFormat="true" ht="14" hidden="false" customHeight="false" outlineLevel="0" collapsed="false">
      <c r="A302" s="156" t="s">
        <v>980</v>
      </c>
      <c r="B302" s="120" t="s">
        <v>981</v>
      </c>
      <c r="C302" s="75" t="s">
        <v>982</v>
      </c>
      <c r="D302" s="121" t="s">
        <v>50</v>
      </c>
      <c r="E302" s="122" t="n">
        <v>18.67</v>
      </c>
      <c r="F302" s="61" t="n">
        <v>43159</v>
      </c>
      <c r="G302" s="62" t="s">
        <v>139</v>
      </c>
      <c r="H302" s="90" t="s">
        <v>61</v>
      </c>
      <c r="I302" s="75" t="n">
        <v>5</v>
      </c>
      <c r="J302" s="75" t="n">
        <v>3</v>
      </c>
      <c r="K302" s="85" t="n">
        <v>8</v>
      </c>
      <c r="L302" s="75" t="n">
        <v>3</v>
      </c>
      <c r="M302" s="88" t="n">
        <v>6</v>
      </c>
      <c r="N302" s="86" t="n">
        <v>9</v>
      </c>
      <c r="O302" s="86" t="n">
        <v>9</v>
      </c>
      <c r="P302" s="86" t="n">
        <v>9</v>
      </c>
      <c r="Q302" s="87" t="n">
        <v>15</v>
      </c>
      <c r="R302" s="86" t="n">
        <v>3</v>
      </c>
      <c r="S302" s="86" t="n">
        <v>2</v>
      </c>
      <c r="T302" s="85" t="n">
        <v>42</v>
      </c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0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/>
      <c r="HT302" s="10"/>
      <c r="HU302" s="10"/>
      <c r="HV302" s="10"/>
      <c r="HW302" s="10"/>
      <c r="HX302" s="10"/>
      <c r="HY302" s="10"/>
      <c r="HZ302" s="10"/>
      <c r="IA302" s="10"/>
      <c r="IB302" s="10"/>
      <c r="IC302" s="10"/>
      <c r="ID302" s="10"/>
      <c r="IE302" s="10"/>
      <c r="IF302" s="10"/>
      <c r="IG302" s="10"/>
      <c r="IH302" s="10"/>
      <c r="II302" s="10"/>
      <c r="IJ302" s="10"/>
      <c r="IK302" s="10"/>
      <c r="IL302" s="10"/>
      <c r="IM302" s="10"/>
      <c r="IN302" s="10"/>
      <c r="IO302" s="10"/>
      <c r="IP302" s="10"/>
      <c r="IQ302" s="10"/>
      <c r="IR302" s="10"/>
      <c r="IS302" s="10"/>
      <c r="IT302" s="10"/>
      <c r="IU302" s="10"/>
    </row>
    <row r="303" s="67" customFormat="true" ht="14.15" hidden="false" customHeight="true" outlineLevel="0" collapsed="false">
      <c r="A303" s="131" t="s">
        <v>983</v>
      </c>
      <c r="B303" s="89" t="s">
        <v>984</v>
      </c>
      <c r="C303" s="90" t="s">
        <v>985</v>
      </c>
      <c r="D303" s="90" t="s">
        <v>78</v>
      </c>
      <c r="E303" s="91" t="n">
        <v>85.33</v>
      </c>
      <c r="F303" s="61" t="n">
        <v>35438</v>
      </c>
      <c r="G303" s="63" t="n">
        <v>69.2</v>
      </c>
      <c r="H303" s="90"/>
      <c r="I303" s="63" t="n">
        <v>45</v>
      </c>
      <c r="J303" s="63" t="n">
        <v>45</v>
      </c>
      <c r="K303" s="64" t="n">
        <v>90</v>
      </c>
      <c r="L303" s="63" t="n">
        <v>15</v>
      </c>
      <c r="M303" s="64" t="n">
        <v>16</v>
      </c>
      <c r="N303" s="63" t="n">
        <v>5</v>
      </c>
      <c r="O303" s="63" t="n">
        <v>45</v>
      </c>
      <c r="P303" s="63" t="n">
        <v>75</v>
      </c>
      <c r="Q303" s="63" t="n">
        <v>25</v>
      </c>
      <c r="R303" s="63" t="n">
        <v>1</v>
      </c>
      <c r="S303" s="63" t="n">
        <v>145</v>
      </c>
      <c r="T303" s="64" t="n">
        <v>150</v>
      </c>
    </row>
    <row r="304" s="67" customFormat="true" ht="14" hidden="false" customHeight="false" outlineLevel="0" collapsed="false">
      <c r="A304" s="57" t="s">
        <v>986</v>
      </c>
      <c r="B304" s="58" t="s">
        <v>987</v>
      </c>
      <c r="C304" s="59" t="s">
        <v>988</v>
      </c>
      <c r="D304" s="59" t="s">
        <v>50</v>
      </c>
      <c r="E304" s="60" t="n">
        <v>19.32</v>
      </c>
      <c r="F304" s="61" t="n">
        <v>38411</v>
      </c>
      <c r="G304" s="62" t="n">
        <v>40.3</v>
      </c>
      <c r="H304" s="59" t="s">
        <v>123</v>
      </c>
      <c r="I304" s="63" t="n">
        <v>7.5</v>
      </c>
      <c r="J304" s="63" t="n">
        <v>3.15</v>
      </c>
      <c r="K304" s="64" t="n">
        <v>10.65</v>
      </c>
      <c r="L304" s="63" t="n">
        <v>3.825</v>
      </c>
      <c r="M304" s="64" t="n">
        <v>6.825</v>
      </c>
      <c r="N304" s="63" t="n">
        <v>9</v>
      </c>
      <c r="O304" s="63" t="n">
        <v>7.65</v>
      </c>
      <c r="P304" s="63" t="n">
        <v>6.3</v>
      </c>
      <c r="Q304" s="63" t="n">
        <v>17.535</v>
      </c>
      <c r="R304" s="63" t="n">
        <v>3</v>
      </c>
      <c r="S304" s="63" t="n">
        <v>31.485</v>
      </c>
      <c r="T304" s="64" t="n">
        <v>40.485</v>
      </c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  <c r="AI304" s="123"/>
      <c r="AJ304" s="123"/>
      <c r="AK304" s="123"/>
      <c r="AL304" s="123"/>
      <c r="AM304" s="123"/>
      <c r="AN304" s="123"/>
      <c r="AO304" s="123"/>
      <c r="AP304" s="123"/>
      <c r="AQ304" s="123"/>
      <c r="AR304" s="123"/>
      <c r="AS304" s="123"/>
      <c r="AT304" s="123"/>
      <c r="AU304" s="123"/>
      <c r="AV304" s="123"/>
      <c r="AW304" s="123"/>
      <c r="AX304" s="123"/>
      <c r="AY304" s="123"/>
      <c r="AZ304" s="123"/>
      <c r="BA304" s="123"/>
      <c r="BB304" s="123"/>
      <c r="BC304" s="123"/>
      <c r="BD304" s="123"/>
      <c r="BE304" s="123"/>
      <c r="BF304" s="123"/>
      <c r="BG304" s="123"/>
      <c r="BH304" s="123"/>
      <c r="BI304" s="123"/>
      <c r="BJ304" s="123"/>
      <c r="BK304" s="123"/>
      <c r="BL304" s="123"/>
      <c r="BM304" s="123"/>
      <c r="BN304" s="123"/>
      <c r="BO304" s="123"/>
      <c r="BP304" s="123"/>
      <c r="BQ304" s="123"/>
      <c r="BR304" s="123"/>
      <c r="BS304" s="123"/>
      <c r="BT304" s="123"/>
      <c r="BU304" s="123"/>
      <c r="BV304" s="123"/>
      <c r="BW304" s="123"/>
      <c r="BX304" s="123"/>
      <c r="BY304" s="123"/>
      <c r="BZ304" s="123"/>
      <c r="CA304" s="123"/>
      <c r="CB304" s="123"/>
      <c r="CC304" s="123"/>
      <c r="CD304" s="123"/>
      <c r="CE304" s="123"/>
      <c r="CF304" s="123"/>
      <c r="CG304" s="123"/>
      <c r="CH304" s="123"/>
      <c r="CI304" s="123"/>
      <c r="CJ304" s="123"/>
      <c r="CK304" s="123"/>
      <c r="CL304" s="123"/>
      <c r="CM304" s="123"/>
      <c r="CN304" s="123"/>
      <c r="CO304" s="123"/>
      <c r="CP304" s="123"/>
      <c r="CQ304" s="123"/>
      <c r="CR304" s="123"/>
      <c r="CS304" s="123"/>
      <c r="CT304" s="123"/>
      <c r="CU304" s="123"/>
      <c r="CV304" s="123"/>
      <c r="CW304" s="123"/>
      <c r="CX304" s="123"/>
      <c r="CY304" s="123"/>
      <c r="CZ304" s="123"/>
      <c r="DA304" s="123"/>
      <c r="DB304" s="123"/>
      <c r="DC304" s="123"/>
      <c r="DD304" s="123"/>
      <c r="DE304" s="123"/>
      <c r="DF304" s="123"/>
      <c r="DG304" s="123"/>
      <c r="DH304" s="123"/>
      <c r="DI304" s="123"/>
      <c r="DJ304" s="123"/>
      <c r="DK304" s="123"/>
      <c r="DL304" s="123"/>
      <c r="DM304" s="123"/>
      <c r="DN304" s="123"/>
      <c r="DO304" s="123"/>
      <c r="DP304" s="123"/>
      <c r="DQ304" s="123"/>
      <c r="DR304" s="123"/>
      <c r="DS304" s="123"/>
      <c r="DT304" s="123"/>
      <c r="DU304" s="123"/>
      <c r="DV304" s="123"/>
      <c r="DW304" s="123"/>
      <c r="DX304" s="123"/>
      <c r="DY304" s="123"/>
      <c r="DZ304" s="123"/>
      <c r="EA304" s="123"/>
      <c r="EB304" s="123"/>
      <c r="EC304" s="123"/>
      <c r="ED304" s="123"/>
      <c r="EE304" s="123"/>
      <c r="EF304" s="123"/>
      <c r="EG304" s="123"/>
      <c r="EH304" s="123"/>
      <c r="EI304" s="123"/>
      <c r="EJ304" s="123"/>
      <c r="EK304" s="123"/>
      <c r="EL304" s="123"/>
      <c r="EM304" s="123"/>
      <c r="EN304" s="123"/>
      <c r="EO304" s="123"/>
      <c r="EP304" s="123"/>
      <c r="EQ304" s="123"/>
      <c r="ER304" s="123"/>
      <c r="ES304" s="123"/>
      <c r="ET304" s="123"/>
      <c r="EU304" s="123"/>
      <c r="EV304" s="123"/>
      <c r="EW304" s="123"/>
      <c r="EX304" s="123"/>
      <c r="EY304" s="123"/>
      <c r="EZ304" s="123"/>
      <c r="FA304" s="123"/>
      <c r="FB304" s="123"/>
      <c r="FC304" s="123"/>
      <c r="FD304" s="123"/>
      <c r="FE304" s="123"/>
      <c r="FF304" s="123"/>
      <c r="FG304" s="123"/>
      <c r="FH304" s="123"/>
      <c r="FI304" s="123"/>
      <c r="FJ304" s="123"/>
      <c r="FK304" s="123"/>
      <c r="FL304" s="123"/>
      <c r="FM304" s="123"/>
      <c r="FN304" s="123"/>
      <c r="FO304" s="123"/>
      <c r="FP304" s="123"/>
      <c r="FQ304" s="123"/>
      <c r="FR304" s="123"/>
      <c r="FS304" s="123"/>
      <c r="FT304" s="123"/>
      <c r="FU304" s="123"/>
      <c r="FV304" s="123"/>
      <c r="FW304" s="123"/>
      <c r="FX304" s="123"/>
      <c r="FY304" s="123"/>
      <c r="FZ304" s="123"/>
      <c r="GA304" s="123"/>
      <c r="GB304" s="123"/>
      <c r="GC304" s="123"/>
      <c r="GD304" s="123"/>
      <c r="GE304" s="123"/>
      <c r="GF304" s="123"/>
      <c r="GG304" s="123"/>
      <c r="GH304" s="123"/>
      <c r="GI304" s="123"/>
      <c r="GJ304" s="123"/>
      <c r="GK304" s="123"/>
      <c r="GL304" s="123"/>
      <c r="GM304" s="123"/>
      <c r="GN304" s="123"/>
      <c r="GO304" s="123"/>
      <c r="GP304" s="123"/>
      <c r="GQ304" s="123"/>
      <c r="GR304" s="123"/>
      <c r="GS304" s="123"/>
      <c r="GT304" s="123"/>
      <c r="GU304" s="123"/>
      <c r="GV304" s="123"/>
      <c r="GW304" s="123"/>
      <c r="GX304" s="123"/>
      <c r="GY304" s="123"/>
      <c r="GZ304" s="123"/>
      <c r="HA304" s="123"/>
      <c r="HB304" s="123"/>
      <c r="HC304" s="123"/>
      <c r="HD304" s="123"/>
      <c r="HE304" s="123"/>
      <c r="HF304" s="123"/>
      <c r="HG304" s="123"/>
      <c r="HH304" s="123"/>
      <c r="HI304" s="123"/>
      <c r="HJ304" s="123"/>
      <c r="HK304" s="123"/>
      <c r="HL304" s="123"/>
      <c r="HM304" s="123"/>
      <c r="HN304" s="123"/>
      <c r="HO304" s="123"/>
      <c r="HP304" s="123"/>
      <c r="HQ304" s="123"/>
      <c r="HR304" s="123"/>
      <c r="HS304" s="123"/>
      <c r="HT304" s="123"/>
      <c r="HU304" s="123"/>
      <c r="HV304" s="123"/>
      <c r="HW304" s="123"/>
      <c r="HX304" s="123"/>
      <c r="HY304" s="123"/>
      <c r="HZ304" s="123"/>
      <c r="IA304" s="123"/>
      <c r="IB304" s="123"/>
      <c r="IC304" s="123"/>
      <c r="ID304" s="123"/>
      <c r="IE304" s="123"/>
      <c r="IF304" s="123"/>
      <c r="IG304" s="123"/>
      <c r="IH304" s="123"/>
      <c r="II304" s="123"/>
      <c r="IJ304" s="123"/>
      <c r="IK304" s="123"/>
      <c r="IL304" s="123"/>
      <c r="IM304" s="123"/>
      <c r="IN304" s="123"/>
      <c r="IO304" s="123"/>
      <c r="IP304" s="123"/>
      <c r="IQ304" s="123"/>
      <c r="IR304" s="123"/>
      <c r="IS304" s="123"/>
      <c r="IT304" s="123"/>
      <c r="IU304" s="123"/>
    </row>
    <row r="305" customFormat="false" ht="14" hidden="false" customHeight="false" outlineLevel="0" collapsed="false">
      <c r="A305" s="57" t="s">
        <v>989</v>
      </c>
      <c r="B305" s="58" t="s">
        <v>990</v>
      </c>
      <c r="C305" s="59" t="s">
        <v>991</v>
      </c>
      <c r="D305" s="59" t="s">
        <v>78</v>
      </c>
      <c r="E305" s="60" t="n">
        <v>16.2933333333333</v>
      </c>
      <c r="F305" s="61" t="n">
        <v>0</v>
      </c>
      <c r="G305" s="62" t="s">
        <v>86</v>
      </c>
      <c r="H305" s="59" t="s">
        <v>61</v>
      </c>
      <c r="I305" s="63" t="n">
        <v>5</v>
      </c>
      <c r="J305" s="63" t="n">
        <v>1.9</v>
      </c>
      <c r="K305" s="64" t="n">
        <v>6.9</v>
      </c>
      <c r="L305" s="63" t="n">
        <v>7.35</v>
      </c>
      <c r="M305" s="64" t="n">
        <v>8.35</v>
      </c>
      <c r="N305" s="63" t="n">
        <v>5</v>
      </c>
      <c r="O305" s="63" t="n">
        <v>7.35</v>
      </c>
      <c r="P305" s="63" t="n">
        <v>5.7</v>
      </c>
      <c r="Q305" s="63" t="n">
        <v>15.58</v>
      </c>
      <c r="R305" s="63" t="n">
        <v>1</v>
      </c>
      <c r="S305" s="63" t="n">
        <v>28.63</v>
      </c>
      <c r="T305" s="64" t="n">
        <v>33.63</v>
      </c>
    </row>
    <row r="306" customFormat="false" ht="14" hidden="false" customHeight="false" outlineLevel="0" collapsed="false">
      <c r="A306" s="57" t="s">
        <v>992</v>
      </c>
      <c r="B306" s="58" t="s">
        <v>993</v>
      </c>
      <c r="C306" s="59" t="s">
        <v>994</v>
      </c>
      <c r="D306" s="59" t="s">
        <v>78</v>
      </c>
      <c r="E306" s="60" t="n">
        <v>23.8333333333333</v>
      </c>
      <c r="F306" s="61" t="n">
        <v>36616</v>
      </c>
      <c r="G306" s="62" t="n">
        <v>23.83</v>
      </c>
      <c r="H306" s="59" t="s">
        <v>61</v>
      </c>
      <c r="I306" s="63" t="n">
        <v>7.5</v>
      </c>
      <c r="J306" s="63" t="n">
        <v>1.5</v>
      </c>
      <c r="K306" s="64" t="n">
        <v>9</v>
      </c>
      <c r="L306" s="63" t="n">
        <v>1.5</v>
      </c>
      <c r="M306" s="64" t="n">
        <v>4.5</v>
      </c>
      <c r="N306" s="63" t="n">
        <v>15</v>
      </c>
      <c r="O306" s="63" t="n">
        <v>3</v>
      </c>
      <c r="P306" s="63" t="n">
        <v>15</v>
      </c>
      <c r="Q306" s="63" t="n">
        <v>25</v>
      </c>
      <c r="R306" s="63" t="n">
        <v>3</v>
      </c>
      <c r="S306" s="63" t="n">
        <v>43</v>
      </c>
      <c r="T306" s="64" t="n">
        <v>58</v>
      </c>
    </row>
    <row r="307" customFormat="false" ht="14" hidden="false" customHeight="false" outlineLevel="0" collapsed="false">
      <c r="A307" s="82" t="s">
        <v>995</v>
      </c>
      <c r="B307" s="132" t="s">
        <v>996</v>
      </c>
      <c r="C307" s="133" t="s">
        <v>997</v>
      </c>
      <c r="D307" s="59" t="s">
        <v>387</v>
      </c>
      <c r="E307" s="60" t="n">
        <v>26.0333333333333</v>
      </c>
      <c r="F307" s="61" t="n">
        <v>38411</v>
      </c>
      <c r="G307" s="62" t="n">
        <v>31.6</v>
      </c>
      <c r="H307" s="59" t="s">
        <v>123</v>
      </c>
      <c r="I307" s="63" t="n">
        <v>5</v>
      </c>
      <c r="J307" s="63" t="n">
        <v>2.1</v>
      </c>
      <c r="K307" s="64" t="n">
        <v>7.1</v>
      </c>
      <c r="L307" s="63" t="n">
        <v>1.55</v>
      </c>
      <c r="M307" s="64" t="n">
        <v>6.55</v>
      </c>
      <c r="N307" s="63" t="n">
        <v>1</v>
      </c>
      <c r="O307" s="63" t="n">
        <v>4.65</v>
      </c>
      <c r="P307" s="63" t="n">
        <v>6.3</v>
      </c>
      <c r="Q307" s="63" t="n">
        <v>52.5</v>
      </c>
      <c r="R307" s="63" t="n">
        <v>5</v>
      </c>
      <c r="S307" s="63" t="n">
        <v>63.45</v>
      </c>
      <c r="T307" s="64" t="n">
        <v>64.45</v>
      </c>
    </row>
    <row r="308" customFormat="false" ht="14" hidden="false" customHeight="false" outlineLevel="0" collapsed="false">
      <c r="A308" s="57" t="s">
        <v>998</v>
      </c>
      <c r="B308" s="58" t="s">
        <v>999</v>
      </c>
      <c r="C308" s="59" t="s">
        <v>1000</v>
      </c>
      <c r="D308" s="59" t="s">
        <v>143</v>
      </c>
      <c r="E308" s="60" t="n">
        <v>25.72</v>
      </c>
      <c r="F308" s="61" t="n">
        <v>38077</v>
      </c>
      <c r="G308" s="62" t="n">
        <v>14.62</v>
      </c>
      <c r="H308" s="59" t="s">
        <v>98</v>
      </c>
      <c r="I308" s="63" t="n">
        <v>12.5</v>
      </c>
      <c r="J308" s="63" t="n">
        <v>7.75</v>
      </c>
      <c r="K308" s="64" t="n">
        <v>20.25</v>
      </c>
      <c r="L308" s="63" t="n">
        <v>5.125</v>
      </c>
      <c r="M308" s="64" t="n">
        <v>8.125</v>
      </c>
      <c r="N308" s="63" t="n">
        <v>9</v>
      </c>
      <c r="O308" s="63" t="n">
        <v>6.15</v>
      </c>
      <c r="P308" s="63" t="n">
        <v>9.3</v>
      </c>
      <c r="Q308" s="63" t="n">
        <v>24.335</v>
      </c>
      <c r="R308" s="63" t="n">
        <v>3</v>
      </c>
      <c r="S308" s="63" t="n">
        <v>39.785</v>
      </c>
      <c r="T308" s="64" t="n">
        <v>48.785</v>
      </c>
    </row>
    <row r="309" customFormat="false" ht="14" hidden="false" customHeight="false" outlineLevel="0" collapsed="false">
      <c r="A309" s="82" t="s">
        <v>1001</v>
      </c>
      <c r="B309" s="132" t="s">
        <v>1002</v>
      </c>
      <c r="C309" s="133" t="s">
        <v>1003</v>
      </c>
      <c r="D309" s="59" t="s">
        <v>143</v>
      </c>
      <c r="E309" s="60" t="n">
        <v>30.667</v>
      </c>
      <c r="F309" s="61" t="n">
        <v>43159</v>
      </c>
      <c r="G309" s="62" t="s">
        <v>237</v>
      </c>
      <c r="H309" s="59" t="s">
        <v>61</v>
      </c>
      <c r="I309" s="76" t="n">
        <f aca="false">5</f>
        <v>5</v>
      </c>
      <c r="J309" s="76" t="n">
        <v>5</v>
      </c>
      <c r="K309" s="79" t="n">
        <v>10</v>
      </c>
      <c r="L309" s="76" t="n">
        <f aca="false">(((5+5)/2)*3)</f>
        <v>15</v>
      </c>
      <c r="M309" s="79" t="n">
        <v>18</v>
      </c>
      <c r="N309" s="76" t="n">
        <v>9</v>
      </c>
      <c r="O309" s="76" t="n">
        <v>15</v>
      </c>
      <c r="P309" s="76" t="n">
        <v>15</v>
      </c>
      <c r="Q309" s="76" t="n">
        <v>25</v>
      </c>
      <c r="R309" s="76" t="n">
        <v>3</v>
      </c>
      <c r="S309" s="76" t="n">
        <v>40</v>
      </c>
      <c r="T309" s="79" t="n">
        <f aca="false">9+15+15+25</f>
        <v>64</v>
      </c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  <c r="DS309" s="67"/>
      <c r="DT309" s="67"/>
      <c r="DU309" s="67"/>
      <c r="DV309" s="67"/>
      <c r="DW309" s="67"/>
      <c r="DX309" s="67"/>
      <c r="DY309" s="67"/>
      <c r="DZ309" s="67"/>
      <c r="EA309" s="67"/>
      <c r="EB309" s="67"/>
      <c r="EC309" s="67"/>
      <c r="ED309" s="67"/>
      <c r="EE309" s="67"/>
      <c r="EF309" s="67"/>
      <c r="EG309" s="67"/>
      <c r="EH309" s="67"/>
      <c r="EI309" s="67"/>
      <c r="EJ309" s="67"/>
      <c r="EK309" s="67"/>
      <c r="EL309" s="67"/>
      <c r="EM309" s="67"/>
      <c r="EN309" s="67"/>
      <c r="EO309" s="67"/>
      <c r="EP309" s="67"/>
      <c r="EQ309" s="67"/>
      <c r="ER309" s="67"/>
      <c r="ES309" s="67"/>
      <c r="ET309" s="67"/>
      <c r="EU309" s="67"/>
      <c r="EV309" s="67"/>
      <c r="EW309" s="67"/>
      <c r="EX309" s="67"/>
      <c r="EY309" s="67"/>
      <c r="EZ309" s="67"/>
      <c r="FA309" s="67"/>
      <c r="FB309" s="67"/>
      <c r="FC309" s="67"/>
      <c r="FD309" s="67"/>
      <c r="FE309" s="67"/>
      <c r="FF309" s="67"/>
      <c r="FG309" s="67"/>
      <c r="FH309" s="67"/>
      <c r="FI309" s="67"/>
      <c r="FJ309" s="67"/>
      <c r="FK309" s="67"/>
      <c r="FL309" s="67"/>
      <c r="FM309" s="67"/>
      <c r="FN309" s="67"/>
      <c r="FO309" s="67"/>
      <c r="FP309" s="67"/>
      <c r="FQ309" s="67"/>
      <c r="FR309" s="67"/>
      <c r="FS309" s="67"/>
      <c r="FT309" s="67"/>
      <c r="FU309" s="67"/>
      <c r="FV309" s="67"/>
      <c r="FW309" s="67"/>
      <c r="FX309" s="67"/>
      <c r="FY309" s="67"/>
      <c r="FZ309" s="67"/>
      <c r="GA309" s="67"/>
      <c r="GB309" s="67"/>
      <c r="GC309" s="67"/>
      <c r="GD309" s="67"/>
      <c r="GE309" s="67"/>
      <c r="GF309" s="67"/>
      <c r="GG309" s="67"/>
      <c r="GH309" s="67"/>
      <c r="GI309" s="67"/>
      <c r="GJ309" s="67"/>
      <c r="GK309" s="67"/>
      <c r="GL309" s="67"/>
      <c r="GM309" s="67"/>
      <c r="GN309" s="67"/>
      <c r="GO309" s="67"/>
      <c r="GP309" s="67"/>
      <c r="GQ309" s="67"/>
      <c r="GR309" s="67"/>
      <c r="GS309" s="67"/>
      <c r="GT309" s="67"/>
      <c r="GU309" s="67"/>
      <c r="GV309" s="67"/>
      <c r="GW309" s="67"/>
      <c r="GX309" s="67"/>
      <c r="GY309" s="67"/>
      <c r="GZ309" s="67"/>
      <c r="HA309" s="67"/>
      <c r="HB309" s="67"/>
      <c r="HC309" s="67"/>
      <c r="HD309" s="67"/>
      <c r="HE309" s="67"/>
      <c r="HF309" s="67"/>
      <c r="HG309" s="67"/>
      <c r="HH309" s="67"/>
      <c r="HI309" s="67"/>
      <c r="HJ309" s="67"/>
      <c r="HK309" s="67"/>
      <c r="HL309" s="67"/>
      <c r="HM309" s="67"/>
      <c r="HN309" s="67"/>
      <c r="HO309" s="67"/>
      <c r="HP309" s="67"/>
      <c r="HQ309" s="67"/>
      <c r="HR309" s="67"/>
      <c r="HS309" s="67"/>
      <c r="HT309" s="67"/>
      <c r="HU309" s="67"/>
      <c r="HV309" s="67"/>
      <c r="HW309" s="67"/>
      <c r="HX309" s="67"/>
      <c r="HY309" s="67"/>
      <c r="HZ309" s="67"/>
      <c r="IA309" s="67"/>
      <c r="IB309" s="67"/>
      <c r="IC309" s="67"/>
      <c r="ID309" s="67"/>
      <c r="IE309" s="67"/>
      <c r="IF309" s="67"/>
      <c r="IG309" s="67"/>
      <c r="IH309" s="67"/>
      <c r="II309" s="67"/>
      <c r="IJ309" s="67"/>
      <c r="IK309" s="67"/>
      <c r="IL309" s="67"/>
      <c r="IM309" s="67"/>
      <c r="IN309" s="67"/>
      <c r="IO309" s="67"/>
      <c r="IP309" s="67"/>
      <c r="IQ309" s="67"/>
      <c r="IR309" s="67"/>
      <c r="IS309" s="67"/>
      <c r="IT309" s="67"/>
      <c r="IU309" s="67"/>
    </row>
    <row r="310" s="67" customFormat="true" ht="14" hidden="false" customHeight="false" outlineLevel="0" collapsed="false">
      <c r="A310" s="57" t="s">
        <v>1004</v>
      </c>
      <c r="B310" s="58" t="s">
        <v>1005</v>
      </c>
      <c r="C310" s="59" t="s">
        <v>1006</v>
      </c>
      <c r="D310" s="59" t="s">
        <v>143</v>
      </c>
      <c r="E310" s="60" t="n">
        <v>27.1416666666667</v>
      </c>
      <c r="F310" s="61" t="n">
        <v>38411</v>
      </c>
      <c r="G310" s="62" t="n">
        <v>62.3</v>
      </c>
      <c r="H310" s="59" t="s">
        <v>489</v>
      </c>
      <c r="I310" s="63" t="n">
        <v>13.5</v>
      </c>
      <c r="J310" s="63" t="n">
        <v>8.37</v>
      </c>
      <c r="K310" s="64" t="n">
        <v>21.87</v>
      </c>
      <c r="L310" s="63" t="n">
        <v>16.605</v>
      </c>
      <c r="M310" s="64" t="n">
        <v>19.605</v>
      </c>
      <c r="N310" s="63" t="n">
        <v>9</v>
      </c>
      <c r="O310" s="63" t="n">
        <v>6.15</v>
      </c>
      <c r="P310" s="63" t="n">
        <v>9.3</v>
      </c>
      <c r="Q310" s="63" t="n">
        <v>15.5</v>
      </c>
      <c r="R310" s="63" t="n">
        <v>3</v>
      </c>
      <c r="S310" s="63" t="n">
        <v>30.95</v>
      </c>
      <c r="T310" s="64" t="n">
        <v>39.95</v>
      </c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10"/>
      <c r="HX310" s="10"/>
      <c r="HY310" s="10"/>
      <c r="HZ310" s="10"/>
      <c r="IA310" s="10"/>
      <c r="IB310" s="10"/>
      <c r="IC310" s="10"/>
      <c r="ID310" s="10"/>
      <c r="IE310" s="10"/>
      <c r="IF310" s="10"/>
      <c r="IG310" s="10"/>
      <c r="IH310" s="10"/>
      <c r="II310" s="10"/>
      <c r="IJ310" s="10"/>
      <c r="IK310" s="10"/>
      <c r="IL310" s="10"/>
      <c r="IM310" s="10"/>
      <c r="IN310" s="10"/>
      <c r="IO310" s="10"/>
      <c r="IP310" s="10"/>
      <c r="IQ310" s="10"/>
      <c r="IR310" s="10"/>
      <c r="IS310" s="10"/>
      <c r="IT310" s="10"/>
      <c r="IU310" s="10"/>
    </row>
    <row r="311" customFormat="false" ht="14" hidden="false" customHeight="false" outlineLevel="0" collapsed="false">
      <c r="A311" s="57" t="s">
        <v>1007</v>
      </c>
      <c r="B311" s="58" t="s">
        <v>1008</v>
      </c>
      <c r="C311" s="59" t="s">
        <v>1009</v>
      </c>
      <c r="D311" s="59" t="s">
        <v>143</v>
      </c>
      <c r="E311" s="60" t="n">
        <v>21.4333333333333</v>
      </c>
      <c r="F311" s="61" t="n">
        <v>36172</v>
      </c>
      <c r="G311" s="62" t="n">
        <v>21.4</v>
      </c>
      <c r="H311" s="59" t="s">
        <v>61</v>
      </c>
      <c r="I311" s="63" t="n">
        <v>17.5</v>
      </c>
      <c r="J311" s="63" t="n">
        <v>3.5</v>
      </c>
      <c r="K311" s="64" t="n">
        <v>21</v>
      </c>
      <c r="L311" s="63" t="n">
        <v>7</v>
      </c>
      <c r="M311" s="64" t="n">
        <v>10</v>
      </c>
      <c r="N311" s="63" t="n">
        <v>15</v>
      </c>
      <c r="O311" s="63" t="n">
        <v>6</v>
      </c>
      <c r="P311" s="63" t="n">
        <v>3</v>
      </c>
      <c r="Q311" s="63" t="n">
        <v>9.3</v>
      </c>
      <c r="R311" s="63" t="n">
        <v>3</v>
      </c>
      <c r="S311" s="63" t="n">
        <v>18.3</v>
      </c>
      <c r="T311" s="64" t="n">
        <v>33.3</v>
      </c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  <c r="DS311" s="67"/>
      <c r="DT311" s="67"/>
      <c r="DU311" s="67"/>
      <c r="DV311" s="67"/>
      <c r="DW311" s="67"/>
      <c r="DX311" s="67"/>
      <c r="DY311" s="67"/>
      <c r="DZ311" s="67"/>
      <c r="EA311" s="67"/>
      <c r="EB311" s="67"/>
      <c r="EC311" s="67"/>
      <c r="ED311" s="67"/>
      <c r="EE311" s="67"/>
      <c r="EF311" s="67"/>
      <c r="EG311" s="67"/>
      <c r="EH311" s="67"/>
      <c r="EI311" s="67"/>
      <c r="EJ311" s="67"/>
      <c r="EK311" s="67"/>
      <c r="EL311" s="67"/>
      <c r="EM311" s="67"/>
      <c r="EN311" s="67"/>
      <c r="EO311" s="67"/>
      <c r="EP311" s="67"/>
      <c r="EQ311" s="67"/>
      <c r="ER311" s="67"/>
      <c r="ES311" s="67"/>
      <c r="ET311" s="67"/>
      <c r="EU311" s="67"/>
      <c r="EV311" s="67"/>
      <c r="EW311" s="67"/>
      <c r="EX311" s="67"/>
      <c r="EY311" s="67"/>
      <c r="EZ311" s="67"/>
      <c r="FA311" s="67"/>
      <c r="FB311" s="67"/>
      <c r="FC311" s="67"/>
      <c r="FD311" s="67"/>
      <c r="FE311" s="67"/>
      <c r="FF311" s="67"/>
      <c r="FG311" s="67"/>
      <c r="FH311" s="67"/>
      <c r="FI311" s="67"/>
      <c r="FJ311" s="67"/>
      <c r="FK311" s="67"/>
      <c r="FL311" s="67"/>
      <c r="FM311" s="67"/>
      <c r="FN311" s="67"/>
      <c r="FO311" s="67"/>
      <c r="FP311" s="67"/>
      <c r="FQ311" s="67"/>
      <c r="FR311" s="67"/>
      <c r="FS311" s="67"/>
      <c r="FT311" s="67"/>
      <c r="FU311" s="67"/>
      <c r="FV311" s="67"/>
      <c r="FW311" s="67"/>
      <c r="FX311" s="67"/>
      <c r="FY311" s="67"/>
      <c r="FZ311" s="67"/>
      <c r="GA311" s="67"/>
      <c r="GB311" s="67"/>
      <c r="GC311" s="67"/>
      <c r="GD311" s="67"/>
      <c r="GE311" s="67"/>
      <c r="GF311" s="67"/>
      <c r="GG311" s="67"/>
      <c r="GH311" s="67"/>
      <c r="GI311" s="67"/>
      <c r="GJ311" s="67"/>
      <c r="GK311" s="67"/>
      <c r="GL311" s="67"/>
      <c r="GM311" s="67"/>
      <c r="GN311" s="67"/>
      <c r="GO311" s="67"/>
      <c r="GP311" s="67"/>
      <c r="GQ311" s="67"/>
      <c r="GR311" s="67"/>
      <c r="GS311" s="67"/>
      <c r="GT311" s="67"/>
      <c r="GU311" s="67"/>
      <c r="GV311" s="67"/>
      <c r="GW311" s="67"/>
      <c r="GX311" s="67"/>
      <c r="GY311" s="67"/>
      <c r="GZ311" s="67"/>
      <c r="HA311" s="67"/>
      <c r="HB311" s="67"/>
      <c r="HC311" s="67"/>
      <c r="HD311" s="67"/>
      <c r="HE311" s="67"/>
      <c r="HF311" s="67"/>
      <c r="HG311" s="67"/>
      <c r="HH311" s="67"/>
      <c r="HI311" s="67"/>
      <c r="HJ311" s="67"/>
      <c r="HK311" s="67"/>
      <c r="HL311" s="67"/>
      <c r="HM311" s="67"/>
      <c r="HN311" s="67"/>
      <c r="HO311" s="67"/>
      <c r="HP311" s="67"/>
      <c r="HQ311" s="67"/>
      <c r="HR311" s="67"/>
      <c r="HS311" s="67"/>
      <c r="HT311" s="67"/>
      <c r="HU311" s="67"/>
      <c r="HV311" s="67"/>
      <c r="HW311" s="67"/>
      <c r="HX311" s="67"/>
      <c r="HY311" s="67"/>
      <c r="HZ311" s="67"/>
      <c r="IA311" s="67"/>
      <c r="IB311" s="67"/>
      <c r="IC311" s="67"/>
      <c r="ID311" s="67"/>
      <c r="IE311" s="67"/>
      <c r="IF311" s="67"/>
      <c r="IG311" s="67"/>
      <c r="IH311" s="67"/>
      <c r="II311" s="67"/>
      <c r="IJ311" s="67"/>
      <c r="IK311" s="67"/>
      <c r="IL311" s="67"/>
      <c r="IM311" s="67"/>
      <c r="IN311" s="67"/>
      <c r="IO311" s="67"/>
      <c r="IP311" s="67"/>
      <c r="IQ311" s="67"/>
      <c r="IR311" s="67"/>
      <c r="IS311" s="67"/>
      <c r="IT311" s="67"/>
      <c r="IU311" s="67"/>
    </row>
    <row r="312" customFormat="false" ht="14" hidden="false" customHeight="false" outlineLevel="0" collapsed="false">
      <c r="A312" s="82" t="s">
        <v>1010</v>
      </c>
      <c r="B312" s="89" t="s">
        <v>1011</v>
      </c>
      <c r="C312" s="90" t="s">
        <v>1012</v>
      </c>
      <c r="D312" s="90" t="s">
        <v>50</v>
      </c>
      <c r="E312" s="91" t="n">
        <v>36.6666666666666</v>
      </c>
      <c r="F312" s="61" t="n">
        <v>35438</v>
      </c>
      <c r="G312" s="63" t="n">
        <v>36.7</v>
      </c>
      <c r="H312" s="90" t="s">
        <v>71</v>
      </c>
      <c r="I312" s="63" t="n">
        <v>20</v>
      </c>
      <c r="J312" s="63" t="n">
        <v>12</v>
      </c>
      <c r="K312" s="64" t="n">
        <v>32</v>
      </c>
      <c r="L312" s="63" t="n">
        <v>8</v>
      </c>
      <c r="M312" s="64" t="n">
        <v>9</v>
      </c>
      <c r="N312" s="63" t="n">
        <v>3</v>
      </c>
      <c r="O312" s="63" t="n">
        <v>6</v>
      </c>
      <c r="P312" s="63" t="n">
        <v>9</v>
      </c>
      <c r="Q312" s="63" t="n">
        <v>51</v>
      </c>
      <c r="R312" s="63" t="n">
        <v>1</v>
      </c>
      <c r="S312" s="63" t="n">
        <v>66</v>
      </c>
      <c r="T312" s="64" t="n">
        <v>69</v>
      </c>
    </row>
    <row r="313" s="67" customFormat="true" ht="14" hidden="false" customHeight="false" outlineLevel="0" collapsed="false">
      <c r="A313" s="57" t="s">
        <v>1010</v>
      </c>
      <c r="B313" s="58" t="s">
        <v>1013</v>
      </c>
      <c r="C313" s="59" t="s">
        <v>60</v>
      </c>
      <c r="D313" s="59" t="s">
        <v>50</v>
      </c>
      <c r="E313" s="60" t="n">
        <v>17.06</v>
      </c>
      <c r="F313" s="61" t="n">
        <v>36891</v>
      </c>
      <c r="G313" s="62" t="s">
        <v>236</v>
      </c>
      <c r="H313" s="59" t="s">
        <v>94</v>
      </c>
      <c r="I313" s="63" t="n">
        <v>5</v>
      </c>
      <c r="J313" s="63" t="n">
        <v>3</v>
      </c>
      <c r="K313" s="64" t="n">
        <v>8</v>
      </c>
      <c r="L313" s="63" t="n">
        <v>3</v>
      </c>
      <c r="M313" s="64" t="n">
        <v>6</v>
      </c>
      <c r="N313" s="63" t="n">
        <v>3</v>
      </c>
      <c r="O313" s="63" t="n">
        <v>10.17</v>
      </c>
      <c r="P313" s="63" t="n">
        <v>9</v>
      </c>
      <c r="Q313" s="63" t="n">
        <v>15</v>
      </c>
      <c r="R313" s="63" t="n">
        <v>3</v>
      </c>
      <c r="S313" s="63" t="n">
        <v>34.17</v>
      </c>
      <c r="T313" s="64" t="n">
        <v>37.17</v>
      </c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</row>
    <row r="314" customFormat="false" ht="14" hidden="false" customHeight="false" outlineLevel="0" collapsed="false">
      <c r="A314" s="57" t="s">
        <v>1014</v>
      </c>
      <c r="B314" s="58" t="s">
        <v>1015</v>
      </c>
      <c r="C314" s="59" t="s">
        <v>60</v>
      </c>
      <c r="D314" s="59" t="s">
        <v>50</v>
      </c>
      <c r="E314" s="60" t="n">
        <v>22.6666666666667</v>
      </c>
      <c r="F314" s="61" t="n">
        <v>36891</v>
      </c>
      <c r="G314" s="62" t="s">
        <v>236</v>
      </c>
      <c r="H314" s="59" t="s">
        <v>71</v>
      </c>
      <c r="I314" s="63" t="n">
        <v>5</v>
      </c>
      <c r="J314" s="63" t="n">
        <v>3</v>
      </c>
      <c r="K314" s="64" t="n">
        <v>8</v>
      </c>
      <c r="L314" s="63" t="n">
        <v>3</v>
      </c>
      <c r="M314" s="64" t="n">
        <v>8</v>
      </c>
      <c r="N314" s="63" t="n">
        <v>1</v>
      </c>
      <c r="O314" s="63" t="n">
        <v>27</v>
      </c>
      <c r="P314" s="63" t="n">
        <v>9</v>
      </c>
      <c r="Q314" s="63" t="n">
        <v>15</v>
      </c>
      <c r="R314" s="63" t="n">
        <v>5</v>
      </c>
      <c r="S314" s="63" t="n">
        <v>51</v>
      </c>
      <c r="T314" s="64" t="n">
        <v>52</v>
      </c>
    </row>
    <row r="315" customFormat="false" ht="15.75" hidden="false" customHeight="true" outlineLevel="0" collapsed="false">
      <c r="A315" s="126" t="s">
        <v>1010</v>
      </c>
      <c r="B315" s="89" t="s">
        <v>1016</v>
      </c>
      <c r="C315" s="90" t="s">
        <v>1017</v>
      </c>
      <c r="D315" s="90" t="s">
        <v>50</v>
      </c>
      <c r="E315" s="91" t="n">
        <v>18.2833333333333</v>
      </c>
      <c r="F315" s="61" t="n">
        <v>35438</v>
      </c>
      <c r="G315" s="63" t="n">
        <v>18.28</v>
      </c>
      <c r="H315" s="90" t="s">
        <v>127</v>
      </c>
      <c r="I315" s="63" t="n">
        <v>12.5</v>
      </c>
      <c r="J315" s="63" t="n">
        <v>2.5</v>
      </c>
      <c r="K315" s="64" t="n">
        <v>15</v>
      </c>
      <c r="L315" s="63" t="n">
        <v>7.5</v>
      </c>
      <c r="M315" s="64" t="n">
        <v>12.5</v>
      </c>
      <c r="N315" s="63" t="n">
        <v>3</v>
      </c>
      <c r="O315" s="63" t="n">
        <v>9</v>
      </c>
      <c r="P315" s="63" t="n">
        <v>3</v>
      </c>
      <c r="Q315" s="63" t="n">
        <v>12.35</v>
      </c>
      <c r="R315" s="63" t="n">
        <v>5</v>
      </c>
      <c r="S315" s="63" t="n">
        <v>24.35</v>
      </c>
      <c r="T315" s="64" t="n">
        <v>27.35</v>
      </c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  <c r="DS315" s="67"/>
      <c r="DT315" s="67"/>
      <c r="DU315" s="67"/>
      <c r="DV315" s="67"/>
      <c r="DW315" s="67"/>
      <c r="DX315" s="67"/>
      <c r="DY315" s="67"/>
      <c r="DZ315" s="67"/>
      <c r="EA315" s="67"/>
      <c r="EB315" s="67"/>
      <c r="EC315" s="67"/>
      <c r="ED315" s="67"/>
      <c r="EE315" s="67"/>
      <c r="EF315" s="67"/>
      <c r="EG315" s="67"/>
      <c r="EH315" s="67"/>
      <c r="EI315" s="67"/>
      <c r="EJ315" s="67"/>
      <c r="EK315" s="67"/>
      <c r="EL315" s="67"/>
      <c r="EM315" s="67"/>
      <c r="EN315" s="67"/>
      <c r="EO315" s="67"/>
      <c r="EP315" s="67"/>
      <c r="EQ315" s="67"/>
      <c r="ER315" s="67"/>
      <c r="ES315" s="67"/>
      <c r="ET315" s="67"/>
      <c r="EU315" s="67"/>
      <c r="EV315" s="67"/>
      <c r="EW315" s="67"/>
      <c r="EX315" s="67"/>
      <c r="EY315" s="67"/>
      <c r="EZ315" s="67"/>
      <c r="FA315" s="67"/>
      <c r="FB315" s="67"/>
      <c r="FC315" s="67"/>
      <c r="FD315" s="67"/>
      <c r="FE315" s="67"/>
      <c r="FF315" s="67"/>
      <c r="FG315" s="67"/>
      <c r="FH315" s="67"/>
      <c r="FI315" s="67"/>
      <c r="FJ315" s="67"/>
      <c r="FK315" s="67"/>
      <c r="FL315" s="67"/>
      <c r="FM315" s="67"/>
      <c r="FN315" s="67"/>
      <c r="FO315" s="67"/>
      <c r="FP315" s="67"/>
      <c r="FQ315" s="67"/>
      <c r="FR315" s="67"/>
      <c r="FS315" s="67"/>
      <c r="FT315" s="67"/>
      <c r="FU315" s="67"/>
      <c r="FV315" s="67"/>
      <c r="FW315" s="67"/>
      <c r="FX315" s="67"/>
      <c r="FY315" s="67"/>
      <c r="FZ315" s="67"/>
      <c r="GA315" s="67"/>
      <c r="GB315" s="67"/>
      <c r="GC315" s="67"/>
      <c r="GD315" s="67"/>
      <c r="GE315" s="67"/>
      <c r="GF315" s="67"/>
      <c r="GG315" s="67"/>
      <c r="GH315" s="67"/>
      <c r="GI315" s="67"/>
      <c r="GJ315" s="67"/>
      <c r="GK315" s="67"/>
      <c r="GL315" s="67"/>
      <c r="GM315" s="67"/>
      <c r="GN315" s="67"/>
      <c r="GO315" s="67"/>
      <c r="GP315" s="67"/>
      <c r="GQ315" s="67"/>
      <c r="GR315" s="67"/>
      <c r="GS315" s="67"/>
      <c r="GT315" s="67"/>
      <c r="GU315" s="67"/>
      <c r="GV315" s="67"/>
      <c r="GW315" s="67"/>
      <c r="GX315" s="67"/>
      <c r="GY315" s="67"/>
      <c r="GZ315" s="67"/>
      <c r="HA315" s="67"/>
      <c r="HB315" s="67"/>
      <c r="HC315" s="67"/>
      <c r="HD315" s="67"/>
      <c r="HE315" s="67"/>
      <c r="HF315" s="67"/>
      <c r="HG315" s="67"/>
      <c r="HH315" s="67"/>
      <c r="HI315" s="67"/>
      <c r="HJ315" s="67"/>
      <c r="HK315" s="67"/>
      <c r="HL315" s="67"/>
      <c r="HM315" s="67"/>
      <c r="HN315" s="67"/>
      <c r="HO315" s="67"/>
      <c r="HP315" s="67"/>
      <c r="HQ315" s="67"/>
      <c r="HR315" s="67"/>
      <c r="HS315" s="67"/>
      <c r="HT315" s="67"/>
      <c r="HU315" s="67"/>
      <c r="HV315" s="67"/>
      <c r="HW315" s="67"/>
      <c r="HX315" s="67"/>
      <c r="HY315" s="67"/>
      <c r="HZ315" s="67"/>
      <c r="IA315" s="67"/>
      <c r="IB315" s="67"/>
      <c r="IC315" s="67"/>
      <c r="ID315" s="67"/>
      <c r="IE315" s="67"/>
      <c r="IF315" s="67"/>
      <c r="IG315" s="67"/>
      <c r="IH315" s="67"/>
      <c r="II315" s="67"/>
      <c r="IJ315" s="67"/>
      <c r="IK315" s="67"/>
      <c r="IL315" s="67"/>
      <c r="IM315" s="67"/>
      <c r="IN315" s="67"/>
      <c r="IO315" s="67"/>
      <c r="IP315" s="67"/>
      <c r="IQ315" s="67"/>
      <c r="IR315" s="67"/>
      <c r="IS315" s="67"/>
      <c r="IT315" s="67"/>
      <c r="IU315" s="67"/>
    </row>
    <row r="316" customFormat="false" ht="14" hidden="false" customHeight="false" outlineLevel="0" collapsed="false">
      <c r="A316" s="57" t="s">
        <v>1018</v>
      </c>
      <c r="B316" s="58" t="s">
        <v>1019</v>
      </c>
      <c r="C316" s="59" t="s">
        <v>60</v>
      </c>
      <c r="D316" s="59" t="s">
        <v>50</v>
      </c>
      <c r="E316" s="60" t="n">
        <v>22.6666666666667</v>
      </c>
      <c r="F316" s="61" t="n">
        <v>36891</v>
      </c>
      <c r="G316" s="62" t="n">
        <v>36.7</v>
      </c>
      <c r="H316" s="59" t="s">
        <v>71</v>
      </c>
      <c r="I316" s="63" t="n">
        <v>5</v>
      </c>
      <c r="J316" s="63" t="n">
        <v>3</v>
      </c>
      <c r="K316" s="64" t="n">
        <v>8</v>
      </c>
      <c r="L316" s="63" t="n">
        <v>3</v>
      </c>
      <c r="M316" s="64" t="n">
        <v>8</v>
      </c>
      <c r="N316" s="63" t="n">
        <v>1</v>
      </c>
      <c r="O316" s="63" t="n">
        <v>27</v>
      </c>
      <c r="P316" s="63" t="n">
        <v>9</v>
      </c>
      <c r="Q316" s="63" t="n">
        <v>15</v>
      </c>
      <c r="R316" s="63" t="n">
        <v>5</v>
      </c>
      <c r="S316" s="63" t="n">
        <v>51</v>
      </c>
      <c r="T316" s="64" t="n">
        <v>52</v>
      </c>
    </row>
    <row r="317" customFormat="false" ht="14" hidden="false" customHeight="false" outlineLevel="0" collapsed="false">
      <c r="A317" s="57" t="s">
        <v>1020</v>
      </c>
      <c r="B317" s="120" t="s">
        <v>1021</v>
      </c>
      <c r="C317" s="93" t="s">
        <v>1022</v>
      </c>
      <c r="D317" s="94" t="s">
        <v>50</v>
      </c>
      <c r="E317" s="95" t="n">
        <v>29.33</v>
      </c>
      <c r="F317" s="61" t="n">
        <v>43159</v>
      </c>
      <c r="G317" s="59" t="s">
        <v>139</v>
      </c>
      <c r="H317" s="90" t="s">
        <v>61</v>
      </c>
      <c r="I317" s="97" t="n">
        <v>5</v>
      </c>
      <c r="J317" s="97" t="n">
        <v>3</v>
      </c>
      <c r="K317" s="98" t="n">
        <v>8</v>
      </c>
      <c r="L317" s="97" t="n">
        <v>2</v>
      </c>
      <c r="M317" s="98" t="n">
        <v>5</v>
      </c>
      <c r="N317" s="99" t="n">
        <v>9</v>
      </c>
      <c r="O317" s="96" t="n">
        <v>6</v>
      </c>
      <c r="P317" s="99" t="n">
        <v>9</v>
      </c>
      <c r="Q317" s="96" t="n">
        <f aca="false">3*3.4*5</f>
        <v>51</v>
      </c>
      <c r="R317" s="100" t="n">
        <v>3</v>
      </c>
      <c r="S317" s="99" t="n">
        <v>4.4</v>
      </c>
      <c r="T317" s="98" t="n">
        <f aca="false">9+6+9+51</f>
        <v>75</v>
      </c>
    </row>
    <row r="318" customFormat="false" ht="17.5" hidden="false" customHeight="true" outlineLevel="0" collapsed="false">
      <c r="A318" s="57" t="s">
        <v>1023</v>
      </c>
      <c r="B318" s="58" t="s">
        <v>1024</v>
      </c>
      <c r="C318" s="59" t="s">
        <v>1025</v>
      </c>
      <c r="D318" s="59" t="s">
        <v>50</v>
      </c>
      <c r="E318" s="60" t="n">
        <v>15.3333333333333</v>
      </c>
      <c r="F318" s="61" t="n">
        <v>38077</v>
      </c>
      <c r="G318" s="62" t="n">
        <v>21</v>
      </c>
      <c r="H318" s="59" t="s">
        <v>64</v>
      </c>
      <c r="I318" s="63" t="n">
        <v>5</v>
      </c>
      <c r="J318" s="63" t="n">
        <v>3</v>
      </c>
      <c r="K318" s="64" t="n">
        <v>8</v>
      </c>
      <c r="L318" s="63" t="n">
        <v>2</v>
      </c>
      <c r="M318" s="64" t="n">
        <v>7</v>
      </c>
      <c r="N318" s="63" t="n">
        <v>1</v>
      </c>
      <c r="O318" s="63" t="n">
        <v>6</v>
      </c>
      <c r="P318" s="63" t="n">
        <v>9</v>
      </c>
      <c r="Q318" s="63" t="n">
        <v>15</v>
      </c>
      <c r="R318" s="63" t="n">
        <v>5</v>
      </c>
      <c r="S318" s="63" t="n">
        <v>30</v>
      </c>
      <c r="T318" s="64" t="n">
        <v>31</v>
      </c>
    </row>
    <row r="319" s="67" customFormat="true" ht="25" hidden="false" customHeight="false" outlineLevel="0" collapsed="false">
      <c r="A319" s="57" t="s">
        <v>1026</v>
      </c>
      <c r="B319" s="58" t="s">
        <v>1027</v>
      </c>
      <c r="C319" s="59" t="s">
        <v>1028</v>
      </c>
      <c r="D319" s="59" t="s">
        <v>143</v>
      </c>
      <c r="E319" s="60" t="n">
        <v>19.0666666666667</v>
      </c>
      <c r="F319" s="61" t="n">
        <v>38077</v>
      </c>
      <c r="G319" s="62" t="n">
        <v>29.4</v>
      </c>
      <c r="H319" s="59" t="s">
        <v>64</v>
      </c>
      <c r="I319" s="63" t="n">
        <v>5</v>
      </c>
      <c r="J319" s="63" t="n">
        <v>3.1</v>
      </c>
      <c r="K319" s="64" t="n">
        <v>8.1</v>
      </c>
      <c r="L319" s="63" t="n">
        <v>9.15</v>
      </c>
      <c r="M319" s="64" t="n">
        <v>12.15</v>
      </c>
      <c r="N319" s="63" t="n">
        <v>3</v>
      </c>
      <c r="O319" s="63" t="n">
        <v>9.15</v>
      </c>
      <c r="P319" s="63" t="n">
        <v>9.3</v>
      </c>
      <c r="Q319" s="63" t="n">
        <v>15.5</v>
      </c>
      <c r="R319" s="63" t="n">
        <v>3</v>
      </c>
      <c r="S319" s="63" t="n">
        <v>33.95</v>
      </c>
      <c r="T319" s="64" t="n">
        <v>36.95</v>
      </c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10"/>
      <c r="HX319" s="10"/>
      <c r="HY319" s="10"/>
      <c r="HZ319" s="10"/>
      <c r="IA319" s="10"/>
      <c r="IB319" s="10"/>
      <c r="IC319" s="10"/>
      <c r="ID319" s="10"/>
      <c r="IE319" s="10"/>
      <c r="IF319" s="10"/>
      <c r="IG319" s="10"/>
      <c r="IH319" s="10"/>
      <c r="II319" s="10"/>
      <c r="IJ319" s="10"/>
      <c r="IK319" s="10"/>
      <c r="IL319" s="10"/>
      <c r="IM319" s="10"/>
      <c r="IN319" s="10"/>
      <c r="IO319" s="10"/>
      <c r="IP319" s="10"/>
      <c r="IQ319" s="10"/>
      <c r="IR319" s="10"/>
      <c r="IS319" s="10"/>
      <c r="IT319" s="10"/>
      <c r="IU319" s="10"/>
    </row>
    <row r="320" s="67" customFormat="true" ht="14.25" hidden="false" customHeight="true" outlineLevel="0" collapsed="false">
      <c r="A320" s="57" t="s">
        <v>1029</v>
      </c>
      <c r="B320" s="58" t="s">
        <v>1030</v>
      </c>
      <c r="C320" s="59" t="s">
        <v>1031</v>
      </c>
      <c r="D320" s="59" t="s">
        <v>50</v>
      </c>
      <c r="E320" s="60" t="n">
        <v>12.4</v>
      </c>
      <c r="F320" s="61" t="n">
        <v>36891</v>
      </c>
      <c r="G320" s="62" t="s">
        <v>54</v>
      </c>
      <c r="H320" s="59" t="s">
        <v>71</v>
      </c>
      <c r="I320" s="63" t="n">
        <v>5</v>
      </c>
      <c r="J320" s="63" t="n">
        <v>1</v>
      </c>
      <c r="K320" s="64" t="n">
        <v>6</v>
      </c>
      <c r="L320" s="63" t="n">
        <v>1</v>
      </c>
      <c r="M320" s="64" t="n">
        <v>2</v>
      </c>
      <c r="N320" s="63" t="n">
        <v>15</v>
      </c>
      <c r="O320" s="63" t="n">
        <v>3</v>
      </c>
      <c r="P320" s="63" t="n">
        <v>3</v>
      </c>
      <c r="Q320" s="63" t="n">
        <v>8.2</v>
      </c>
      <c r="R320" s="63" t="n">
        <v>1</v>
      </c>
      <c r="S320" s="63" t="n">
        <v>14.2</v>
      </c>
      <c r="T320" s="64" t="n">
        <v>29.2</v>
      </c>
      <c r="U320" s="10"/>
    </row>
    <row r="321" customFormat="false" ht="14" hidden="false" customHeight="false" outlineLevel="0" collapsed="false">
      <c r="A321" s="126" t="s">
        <v>1032</v>
      </c>
      <c r="B321" s="58" t="s">
        <v>1033</v>
      </c>
      <c r="C321" s="59" t="s">
        <v>1034</v>
      </c>
      <c r="D321" s="59" t="s">
        <v>143</v>
      </c>
      <c r="E321" s="60" t="n">
        <v>25.33</v>
      </c>
      <c r="F321" s="61" t="n">
        <v>42448</v>
      </c>
      <c r="G321" s="62" t="s">
        <v>54</v>
      </c>
      <c r="H321" s="59"/>
      <c r="I321" s="63" t="n">
        <v>5</v>
      </c>
      <c r="J321" s="63" t="n">
        <v>5</v>
      </c>
      <c r="K321" s="64" t="n">
        <v>10</v>
      </c>
      <c r="L321" s="63" t="n">
        <v>15</v>
      </c>
      <c r="M321" s="64" t="n">
        <v>18</v>
      </c>
      <c r="N321" s="63" t="n">
        <v>3</v>
      </c>
      <c r="O321" s="63" t="n">
        <v>15</v>
      </c>
      <c r="P321" s="63" t="n">
        <v>15</v>
      </c>
      <c r="Q321" s="63" t="n">
        <v>25</v>
      </c>
      <c r="R321" s="63" t="n">
        <v>3</v>
      </c>
      <c r="S321" s="63" t="n">
        <v>55</v>
      </c>
      <c r="T321" s="64" t="n">
        <v>58</v>
      </c>
    </row>
    <row r="322" s="67" customFormat="true" ht="14" hidden="false" customHeight="false" outlineLevel="0" collapsed="false">
      <c r="A322" s="57" t="s">
        <v>1035</v>
      </c>
      <c r="B322" s="58" t="s">
        <v>1036</v>
      </c>
      <c r="C322" s="59" t="s">
        <v>1037</v>
      </c>
      <c r="D322" s="59" t="s">
        <v>387</v>
      </c>
      <c r="E322" s="60" t="n">
        <v>8</v>
      </c>
      <c r="F322" s="61" t="n">
        <v>38046</v>
      </c>
      <c r="G322" s="62" t="s">
        <v>54</v>
      </c>
      <c r="H322" s="59" t="s">
        <v>61</v>
      </c>
      <c r="I322" s="63" t="n">
        <v>5</v>
      </c>
      <c r="J322" s="63" t="n">
        <v>1</v>
      </c>
      <c r="K322" s="64" t="n">
        <v>6</v>
      </c>
      <c r="L322" s="63" t="n">
        <v>1</v>
      </c>
      <c r="M322" s="64" t="n">
        <v>4</v>
      </c>
      <c r="N322" s="63" t="n">
        <v>3</v>
      </c>
      <c r="O322" s="63" t="n">
        <v>3</v>
      </c>
      <c r="P322" s="63" t="n">
        <v>3</v>
      </c>
      <c r="Q322" s="63" t="n">
        <v>5</v>
      </c>
      <c r="R322" s="63" t="n">
        <v>3</v>
      </c>
      <c r="S322" s="63" t="n">
        <v>11</v>
      </c>
      <c r="T322" s="64" t="n">
        <v>14</v>
      </c>
    </row>
    <row r="323" s="67" customFormat="true" ht="14" hidden="false" customHeight="false" outlineLevel="0" collapsed="false">
      <c r="A323" s="57" t="s">
        <v>1038</v>
      </c>
      <c r="B323" s="58" t="s">
        <v>1039</v>
      </c>
      <c r="C323" s="59" t="s">
        <v>1040</v>
      </c>
      <c r="D323" s="59" t="s">
        <v>143</v>
      </c>
      <c r="E323" s="60" t="n">
        <v>25.77</v>
      </c>
      <c r="F323" s="61" t="n">
        <v>38411</v>
      </c>
      <c r="G323" s="62" t="n">
        <v>27.67</v>
      </c>
      <c r="H323" s="59" t="s">
        <v>123</v>
      </c>
      <c r="I323" s="63" t="n">
        <v>10</v>
      </c>
      <c r="J323" s="63" t="n">
        <v>3.8</v>
      </c>
      <c r="K323" s="64" t="n">
        <v>13.8</v>
      </c>
      <c r="L323" s="63" t="n">
        <v>4.2</v>
      </c>
      <c r="M323" s="64" t="n">
        <v>6.1</v>
      </c>
      <c r="N323" s="63" t="n">
        <v>9.6</v>
      </c>
      <c r="O323" s="63" t="n">
        <v>6.3</v>
      </c>
      <c r="P323" s="63" t="n">
        <v>5.7</v>
      </c>
      <c r="Q323" s="63" t="n">
        <v>35.815</v>
      </c>
      <c r="R323" s="63" t="n">
        <v>1.9</v>
      </c>
      <c r="S323" s="63" t="n">
        <v>47.815</v>
      </c>
      <c r="T323" s="64" t="n">
        <v>57.415</v>
      </c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s="10"/>
      <c r="HV323" s="10"/>
      <c r="HW323" s="10"/>
      <c r="HX323" s="10"/>
      <c r="HY323" s="10"/>
      <c r="HZ323" s="10"/>
      <c r="IA323" s="10"/>
      <c r="IB323" s="10"/>
      <c r="IC323" s="10"/>
      <c r="ID323" s="10"/>
      <c r="IE323" s="10"/>
      <c r="IF323" s="10"/>
      <c r="IG323" s="10"/>
      <c r="IH323" s="10"/>
      <c r="II323" s="10"/>
      <c r="IJ323" s="10"/>
      <c r="IK323" s="10"/>
      <c r="IL323" s="10"/>
      <c r="IM323" s="10"/>
      <c r="IN323" s="10"/>
      <c r="IO323" s="10"/>
      <c r="IP323" s="10"/>
      <c r="IQ323" s="10"/>
      <c r="IR323" s="10"/>
      <c r="IS323" s="10"/>
      <c r="IT323" s="10"/>
      <c r="IU323" s="10"/>
    </row>
    <row r="324" customFormat="false" ht="17.15" hidden="false" customHeight="true" outlineLevel="0" collapsed="false">
      <c r="A324" s="57" t="s">
        <v>1041</v>
      </c>
      <c r="B324" s="58" t="s">
        <v>1042</v>
      </c>
      <c r="C324" s="59" t="s">
        <v>1043</v>
      </c>
      <c r="D324" s="59" t="s">
        <v>50</v>
      </c>
      <c r="E324" s="60" t="n">
        <v>22.6666666666667</v>
      </c>
      <c r="F324" s="61" t="n">
        <v>36544</v>
      </c>
      <c r="G324" s="62" t="n">
        <v>27.67</v>
      </c>
      <c r="H324" s="59" t="s">
        <v>61</v>
      </c>
      <c r="I324" s="63" t="n">
        <v>5</v>
      </c>
      <c r="J324" s="63" t="n">
        <v>3</v>
      </c>
      <c r="K324" s="64" t="n">
        <v>8</v>
      </c>
      <c r="L324" s="63" t="n">
        <v>3</v>
      </c>
      <c r="M324" s="64" t="n">
        <v>6</v>
      </c>
      <c r="N324" s="63" t="n">
        <v>3</v>
      </c>
      <c r="O324" s="63" t="n">
        <v>9</v>
      </c>
      <c r="P324" s="63" t="n">
        <v>27</v>
      </c>
      <c r="Q324" s="63" t="n">
        <v>15</v>
      </c>
      <c r="R324" s="63" t="n">
        <v>3</v>
      </c>
      <c r="S324" s="63" t="n">
        <v>51</v>
      </c>
      <c r="T324" s="64" t="n">
        <v>54</v>
      </c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  <c r="DS324" s="67"/>
      <c r="DT324" s="67"/>
      <c r="DU324" s="67"/>
      <c r="DV324" s="67"/>
      <c r="DW324" s="67"/>
      <c r="DX324" s="67"/>
      <c r="DY324" s="67"/>
      <c r="DZ324" s="67"/>
      <c r="EA324" s="67"/>
      <c r="EB324" s="67"/>
      <c r="EC324" s="67"/>
      <c r="ED324" s="67"/>
      <c r="EE324" s="67"/>
      <c r="EF324" s="67"/>
      <c r="EG324" s="67"/>
      <c r="EH324" s="67"/>
      <c r="EI324" s="67"/>
      <c r="EJ324" s="67"/>
      <c r="EK324" s="67"/>
      <c r="EL324" s="67"/>
      <c r="EM324" s="67"/>
      <c r="EN324" s="67"/>
      <c r="EO324" s="67"/>
      <c r="EP324" s="67"/>
      <c r="EQ324" s="67"/>
      <c r="ER324" s="67"/>
      <c r="ES324" s="67"/>
      <c r="ET324" s="67"/>
      <c r="EU324" s="67"/>
      <c r="EV324" s="67"/>
      <c r="EW324" s="67"/>
      <c r="EX324" s="67"/>
      <c r="EY324" s="67"/>
      <c r="EZ324" s="67"/>
      <c r="FA324" s="67"/>
      <c r="FB324" s="67"/>
      <c r="FC324" s="67"/>
      <c r="FD324" s="67"/>
      <c r="FE324" s="67"/>
      <c r="FF324" s="67"/>
      <c r="FG324" s="67"/>
      <c r="FH324" s="67"/>
      <c r="FI324" s="67"/>
      <c r="FJ324" s="67"/>
      <c r="FK324" s="67"/>
      <c r="FL324" s="67"/>
      <c r="FM324" s="67"/>
      <c r="FN324" s="67"/>
      <c r="FO324" s="67"/>
      <c r="FP324" s="67"/>
      <c r="FQ324" s="67"/>
      <c r="FR324" s="67"/>
      <c r="FS324" s="67"/>
      <c r="FT324" s="67"/>
      <c r="FU324" s="67"/>
      <c r="FV324" s="67"/>
      <c r="FW324" s="67"/>
      <c r="FX324" s="67"/>
      <c r="FY324" s="67"/>
      <c r="FZ324" s="67"/>
      <c r="GA324" s="67"/>
      <c r="GB324" s="67"/>
      <c r="GC324" s="67"/>
      <c r="GD324" s="67"/>
      <c r="GE324" s="67"/>
      <c r="GF324" s="67"/>
      <c r="GG324" s="67"/>
      <c r="GH324" s="67"/>
      <c r="GI324" s="67"/>
      <c r="GJ324" s="67"/>
      <c r="GK324" s="67"/>
      <c r="GL324" s="67"/>
      <c r="GM324" s="67"/>
      <c r="GN324" s="67"/>
      <c r="GO324" s="67"/>
      <c r="GP324" s="67"/>
      <c r="GQ324" s="67"/>
      <c r="GR324" s="67"/>
      <c r="GS324" s="67"/>
      <c r="GT324" s="67"/>
      <c r="GU324" s="67"/>
      <c r="GV324" s="67"/>
      <c r="GW324" s="67"/>
      <c r="GX324" s="67"/>
      <c r="GY324" s="67"/>
      <c r="GZ324" s="67"/>
      <c r="HA324" s="67"/>
      <c r="HB324" s="67"/>
      <c r="HC324" s="67"/>
      <c r="HD324" s="67"/>
      <c r="HE324" s="67"/>
      <c r="HF324" s="67"/>
      <c r="HG324" s="67"/>
      <c r="HH324" s="67"/>
      <c r="HI324" s="67"/>
      <c r="HJ324" s="67"/>
      <c r="HK324" s="67"/>
      <c r="HL324" s="67"/>
      <c r="HM324" s="67"/>
      <c r="HN324" s="67"/>
      <c r="HO324" s="67"/>
      <c r="HP324" s="67"/>
      <c r="HQ324" s="67"/>
      <c r="HR324" s="67"/>
      <c r="HS324" s="67"/>
      <c r="HT324" s="67"/>
      <c r="HU324" s="67"/>
      <c r="HV324" s="67"/>
      <c r="HW324" s="67"/>
      <c r="HX324" s="67"/>
      <c r="HY324" s="67"/>
      <c r="HZ324" s="67"/>
      <c r="IA324" s="67"/>
      <c r="IB324" s="67"/>
      <c r="IC324" s="67"/>
      <c r="ID324" s="67"/>
      <c r="IE324" s="67"/>
      <c r="IF324" s="67"/>
      <c r="IG324" s="67"/>
      <c r="IH324" s="67"/>
      <c r="II324" s="67"/>
      <c r="IJ324" s="67"/>
      <c r="IK324" s="67"/>
      <c r="IL324" s="67"/>
      <c r="IM324" s="67"/>
      <c r="IN324" s="67"/>
      <c r="IO324" s="67"/>
      <c r="IP324" s="67"/>
      <c r="IQ324" s="67"/>
      <c r="IR324" s="67"/>
      <c r="IS324" s="67"/>
      <c r="IT324" s="67"/>
      <c r="IU324" s="67"/>
    </row>
    <row r="325" customFormat="false" ht="14" hidden="false" customHeight="false" outlineLevel="0" collapsed="false">
      <c r="A325" s="57" t="s">
        <v>1044</v>
      </c>
      <c r="B325" s="58" t="s">
        <v>1045</v>
      </c>
      <c r="C325" s="59" t="s">
        <v>1046</v>
      </c>
      <c r="D325" s="59" t="s">
        <v>50</v>
      </c>
      <c r="E325" s="60" t="n">
        <v>18.67</v>
      </c>
      <c r="F325" s="61" t="n">
        <v>38411</v>
      </c>
      <c r="G325" s="62" t="n">
        <v>18</v>
      </c>
      <c r="H325" s="59" t="s">
        <v>931</v>
      </c>
      <c r="I325" s="63" t="n">
        <v>10</v>
      </c>
      <c r="J325" s="63" t="n">
        <v>6</v>
      </c>
      <c r="K325" s="64" t="n">
        <v>16</v>
      </c>
      <c r="L325" s="63" t="n">
        <v>4</v>
      </c>
      <c r="M325" s="64" t="n">
        <v>7</v>
      </c>
      <c r="N325" s="63" t="n">
        <v>3</v>
      </c>
      <c r="O325" s="63" t="n">
        <v>6</v>
      </c>
      <c r="P325" s="63" t="n">
        <v>9</v>
      </c>
      <c r="Q325" s="63" t="n">
        <v>15</v>
      </c>
      <c r="R325" s="63" t="n">
        <v>3</v>
      </c>
      <c r="S325" s="63" t="n">
        <v>30</v>
      </c>
      <c r="T325" s="64" t="n">
        <v>33</v>
      </c>
    </row>
    <row r="326" s="67" customFormat="true" ht="14" hidden="false" customHeight="false" outlineLevel="0" collapsed="false">
      <c r="A326" s="57" t="s">
        <v>1047</v>
      </c>
      <c r="B326" s="58" t="s">
        <v>1048</v>
      </c>
      <c r="C326" s="59" t="s">
        <v>1049</v>
      </c>
      <c r="D326" s="59" t="s">
        <v>78</v>
      </c>
      <c r="E326" s="60" t="n">
        <v>32.8883333333333</v>
      </c>
      <c r="F326" s="61" t="n">
        <v>38411</v>
      </c>
      <c r="G326" s="62" t="s">
        <v>54</v>
      </c>
      <c r="H326" s="59" t="s">
        <v>1050</v>
      </c>
      <c r="I326" s="63" t="n">
        <v>9.5</v>
      </c>
      <c r="J326" s="63" t="n">
        <v>3.61</v>
      </c>
      <c r="K326" s="64" t="n">
        <v>13.11</v>
      </c>
      <c r="L326" s="63" t="n">
        <v>3.99</v>
      </c>
      <c r="M326" s="64" t="n">
        <v>5.99</v>
      </c>
      <c r="N326" s="63" t="n">
        <v>16</v>
      </c>
      <c r="O326" s="63" t="n">
        <v>22.05</v>
      </c>
      <c r="P326" s="63" t="n">
        <v>5.7</v>
      </c>
      <c r="Q326" s="63" t="n">
        <v>35.815</v>
      </c>
      <c r="R326" s="63" t="n">
        <v>2</v>
      </c>
      <c r="S326" s="63" t="n">
        <v>63.565</v>
      </c>
      <c r="T326" s="64" t="n">
        <v>79.565</v>
      </c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10"/>
      <c r="HX326" s="10"/>
      <c r="HY326" s="10"/>
      <c r="HZ326" s="10"/>
      <c r="IA326" s="10"/>
      <c r="IB326" s="10"/>
      <c r="IC326" s="10"/>
      <c r="ID326" s="10"/>
      <c r="IE326" s="10"/>
      <c r="IF326" s="10"/>
      <c r="IG326" s="10"/>
      <c r="IH326" s="10"/>
      <c r="II326" s="10"/>
      <c r="IJ326" s="10"/>
      <c r="IK326" s="10"/>
      <c r="IL326" s="10"/>
      <c r="IM326" s="10"/>
      <c r="IN326" s="10"/>
      <c r="IO326" s="10"/>
      <c r="IP326" s="10"/>
      <c r="IQ326" s="10"/>
      <c r="IR326" s="10"/>
      <c r="IS326" s="10"/>
      <c r="IT326" s="10"/>
      <c r="IU326" s="10"/>
    </row>
    <row r="327" s="67" customFormat="true" ht="14" hidden="false" customHeight="false" outlineLevel="0" collapsed="false">
      <c r="A327" s="57" t="s">
        <v>1051</v>
      </c>
      <c r="B327" s="120" t="s">
        <v>1052</v>
      </c>
      <c r="C327" s="93" t="s">
        <v>1053</v>
      </c>
      <c r="D327" s="94" t="s">
        <v>143</v>
      </c>
      <c r="E327" s="95" t="n">
        <v>13.17</v>
      </c>
      <c r="F327" s="61" t="n">
        <v>43159</v>
      </c>
      <c r="G327" s="59" t="s">
        <v>139</v>
      </c>
      <c r="H327" s="90" t="s">
        <v>61</v>
      </c>
      <c r="I327" s="97" t="n">
        <v>5</v>
      </c>
      <c r="J327" s="97" t="n">
        <v>1</v>
      </c>
      <c r="K327" s="98" t="n">
        <v>6</v>
      </c>
      <c r="L327" s="97" t="n">
        <v>6</v>
      </c>
      <c r="M327" s="98" t="n">
        <v>9</v>
      </c>
      <c r="N327" s="99" t="n">
        <v>3</v>
      </c>
      <c r="O327" s="96" t="n">
        <v>6</v>
      </c>
      <c r="P327" s="99" t="n">
        <v>3</v>
      </c>
      <c r="Q327" s="96" t="n">
        <f aca="false">2.5*5</f>
        <v>12.5</v>
      </c>
      <c r="R327" s="100" t="n">
        <v>3</v>
      </c>
      <c r="S327" s="99" t="n">
        <v>3.5</v>
      </c>
      <c r="T327" s="98" t="n">
        <f aca="false">3+6+3+12.5</f>
        <v>24.5</v>
      </c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10"/>
      <c r="HX327" s="10"/>
      <c r="HY327" s="10"/>
      <c r="HZ327" s="10"/>
      <c r="IA327" s="10"/>
      <c r="IB327" s="10"/>
      <c r="IC327" s="10"/>
      <c r="ID327" s="10"/>
      <c r="IE327" s="10"/>
      <c r="IF327" s="10"/>
      <c r="IG327" s="10"/>
      <c r="IH327" s="10"/>
      <c r="II327" s="10"/>
      <c r="IJ327" s="10"/>
      <c r="IK327" s="10"/>
      <c r="IL327" s="10"/>
      <c r="IM327" s="10"/>
      <c r="IN327" s="10"/>
      <c r="IO327" s="10"/>
      <c r="IP327" s="10"/>
      <c r="IQ327" s="10"/>
      <c r="IR327" s="10"/>
      <c r="IS327" s="10"/>
      <c r="IT327" s="10"/>
      <c r="IU327" s="10"/>
    </row>
    <row r="328" customFormat="false" ht="25" hidden="false" customHeight="false" outlineLevel="0" collapsed="false">
      <c r="A328" s="57" t="s">
        <v>1026</v>
      </c>
      <c r="B328" s="58" t="s">
        <v>1054</v>
      </c>
      <c r="C328" s="59" t="s">
        <v>1028</v>
      </c>
      <c r="D328" s="59" t="s">
        <v>143</v>
      </c>
      <c r="E328" s="60" t="n">
        <v>19.0666666666667</v>
      </c>
      <c r="F328" s="61" t="n">
        <v>38077</v>
      </c>
      <c r="G328" s="62" t="n">
        <v>29.4</v>
      </c>
      <c r="H328" s="59" t="s">
        <v>64</v>
      </c>
      <c r="I328" s="63" t="n">
        <v>5</v>
      </c>
      <c r="J328" s="63" t="n">
        <v>3.1</v>
      </c>
      <c r="K328" s="64" t="n">
        <v>8.1</v>
      </c>
      <c r="L328" s="63" t="n">
        <v>9.15</v>
      </c>
      <c r="M328" s="64" t="n">
        <v>12.15</v>
      </c>
      <c r="N328" s="63" t="n">
        <v>3</v>
      </c>
      <c r="O328" s="63" t="n">
        <v>9.15</v>
      </c>
      <c r="P328" s="63" t="n">
        <v>9.3</v>
      </c>
      <c r="Q328" s="63" t="n">
        <v>15.5</v>
      </c>
      <c r="R328" s="63" t="n">
        <v>3</v>
      </c>
      <c r="S328" s="63" t="n">
        <v>33.95</v>
      </c>
      <c r="T328" s="64" t="n">
        <v>36.95</v>
      </c>
    </row>
    <row r="329" s="67" customFormat="true" ht="14" hidden="false" customHeight="false" outlineLevel="0" collapsed="false">
      <c r="A329" s="57" t="s">
        <v>1055</v>
      </c>
      <c r="B329" s="83" t="s">
        <v>1056</v>
      </c>
      <c r="C329" s="75" t="s">
        <v>1057</v>
      </c>
      <c r="D329" s="97" t="s">
        <v>745</v>
      </c>
      <c r="E329" s="111" t="n">
        <f aca="false">(6+4+14)/3</f>
        <v>8</v>
      </c>
      <c r="F329" s="78" t="n">
        <v>43071</v>
      </c>
      <c r="G329" s="75" t="s">
        <v>54</v>
      </c>
      <c r="H329" s="75"/>
      <c r="I329" s="76" t="n">
        <v>5</v>
      </c>
      <c r="J329" s="76" t="n">
        <v>1</v>
      </c>
      <c r="K329" s="157" t="n">
        <v>6</v>
      </c>
      <c r="L329" s="76" t="n">
        <v>1</v>
      </c>
      <c r="M329" s="157" t="n">
        <v>4</v>
      </c>
      <c r="N329" s="76" t="n">
        <v>3</v>
      </c>
      <c r="O329" s="76" t="n">
        <f aca="false">(1*((1+1)/2)*3)</f>
        <v>3</v>
      </c>
      <c r="P329" s="76" t="n">
        <v>3</v>
      </c>
      <c r="Q329" s="76" t="n">
        <v>5</v>
      </c>
      <c r="R329" s="76" t="n">
        <v>3</v>
      </c>
      <c r="S329" s="76" t="n">
        <v>2</v>
      </c>
      <c r="T329" s="114" t="n">
        <f aca="false">3+3+3+5</f>
        <v>14</v>
      </c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10"/>
      <c r="HX329" s="10"/>
      <c r="HY329" s="10"/>
      <c r="HZ329" s="10"/>
      <c r="IA329" s="10"/>
      <c r="IB329" s="10"/>
      <c r="IC329" s="10"/>
      <c r="ID329" s="10"/>
      <c r="IE329" s="10"/>
      <c r="IF329" s="10"/>
      <c r="IG329" s="10"/>
      <c r="IH329" s="10"/>
      <c r="II329" s="10"/>
      <c r="IJ329" s="10"/>
      <c r="IK329" s="10"/>
      <c r="IL329" s="10"/>
      <c r="IM329" s="10"/>
      <c r="IN329" s="10"/>
      <c r="IO329" s="10"/>
      <c r="IP329" s="10"/>
      <c r="IQ329" s="10"/>
      <c r="IR329" s="10"/>
      <c r="IS329" s="10"/>
      <c r="IT329" s="10"/>
      <c r="IU329" s="10"/>
    </row>
    <row r="330" customFormat="false" ht="37.5" hidden="false" customHeight="false" outlineLevel="0" collapsed="false">
      <c r="A330" s="57" t="s">
        <v>1058</v>
      </c>
      <c r="B330" s="58" t="s">
        <v>1059</v>
      </c>
      <c r="C330" s="59" t="s">
        <v>1060</v>
      </c>
      <c r="D330" s="59" t="s">
        <v>509</v>
      </c>
      <c r="E330" s="60" t="n">
        <v>25.17</v>
      </c>
      <c r="F330" s="61" t="n">
        <v>42906</v>
      </c>
      <c r="G330" s="62" t="s">
        <v>54</v>
      </c>
      <c r="H330" s="59"/>
      <c r="I330" s="63" t="n">
        <v>22.5</v>
      </c>
      <c r="J330" s="63" t="n">
        <v>4.5</v>
      </c>
      <c r="K330" s="64" t="n">
        <v>27</v>
      </c>
      <c r="L330" s="63" t="n">
        <v>1.5</v>
      </c>
      <c r="M330" s="64" t="n">
        <v>6.5</v>
      </c>
      <c r="N330" s="63" t="n">
        <v>3</v>
      </c>
      <c r="O330" s="63" t="n">
        <v>15</v>
      </c>
      <c r="P330" s="63" t="n">
        <v>9</v>
      </c>
      <c r="Q330" s="63" t="n">
        <v>15</v>
      </c>
      <c r="R330" s="63" t="n">
        <v>5</v>
      </c>
      <c r="S330" s="63" t="n">
        <v>39</v>
      </c>
      <c r="T330" s="64" t="n">
        <v>42</v>
      </c>
    </row>
    <row r="331" customFormat="false" ht="14" hidden="false" customHeight="false" outlineLevel="0" collapsed="false">
      <c r="A331" s="57" t="s">
        <v>1061</v>
      </c>
      <c r="B331" s="58" t="s">
        <v>1062</v>
      </c>
      <c r="C331" s="59" t="s">
        <v>1063</v>
      </c>
      <c r="D331" s="59" t="s">
        <v>509</v>
      </c>
      <c r="E331" s="60" t="n">
        <v>26.5916666666667</v>
      </c>
      <c r="F331" s="61" t="n">
        <v>38411</v>
      </c>
      <c r="G331" s="62" t="s">
        <v>54</v>
      </c>
      <c r="H331" s="59" t="s">
        <v>64</v>
      </c>
      <c r="I331" s="63" t="n">
        <v>17.5</v>
      </c>
      <c r="J331" s="63" t="n">
        <v>6.65</v>
      </c>
      <c r="K331" s="64" t="n">
        <v>24.15</v>
      </c>
      <c r="L331" s="63" t="n">
        <v>5.075</v>
      </c>
      <c r="M331" s="64" t="n">
        <v>8.075</v>
      </c>
      <c r="N331" s="63" t="n">
        <v>9</v>
      </c>
      <c r="O331" s="63" t="n">
        <v>4.35</v>
      </c>
      <c r="P331" s="63" t="n">
        <v>5.7</v>
      </c>
      <c r="Q331" s="63" t="n">
        <v>28.5</v>
      </c>
      <c r="R331" s="63" t="n">
        <v>3</v>
      </c>
      <c r="S331" s="63" t="n">
        <v>38.55</v>
      </c>
      <c r="T331" s="64" t="n">
        <v>47.55</v>
      </c>
    </row>
    <row r="332" customFormat="false" ht="14" hidden="false" customHeight="false" outlineLevel="0" collapsed="false">
      <c r="A332" s="57" t="s">
        <v>1064</v>
      </c>
      <c r="B332" s="120" t="s">
        <v>1065</v>
      </c>
      <c r="C332" s="158" t="s">
        <v>1066</v>
      </c>
      <c r="D332" s="94" t="s">
        <v>50</v>
      </c>
      <c r="E332" s="95" t="n">
        <v>19.33</v>
      </c>
      <c r="F332" s="61" t="n">
        <v>43159</v>
      </c>
      <c r="G332" s="59" t="s">
        <v>139</v>
      </c>
      <c r="H332" s="90" t="s">
        <v>61</v>
      </c>
      <c r="I332" s="97" t="n">
        <v>5</v>
      </c>
      <c r="J332" s="97" t="n">
        <v>3</v>
      </c>
      <c r="K332" s="98" t="n">
        <v>8</v>
      </c>
      <c r="L332" s="96" t="n">
        <f aca="false">1*(((1+3)/2)*1)</f>
        <v>2</v>
      </c>
      <c r="M332" s="98" t="n">
        <v>7</v>
      </c>
      <c r="N332" s="99" t="n">
        <v>1</v>
      </c>
      <c r="O332" s="96" t="n">
        <f aca="false">(3*(((1+3)/2)*3))</f>
        <v>18</v>
      </c>
      <c r="P332" s="99" t="n">
        <v>9</v>
      </c>
      <c r="Q332" s="96" t="n">
        <v>15</v>
      </c>
      <c r="R332" s="100" t="n">
        <v>5</v>
      </c>
      <c r="S332" s="99" t="n">
        <v>4</v>
      </c>
      <c r="T332" s="98" t="n">
        <f aca="false">1+18+9+15</f>
        <v>43</v>
      </c>
    </row>
    <row r="333" s="67" customFormat="true" ht="14" hidden="false" customHeight="false" outlineLevel="0" collapsed="false">
      <c r="A333" s="57" t="s">
        <v>1067</v>
      </c>
      <c r="B333" s="120" t="s">
        <v>1068</v>
      </c>
      <c r="C333" s="93" t="s">
        <v>1069</v>
      </c>
      <c r="D333" s="94" t="s">
        <v>50</v>
      </c>
      <c r="E333" s="95" t="n">
        <v>11.33</v>
      </c>
      <c r="F333" s="61" t="n">
        <v>43159</v>
      </c>
      <c r="G333" s="59" t="s">
        <v>139</v>
      </c>
      <c r="H333" s="90" t="s">
        <v>61</v>
      </c>
      <c r="I333" s="96" t="n">
        <f aca="false">1.5*5</f>
        <v>7.5</v>
      </c>
      <c r="J333" s="97" t="n">
        <v>1.5</v>
      </c>
      <c r="K333" s="98" t="n">
        <v>9</v>
      </c>
      <c r="L333" s="96" t="n">
        <f aca="false">(1.5*(((4)/2)*1))</f>
        <v>3</v>
      </c>
      <c r="M333" s="98" t="n">
        <v>8</v>
      </c>
      <c r="N333" s="99" t="n">
        <v>3</v>
      </c>
      <c r="O333" s="96" t="n">
        <f aca="false">(1*((4)/2)*3)</f>
        <v>6</v>
      </c>
      <c r="P333" s="99" t="n">
        <v>3</v>
      </c>
      <c r="Q333" s="96" t="n">
        <v>5</v>
      </c>
      <c r="R333" s="100" t="n">
        <v>5</v>
      </c>
      <c r="S333" s="99" t="n">
        <v>2</v>
      </c>
      <c r="T333" s="98" t="n">
        <f aca="false">3+6+3+5</f>
        <v>17</v>
      </c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  <c r="HT333" s="10"/>
      <c r="HU333" s="10"/>
      <c r="HV333" s="10"/>
      <c r="HW333" s="10"/>
      <c r="HX333" s="10"/>
      <c r="HY333" s="10"/>
      <c r="HZ333" s="10"/>
      <c r="IA333" s="10"/>
      <c r="IB333" s="10"/>
      <c r="IC333" s="10"/>
      <c r="ID333" s="10"/>
      <c r="IE333" s="10"/>
      <c r="IF333" s="10"/>
      <c r="IG333" s="10"/>
      <c r="IH333" s="10"/>
      <c r="II333" s="10"/>
      <c r="IJ333" s="10"/>
      <c r="IK333" s="10"/>
      <c r="IL333" s="10"/>
      <c r="IM333" s="10"/>
      <c r="IN333" s="10"/>
      <c r="IO333" s="10"/>
      <c r="IP333" s="10"/>
      <c r="IQ333" s="10"/>
      <c r="IR333" s="10"/>
      <c r="IS333" s="10"/>
      <c r="IT333" s="10"/>
      <c r="IU333" s="10"/>
    </row>
    <row r="334" customFormat="false" ht="14" hidden="false" customHeight="false" outlineLevel="0" collapsed="false">
      <c r="A334" s="82" t="s">
        <v>1070</v>
      </c>
      <c r="B334" s="101" t="s">
        <v>1071</v>
      </c>
      <c r="C334" s="102" t="s">
        <v>1072</v>
      </c>
      <c r="D334" s="102" t="s">
        <v>143</v>
      </c>
      <c r="E334" s="60" t="n">
        <v>24</v>
      </c>
      <c r="F334" s="104" t="n">
        <v>39578</v>
      </c>
      <c r="G334" s="105" t="s">
        <v>54</v>
      </c>
      <c r="H334" s="102" t="s">
        <v>61</v>
      </c>
      <c r="I334" s="102" t="n">
        <v>10</v>
      </c>
      <c r="J334" s="102" t="n">
        <v>2</v>
      </c>
      <c r="K334" s="106" t="n">
        <v>12</v>
      </c>
      <c r="L334" s="102" t="n">
        <v>12</v>
      </c>
      <c r="M334" s="106" t="n">
        <v>15</v>
      </c>
      <c r="N334" s="102" t="n">
        <v>18</v>
      </c>
      <c r="O334" s="102" t="n">
        <v>9</v>
      </c>
      <c r="P334" s="102" t="n">
        <v>5</v>
      </c>
      <c r="Q334" s="102" t="n">
        <v>1</v>
      </c>
      <c r="R334" s="102" t="n">
        <v>13</v>
      </c>
      <c r="S334" s="102" t="n">
        <v>32</v>
      </c>
      <c r="T334" s="106" t="n">
        <v>47</v>
      </c>
    </row>
    <row r="335" customFormat="false" ht="14.25" hidden="false" customHeight="true" outlineLevel="0" collapsed="false">
      <c r="A335" s="57" t="s">
        <v>1073</v>
      </c>
      <c r="B335" s="58" t="s">
        <v>1074</v>
      </c>
      <c r="C335" s="59" t="s">
        <v>1075</v>
      </c>
      <c r="D335" s="59" t="s">
        <v>78</v>
      </c>
      <c r="E335" s="60" t="n">
        <v>36.8333333333333</v>
      </c>
      <c r="F335" s="61" t="n">
        <v>36172</v>
      </c>
      <c r="G335" s="62" t="n">
        <v>36.8</v>
      </c>
      <c r="H335" s="59" t="s">
        <v>64</v>
      </c>
      <c r="I335" s="63" t="n">
        <v>37.5</v>
      </c>
      <c r="J335" s="63" t="n">
        <v>7.5</v>
      </c>
      <c r="K335" s="64" t="n">
        <v>45</v>
      </c>
      <c r="L335" s="63" t="n">
        <v>4.5</v>
      </c>
      <c r="M335" s="64" t="n">
        <v>9.5</v>
      </c>
      <c r="N335" s="63" t="n">
        <v>1</v>
      </c>
      <c r="O335" s="63" t="n">
        <v>15</v>
      </c>
      <c r="P335" s="63" t="n">
        <v>15</v>
      </c>
      <c r="Q335" s="63" t="n">
        <v>25</v>
      </c>
      <c r="R335" s="63" t="n">
        <v>5</v>
      </c>
      <c r="S335" s="63" t="n">
        <v>55</v>
      </c>
      <c r="T335" s="64" t="n">
        <v>56</v>
      </c>
    </row>
    <row r="336" s="115" customFormat="true" ht="14" hidden="false" customHeight="false" outlineLevel="0" collapsed="false">
      <c r="A336" s="131" t="s">
        <v>1076</v>
      </c>
      <c r="B336" s="132" t="s">
        <v>1077</v>
      </c>
      <c r="C336" s="133" t="s">
        <v>1078</v>
      </c>
      <c r="D336" s="59" t="s">
        <v>78</v>
      </c>
      <c r="E336" s="60" t="n">
        <v>32.6666666666667</v>
      </c>
      <c r="F336" s="61" t="n">
        <v>38411</v>
      </c>
      <c r="G336" s="62" t="n">
        <v>69.3</v>
      </c>
      <c r="H336" s="59" t="s">
        <v>61</v>
      </c>
      <c r="I336" s="63" t="n">
        <v>25</v>
      </c>
      <c r="J336" s="63" t="n">
        <v>5</v>
      </c>
      <c r="K336" s="64" t="n">
        <v>30</v>
      </c>
      <c r="L336" s="63" t="n">
        <v>1</v>
      </c>
      <c r="M336" s="64" t="n">
        <v>4</v>
      </c>
      <c r="N336" s="63" t="n">
        <v>15</v>
      </c>
      <c r="O336" s="63" t="n">
        <v>9</v>
      </c>
      <c r="P336" s="63" t="n">
        <v>15</v>
      </c>
      <c r="Q336" s="63" t="n">
        <v>25</v>
      </c>
      <c r="R336" s="63" t="n">
        <v>3</v>
      </c>
      <c r="S336" s="63" t="n">
        <v>49</v>
      </c>
      <c r="T336" s="64" t="n">
        <v>64</v>
      </c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/>
      <c r="HT336" s="10"/>
      <c r="HU336" s="10"/>
      <c r="HV336" s="10"/>
      <c r="HW336" s="10"/>
      <c r="HX336" s="10"/>
      <c r="HY336" s="10"/>
      <c r="HZ336" s="10"/>
      <c r="IA336" s="10"/>
      <c r="IB336" s="10"/>
      <c r="IC336" s="10"/>
      <c r="ID336" s="10"/>
      <c r="IE336" s="10"/>
      <c r="IF336" s="10"/>
      <c r="IG336" s="10"/>
      <c r="IH336" s="10"/>
      <c r="II336" s="10"/>
      <c r="IJ336" s="10"/>
      <c r="IK336" s="10"/>
      <c r="IL336" s="10"/>
      <c r="IM336" s="10"/>
      <c r="IN336" s="10"/>
      <c r="IO336" s="10"/>
      <c r="IP336" s="10"/>
      <c r="IQ336" s="10"/>
      <c r="IR336" s="10"/>
      <c r="IS336" s="10"/>
      <c r="IT336" s="10"/>
      <c r="IU336" s="10"/>
    </row>
    <row r="337" s="115" customFormat="true" ht="16" hidden="false" customHeight="true" outlineLevel="0" collapsed="false">
      <c r="A337" s="159" t="s">
        <v>1079</v>
      </c>
      <c r="B337" s="132" t="s">
        <v>1080</v>
      </c>
      <c r="C337" s="133" t="s">
        <v>1081</v>
      </c>
      <c r="D337" s="59" t="s">
        <v>78</v>
      </c>
      <c r="E337" s="60" t="n">
        <v>22.0766666666667</v>
      </c>
      <c r="F337" s="61" t="n">
        <v>36891</v>
      </c>
      <c r="G337" s="62" t="s">
        <v>236</v>
      </c>
      <c r="H337" s="59" t="s">
        <v>1082</v>
      </c>
      <c r="I337" s="63" t="n">
        <v>5</v>
      </c>
      <c r="J337" s="63" t="n">
        <v>1.9</v>
      </c>
      <c r="K337" s="64" t="n">
        <v>6.9</v>
      </c>
      <c r="L337" s="63" t="n">
        <v>1.45</v>
      </c>
      <c r="M337" s="64" t="n">
        <v>4.45</v>
      </c>
      <c r="N337" s="63" t="n">
        <v>15</v>
      </c>
      <c r="O337" s="63" t="n">
        <v>4.35</v>
      </c>
      <c r="P337" s="63" t="n">
        <v>19.95</v>
      </c>
      <c r="Q337" s="63" t="n">
        <v>15.58</v>
      </c>
      <c r="R337" s="63" t="n">
        <v>3</v>
      </c>
      <c r="S337" s="63" t="n">
        <v>39.88</v>
      </c>
      <c r="T337" s="64" t="n">
        <v>54.88</v>
      </c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  <c r="HT337" s="10"/>
      <c r="HU337" s="10"/>
      <c r="HV337" s="10"/>
      <c r="HW337" s="10"/>
      <c r="HX337" s="10"/>
      <c r="HY337" s="10"/>
      <c r="HZ337" s="10"/>
      <c r="IA337" s="10"/>
      <c r="IB337" s="10"/>
      <c r="IC337" s="10"/>
      <c r="ID337" s="10"/>
      <c r="IE337" s="10"/>
      <c r="IF337" s="10"/>
      <c r="IG337" s="10"/>
      <c r="IH337" s="10"/>
      <c r="II337" s="10"/>
      <c r="IJ337" s="10"/>
      <c r="IK337" s="10"/>
      <c r="IL337" s="10"/>
      <c r="IM337" s="10"/>
      <c r="IN337" s="10"/>
      <c r="IO337" s="10"/>
      <c r="IP337" s="10"/>
      <c r="IQ337" s="10"/>
      <c r="IR337" s="10"/>
      <c r="IS337" s="10"/>
      <c r="IT337" s="10"/>
      <c r="IU337" s="10"/>
    </row>
    <row r="338" customFormat="false" ht="14" hidden="false" customHeight="false" outlineLevel="0" collapsed="false">
      <c r="A338" s="57" t="s">
        <v>1083</v>
      </c>
      <c r="B338" s="58" t="s">
        <v>1084</v>
      </c>
      <c r="C338" s="59" t="s">
        <v>1085</v>
      </c>
      <c r="D338" s="59" t="s">
        <v>78</v>
      </c>
      <c r="E338" s="60" t="n">
        <v>22</v>
      </c>
      <c r="F338" s="61" t="n">
        <v>38077</v>
      </c>
      <c r="G338" s="62" t="n">
        <v>30.7</v>
      </c>
      <c r="H338" s="59" t="s">
        <v>61</v>
      </c>
      <c r="I338" s="63" t="n">
        <v>5</v>
      </c>
      <c r="J338" s="63" t="n">
        <v>1</v>
      </c>
      <c r="K338" s="64" t="n">
        <v>6</v>
      </c>
      <c r="L338" s="63" t="n">
        <v>6</v>
      </c>
      <c r="M338" s="64" t="n">
        <v>11</v>
      </c>
      <c r="N338" s="63" t="n">
        <v>3</v>
      </c>
      <c r="O338" s="63" t="n">
        <v>6</v>
      </c>
      <c r="P338" s="63" t="n">
        <v>15</v>
      </c>
      <c r="Q338" s="63" t="n">
        <v>25</v>
      </c>
      <c r="R338" s="63" t="n">
        <v>5</v>
      </c>
      <c r="S338" s="63" t="n">
        <v>46</v>
      </c>
      <c r="T338" s="64" t="n">
        <v>49</v>
      </c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  <c r="DS338" s="67"/>
      <c r="DT338" s="67"/>
      <c r="DU338" s="67"/>
      <c r="DV338" s="67"/>
      <c r="DW338" s="67"/>
      <c r="DX338" s="67"/>
      <c r="DY338" s="67"/>
      <c r="DZ338" s="67"/>
      <c r="EA338" s="67"/>
      <c r="EB338" s="67"/>
      <c r="EC338" s="67"/>
      <c r="ED338" s="67"/>
      <c r="EE338" s="67"/>
      <c r="EF338" s="67"/>
      <c r="EG338" s="67"/>
      <c r="EH338" s="67"/>
      <c r="EI338" s="67"/>
      <c r="EJ338" s="67"/>
      <c r="EK338" s="67"/>
      <c r="EL338" s="67"/>
      <c r="EM338" s="67"/>
      <c r="EN338" s="67"/>
      <c r="EO338" s="67"/>
      <c r="EP338" s="67"/>
      <c r="EQ338" s="67"/>
      <c r="ER338" s="67"/>
      <c r="ES338" s="67"/>
      <c r="ET338" s="67"/>
      <c r="EU338" s="67"/>
      <c r="EV338" s="67"/>
      <c r="EW338" s="67"/>
      <c r="EX338" s="67"/>
      <c r="EY338" s="67"/>
      <c r="EZ338" s="67"/>
      <c r="FA338" s="67"/>
      <c r="FB338" s="67"/>
      <c r="FC338" s="67"/>
      <c r="FD338" s="67"/>
      <c r="FE338" s="67"/>
      <c r="FF338" s="67"/>
      <c r="FG338" s="67"/>
      <c r="FH338" s="67"/>
      <c r="FI338" s="67"/>
      <c r="FJ338" s="67"/>
      <c r="FK338" s="67"/>
      <c r="FL338" s="67"/>
      <c r="FM338" s="67"/>
      <c r="FN338" s="67"/>
      <c r="FO338" s="67"/>
      <c r="FP338" s="67"/>
      <c r="FQ338" s="67"/>
      <c r="FR338" s="67"/>
      <c r="FS338" s="67"/>
      <c r="FT338" s="67"/>
      <c r="FU338" s="67"/>
      <c r="FV338" s="67"/>
      <c r="FW338" s="67"/>
      <c r="FX338" s="67"/>
      <c r="FY338" s="67"/>
      <c r="FZ338" s="67"/>
      <c r="GA338" s="67"/>
      <c r="GB338" s="67"/>
      <c r="GC338" s="67"/>
      <c r="GD338" s="67"/>
      <c r="GE338" s="67"/>
      <c r="GF338" s="67"/>
      <c r="GG338" s="67"/>
      <c r="GH338" s="67"/>
      <c r="GI338" s="67"/>
      <c r="GJ338" s="67"/>
      <c r="GK338" s="67"/>
      <c r="GL338" s="67"/>
      <c r="GM338" s="67"/>
      <c r="GN338" s="67"/>
      <c r="GO338" s="67"/>
      <c r="GP338" s="67"/>
      <c r="GQ338" s="67"/>
      <c r="GR338" s="67"/>
      <c r="GS338" s="67"/>
      <c r="GT338" s="67"/>
      <c r="GU338" s="67"/>
      <c r="GV338" s="67"/>
      <c r="GW338" s="67"/>
      <c r="GX338" s="67"/>
      <c r="GY338" s="67"/>
      <c r="GZ338" s="67"/>
      <c r="HA338" s="67"/>
      <c r="HB338" s="67"/>
      <c r="HC338" s="67"/>
      <c r="HD338" s="67"/>
      <c r="HE338" s="67"/>
      <c r="HF338" s="67"/>
      <c r="HG338" s="67"/>
      <c r="HH338" s="67"/>
      <c r="HI338" s="67"/>
      <c r="HJ338" s="67"/>
      <c r="HK338" s="67"/>
      <c r="HL338" s="67"/>
      <c r="HM338" s="67"/>
      <c r="HN338" s="67"/>
      <c r="HO338" s="67"/>
      <c r="HP338" s="67"/>
      <c r="HQ338" s="67"/>
      <c r="HR338" s="67"/>
      <c r="HS338" s="67"/>
      <c r="HT338" s="67"/>
      <c r="HU338" s="67"/>
      <c r="HV338" s="67"/>
      <c r="HW338" s="67"/>
      <c r="HX338" s="67"/>
      <c r="HY338" s="67"/>
      <c r="HZ338" s="67"/>
      <c r="IA338" s="67"/>
      <c r="IB338" s="67"/>
      <c r="IC338" s="67"/>
      <c r="ID338" s="67"/>
      <c r="IE338" s="67"/>
      <c r="IF338" s="67"/>
      <c r="IG338" s="67"/>
      <c r="IH338" s="67"/>
      <c r="II338" s="67"/>
      <c r="IJ338" s="67"/>
      <c r="IK338" s="67"/>
      <c r="IL338" s="67"/>
      <c r="IM338" s="67"/>
      <c r="IN338" s="67"/>
      <c r="IO338" s="67"/>
      <c r="IP338" s="67"/>
      <c r="IQ338" s="67"/>
      <c r="IR338" s="67"/>
      <c r="IS338" s="67"/>
      <c r="IT338" s="67"/>
      <c r="IU338" s="67"/>
    </row>
    <row r="339" customFormat="false" ht="14.25" hidden="false" customHeight="true" outlineLevel="0" collapsed="false">
      <c r="A339" s="57" t="s">
        <v>1086</v>
      </c>
      <c r="B339" s="58" t="s">
        <v>1087</v>
      </c>
      <c r="C339" s="59" t="s">
        <v>1088</v>
      </c>
      <c r="D339" s="59" t="s">
        <v>78</v>
      </c>
      <c r="E339" s="60" t="n">
        <v>53.6666666666667</v>
      </c>
      <c r="F339" s="61" t="n">
        <v>35463</v>
      </c>
      <c r="G339" s="62" t="n">
        <v>53.67</v>
      </c>
      <c r="H339" s="59" t="s">
        <v>61</v>
      </c>
      <c r="I339" s="63" t="n">
        <v>10</v>
      </c>
      <c r="J339" s="63" t="n">
        <v>10</v>
      </c>
      <c r="K339" s="64" t="n">
        <v>20</v>
      </c>
      <c r="L339" s="63" t="n">
        <v>10</v>
      </c>
      <c r="M339" s="64" t="n">
        <v>11</v>
      </c>
      <c r="N339" s="63" t="n">
        <v>25</v>
      </c>
      <c r="O339" s="63" t="n">
        <v>15</v>
      </c>
      <c r="P339" s="63" t="n">
        <v>15</v>
      </c>
      <c r="Q339" s="63" t="n">
        <v>75</v>
      </c>
      <c r="R339" s="63" t="n">
        <v>1</v>
      </c>
      <c r="S339" s="63" t="n">
        <v>105</v>
      </c>
      <c r="T339" s="64" t="n">
        <v>130</v>
      </c>
    </row>
    <row r="340" s="67" customFormat="true" ht="14" hidden="false" customHeight="false" outlineLevel="0" collapsed="false">
      <c r="A340" s="57" t="s">
        <v>1089</v>
      </c>
      <c r="B340" s="58" t="s">
        <v>1090</v>
      </c>
      <c r="C340" s="59" t="s">
        <v>1091</v>
      </c>
      <c r="D340" s="59" t="s">
        <v>78</v>
      </c>
      <c r="E340" s="60" t="n">
        <v>32.08</v>
      </c>
      <c r="F340" s="61" t="n">
        <v>36172</v>
      </c>
      <c r="G340" s="62" t="n">
        <v>33.42</v>
      </c>
      <c r="H340" s="59" t="s">
        <v>64</v>
      </c>
      <c r="I340" s="63" t="n">
        <v>5</v>
      </c>
      <c r="J340" s="63" t="n">
        <v>5</v>
      </c>
      <c r="K340" s="64" t="n">
        <v>10</v>
      </c>
      <c r="L340" s="63" t="n">
        <v>5</v>
      </c>
      <c r="M340" s="64" t="n">
        <v>8</v>
      </c>
      <c r="N340" s="63" t="n">
        <v>9</v>
      </c>
      <c r="O340" s="63" t="n">
        <v>15</v>
      </c>
      <c r="P340" s="63" t="n">
        <v>15</v>
      </c>
      <c r="Q340" s="63" t="n">
        <v>39.25</v>
      </c>
      <c r="R340" s="63" t="n">
        <v>3</v>
      </c>
      <c r="S340" s="63" t="n">
        <v>69.25</v>
      </c>
      <c r="T340" s="64" t="n">
        <v>78.25</v>
      </c>
    </row>
    <row r="341" customFormat="false" ht="14" hidden="false" customHeight="false" outlineLevel="0" collapsed="false">
      <c r="A341" s="57" t="s">
        <v>1092</v>
      </c>
      <c r="B341" s="160" t="s">
        <v>1093</v>
      </c>
      <c r="C341" s="59"/>
      <c r="D341" s="59" t="s">
        <v>85</v>
      </c>
      <c r="E341" s="60" t="n">
        <v>25.1666666666667</v>
      </c>
      <c r="F341" s="61" t="n">
        <v>38411</v>
      </c>
      <c r="G341" s="62" t="n">
        <v>23.3</v>
      </c>
      <c r="H341" s="59" t="s">
        <v>64</v>
      </c>
      <c r="I341" s="63" t="n">
        <v>22.5</v>
      </c>
      <c r="J341" s="63" t="n">
        <v>4.5</v>
      </c>
      <c r="K341" s="64" t="n">
        <v>27</v>
      </c>
      <c r="L341" s="63" t="n">
        <v>1.5</v>
      </c>
      <c r="M341" s="64" t="n">
        <v>2.5</v>
      </c>
      <c r="N341" s="63" t="n">
        <v>25</v>
      </c>
      <c r="O341" s="63" t="n">
        <v>3</v>
      </c>
      <c r="P341" s="63" t="n">
        <v>3</v>
      </c>
      <c r="Q341" s="63" t="n">
        <v>15</v>
      </c>
      <c r="R341" s="63" t="n">
        <v>1</v>
      </c>
      <c r="S341" s="63" t="n">
        <v>21</v>
      </c>
      <c r="T341" s="64" t="n">
        <v>46</v>
      </c>
    </row>
    <row r="342" customFormat="false" ht="14" hidden="false" customHeight="false" outlineLevel="0" collapsed="false">
      <c r="A342" s="57" t="s">
        <v>1092</v>
      </c>
      <c r="B342" s="160" t="s">
        <v>1093</v>
      </c>
      <c r="C342" s="59" t="s">
        <v>376</v>
      </c>
      <c r="D342" s="59" t="s">
        <v>419</v>
      </c>
      <c r="E342" s="60" t="n">
        <v>53.57</v>
      </c>
      <c r="F342" s="61" t="n">
        <v>38411</v>
      </c>
      <c r="G342" s="62" t="s">
        <v>54</v>
      </c>
      <c r="H342" s="59" t="s">
        <v>64</v>
      </c>
      <c r="I342" s="63" t="n">
        <v>50</v>
      </c>
      <c r="J342" s="63" t="n">
        <v>24</v>
      </c>
      <c r="K342" s="64" t="n">
        <v>74</v>
      </c>
      <c r="L342" s="63" t="n">
        <v>5.4</v>
      </c>
      <c r="M342" s="64" t="n">
        <v>10.4</v>
      </c>
      <c r="N342" s="63" t="n">
        <v>1</v>
      </c>
      <c r="O342" s="63" t="n">
        <v>40.5</v>
      </c>
      <c r="P342" s="63" t="n">
        <v>7.2</v>
      </c>
      <c r="Q342" s="63" t="n">
        <v>27.6</v>
      </c>
      <c r="R342" s="63" t="n">
        <v>5</v>
      </c>
      <c r="S342" s="63" t="n">
        <v>75.3</v>
      </c>
      <c r="T342" s="64" t="n">
        <v>76.3</v>
      </c>
    </row>
    <row r="343" customFormat="false" ht="14" hidden="false" customHeight="false" outlineLevel="0" collapsed="false">
      <c r="A343" s="82" t="s">
        <v>1094</v>
      </c>
      <c r="B343" s="89" t="s">
        <v>1095</v>
      </c>
      <c r="C343" s="90" t="s">
        <v>1096</v>
      </c>
      <c r="D343" s="59" t="s">
        <v>78</v>
      </c>
      <c r="E343" s="91" t="n">
        <v>35.2166666666667</v>
      </c>
      <c r="F343" s="61" t="n">
        <v>35468</v>
      </c>
      <c r="G343" s="63" t="n">
        <v>35.22</v>
      </c>
      <c r="H343" s="90" t="s">
        <v>236</v>
      </c>
      <c r="I343" s="63" t="n">
        <v>45</v>
      </c>
      <c r="J343" s="63" t="n">
        <v>9</v>
      </c>
      <c r="K343" s="64" t="n">
        <v>54</v>
      </c>
      <c r="L343" s="63" t="n">
        <v>3</v>
      </c>
      <c r="M343" s="64" t="n">
        <v>4</v>
      </c>
      <c r="N343" s="63" t="n">
        <v>9</v>
      </c>
      <c r="O343" s="63" t="n">
        <v>3</v>
      </c>
      <c r="P343" s="63" t="n">
        <v>15</v>
      </c>
      <c r="Q343" s="63" t="n">
        <v>20.65</v>
      </c>
      <c r="R343" s="63" t="n">
        <v>1</v>
      </c>
      <c r="S343" s="63" t="n">
        <v>38.65</v>
      </c>
      <c r="T343" s="64" t="n">
        <v>47.65</v>
      </c>
    </row>
    <row r="344" s="67" customFormat="true" ht="14" hidden="false" customHeight="false" outlineLevel="0" collapsed="false">
      <c r="A344" s="57" t="s">
        <v>1097</v>
      </c>
      <c r="B344" s="58" t="s">
        <v>1098</v>
      </c>
      <c r="C344" s="59" t="s">
        <v>1099</v>
      </c>
      <c r="D344" s="59" t="s">
        <v>143</v>
      </c>
      <c r="E344" s="60" t="n">
        <v>40.6111111111111</v>
      </c>
      <c r="F344" s="61" t="n">
        <v>35468</v>
      </c>
      <c r="G344" s="62" t="n">
        <v>40.61</v>
      </c>
      <c r="H344" s="59" t="s">
        <v>64</v>
      </c>
      <c r="I344" s="63" t="n">
        <v>18.3333333333333</v>
      </c>
      <c r="J344" s="63" t="n">
        <v>11.3666666666667</v>
      </c>
      <c r="K344" s="64" t="n">
        <v>29.7</v>
      </c>
      <c r="L344" s="63" t="n">
        <v>11.1833333333333</v>
      </c>
      <c r="M344" s="64" t="n">
        <v>12.1833333333333</v>
      </c>
      <c r="N344" s="63" t="n">
        <v>15</v>
      </c>
      <c r="O344" s="63" t="n">
        <v>9.15</v>
      </c>
      <c r="P344" s="63" t="n">
        <v>9.3</v>
      </c>
      <c r="Q344" s="63" t="n">
        <v>46.5</v>
      </c>
      <c r="R344" s="63" t="n">
        <v>1</v>
      </c>
      <c r="S344" s="63" t="n">
        <v>64.95</v>
      </c>
      <c r="T344" s="64" t="n">
        <v>79.95</v>
      </c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  <c r="IF344" s="10"/>
      <c r="IG344" s="10"/>
      <c r="IH344" s="10"/>
      <c r="II344" s="10"/>
      <c r="IJ344" s="10"/>
      <c r="IK344" s="10"/>
      <c r="IL344" s="10"/>
      <c r="IM344" s="10"/>
      <c r="IN344" s="10"/>
      <c r="IO344" s="10"/>
      <c r="IP344" s="10"/>
      <c r="IQ344" s="10"/>
      <c r="IR344" s="10"/>
      <c r="IS344" s="10"/>
      <c r="IT344" s="10"/>
      <c r="IU344" s="10"/>
    </row>
    <row r="345" customFormat="false" ht="14" hidden="false" customHeight="false" outlineLevel="0" collapsed="false">
      <c r="A345" s="82" t="s">
        <v>1100</v>
      </c>
      <c r="B345" s="74" t="s">
        <v>1101</v>
      </c>
      <c r="C345" s="76" t="s">
        <v>1102</v>
      </c>
      <c r="D345" s="107" t="s">
        <v>50</v>
      </c>
      <c r="E345" s="108" t="n">
        <v>11.3</v>
      </c>
      <c r="F345" s="78" t="n">
        <v>43071</v>
      </c>
      <c r="G345" s="75" t="s">
        <v>54</v>
      </c>
      <c r="H345" s="109"/>
      <c r="I345" s="76" t="n">
        <f aca="false">1.75*5</f>
        <v>8.75</v>
      </c>
      <c r="J345" s="76" t="n">
        <v>1.75</v>
      </c>
      <c r="K345" s="79" t="n">
        <v>10.5</v>
      </c>
      <c r="L345" s="76" t="n">
        <f aca="false">1.75*(((1+3)/2)*1)</f>
        <v>3.5</v>
      </c>
      <c r="M345" s="79" t="n">
        <v>6.5</v>
      </c>
      <c r="N345" s="76" t="n">
        <v>3</v>
      </c>
      <c r="O345" s="76" t="n">
        <f aca="false">(1*(((1+3)/2)*3))</f>
        <v>6</v>
      </c>
      <c r="P345" s="76" t="n">
        <v>3</v>
      </c>
      <c r="Q345" s="76" t="n">
        <v>5</v>
      </c>
      <c r="R345" s="76" t="n">
        <v>3</v>
      </c>
      <c r="S345" s="76" t="n">
        <v>2</v>
      </c>
      <c r="T345" s="79" t="n">
        <v>17</v>
      </c>
    </row>
    <row r="346" customFormat="false" ht="14" hidden="false" customHeight="false" outlineLevel="0" collapsed="false">
      <c r="A346" s="57" t="s">
        <v>1103</v>
      </c>
      <c r="B346" s="58" t="s">
        <v>1104</v>
      </c>
      <c r="C346" s="59" t="s">
        <v>1105</v>
      </c>
      <c r="D346" s="59" t="s">
        <v>50</v>
      </c>
      <c r="E346" s="60" t="n">
        <v>22</v>
      </c>
      <c r="F346" s="61" t="n">
        <v>36172</v>
      </c>
      <c r="G346" s="62" t="n">
        <v>22</v>
      </c>
      <c r="H346" s="59" t="s">
        <v>61</v>
      </c>
      <c r="I346" s="63" t="n">
        <v>7.5</v>
      </c>
      <c r="J346" s="63" t="n">
        <v>4.5</v>
      </c>
      <c r="K346" s="64" t="n">
        <v>12</v>
      </c>
      <c r="L346" s="63" t="n">
        <v>6</v>
      </c>
      <c r="M346" s="64" t="n">
        <v>9</v>
      </c>
      <c r="N346" s="63" t="n">
        <v>9</v>
      </c>
      <c r="O346" s="63" t="n">
        <v>12</v>
      </c>
      <c r="P346" s="63" t="n">
        <v>9</v>
      </c>
      <c r="Q346" s="63" t="n">
        <v>15</v>
      </c>
      <c r="R346" s="63" t="n">
        <v>3</v>
      </c>
      <c r="S346" s="63" t="n">
        <v>36</v>
      </c>
      <c r="T346" s="64" t="n">
        <v>45</v>
      </c>
    </row>
    <row r="347" s="67" customFormat="true" ht="14" hidden="false" customHeight="false" outlineLevel="0" collapsed="false">
      <c r="A347" s="57" t="s">
        <v>1106</v>
      </c>
      <c r="B347" s="58" t="s">
        <v>1107</v>
      </c>
      <c r="C347" s="59" t="s">
        <v>1108</v>
      </c>
      <c r="D347" s="59" t="s">
        <v>50</v>
      </c>
      <c r="E347" s="60" t="n">
        <v>15.3333333333333</v>
      </c>
      <c r="F347" s="61" t="n">
        <v>36544</v>
      </c>
      <c r="G347" s="62" t="n">
        <v>20.33</v>
      </c>
      <c r="H347" s="59" t="s">
        <v>790</v>
      </c>
      <c r="I347" s="63" t="n">
        <v>5</v>
      </c>
      <c r="J347" s="63" t="n">
        <v>3</v>
      </c>
      <c r="K347" s="64" t="n">
        <v>8</v>
      </c>
      <c r="L347" s="63" t="n">
        <v>2</v>
      </c>
      <c r="M347" s="64" t="n">
        <v>5</v>
      </c>
      <c r="N347" s="63" t="n">
        <v>3</v>
      </c>
      <c r="O347" s="63" t="n">
        <v>6</v>
      </c>
      <c r="P347" s="63" t="n">
        <v>9</v>
      </c>
      <c r="Q347" s="63" t="n">
        <v>15</v>
      </c>
      <c r="R347" s="63" t="n">
        <v>3</v>
      </c>
      <c r="S347" s="63" t="n">
        <v>30</v>
      </c>
      <c r="T347" s="64" t="n">
        <v>33</v>
      </c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s="10"/>
      <c r="HV347" s="10"/>
      <c r="HW347" s="10"/>
      <c r="HX347" s="10"/>
      <c r="HY347" s="10"/>
      <c r="HZ347" s="10"/>
      <c r="IA347" s="10"/>
      <c r="IB347" s="10"/>
      <c r="IC347" s="10"/>
      <c r="ID347" s="10"/>
      <c r="IE347" s="10"/>
      <c r="IF347" s="10"/>
      <c r="IG347" s="10"/>
      <c r="IH347" s="10"/>
      <c r="II347" s="10"/>
      <c r="IJ347" s="10"/>
      <c r="IK347" s="10"/>
      <c r="IL347" s="10"/>
      <c r="IM347" s="10"/>
      <c r="IN347" s="10"/>
      <c r="IO347" s="10"/>
      <c r="IP347" s="10"/>
      <c r="IQ347" s="10"/>
      <c r="IR347" s="10"/>
      <c r="IS347" s="10"/>
      <c r="IT347" s="10"/>
      <c r="IU347" s="10"/>
    </row>
    <row r="348" customFormat="false" ht="14" hidden="false" customHeight="false" outlineLevel="0" collapsed="false">
      <c r="A348" s="57" t="s">
        <v>1109</v>
      </c>
      <c r="B348" s="120" t="s">
        <v>1110</v>
      </c>
      <c r="C348" s="93" t="s">
        <v>1111</v>
      </c>
      <c r="D348" s="94" t="s">
        <v>143</v>
      </c>
      <c r="E348" s="95" t="n">
        <v>53.67</v>
      </c>
      <c r="F348" s="61" t="n">
        <v>43159</v>
      </c>
      <c r="G348" s="59" t="s">
        <v>139</v>
      </c>
      <c r="H348" s="90" t="s">
        <v>61</v>
      </c>
      <c r="I348" s="96" t="n">
        <f aca="false">2.5*5</f>
        <v>12.5</v>
      </c>
      <c r="J348" s="96" t="n">
        <f aca="false">2.5*5</f>
        <v>12.5</v>
      </c>
      <c r="K348" s="98" t="n">
        <v>25</v>
      </c>
      <c r="L348" s="96" t="n">
        <f aca="false">(2.5*(((5+5)/2)*3))</f>
        <v>37.5</v>
      </c>
      <c r="M348" s="98" t="n">
        <v>38.5</v>
      </c>
      <c r="N348" s="99" t="n">
        <v>5</v>
      </c>
      <c r="O348" s="96" t="n">
        <f aca="false">(1*(((5+5)/2)*3))</f>
        <v>15</v>
      </c>
      <c r="P348" s="99" t="n">
        <v>15</v>
      </c>
      <c r="Q348" s="96" t="n">
        <f aca="false">5*2.5*5</f>
        <v>62.5</v>
      </c>
      <c r="R348" s="100" t="n">
        <v>1</v>
      </c>
      <c r="S348" s="99" t="n">
        <v>3.5</v>
      </c>
      <c r="T348" s="98" t="n">
        <f aca="false">5+15+15+62.5</f>
        <v>97.5</v>
      </c>
    </row>
    <row r="349" customFormat="false" ht="14" hidden="false" customHeight="false" outlineLevel="0" collapsed="false">
      <c r="A349" s="57" t="s">
        <v>1112</v>
      </c>
      <c r="B349" s="89" t="s">
        <v>1113</v>
      </c>
      <c r="C349" s="90" t="s">
        <v>1114</v>
      </c>
      <c r="D349" s="59" t="s">
        <v>50</v>
      </c>
      <c r="E349" s="91" t="n">
        <v>28.3666666666667</v>
      </c>
      <c r="F349" s="61" t="n">
        <v>36257</v>
      </c>
      <c r="G349" s="63" t="n">
        <v>28.4</v>
      </c>
      <c r="H349" s="90" t="s">
        <v>71</v>
      </c>
      <c r="I349" s="63" t="n">
        <v>5</v>
      </c>
      <c r="J349" s="63" t="n">
        <v>3</v>
      </c>
      <c r="K349" s="64" t="n">
        <v>8</v>
      </c>
      <c r="L349" s="63" t="n">
        <v>3</v>
      </c>
      <c r="M349" s="64" t="n">
        <v>8</v>
      </c>
      <c r="N349" s="63" t="n">
        <v>1</v>
      </c>
      <c r="O349" s="63" t="n">
        <v>27</v>
      </c>
      <c r="P349" s="63" t="n">
        <v>9</v>
      </c>
      <c r="Q349" s="63" t="n">
        <v>32.1</v>
      </c>
      <c r="R349" s="63" t="n">
        <v>5</v>
      </c>
      <c r="S349" s="63" t="n">
        <v>68.1</v>
      </c>
      <c r="T349" s="64" t="n">
        <v>69.1</v>
      </c>
    </row>
    <row r="350" customFormat="false" ht="14" hidden="false" customHeight="false" outlineLevel="0" collapsed="false">
      <c r="A350" s="57" t="s">
        <v>1115</v>
      </c>
      <c r="B350" s="58" t="s">
        <v>1116</v>
      </c>
      <c r="C350" s="59" t="s">
        <v>1117</v>
      </c>
      <c r="D350" s="59" t="s">
        <v>50</v>
      </c>
      <c r="E350" s="60" t="n">
        <v>16.6666666666667</v>
      </c>
      <c r="F350" s="61" t="n">
        <v>38411</v>
      </c>
      <c r="G350" s="62" t="n">
        <v>16.67</v>
      </c>
      <c r="H350" s="59" t="s">
        <v>61</v>
      </c>
      <c r="I350" s="63" t="n">
        <v>5</v>
      </c>
      <c r="J350" s="63" t="n">
        <v>3</v>
      </c>
      <c r="K350" s="64" t="n">
        <v>8</v>
      </c>
      <c r="L350" s="63" t="n">
        <v>3</v>
      </c>
      <c r="M350" s="64" t="n">
        <v>8</v>
      </c>
      <c r="N350" s="63" t="n">
        <v>1</v>
      </c>
      <c r="O350" s="63" t="n">
        <v>9</v>
      </c>
      <c r="P350" s="63" t="n">
        <v>9</v>
      </c>
      <c r="Q350" s="63" t="n">
        <v>15</v>
      </c>
      <c r="R350" s="63" t="n">
        <v>5</v>
      </c>
      <c r="S350" s="63" t="n">
        <v>33</v>
      </c>
      <c r="T350" s="64" t="n">
        <v>34</v>
      </c>
    </row>
    <row r="351" customFormat="false" ht="14.25" hidden="false" customHeight="true" outlineLevel="0" collapsed="false">
      <c r="A351" s="57" t="s">
        <v>1118</v>
      </c>
      <c r="B351" s="58" t="s">
        <v>1119</v>
      </c>
      <c r="C351" s="59" t="s">
        <v>1120</v>
      </c>
      <c r="D351" s="59" t="s">
        <v>78</v>
      </c>
      <c r="E351" s="60" t="n">
        <v>15.31</v>
      </c>
      <c r="F351" s="61" t="n">
        <v>38411</v>
      </c>
      <c r="G351" s="62" t="n">
        <v>28.2</v>
      </c>
      <c r="H351" s="59" t="s">
        <v>64</v>
      </c>
      <c r="I351" s="63" t="n">
        <v>25</v>
      </c>
      <c r="J351" s="63" t="n">
        <v>9.5</v>
      </c>
      <c r="K351" s="64" t="n">
        <v>34.5</v>
      </c>
      <c r="L351" s="63" t="n">
        <v>4.35</v>
      </c>
      <c r="M351" s="64" t="n">
        <v>9.35</v>
      </c>
      <c r="N351" s="63" t="n">
        <v>5</v>
      </c>
      <c r="O351" s="63" t="n">
        <v>13.05</v>
      </c>
      <c r="P351" s="63" t="n">
        <v>28.5</v>
      </c>
      <c r="Q351" s="63" t="n">
        <v>35.815</v>
      </c>
      <c r="R351" s="63" t="n">
        <v>5</v>
      </c>
      <c r="S351" s="63" t="n">
        <v>77.365</v>
      </c>
      <c r="T351" s="64" t="n">
        <v>82.365</v>
      </c>
    </row>
    <row r="352" customFormat="false" ht="37.5" hidden="false" customHeight="false" outlineLevel="0" collapsed="false">
      <c r="A352" s="57" t="s">
        <v>1121</v>
      </c>
      <c r="B352" s="58" t="s">
        <v>1122</v>
      </c>
      <c r="C352" s="59" t="s">
        <v>606</v>
      </c>
      <c r="D352" s="59" t="s">
        <v>143</v>
      </c>
      <c r="E352" s="60" t="n">
        <v>7.33333333333333</v>
      </c>
      <c r="F352" s="61" t="n">
        <v>36616</v>
      </c>
      <c r="G352" s="62" t="n">
        <v>7.33</v>
      </c>
      <c r="H352" s="59" t="s">
        <v>61</v>
      </c>
      <c r="I352" s="63" t="n">
        <v>5</v>
      </c>
      <c r="J352" s="63" t="n">
        <v>1</v>
      </c>
      <c r="K352" s="64" t="n">
        <v>6</v>
      </c>
      <c r="L352" s="63" t="n">
        <v>3</v>
      </c>
      <c r="M352" s="64" t="n">
        <v>4</v>
      </c>
      <c r="N352" s="63" t="n">
        <v>1</v>
      </c>
      <c r="O352" s="63" t="n">
        <v>3</v>
      </c>
      <c r="P352" s="63" t="n">
        <v>3</v>
      </c>
      <c r="Q352" s="63" t="n">
        <v>5</v>
      </c>
      <c r="R352" s="63" t="n">
        <v>1</v>
      </c>
      <c r="S352" s="63" t="n">
        <v>11</v>
      </c>
      <c r="T352" s="64" t="n">
        <v>12</v>
      </c>
    </row>
    <row r="353" customFormat="false" ht="25" hidden="false" customHeight="false" outlineLevel="0" collapsed="false">
      <c r="A353" s="57" t="s">
        <v>1123</v>
      </c>
      <c r="B353" s="58" t="s">
        <v>1124</v>
      </c>
      <c r="C353" s="59" t="s">
        <v>1125</v>
      </c>
      <c r="D353" s="59" t="s">
        <v>50</v>
      </c>
      <c r="E353" s="60" t="n">
        <v>18</v>
      </c>
      <c r="F353" s="61" t="n">
        <v>38077</v>
      </c>
      <c r="G353" s="62" t="n">
        <v>18</v>
      </c>
      <c r="H353" s="59" t="s">
        <v>64</v>
      </c>
      <c r="I353" s="63" t="n">
        <v>5</v>
      </c>
      <c r="J353" s="63" t="n">
        <v>3</v>
      </c>
      <c r="K353" s="64" t="n">
        <v>8</v>
      </c>
      <c r="L353" s="63" t="n">
        <v>4</v>
      </c>
      <c r="M353" s="64" t="n">
        <v>5</v>
      </c>
      <c r="N353" s="63" t="n">
        <v>5</v>
      </c>
      <c r="O353" s="63" t="n">
        <v>12</v>
      </c>
      <c r="P353" s="63" t="n">
        <v>9</v>
      </c>
      <c r="Q353" s="63" t="n">
        <v>15</v>
      </c>
      <c r="R353" s="63" t="n">
        <v>1</v>
      </c>
      <c r="S353" s="63" t="n">
        <v>36</v>
      </c>
      <c r="T353" s="64" t="n">
        <v>41</v>
      </c>
    </row>
    <row r="354" customFormat="false" ht="14" hidden="false" customHeight="false" outlineLevel="0" collapsed="false">
      <c r="A354" s="57" t="s">
        <v>1126</v>
      </c>
      <c r="B354" s="58" t="s">
        <v>1127</v>
      </c>
      <c r="C354" s="59" t="s">
        <v>1128</v>
      </c>
      <c r="D354" s="59" t="s">
        <v>143</v>
      </c>
      <c r="E354" s="60" t="n">
        <v>24.0116666666667</v>
      </c>
      <c r="F354" s="61" t="n">
        <v>38411</v>
      </c>
      <c r="G354" s="62" t="n">
        <v>33</v>
      </c>
      <c r="H354" s="59" t="s">
        <v>98</v>
      </c>
      <c r="I354" s="63" t="n">
        <v>5</v>
      </c>
      <c r="J354" s="63" t="n">
        <v>3.1</v>
      </c>
      <c r="K354" s="64" t="n">
        <v>8.1</v>
      </c>
      <c r="L354" s="63" t="n">
        <v>9.15</v>
      </c>
      <c r="M354" s="64" t="n">
        <v>12.15</v>
      </c>
      <c r="N354" s="63" t="n">
        <v>9</v>
      </c>
      <c r="O354" s="63" t="n">
        <v>9.15</v>
      </c>
      <c r="P354" s="63" t="n">
        <v>9.3</v>
      </c>
      <c r="Q354" s="63" t="n">
        <v>24.335</v>
      </c>
      <c r="R354" s="63" t="n">
        <v>3</v>
      </c>
      <c r="S354" s="63" t="n">
        <v>42.785</v>
      </c>
      <c r="T354" s="64" t="n">
        <v>51.785</v>
      </c>
    </row>
    <row r="355" s="67" customFormat="true" ht="14" hidden="false" customHeight="false" outlineLevel="0" collapsed="false">
      <c r="A355" s="57" t="s">
        <v>1129</v>
      </c>
      <c r="B355" s="58" t="s">
        <v>1130</v>
      </c>
      <c r="C355" s="59" t="s">
        <v>1131</v>
      </c>
      <c r="D355" s="59" t="s">
        <v>78</v>
      </c>
      <c r="E355" s="60" t="n">
        <v>49.19</v>
      </c>
      <c r="F355" s="61" t="n">
        <v>38411</v>
      </c>
      <c r="G355" s="62" t="n">
        <v>37.7</v>
      </c>
      <c r="H355" s="59" t="s">
        <v>931</v>
      </c>
      <c r="I355" s="63" t="n">
        <v>28.5</v>
      </c>
      <c r="J355" s="63" t="n">
        <v>10.83</v>
      </c>
      <c r="K355" s="64" t="n">
        <v>39.33</v>
      </c>
      <c r="L355" s="63" t="n">
        <v>2.755</v>
      </c>
      <c r="M355" s="64" t="n">
        <v>5.755</v>
      </c>
      <c r="N355" s="63" t="n">
        <v>9</v>
      </c>
      <c r="O355" s="63" t="n">
        <v>4.35</v>
      </c>
      <c r="P355" s="63" t="n">
        <v>28.5</v>
      </c>
      <c r="Q355" s="63" t="n">
        <v>35.815</v>
      </c>
      <c r="R355" s="63" t="n">
        <v>3</v>
      </c>
      <c r="S355" s="63" t="n">
        <v>68.665</v>
      </c>
      <c r="T355" s="64" t="n">
        <v>77.665</v>
      </c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s="10"/>
      <c r="HV355" s="10"/>
      <c r="HW355" s="10"/>
      <c r="HX355" s="10"/>
      <c r="HY355" s="10"/>
      <c r="HZ355" s="10"/>
      <c r="IA355" s="10"/>
      <c r="IB355" s="10"/>
      <c r="IC355" s="10"/>
      <c r="ID355" s="10"/>
      <c r="IE355" s="10"/>
      <c r="IF355" s="10"/>
      <c r="IG355" s="10"/>
      <c r="IH355" s="10"/>
      <c r="II355" s="10"/>
      <c r="IJ355" s="10"/>
      <c r="IK355" s="10"/>
      <c r="IL355" s="10"/>
      <c r="IM355" s="10"/>
      <c r="IN355" s="10"/>
      <c r="IO355" s="10"/>
      <c r="IP355" s="10"/>
      <c r="IQ355" s="10"/>
      <c r="IR355" s="10"/>
      <c r="IS355" s="10"/>
      <c r="IT355" s="10"/>
      <c r="IU355" s="10"/>
    </row>
    <row r="356" customFormat="false" ht="14.25" hidden="false" customHeight="true" outlineLevel="0" collapsed="false">
      <c r="A356" s="57" t="s">
        <v>1132</v>
      </c>
      <c r="B356" s="58" t="s">
        <v>1133</v>
      </c>
      <c r="C356" s="59" t="s">
        <v>1134</v>
      </c>
      <c r="D356" s="59" t="s">
        <v>50</v>
      </c>
      <c r="E356" s="60" t="n">
        <v>12.5666666666667</v>
      </c>
      <c r="F356" s="61" t="n">
        <v>36257</v>
      </c>
      <c r="G356" s="62" t="n">
        <v>12.6</v>
      </c>
      <c r="H356" s="59" t="s">
        <v>61</v>
      </c>
      <c r="I356" s="63" t="n">
        <v>7.5</v>
      </c>
      <c r="J356" s="63" t="n">
        <v>1.5</v>
      </c>
      <c r="K356" s="64" t="n">
        <v>9</v>
      </c>
      <c r="L356" s="63" t="n">
        <v>3</v>
      </c>
      <c r="M356" s="64" t="n">
        <v>6</v>
      </c>
      <c r="N356" s="63" t="n">
        <v>3</v>
      </c>
      <c r="O356" s="63" t="n">
        <v>6</v>
      </c>
      <c r="P356" s="63" t="n">
        <v>3</v>
      </c>
      <c r="Q356" s="63" t="n">
        <v>10.7</v>
      </c>
      <c r="R356" s="63" t="n">
        <v>3</v>
      </c>
      <c r="S356" s="63" t="n">
        <v>19.7</v>
      </c>
      <c r="T356" s="64" t="n">
        <v>22.7</v>
      </c>
    </row>
    <row r="357" customFormat="false" ht="14" hidden="false" customHeight="false" outlineLevel="0" collapsed="false">
      <c r="A357" s="57" t="s">
        <v>1135</v>
      </c>
      <c r="B357" s="58" t="s">
        <v>1136</v>
      </c>
      <c r="C357" s="59" t="s">
        <v>1137</v>
      </c>
      <c r="D357" s="59" t="s">
        <v>50</v>
      </c>
      <c r="E357" s="60" t="n">
        <v>11.65</v>
      </c>
      <c r="F357" s="61" t="n">
        <v>35413</v>
      </c>
      <c r="G357" s="62" t="n">
        <v>16.3</v>
      </c>
      <c r="H357" s="59" t="s">
        <v>71</v>
      </c>
      <c r="I357" s="63" t="n">
        <v>12.5</v>
      </c>
      <c r="J357" s="63" t="n">
        <v>2.5</v>
      </c>
      <c r="K357" s="64" t="n">
        <v>15</v>
      </c>
      <c r="L357" s="63" t="n">
        <v>1.25</v>
      </c>
      <c r="M357" s="64" t="n">
        <v>6.25</v>
      </c>
      <c r="N357" s="63" t="n">
        <v>1</v>
      </c>
      <c r="O357" s="63" t="n">
        <v>1.5</v>
      </c>
      <c r="P357" s="63" t="n">
        <v>3</v>
      </c>
      <c r="Q357" s="63" t="n">
        <v>8.2</v>
      </c>
      <c r="R357" s="63" t="n">
        <v>5</v>
      </c>
      <c r="S357" s="63" t="n">
        <v>12.7</v>
      </c>
      <c r="T357" s="64" t="n">
        <v>13.7</v>
      </c>
    </row>
    <row r="358" s="67" customFormat="true" ht="14" hidden="false" customHeight="false" outlineLevel="0" collapsed="false">
      <c r="A358" s="57" t="s">
        <v>1138</v>
      </c>
      <c r="B358" s="58" t="s">
        <v>1139</v>
      </c>
      <c r="C358" s="59" t="s">
        <v>1140</v>
      </c>
      <c r="D358" s="59" t="s">
        <v>50</v>
      </c>
      <c r="E358" s="60" t="n">
        <v>19.52</v>
      </c>
      <c r="F358" s="61" t="n">
        <v>35416</v>
      </c>
      <c r="G358" s="62" t="n">
        <v>18.85</v>
      </c>
      <c r="H358" s="59" t="s">
        <v>61</v>
      </c>
      <c r="I358" s="63" t="n">
        <v>5</v>
      </c>
      <c r="J358" s="63" t="n">
        <v>3</v>
      </c>
      <c r="K358" s="64" t="n">
        <v>8</v>
      </c>
      <c r="L358" s="63" t="n">
        <v>3</v>
      </c>
      <c r="M358" s="64" t="n">
        <v>8</v>
      </c>
      <c r="N358" s="63" t="n">
        <v>1</v>
      </c>
      <c r="O358" s="63" t="n">
        <v>9</v>
      </c>
      <c r="P358" s="63" t="n">
        <v>9</v>
      </c>
      <c r="Q358" s="63" t="n">
        <v>23.55</v>
      </c>
      <c r="R358" s="63" t="n">
        <v>5</v>
      </c>
      <c r="S358" s="63" t="n">
        <v>41.55</v>
      </c>
      <c r="T358" s="64" t="n">
        <v>42.55</v>
      </c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  <c r="HT358" s="10"/>
      <c r="HU358" s="10"/>
      <c r="HV358" s="10"/>
      <c r="HW358" s="10"/>
      <c r="HX358" s="10"/>
      <c r="HY358" s="10"/>
      <c r="HZ358" s="10"/>
      <c r="IA358" s="10"/>
      <c r="IB358" s="10"/>
      <c r="IC358" s="10"/>
      <c r="ID358" s="10"/>
      <c r="IE358" s="10"/>
      <c r="IF358" s="10"/>
      <c r="IG358" s="10"/>
      <c r="IH358" s="10"/>
      <c r="II358" s="10"/>
      <c r="IJ358" s="10"/>
      <c r="IK358" s="10"/>
      <c r="IL358" s="10"/>
      <c r="IM358" s="10"/>
      <c r="IN358" s="10"/>
      <c r="IO358" s="10"/>
      <c r="IP358" s="10"/>
      <c r="IQ358" s="10"/>
      <c r="IR358" s="10"/>
      <c r="IS358" s="10"/>
      <c r="IT358" s="10"/>
      <c r="IU358" s="10"/>
    </row>
    <row r="359" customFormat="false" ht="14.25" hidden="false" customHeight="true" outlineLevel="0" collapsed="false">
      <c r="A359" s="131" t="s">
        <v>1141</v>
      </c>
      <c r="B359" s="132" t="s">
        <v>1142</v>
      </c>
      <c r="C359" s="133" t="s">
        <v>1143</v>
      </c>
      <c r="D359" s="59" t="s">
        <v>50</v>
      </c>
      <c r="E359" s="60" t="n">
        <v>17.497</v>
      </c>
      <c r="F359" s="61" t="n">
        <v>38411</v>
      </c>
      <c r="G359" s="62" t="n">
        <v>18.8</v>
      </c>
      <c r="H359" s="59" t="s">
        <v>377</v>
      </c>
      <c r="I359" s="63" t="n">
        <v>5</v>
      </c>
      <c r="J359" s="63" t="n">
        <v>2.1</v>
      </c>
      <c r="K359" s="64" t="n">
        <v>7.1</v>
      </c>
      <c r="L359" s="63" t="n">
        <v>3.55</v>
      </c>
      <c r="M359" s="64" t="n">
        <v>6.55</v>
      </c>
      <c r="N359" s="63" t="n">
        <v>3</v>
      </c>
      <c r="O359" s="63" t="n">
        <v>11.502</v>
      </c>
      <c r="P359" s="63" t="n">
        <v>7.119</v>
      </c>
      <c r="Q359" s="63" t="n">
        <v>17.22</v>
      </c>
      <c r="R359" s="63" t="n">
        <v>3</v>
      </c>
      <c r="S359" s="63" t="n">
        <v>35.841</v>
      </c>
      <c r="T359" s="64" t="n">
        <v>38.841</v>
      </c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  <c r="DO359" s="127"/>
      <c r="DP359" s="127"/>
      <c r="DQ359" s="127"/>
      <c r="DR359" s="127"/>
      <c r="DS359" s="127"/>
      <c r="DT359" s="127"/>
      <c r="DU359" s="127"/>
      <c r="DV359" s="127"/>
      <c r="DW359" s="127"/>
      <c r="DX359" s="127"/>
      <c r="DY359" s="127"/>
      <c r="DZ359" s="127"/>
      <c r="EA359" s="127"/>
      <c r="EB359" s="127"/>
      <c r="EC359" s="127"/>
      <c r="ED359" s="127"/>
      <c r="EE359" s="127"/>
      <c r="EF359" s="127"/>
      <c r="EG359" s="127"/>
      <c r="EH359" s="127"/>
      <c r="EI359" s="127"/>
      <c r="EJ359" s="127"/>
      <c r="EK359" s="127"/>
      <c r="EL359" s="127"/>
      <c r="EM359" s="127"/>
      <c r="EN359" s="127"/>
      <c r="EO359" s="127"/>
      <c r="EP359" s="127"/>
      <c r="EQ359" s="127"/>
      <c r="ER359" s="127"/>
      <c r="ES359" s="127"/>
      <c r="ET359" s="127"/>
      <c r="EU359" s="127"/>
      <c r="EV359" s="127"/>
      <c r="EW359" s="127"/>
      <c r="EX359" s="127"/>
      <c r="EY359" s="127"/>
      <c r="EZ359" s="127"/>
      <c r="FA359" s="127"/>
      <c r="FB359" s="127"/>
      <c r="FC359" s="127"/>
      <c r="FD359" s="127"/>
      <c r="FE359" s="127"/>
      <c r="FF359" s="127"/>
      <c r="FG359" s="127"/>
      <c r="FH359" s="127"/>
      <c r="FI359" s="127"/>
      <c r="FJ359" s="127"/>
      <c r="FK359" s="127"/>
      <c r="FL359" s="127"/>
      <c r="FM359" s="127"/>
      <c r="FN359" s="127"/>
      <c r="FO359" s="127"/>
      <c r="FP359" s="127"/>
      <c r="FQ359" s="127"/>
      <c r="FR359" s="127"/>
      <c r="FS359" s="127"/>
      <c r="FT359" s="127"/>
      <c r="FU359" s="127"/>
      <c r="FV359" s="127"/>
      <c r="FW359" s="127"/>
      <c r="FX359" s="127"/>
      <c r="FY359" s="127"/>
      <c r="FZ359" s="127"/>
      <c r="GA359" s="127"/>
      <c r="GB359" s="127"/>
      <c r="GC359" s="127"/>
      <c r="GD359" s="127"/>
      <c r="GE359" s="127"/>
      <c r="GF359" s="127"/>
      <c r="GG359" s="127"/>
      <c r="GH359" s="127"/>
      <c r="GI359" s="127"/>
      <c r="GJ359" s="127"/>
      <c r="GK359" s="127"/>
      <c r="GL359" s="127"/>
      <c r="GM359" s="127"/>
      <c r="GN359" s="127"/>
      <c r="GO359" s="127"/>
      <c r="GP359" s="127"/>
      <c r="GQ359" s="127"/>
      <c r="GR359" s="127"/>
      <c r="GS359" s="127"/>
      <c r="GT359" s="127"/>
      <c r="GU359" s="127"/>
      <c r="GV359" s="127"/>
      <c r="GW359" s="127"/>
      <c r="GX359" s="127"/>
      <c r="GY359" s="127"/>
      <c r="GZ359" s="127"/>
      <c r="HA359" s="127"/>
      <c r="HB359" s="127"/>
      <c r="HC359" s="127"/>
      <c r="HD359" s="127"/>
      <c r="HE359" s="127"/>
      <c r="HF359" s="127"/>
      <c r="HG359" s="127"/>
      <c r="HH359" s="127"/>
      <c r="HI359" s="127"/>
      <c r="HJ359" s="127"/>
      <c r="HK359" s="127"/>
      <c r="HL359" s="127"/>
      <c r="HM359" s="127"/>
      <c r="HN359" s="127"/>
      <c r="HO359" s="127"/>
      <c r="HP359" s="127"/>
      <c r="HQ359" s="127"/>
      <c r="HR359" s="127"/>
      <c r="HS359" s="127"/>
      <c r="HT359" s="127"/>
      <c r="HU359" s="127"/>
      <c r="HV359" s="127"/>
      <c r="HW359" s="127"/>
      <c r="HX359" s="127"/>
      <c r="HY359" s="127"/>
      <c r="HZ359" s="127"/>
      <c r="IA359" s="127"/>
      <c r="IB359" s="127"/>
      <c r="IC359" s="127"/>
      <c r="ID359" s="127"/>
      <c r="IE359" s="127"/>
      <c r="IF359" s="127"/>
      <c r="IG359" s="127"/>
      <c r="IH359" s="127"/>
      <c r="II359" s="127"/>
      <c r="IJ359" s="127"/>
      <c r="IK359" s="127"/>
      <c r="IL359" s="127"/>
      <c r="IM359" s="127"/>
      <c r="IN359" s="127"/>
      <c r="IO359" s="127"/>
      <c r="IP359" s="127"/>
      <c r="IQ359" s="127"/>
      <c r="IR359" s="127"/>
      <c r="IS359" s="127"/>
      <c r="IT359" s="127"/>
      <c r="IU359" s="127"/>
    </row>
    <row r="360" customFormat="false" ht="14" hidden="false" customHeight="false" outlineLevel="0" collapsed="false">
      <c r="A360" s="128" t="s">
        <v>1144</v>
      </c>
      <c r="B360" s="58" t="s">
        <v>1145</v>
      </c>
      <c r="C360" s="59" t="s">
        <v>1146</v>
      </c>
      <c r="D360" s="59" t="s">
        <v>290</v>
      </c>
      <c r="E360" s="60" t="n">
        <v>14.3333333333333</v>
      </c>
      <c r="F360" s="61" t="n">
        <v>37638</v>
      </c>
      <c r="G360" s="62" t="s">
        <v>54</v>
      </c>
      <c r="H360" s="59" t="s">
        <v>61</v>
      </c>
      <c r="I360" s="63" t="n">
        <v>5</v>
      </c>
      <c r="J360" s="63" t="n">
        <v>1</v>
      </c>
      <c r="K360" s="64" t="n">
        <v>6</v>
      </c>
      <c r="L360" s="63" t="n">
        <v>2</v>
      </c>
      <c r="M360" s="64" t="n">
        <v>3</v>
      </c>
      <c r="N360" s="63" t="n">
        <v>15</v>
      </c>
      <c r="O360" s="63" t="n">
        <v>6</v>
      </c>
      <c r="P360" s="63" t="n">
        <v>3</v>
      </c>
      <c r="Q360" s="63" t="n">
        <v>10</v>
      </c>
      <c r="R360" s="63" t="n">
        <v>1</v>
      </c>
      <c r="S360" s="63" t="n">
        <v>19</v>
      </c>
      <c r="T360" s="64" t="n">
        <v>34</v>
      </c>
    </row>
    <row r="361" s="67" customFormat="true" ht="14" hidden="false" customHeight="false" outlineLevel="0" collapsed="false">
      <c r="A361" s="57" t="s">
        <v>1147</v>
      </c>
      <c r="B361" s="58" t="s">
        <v>1148</v>
      </c>
      <c r="C361" s="59" t="s">
        <v>1149</v>
      </c>
      <c r="D361" s="59" t="s">
        <v>290</v>
      </c>
      <c r="E361" s="60" t="n">
        <v>21.6266666666667</v>
      </c>
      <c r="F361" s="61" t="n">
        <v>36891</v>
      </c>
      <c r="G361" s="62" t="s">
        <v>236</v>
      </c>
      <c r="H361" s="59" t="s">
        <v>123</v>
      </c>
      <c r="I361" s="63" t="n">
        <v>5</v>
      </c>
      <c r="J361" s="63" t="n">
        <v>1.9</v>
      </c>
      <c r="K361" s="64" t="n">
        <v>6.9</v>
      </c>
      <c r="L361" s="63" t="n">
        <v>10.35</v>
      </c>
      <c r="M361" s="64" t="n">
        <v>11.35</v>
      </c>
      <c r="N361" s="63" t="n">
        <v>15</v>
      </c>
      <c r="O361" s="63" t="n">
        <v>10.35</v>
      </c>
      <c r="P361" s="63" t="n">
        <v>5.7</v>
      </c>
      <c r="Q361" s="63" t="n">
        <v>15.58</v>
      </c>
      <c r="R361" s="63" t="n">
        <v>1</v>
      </c>
      <c r="S361" s="63" t="n">
        <v>31.63</v>
      </c>
      <c r="T361" s="64" t="n">
        <v>46.63</v>
      </c>
    </row>
    <row r="362" s="123" customFormat="true" ht="14.15" hidden="false" customHeight="true" outlineLevel="0" collapsed="false">
      <c r="A362" s="57" t="s">
        <v>1150</v>
      </c>
      <c r="B362" s="89" t="s">
        <v>1151</v>
      </c>
      <c r="C362" s="90" t="s">
        <v>1152</v>
      </c>
      <c r="D362" s="90" t="s">
        <v>78</v>
      </c>
      <c r="E362" s="91" t="n">
        <v>30.09</v>
      </c>
      <c r="F362" s="62" t="s">
        <v>86</v>
      </c>
      <c r="G362" s="62" t="s">
        <v>86</v>
      </c>
      <c r="H362" s="90" t="s">
        <v>1153</v>
      </c>
      <c r="I362" s="63" t="n">
        <v>10</v>
      </c>
      <c r="J362" s="63" t="n">
        <v>3.8</v>
      </c>
      <c r="K362" s="64" t="n">
        <v>13.8</v>
      </c>
      <c r="L362" s="63" t="n">
        <v>4.4</v>
      </c>
      <c r="M362" s="64" t="n">
        <v>6.6</v>
      </c>
      <c r="N362" s="63" t="n">
        <v>8.64</v>
      </c>
      <c r="O362" s="63" t="n">
        <v>6.6</v>
      </c>
      <c r="P362" s="63" t="n">
        <v>18.81</v>
      </c>
      <c r="Q362" s="63" t="n">
        <v>35.815</v>
      </c>
      <c r="R362" s="63" t="n">
        <v>2.2</v>
      </c>
      <c r="S362" s="63" t="n">
        <v>61.225</v>
      </c>
      <c r="T362" s="64" t="n">
        <v>69.865</v>
      </c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0"/>
      <c r="HX362" s="10"/>
      <c r="HY362" s="10"/>
      <c r="HZ362" s="10"/>
      <c r="IA362" s="10"/>
      <c r="IB362" s="10"/>
      <c r="IC362" s="10"/>
      <c r="ID362" s="10"/>
      <c r="IE362" s="10"/>
      <c r="IF362" s="10"/>
      <c r="IG362" s="10"/>
      <c r="IH362" s="10"/>
      <c r="II362" s="10"/>
      <c r="IJ362" s="10"/>
      <c r="IK362" s="10"/>
      <c r="IL362" s="10"/>
      <c r="IM362" s="10"/>
      <c r="IN362" s="10"/>
      <c r="IO362" s="10"/>
      <c r="IP362" s="10"/>
      <c r="IQ362" s="10"/>
      <c r="IR362" s="10"/>
      <c r="IS362" s="10"/>
      <c r="IT362" s="10"/>
      <c r="IU362" s="10"/>
    </row>
    <row r="363" customFormat="false" ht="13" hidden="false" customHeight="true" outlineLevel="0" collapsed="false">
      <c r="A363" s="57" t="s">
        <v>1154</v>
      </c>
      <c r="B363" s="58" t="s">
        <v>1155</v>
      </c>
      <c r="C363" s="90"/>
      <c r="D363" s="90" t="s">
        <v>419</v>
      </c>
      <c r="E363" s="91" t="n">
        <v>32.17</v>
      </c>
      <c r="F363" s="61" t="n">
        <v>42448</v>
      </c>
      <c r="G363" s="62" t="s">
        <v>54</v>
      </c>
      <c r="H363" s="90" t="s">
        <v>1156</v>
      </c>
      <c r="I363" s="63" t="n">
        <v>22.5</v>
      </c>
      <c r="J363" s="63" t="n">
        <v>4.5</v>
      </c>
      <c r="K363" s="64" t="n">
        <v>27</v>
      </c>
      <c r="L363" s="63" t="n">
        <v>4.5</v>
      </c>
      <c r="M363" s="64" t="n">
        <v>9.5</v>
      </c>
      <c r="N363" s="63" t="n">
        <v>5</v>
      </c>
      <c r="O363" s="63" t="n">
        <v>15</v>
      </c>
      <c r="P363" s="63" t="n">
        <v>15</v>
      </c>
      <c r="Q363" s="63" t="n">
        <v>25</v>
      </c>
      <c r="R363" s="63" t="n">
        <v>5</v>
      </c>
      <c r="S363" s="63" t="n">
        <v>55</v>
      </c>
      <c r="T363" s="64" t="n">
        <v>60</v>
      </c>
    </row>
    <row r="364" s="67" customFormat="true" ht="14" hidden="false" customHeight="false" outlineLevel="0" collapsed="false">
      <c r="A364" s="57" t="s">
        <v>1157</v>
      </c>
      <c r="B364" s="58" t="s">
        <v>1158</v>
      </c>
      <c r="C364" s="59" t="s">
        <v>1159</v>
      </c>
      <c r="D364" s="59" t="s">
        <v>50</v>
      </c>
      <c r="E364" s="60" t="n">
        <v>18.1</v>
      </c>
      <c r="F364" s="61" t="n">
        <v>36257</v>
      </c>
      <c r="G364" s="62" t="n">
        <v>19.43</v>
      </c>
      <c r="H364" s="59" t="s">
        <v>61</v>
      </c>
      <c r="I364" s="63" t="n">
        <v>7.5</v>
      </c>
      <c r="J364" s="63" t="n">
        <v>1.5</v>
      </c>
      <c r="K364" s="64" t="n">
        <v>9</v>
      </c>
      <c r="L364" s="63" t="n">
        <v>3</v>
      </c>
      <c r="M364" s="64" t="n">
        <v>6</v>
      </c>
      <c r="N364" s="63" t="n">
        <v>9</v>
      </c>
      <c r="O364" s="63" t="n">
        <v>18</v>
      </c>
      <c r="P364" s="63" t="n">
        <v>3</v>
      </c>
      <c r="Q364" s="63" t="n">
        <v>9.3</v>
      </c>
      <c r="R364" s="63" t="n">
        <v>3</v>
      </c>
      <c r="S364" s="63" t="n">
        <v>30.3</v>
      </c>
      <c r="T364" s="64" t="n">
        <v>39.3</v>
      </c>
    </row>
    <row r="365" customFormat="false" ht="14" hidden="false" customHeight="false" outlineLevel="0" collapsed="false">
      <c r="A365" s="57" t="s">
        <v>1160</v>
      </c>
      <c r="B365" s="68" t="s">
        <v>1161</v>
      </c>
      <c r="C365" s="59" t="s">
        <v>1162</v>
      </c>
      <c r="D365" s="59" t="s">
        <v>50</v>
      </c>
      <c r="E365" s="60" t="n">
        <v>11.3333333333333</v>
      </c>
      <c r="F365" s="61" t="n">
        <v>36616</v>
      </c>
      <c r="G365" s="62" t="n">
        <v>11.33</v>
      </c>
      <c r="H365" s="59" t="s">
        <v>1163</v>
      </c>
      <c r="I365" s="63" t="n">
        <v>5</v>
      </c>
      <c r="J365" s="63" t="n">
        <v>1</v>
      </c>
      <c r="K365" s="64" t="n">
        <v>6</v>
      </c>
      <c r="L365" s="63" t="n">
        <v>1</v>
      </c>
      <c r="M365" s="64" t="n">
        <v>2</v>
      </c>
      <c r="N365" s="63" t="n">
        <v>15</v>
      </c>
      <c r="O365" s="63" t="n">
        <v>3</v>
      </c>
      <c r="P365" s="63" t="n">
        <v>3</v>
      </c>
      <c r="Q365" s="63" t="n">
        <v>5</v>
      </c>
      <c r="R365" s="63" t="n">
        <v>1</v>
      </c>
      <c r="S365" s="63" t="n">
        <v>11</v>
      </c>
      <c r="T365" s="64" t="n">
        <v>26</v>
      </c>
    </row>
    <row r="366" customFormat="false" ht="14" hidden="false" customHeight="false" outlineLevel="0" collapsed="false">
      <c r="A366" s="57" t="s">
        <v>1164</v>
      </c>
      <c r="B366" s="58" t="s">
        <v>1165</v>
      </c>
      <c r="C366" s="59" t="s">
        <v>1166</v>
      </c>
      <c r="D366" s="59" t="s">
        <v>50</v>
      </c>
      <c r="E366" s="60" t="n">
        <v>44.67</v>
      </c>
      <c r="F366" s="61" t="n">
        <v>38077</v>
      </c>
      <c r="G366" s="62" t="n">
        <v>26.7</v>
      </c>
      <c r="H366" s="59" t="s">
        <v>61</v>
      </c>
      <c r="I366" s="63" t="n">
        <v>17.5</v>
      </c>
      <c r="J366" s="63" t="n">
        <v>10.5</v>
      </c>
      <c r="K366" s="64" t="n">
        <v>28</v>
      </c>
      <c r="L366" s="63" t="n">
        <v>14</v>
      </c>
      <c r="M366" s="64" t="n">
        <v>15</v>
      </c>
      <c r="N366" s="63" t="n">
        <v>25</v>
      </c>
      <c r="O366" s="63" t="n">
        <v>12</v>
      </c>
      <c r="P366" s="63" t="n">
        <v>9</v>
      </c>
      <c r="Q366" s="63" t="n">
        <v>45</v>
      </c>
      <c r="R366" s="63" t="n">
        <v>1</v>
      </c>
      <c r="S366" s="63" t="n">
        <v>66</v>
      </c>
      <c r="T366" s="64" t="n">
        <v>91</v>
      </c>
    </row>
    <row r="367" customFormat="false" ht="14" hidden="false" customHeight="false" outlineLevel="0" collapsed="false">
      <c r="A367" s="82" t="s">
        <v>1167</v>
      </c>
      <c r="B367" s="83" t="s">
        <v>1168</v>
      </c>
      <c r="C367" s="75" t="s">
        <v>1169</v>
      </c>
      <c r="D367" s="100" t="s">
        <v>143</v>
      </c>
      <c r="E367" s="111" t="n">
        <f aca="false">(20+21+90.5)/3</f>
        <v>43.8333333333333</v>
      </c>
      <c r="F367" s="78" t="n">
        <v>43071</v>
      </c>
      <c r="G367" s="75" t="s">
        <v>54</v>
      </c>
      <c r="H367" s="75" t="s">
        <v>71</v>
      </c>
      <c r="I367" s="112" t="n">
        <f aca="false">2*(5)</f>
        <v>10</v>
      </c>
      <c r="J367" s="112" t="n">
        <v>10</v>
      </c>
      <c r="K367" s="113" t="n">
        <v>20</v>
      </c>
      <c r="L367" s="112" t="n">
        <f aca="false">2*(((3+5)/2)*2)</f>
        <v>16</v>
      </c>
      <c r="M367" s="113" t="n">
        <v>21</v>
      </c>
      <c r="N367" s="112" t="n">
        <v>1</v>
      </c>
      <c r="O367" s="112" t="n">
        <f aca="false">(((3+5)/2)*3)</f>
        <v>12</v>
      </c>
      <c r="P367" s="112" t="n">
        <v>15</v>
      </c>
      <c r="Q367" s="112" t="n">
        <f aca="false">2.5*5*5</f>
        <v>62.5</v>
      </c>
      <c r="R367" s="76" t="n">
        <v>5</v>
      </c>
      <c r="S367" s="112" t="n">
        <v>3.5</v>
      </c>
      <c r="T367" s="114" t="n">
        <f aca="false">1+12+15+62.5</f>
        <v>90.5</v>
      </c>
    </row>
    <row r="368" customFormat="false" ht="14" hidden="false" customHeight="false" outlineLevel="0" collapsed="false">
      <c r="A368" s="57" t="s">
        <v>1170</v>
      </c>
      <c r="B368" s="58" t="s">
        <v>1171</v>
      </c>
      <c r="C368" s="59" t="s">
        <v>1172</v>
      </c>
      <c r="D368" s="59" t="s">
        <v>78</v>
      </c>
      <c r="E368" s="60" t="n">
        <v>33.3283333333333</v>
      </c>
      <c r="F368" s="61" t="n">
        <v>38411</v>
      </c>
      <c r="G368" s="62" t="n">
        <v>22.9</v>
      </c>
      <c r="H368" s="59"/>
      <c r="I368" s="63" t="n">
        <v>5</v>
      </c>
      <c r="J368" s="63" t="n">
        <v>1.9</v>
      </c>
      <c r="K368" s="64" t="n">
        <v>6.9</v>
      </c>
      <c r="L368" s="63" t="n">
        <v>1.45</v>
      </c>
      <c r="M368" s="64" t="n">
        <v>6.45</v>
      </c>
      <c r="N368" s="63" t="n">
        <v>3</v>
      </c>
      <c r="O368" s="63" t="n">
        <v>13.05</v>
      </c>
      <c r="P368" s="63" t="n">
        <v>28.5</v>
      </c>
      <c r="Q368" s="63" t="n">
        <v>42.085</v>
      </c>
      <c r="R368" s="63" t="n">
        <v>5</v>
      </c>
      <c r="S368" s="63" t="n">
        <v>83.635</v>
      </c>
      <c r="T368" s="64" t="n">
        <v>86.635</v>
      </c>
    </row>
    <row r="369" s="67" customFormat="true" ht="14" hidden="false" customHeight="false" outlineLevel="0" collapsed="false">
      <c r="A369" s="57" t="s">
        <v>1173</v>
      </c>
      <c r="B369" s="58" t="s">
        <v>1174</v>
      </c>
      <c r="C369" s="59" t="s">
        <v>1175</v>
      </c>
      <c r="D369" s="59" t="s">
        <v>50</v>
      </c>
      <c r="E369" s="60" t="n">
        <v>18.5333333333333</v>
      </c>
      <c r="F369" s="61" t="n">
        <v>36891</v>
      </c>
      <c r="G369" s="62" t="s">
        <v>54</v>
      </c>
      <c r="H369" s="59" t="s">
        <v>71</v>
      </c>
      <c r="I369" s="63" t="n">
        <v>5</v>
      </c>
      <c r="J369" s="63" t="n">
        <v>3</v>
      </c>
      <c r="K369" s="64" t="n">
        <v>8</v>
      </c>
      <c r="L369" s="63" t="n">
        <v>2</v>
      </c>
      <c r="M369" s="64" t="n">
        <v>7</v>
      </c>
      <c r="N369" s="63" t="n">
        <v>1</v>
      </c>
      <c r="O369" s="63" t="n">
        <v>6</v>
      </c>
      <c r="P369" s="63" t="n">
        <v>9</v>
      </c>
      <c r="Q369" s="63" t="n">
        <v>24.6</v>
      </c>
      <c r="R369" s="63" t="n">
        <v>5</v>
      </c>
      <c r="S369" s="63" t="n">
        <v>39.6</v>
      </c>
      <c r="T369" s="64" t="n">
        <v>40.6</v>
      </c>
    </row>
    <row r="370" customFormat="false" ht="14" hidden="false" customHeight="false" outlineLevel="0" collapsed="false">
      <c r="A370" s="82" t="s">
        <v>1176</v>
      </c>
      <c r="B370" s="74" t="s">
        <v>1177</v>
      </c>
      <c r="C370" s="75" t="s">
        <v>1178</v>
      </c>
      <c r="D370" s="107" t="s">
        <v>143</v>
      </c>
      <c r="E370" s="108" t="n">
        <v>19.33</v>
      </c>
      <c r="F370" s="78" t="n">
        <v>43071</v>
      </c>
      <c r="G370" s="75" t="s">
        <v>54</v>
      </c>
      <c r="H370" s="109"/>
      <c r="I370" s="76" t="n">
        <v>5</v>
      </c>
      <c r="J370" s="76" t="n">
        <v>1</v>
      </c>
      <c r="K370" s="79" t="n">
        <v>6</v>
      </c>
      <c r="L370" s="76" t="n">
        <f aca="false">(1*(((1+5)/2)*3))</f>
        <v>9</v>
      </c>
      <c r="M370" s="79" t="n">
        <v>10</v>
      </c>
      <c r="N370" s="76" t="n">
        <v>25</v>
      </c>
      <c r="O370" s="76" t="n">
        <f aca="false">(1*(((1+5)/2)*3))</f>
        <v>9</v>
      </c>
      <c r="P370" s="76" t="n">
        <v>3</v>
      </c>
      <c r="Q370" s="76" t="n">
        <v>5</v>
      </c>
      <c r="R370" s="76" t="n">
        <v>1</v>
      </c>
      <c r="S370" s="76" t="n">
        <v>2</v>
      </c>
      <c r="T370" s="79" t="n">
        <f aca="false">(25+9+3+5)</f>
        <v>42</v>
      </c>
    </row>
    <row r="371" customFormat="false" ht="14" hidden="false" customHeight="false" outlineLevel="0" collapsed="false">
      <c r="A371" s="57" t="s">
        <v>1179</v>
      </c>
      <c r="B371" s="89" t="s">
        <v>1180</v>
      </c>
      <c r="C371" s="90" t="s">
        <v>1181</v>
      </c>
      <c r="D371" s="59" t="s">
        <v>78</v>
      </c>
      <c r="E371" s="91" t="n">
        <v>75.0333333333333</v>
      </c>
      <c r="F371" s="61" t="n">
        <v>36616</v>
      </c>
      <c r="G371" s="63" t="n">
        <v>75.03</v>
      </c>
      <c r="H371" s="90" t="s">
        <v>1182</v>
      </c>
      <c r="I371" s="63" t="n">
        <v>50</v>
      </c>
      <c r="J371" s="63" t="n">
        <v>30</v>
      </c>
      <c r="K371" s="64" t="n">
        <v>80</v>
      </c>
      <c r="L371" s="63" t="n">
        <v>12</v>
      </c>
      <c r="M371" s="64" t="n">
        <v>17</v>
      </c>
      <c r="N371" s="63" t="n">
        <v>3</v>
      </c>
      <c r="O371" s="63" t="n">
        <v>18</v>
      </c>
      <c r="P371" s="63" t="n">
        <v>45</v>
      </c>
      <c r="Q371" s="63" t="n">
        <v>62.1</v>
      </c>
      <c r="R371" s="63" t="n">
        <v>5</v>
      </c>
      <c r="S371" s="63" t="n">
        <v>125.1</v>
      </c>
      <c r="T371" s="64" t="n">
        <v>128.1</v>
      </c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  <c r="DS371" s="67"/>
      <c r="DT371" s="67"/>
      <c r="DU371" s="67"/>
      <c r="DV371" s="67"/>
      <c r="DW371" s="67"/>
      <c r="DX371" s="67"/>
      <c r="DY371" s="67"/>
      <c r="DZ371" s="67"/>
      <c r="EA371" s="67"/>
      <c r="EB371" s="67"/>
      <c r="EC371" s="67"/>
      <c r="ED371" s="67"/>
      <c r="EE371" s="67"/>
      <c r="EF371" s="67"/>
      <c r="EG371" s="67"/>
      <c r="EH371" s="67"/>
      <c r="EI371" s="67"/>
      <c r="EJ371" s="67"/>
      <c r="EK371" s="67"/>
      <c r="EL371" s="67"/>
      <c r="EM371" s="67"/>
      <c r="EN371" s="67"/>
      <c r="EO371" s="67"/>
      <c r="EP371" s="67"/>
      <c r="EQ371" s="67"/>
      <c r="ER371" s="67"/>
      <c r="ES371" s="67"/>
      <c r="ET371" s="67"/>
      <c r="EU371" s="67"/>
      <c r="EV371" s="67"/>
      <c r="EW371" s="67"/>
      <c r="EX371" s="67"/>
      <c r="EY371" s="67"/>
      <c r="EZ371" s="67"/>
      <c r="FA371" s="67"/>
      <c r="FB371" s="67"/>
      <c r="FC371" s="67"/>
      <c r="FD371" s="67"/>
      <c r="FE371" s="67"/>
      <c r="FF371" s="67"/>
      <c r="FG371" s="67"/>
      <c r="FH371" s="67"/>
      <c r="FI371" s="67"/>
      <c r="FJ371" s="67"/>
      <c r="FK371" s="67"/>
      <c r="FL371" s="67"/>
      <c r="FM371" s="67"/>
      <c r="FN371" s="67"/>
      <c r="FO371" s="67"/>
      <c r="FP371" s="67"/>
      <c r="FQ371" s="67"/>
      <c r="FR371" s="67"/>
      <c r="FS371" s="67"/>
      <c r="FT371" s="67"/>
      <c r="FU371" s="67"/>
      <c r="FV371" s="67"/>
      <c r="FW371" s="67"/>
      <c r="FX371" s="67"/>
      <c r="FY371" s="67"/>
      <c r="FZ371" s="67"/>
      <c r="GA371" s="67"/>
      <c r="GB371" s="67"/>
      <c r="GC371" s="67"/>
      <c r="GD371" s="67"/>
      <c r="GE371" s="67"/>
      <c r="GF371" s="67"/>
      <c r="GG371" s="67"/>
      <c r="GH371" s="67"/>
      <c r="GI371" s="67"/>
      <c r="GJ371" s="67"/>
      <c r="GK371" s="67"/>
      <c r="GL371" s="67"/>
      <c r="GM371" s="67"/>
      <c r="GN371" s="67"/>
      <c r="GO371" s="67"/>
      <c r="GP371" s="67"/>
      <c r="GQ371" s="67"/>
      <c r="GR371" s="67"/>
      <c r="GS371" s="67"/>
      <c r="GT371" s="67"/>
      <c r="GU371" s="67"/>
      <c r="GV371" s="67"/>
      <c r="GW371" s="67"/>
      <c r="GX371" s="67"/>
      <c r="GY371" s="67"/>
      <c r="GZ371" s="67"/>
      <c r="HA371" s="67"/>
      <c r="HB371" s="67"/>
      <c r="HC371" s="67"/>
      <c r="HD371" s="67"/>
      <c r="HE371" s="67"/>
      <c r="HF371" s="67"/>
      <c r="HG371" s="67"/>
      <c r="HH371" s="67"/>
      <c r="HI371" s="67"/>
      <c r="HJ371" s="67"/>
      <c r="HK371" s="67"/>
      <c r="HL371" s="67"/>
      <c r="HM371" s="67"/>
      <c r="HN371" s="67"/>
      <c r="HO371" s="67"/>
      <c r="HP371" s="67"/>
      <c r="HQ371" s="67"/>
      <c r="HR371" s="67"/>
      <c r="HS371" s="67"/>
      <c r="HT371" s="67"/>
      <c r="HU371" s="67"/>
      <c r="HV371" s="67"/>
      <c r="HW371" s="67"/>
      <c r="HX371" s="67"/>
      <c r="HY371" s="67"/>
      <c r="HZ371" s="67"/>
      <c r="IA371" s="67"/>
      <c r="IB371" s="67"/>
      <c r="IC371" s="67"/>
      <c r="ID371" s="67"/>
      <c r="IE371" s="67"/>
      <c r="IF371" s="67"/>
      <c r="IG371" s="67"/>
      <c r="IH371" s="67"/>
      <c r="II371" s="67"/>
      <c r="IJ371" s="67"/>
      <c r="IK371" s="67"/>
      <c r="IL371" s="67"/>
      <c r="IM371" s="67"/>
      <c r="IN371" s="67"/>
      <c r="IO371" s="67"/>
      <c r="IP371" s="67"/>
      <c r="IQ371" s="67"/>
      <c r="IR371" s="67"/>
      <c r="IS371" s="67"/>
      <c r="IT371" s="67"/>
      <c r="IU371" s="67"/>
    </row>
    <row r="372" customFormat="false" ht="14" hidden="false" customHeight="false" outlineLevel="0" collapsed="false">
      <c r="A372" s="57" t="s">
        <v>1183</v>
      </c>
      <c r="B372" s="58" t="s">
        <v>1184</v>
      </c>
      <c r="C372" s="59" t="s">
        <v>1185</v>
      </c>
      <c r="D372" s="59" t="s">
        <v>50</v>
      </c>
      <c r="E372" s="60" t="n">
        <v>33.8166666666667</v>
      </c>
      <c r="F372" s="61" t="n">
        <v>36257</v>
      </c>
      <c r="G372" s="62" t="n">
        <v>33.8</v>
      </c>
      <c r="H372" s="59" t="s">
        <v>61</v>
      </c>
      <c r="I372" s="63" t="n">
        <v>7.5</v>
      </c>
      <c r="J372" s="63" t="n">
        <v>4.5</v>
      </c>
      <c r="K372" s="64" t="n">
        <v>12</v>
      </c>
      <c r="L372" s="63" t="n">
        <v>6</v>
      </c>
      <c r="M372" s="64" t="n">
        <v>7</v>
      </c>
      <c r="N372" s="63" t="n">
        <v>25</v>
      </c>
      <c r="O372" s="63" t="n">
        <v>12</v>
      </c>
      <c r="P372" s="63" t="n">
        <v>9</v>
      </c>
      <c r="Q372" s="63" t="n">
        <v>36.45</v>
      </c>
      <c r="R372" s="63" t="n">
        <v>1</v>
      </c>
      <c r="S372" s="63" t="n">
        <v>57.45</v>
      </c>
      <c r="T372" s="64" t="n">
        <v>82.45</v>
      </c>
    </row>
    <row r="373" customFormat="false" ht="37.5" hidden="false" customHeight="false" outlineLevel="0" collapsed="false">
      <c r="A373" s="57" t="s">
        <v>1186</v>
      </c>
      <c r="B373" s="58" t="s">
        <v>1187</v>
      </c>
      <c r="C373" s="59" t="s">
        <v>1188</v>
      </c>
      <c r="D373" s="59" t="s">
        <v>1189</v>
      </c>
      <c r="E373" s="60" t="n">
        <v>21.6733333333333</v>
      </c>
      <c r="F373" s="61" t="n">
        <v>38411</v>
      </c>
      <c r="G373" s="62" t="s">
        <v>54</v>
      </c>
      <c r="H373" s="59" t="s">
        <v>546</v>
      </c>
      <c r="I373" s="63" t="n">
        <v>7.5</v>
      </c>
      <c r="J373" s="63" t="n">
        <v>4.65</v>
      </c>
      <c r="K373" s="64" t="n">
        <v>12.15</v>
      </c>
      <c r="L373" s="63" t="n">
        <v>4.05</v>
      </c>
      <c r="M373" s="64" t="n">
        <v>5.05</v>
      </c>
      <c r="N373" s="63" t="n">
        <v>5</v>
      </c>
      <c r="O373" s="63" t="n">
        <v>8.1</v>
      </c>
      <c r="P373" s="63" t="n">
        <v>9.3</v>
      </c>
      <c r="Q373" s="63" t="n">
        <v>25.42</v>
      </c>
      <c r="R373" s="63" t="n">
        <v>1</v>
      </c>
      <c r="S373" s="63" t="n">
        <v>42.82</v>
      </c>
      <c r="T373" s="64" t="n">
        <v>47.82</v>
      </c>
    </row>
    <row r="374" customFormat="false" ht="25" hidden="false" customHeight="false" outlineLevel="0" collapsed="false">
      <c r="A374" s="57" t="s">
        <v>329</v>
      </c>
      <c r="B374" s="58" t="s">
        <v>1190</v>
      </c>
      <c r="C374" s="59" t="s">
        <v>331</v>
      </c>
      <c r="D374" s="59" t="s">
        <v>1191</v>
      </c>
      <c r="E374" s="60" t="n">
        <v>29.4383333333333</v>
      </c>
      <c r="F374" s="61" t="n">
        <v>38411</v>
      </c>
      <c r="G374" s="62" t="n">
        <v>44.4</v>
      </c>
      <c r="H374" s="59" t="s">
        <v>64</v>
      </c>
      <c r="I374" s="63" t="n">
        <v>9.5</v>
      </c>
      <c r="J374" s="63" t="n">
        <v>3.61</v>
      </c>
      <c r="K374" s="64" t="n">
        <v>13.11</v>
      </c>
      <c r="L374" s="63" t="n">
        <v>4.655</v>
      </c>
      <c r="M374" s="64" t="n">
        <v>9.655</v>
      </c>
      <c r="N374" s="63" t="n">
        <v>5</v>
      </c>
      <c r="O374" s="63" t="n">
        <v>7.35</v>
      </c>
      <c r="P374" s="63" t="n">
        <v>5.7</v>
      </c>
      <c r="Q374" s="63" t="n">
        <v>47.5</v>
      </c>
      <c r="R374" s="63" t="n">
        <v>5</v>
      </c>
      <c r="S374" s="63" t="n">
        <v>60.55</v>
      </c>
      <c r="T374" s="64" t="n">
        <v>65.55</v>
      </c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  <c r="DS374" s="67"/>
      <c r="DT374" s="67"/>
      <c r="DU374" s="67"/>
      <c r="DV374" s="67"/>
      <c r="DW374" s="67"/>
      <c r="DX374" s="67"/>
      <c r="DY374" s="67"/>
      <c r="DZ374" s="67"/>
      <c r="EA374" s="67"/>
      <c r="EB374" s="67"/>
      <c r="EC374" s="67"/>
      <c r="ED374" s="67"/>
      <c r="EE374" s="67"/>
      <c r="EF374" s="67"/>
      <c r="EG374" s="67"/>
      <c r="EH374" s="67"/>
      <c r="EI374" s="67"/>
      <c r="EJ374" s="67"/>
      <c r="EK374" s="67"/>
      <c r="EL374" s="67"/>
      <c r="EM374" s="67"/>
      <c r="EN374" s="67"/>
      <c r="EO374" s="67"/>
      <c r="EP374" s="67"/>
      <c r="EQ374" s="67"/>
      <c r="ER374" s="67"/>
      <c r="ES374" s="67"/>
      <c r="ET374" s="67"/>
      <c r="EU374" s="67"/>
      <c r="EV374" s="67"/>
      <c r="EW374" s="67"/>
      <c r="EX374" s="67"/>
      <c r="EY374" s="67"/>
      <c r="EZ374" s="67"/>
      <c r="FA374" s="67"/>
      <c r="FB374" s="67"/>
      <c r="FC374" s="67"/>
      <c r="FD374" s="67"/>
      <c r="FE374" s="67"/>
      <c r="FF374" s="67"/>
      <c r="FG374" s="67"/>
      <c r="FH374" s="67"/>
      <c r="FI374" s="67"/>
      <c r="FJ374" s="67"/>
      <c r="FK374" s="67"/>
      <c r="FL374" s="67"/>
      <c r="FM374" s="67"/>
      <c r="FN374" s="67"/>
      <c r="FO374" s="67"/>
      <c r="FP374" s="67"/>
      <c r="FQ374" s="67"/>
      <c r="FR374" s="67"/>
      <c r="FS374" s="67"/>
      <c r="FT374" s="67"/>
      <c r="FU374" s="67"/>
      <c r="FV374" s="67"/>
      <c r="FW374" s="67"/>
      <c r="FX374" s="67"/>
      <c r="FY374" s="67"/>
      <c r="FZ374" s="67"/>
      <c r="GA374" s="67"/>
      <c r="GB374" s="67"/>
      <c r="GC374" s="67"/>
      <c r="GD374" s="67"/>
      <c r="GE374" s="67"/>
      <c r="GF374" s="67"/>
      <c r="GG374" s="67"/>
      <c r="GH374" s="67"/>
      <c r="GI374" s="67"/>
      <c r="GJ374" s="67"/>
      <c r="GK374" s="67"/>
      <c r="GL374" s="67"/>
      <c r="GM374" s="67"/>
      <c r="GN374" s="67"/>
      <c r="GO374" s="67"/>
      <c r="GP374" s="67"/>
      <c r="GQ374" s="67"/>
      <c r="GR374" s="67"/>
      <c r="GS374" s="67"/>
      <c r="GT374" s="67"/>
      <c r="GU374" s="67"/>
      <c r="GV374" s="67"/>
      <c r="GW374" s="67"/>
      <c r="GX374" s="67"/>
      <c r="GY374" s="67"/>
      <c r="GZ374" s="67"/>
      <c r="HA374" s="67"/>
      <c r="HB374" s="67"/>
      <c r="HC374" s="67"/>
      <c r="HD374" s="67"/>
      <c r="HE374" s="67"/>
      <c r="HF374" s="67"/>
      <c r="HG374" s="67"/>
      <c r="HH374" s="67"/>
      <c r="HI374" s="67"/>
      <c r="HJ374" s="67"/>
      <c r="HK374" s="67"/>
      <c r="HL374" s="67"/>
      <c r="HM374" s="67"/>
      <c r="HN374" s="67"/>
      <c r="HO374" s="67"/>
      <c r="HP374" s="67"/>
      <c r="HQ374" s="67"/>
      <c r="HR374" s="67"/>
      <c r="HS374" s="67"/>
      <c r="HT374" s="67"/>
      <c r="HU374" s="67"/>
      <c r="HV374" s="67"/>
      <c r="HW374" s="67"/>
      <c r="HX374" s="67"/>
      <c r="HY374" s="67"/>
      <c r="HZ374" s="67"/>
      <c r="IA374" s="67"/>
      <c r="IB374" s="67"/>
      <c r="IC374" s="67"/>
      <c r="ID374" s="67"/>
      <c r="IE374" s="67"/>
      <c r="IF374" s="67"/>
      <c r="IG374" s="67"/>
      <c r="IH374" s="67"/>
      <c r="II374" s="67"/>
      <c r="IJ374" s="67"/>
      <c r="IK374" s="67"/>
      <c r="IL374" s="67"/>
      <c r="IM374" s="67"/>
      <c r="IN374" s="67"/>
      <c r="IO374" s="67"/>
      <c r="IP374" s="67"/>
      <c r="IQ374" s="67"/>
      <c r="IR374" s="67"/>
      <c r="IS374" s="67"/>
      <c r="IT374" s="67"/>
      <c r="IU374" s="67"/>
    </row>
    <row r="375" customFormat="false" ht="14.25" hidden="false" customHeight="true" outlineLevel="0" collapsed="false">
      <c r="A375" s="57" t="s">
        <v>1192</v>
      </c>
      <c r="B375" s="58" t="s">
        <v>1193</v>
      </c>
      <c r="C375" s="59" t="s">
        <v>1194</v>
      </c>
      <c r="D375" s="59" t="s">
        <v>387</v>
      </c>
      <c r="E375" s="60" t="n">
        <v>26.4333333333333</v>
      </c>
      <c r="F375" s="61" t="n">
        <v>38077</v>
      </c>
      <c r="G375" s="62" t="n">
        <v>28.67</v>
      </c>
      <c r="H375" s="59" t="s">
        <v>64</v>
      </c>
      <c r="I375" s="63" t="n">
        <v>15</v>
      </c>
      <c r="J375" s="63" t="n">
        <v>6.3</v>
      </c>
      <c r="K375" s="64" t="n">
        <v>21.3</v>
      </c>
      <c r="L375" s="63" t="n">
        <v>3.55</v>
      </c>
      <c r="M375" s="64" t="n">
        <v>6.55</v>
      </c>
      <c r="N375" s="63" t="n">
        <v>3</v>
      </c>
      <c r="O375" s="63" t="n">
        <v>10.65</v>
      </c>
      <c r="P375" s="63" t="n">
        <v>6.3</v>
      </c>
      <c r="Q375" s="63" t="n">
        <v>31.5</v>
      </c>
      <c r="R375" s="63" t="n">
        <v>3</v>
      </c>
      <c r="S375" s="63" t="n">
        <v>48.45</v>
      </c>
      <c r="T375" s="64" t="n">
        <v>51.45</v>
      </c>
    </row>
    <row r="376" customFormat="false" ht="14" hidden="false" customHeight="false" outlineLevel="0" collapsed="false">
      <c r="A376" s="57" t="s">
        <v>1195</v>
      </c>
      <c r="B376" s="58" t="s">
        <v>1196</v>
      </c>
      <c r="C376" s="59" t="s">
        <v>1197</v>
      </c>
      <c r="D376" s="59" t="s">
        <v>50</v>
      </c>
      <c r="E376" s="60" t="n">
        <v>24.73</v>
      </c>
      <c r="F376" s="61" t="n">
        <v>38411</v>
      </c>
      <c r="G376" s="62" t="n">
        <v>31</v>
      </c>
      <c r="H376" s="59" t="s">
        <v>123</v>
      </c>
      <c r="I376" s="63" t="n">
        <v>22.5</v>
      </c>
      <c r="J376" s="63" t="n">
        <v>9.45</v>
      </c>
      <c r="K376" s="64" t="n">
        <v>31.95</v>
      </c>
      <c r="L376" s="63" t="n">
        <v>5.325</v>
      </c>
      <c r="M376" s="64" t="n">
        <v>6.325</v>
      </c>
      <c r="N376" s="63" t="n">
        <v>5</v>
      </c>
      <c r="O376" s="63" t="n">
        <v>10.65</v>
      </c>
      <c r="P376" s="63" t="n">
        <v>6.3</v>
      </c>
      <c r="Q376" s="63" t="n">
        <v>13.965</v>
      </c>
      <c r="R376" s="63" t="n">
        <v>1</v>
      </c>
      <c r="S376" s="63" t="n">
        <v>30.915</v>
      </c>
      <c r="T376" s="64" t="n">
        <v>35.915</v>
      </c>
    </row>
    <row r="377" customFormat="false" ht="14" hidden="false" customHeight="false" outlineLevel="0" collapsed="false">
      <c r="A377" s="57" t="s">
        <v>1198</v>
      </c>
      <c r="B377" s="89" t="s">
        <v>1199</v>
      </c>
      <c r="C377" s="90" t="s">
        <v>1200</v>
      </c>
      <c r="D377" s="90" t="s">
        <v>78</v>
      </c>
      <c r="E377" s="91" t="n">
        <v>69.65</v>
      </c>
      <c r="F377" s="61" t="n">
        <v>38411</v>
      </c>
      <c r="G377" s="63" t="n">
        <v>104.4</v>
      </c>
      <c r="H377" s="90" t="s">
        <v>1201</v>
      </c>
      <c r="I377" s="63" t="n">
        <v>47.5</v>
      </c>
      <c r="J377" s="63" t="n">
        <v>18.05</v>
      </c>
      <c r="K377" s="64" t="n">
        <v>65.55</v>
      </c>
      <c r="L377" s="63" t="n">
        <v>4.655</v>
      </c>
      <c r="M377" s="64" t="n">
        <v>5.655</v>
      </c>
      <c r="N377" s="63" t="n">
        <v>25</v>
      </c>
      <c r="O377" s="63" t="n">
        <v>36.75</v>
      </c>
      <c r="P377" s="63" t="n">
        <v>28.5</v>
      </c>
      <c r="Q377" s="63" t="n">
        <v>47.5</v>
      </c>
      <c r="R377" s="63" t="n">
        <v>1</v>
      </c>
      <c r="S377" s="63" t="n">
        <v>112.75</v>
      </c>
      <c r="T377" s="64" t="n">
        <v>137.75</v>
      </c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  <c r="AI377" s="123"/>
      <c r="AJ377" s="123"/>
      <c r="AK377" s="123"/>
      <c r="AL377" s="123"/>
      <c r="AM377" s="123"/>
      <c r="AN377" s="123"/>
      <c r="AO377" s="123"/>
      <c r="AP377" s="123"/>
      <c r="AQ377" s="123"/>
      <c r="AR377" s="123"/>
      <c r="AS377" s="123"/>
      <c r="AT377" s="123"/>
      <c r="AU377" s="123"/>
      <c r="AV377" s="123"/>
      <c r="AW377" s="123"/>
      <c r="AX377" s="123"/>
      <c r="AY377" s="123"/>
      <c r="AZ377" s="123"/>
      <c r="BA377" s="123"/>
      <c r="BB377" s="123"/>
      <c r="BC377" s="123"/>
      <c r="BD377" s="123"/>
      <c r="BE377" s="123"/>
      <c r="BF377" s="123"/>
      <c r="BG377" s="123"/>
      <c r="BH377" s="123"/>
      <c r="BI377" s="123"/>
      <c r="BJ377" s="123"/>
      <c r="BK377" s="123"/>
      <c r="BL377" s="123"/>
      <c r="BM377" s="123"/>
      <c r="BN377" s="123"/>
      <c r="BO377" s="123"/>
      <c r="BP377" s="123"/>
      <c r="BQ377" s="123"/>
      <c r="BR377" s="123"/>
      <c r="BS377" s="123"/>
      <c r="BT377" s="123"/>
      <c r="BU377" s="123"/>
      <c r="BV377" s="123"/>
      <c r="BW377" s="123"/>
      <c r="BX377" s="123"/>
      <c r="BY377" s="123"/>
      <c r="BZ377" s="123"/>
      <c r="CA377" s="123"/>
      <c r="CB377" s="123"/>
      <c r="CC377" s="123"/>
      <c r="CD377" s="123"/>
      <c r="CE377" s="123"/>
      <c r="CF377" s="123"/>
      <c r="CG377" s="123"/>
      <c r="CH377" s="123"/>
      <c r="CI377" s="123"/>
      <c r="CJ377" s="123"/>
      <c r="CK377" s="123"/>
      <c r="CL377" s="123"/>
      <c r="CM377" s="123"/>
      <c r="CN377" s="123"/>
      <c r="CO377" s="123"/>
      <c r="CP377" s="123"/>
      <c r="CQ377" s="123"/>
      <c r="CR377" s="123"/>
      <c r="CS377" s="123"/>
      <c r="CT377" s="123"/>
      <c r="CU377" s="123"/>
      <c r="CV377" s="123"/>
      <c r="CW377" s="123"/>
      <c r="CX377" s="123"/>
      <c r="CY377" s="123"/>
      <c r="CZ377" s="123"/>
      <c r="DA377" s="123"/>
      <c r="DB377" s="123"/>
      <c r="DC377" s="123"/>
      <c r="DD377" s="123"/>
      <c r="DE377" s="123"/>
      <c r="DF377" s="123"/>
      <c r="DG377" s="123"/>
      <c r="DH377" s="123"/>
      <c r="DI377" s="123"/>
      <c r="DJ377" s="123"/>
      <c r="DK377" s="123"/>
      <c r="DL377" s="123"/>
      <c r="DM377" s="123"/>
      <c r="DN377" s="123"/>
      <c r="DO377" s="123"/>
      <c r="DP377" s="123"/>
      <c r="DQ377" s="123"/>
      <c r="DR377" s="123"/>
      <c r="DS377" s="123"/>
      <c r="DT377" s="123"/>
      <c r="DU377" s="123"/>
      <c r="DV377" s="123"/>
      <c r="DW377" s="123"/>
      <c r="DX377" s="123"/>
      <c r="DY377" s="123"/>
      <c r="DZ377" s="123"/>
      <c r="EA377" s="123"/>
      <c r="EB377" s="123"/>
      <c r="EC377" s="123"/>
      <c r="ED377" s="123"/>
      <c r="EE377" s="123"/>
      <c r="EF377" s="123"/>
      <c r="EG377" s="123"/>
      <c r="EH377" s="123"/>
      <c r="EI377" s="123"/>
      <c r="EJ377" s="123"/>
      <c r="EK377" s="123"/>
      <c r="EL377" s="123"/>
      <c r="EM377" s="123"/>
      <c r="EN377" s="123"/>
      <c r="EO377" s="123"/>
      <c r="EP377" s="123"/>
      <c r="EQ377" s="123"/>
      <c r="ER377" s="123"/>
      <c r="ES377" s="123"/>
      <c r="ET377" s="123"/>
      <c r="EU377" s="123"/>
      <c r="EV377" s="123"/>
      <c r="EW377" s="123"/>
      <c r="EX377" s="123"/>
      <c r="EY377" s="123"/>
      <c r="EZ377" s="123"/>
      <c r="FA377" s="123"/>
      <c r="FB377" s="123"/>
      <c r="FC377" s="123"/>
      <c r="FD377" s="123"/>
      <c r="FE377" s="123"/>
      <c r="FF377" s="123"/>
      <c r="FG377" s="123"/>
      <c r="FH377" s="123"/>
      <c r="FI377" s="123"/>
      <c r="FJ377" s="123"/>
      <c r="FK377" s="123"/>
      <c r="FL377" s="123"/>
      <c r="FM377" s="123"/>
      <c r="FN377" s="123"/>
      <c r="FO377" s="123"/>
      <c r="FP377" s="123"/>
      <c r="FQ377" s="123"/>
      <c r="FR377" s="123"/>
      <c r="FS377" s="123"/>
      <c r="FT377" s="123"/>
      <c r="FU377" s="123"/>
      <c r="FV377" s="123"/>
      <c r="FW377" s="123"/>
      <c r="FX377" s="123"/>
      <c r="FY377" s="123"/>
      <c r="FZ377" s="123"/>
      <c r="GA377" s="123"/>
      <c r="GB377" s="123"/>
      <c r="GC377" s="123"/>
      <c r="GD377" s="123"/>
      <c r="GE377" s="123"/>
      <c r="GF377" s="123"/>
      <c r="GG377" s="123"/>
      <c r="GH377" s="123"/>
      <c r="GI377" s="123"/>
      <c r="GJ377" s="123"/>
      <c r="GK377" s="123"/>
      <c r="GL377" s="123"/>
      <c r="GM377" s="123"/>
      <c r="GN377" s="123"/>
      <c r="GO377" s="123"/>
      <c r="GP377" s="123"/>
      <c r="GQ377" s="123"/>
      <c r="GR377" s="123"/>
      <c r="GS377" s="123"/>
      <c r="GT377" s="123"/>
      <c r="GU377" s="123"/>
      <c r="GV377" s="123"/>
      <c r="GW377" s="123"/>
      <c r="GX377" s="123"/>
      <c r="GY377" s="123"/>
      <c r="GZ377" s="123"/>
      <c r="HA377" s="123"/>
      <c r="HB377" s="123"/>
      <c r="HC377" s="123"/>
      <c r="HD377" s="123"/>
      <c r="HE377" s="123"/>
      <c r="HF377" s="123"/>
      <c r="HG377" s="123"/>
      <c r="HH377" s="123"/>
      <c r="HI377" s="123"/>
      <c r="HJ377" s="123"/>
      <c r="HK377" s="123"/>
      <c r="HL377" s="123"/>
      <c r="HM377" s="123"/>
      <c r="HN377" s="123"/>
      <c r="HO377" s="123"/>
      <c r="HP377" s="123"/>
      <c r="HQ377" s="123"/>
      <c r="HR377" s="123"/>
      <c r="HS377" s="123"/>
      <c r="HT377" s="123"/>
      <c r="HU377" s="123"/>
      <c r="HV377" s="123"/>
      <c r="HW377" s="123"/>
      <c r="HX377" s="123"/>
      <c r="HY377" s="123"/>
      <c r="HZ377" s="123"/>
      <c r="IA377" s="123"/>
      <c r="IB377" s="123"/>
      <c r="IC377" s="123"/>
      <c r="ID377" s="123"/>
      <c r="IE377" s="123"/>
      <c r="IF377" s="123"/>
      <c r="IG377" s="123"/>
      <c r="IH377" s="123"/>
      <c r="II377" s="123"/>
      <c r="IJ377" s="123"/>
      <c r="IK377" s="123"/>
      <c r="IL377" s="123"/>
      <c r="IM377" s="123"/>
      <c r="IN377" s="123"/>
      <c r="IO377" s="123"/>
      <c r="IP377" s="123"/>
      <c r="IQ377" s="123"/>
      <c r="IR377" s="123"/>
      <c r="IS377" s="123"/>
      <c r="IT377" s="123"/>
      <c r="IU377" s="123"/>
    </row>
    <row r="378" customFormat="false" ht="14.25" hidden="false" customHeight="true" outlineLevel="0" collapsed="false">
      <c r="A378" s="57" t="s">
        <v>1094</v>
      </c>
      <c r="B378" s="58" t="s">
        <v>1202</v>
      </c>
      <c r="C378" s="59" t="s">
        <v>1096</v>
      </c>
      <c r="D378" s="59" t="s">
        <v>78</v>
      </c>
      <c r="E378" s="60" t="n">
        <v>25.9666666666667</v>
      </c>
      <c r="F378" s="61" t="n">
        <v>38411</v>
      </c>
      <c r="G378" s="62" t="n">
        <v>35.2</v>
      </c>
      <c r="H378" s="59" t="s">
        <v>64</v>
      </c>
      <c r="I378" s="63" t="n">
        <v>5</v>
      </c>
      <c r="J378" s="63" t="n">
        <v>1.9</v>
      </c>
      <c r="K378" s="64" t="n">
        <v>6.9</v>
      </c>
      <c r="L378" s="63" t="n">
        <v>1.45</v>
      </c>
      <c r="M378" s="64" t="n">
        <v>4.45</v>
      </c>
      <c r="N378" s="63" t="n">
        <v>9</v>
      </c>
      <c r="O378" s="63" t="n">
        <v>4.35</v>
      </c>
      <c r="P378" s="63" t="n">
        <v>5.7</v>
      </c>
      <c r="Q378" s="63" t="n">
        <v>47.5</v>
      </c>
      <c r="R378" s="63" t="n">
        <v>3</v>
      </c>
      <c r="S378" s="63" t="n">
        <v>57.55</v>
      </c>
      <c r="T378" s="64" t="n">
        <v>66.55</v>
      </c>
    </row>
    <row r="379" customFormat="false" ht="14" hidden="false" customHeight="false" outlineLevel="0" collapsed="false">
      <c r="A379" s="57" t="s">
        <v>1203</v>
      </c>
      <c r="B379" s="89" t="s">
        <v>1204</v>
      </c>
      <c r="C379" s="90" t="s">
        <v>1205</v>
      </c>
      <c r="D379" s="59" t="s">
        <v>143</v>
      </c>
      <c r="E379" s="91" t="n">
        <v>27.37</v>
      </c>
      <c r="F379" s="61" t="n">
        <v>38046</v>
      </c>
      <c r="G379" s="63" t="n">
        <v>35</v>
      </c>
      <c r="H379" s="90"/>
      <c r="I379" s="63" t="n">
        <v>7.5</v>
      </c>
      <c r="J379" s="63" t="n">
        <v>4.65</v>
      </c>
      <c r="K379" s="64" t="n">
        <v>12.15</v>
      </c>
      <c r="L379" s="63" t="n">
        <v>3.075</v>
      </c>
      <c r="M379" s="64" t="n">
        <v>4.075</v>
      </c>
      <c r="N379" s="63" t="n">
        <v>25</v>
      </c>
      <c r="O379" s="63" t="n">
        <v>6.15</v>
      </c>
      <c r="P379" s="63" t="n">
        <v>9.3</v>
      </c>
      <c r="Q379" s="63" t="n">
        <v>25.42</v>
      </c>
      <c r="R379" s="63" t="n">
        <v>1</v>
      </c>
      <c r="S379" s="63" t="n">
        <v>40.87</v>
      </c>
      <c r="T379" s="64" t="n">
        <v>65.87</v>
      </c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  <c r="DS379" s="67"/>
      <c r="DT379" s="67"/>
      <c r="DU379" s="67"/>
      <c r="DV379" s="67"/>
      <c r="DW379" s="67"/>
      <c r="DX379" s="67"/>
      <c r="DY379" s="67"/>
      <c r="DZ379" s="67"/>
      <c r="EA379" s="67"/>
      <c r="EB379" s="67"/>
      <c r="EC379" s="67"/>
      <c r="ED379" s="67"/>
      <c r="EE379" s="67"/>
      <c r="EF379" s="67"/>
      <c r="EG379" s="67"/>
      <c r="EH379" s="67"/>
      <c r="EI379" s="67"/>
      <c r="EJ379" s="67"/>
      <c r="EK379" s="67"/>
      <c r="EL379" s="67"/>
      <c r="EM379" s="67"/>
      <c r="EN379" s="67"/>
      <c r="EO379" s="67"/>
      <c r="EP379" s="67"/>
      <c r="EQ379" s="67"/>
      <c r="ER379" s="67"/>
      <c r="ES379" s="67"/>
      <c r="ET379" s="67"/>
      <c r="EU379" s="67"/>
      <c r="EV379" s="67"/>
      <c r="EW379" s="67"/>
      <c r="EX379" s="67"/>
      <c r="EY379" s="67"/>
      <c r="EZ379" s="67"/>
      <c r="FA379" s="67"/>
      <c r="FB379" s="67"/>
      <c r="FC379" s="67"/>
      <c r="FD379" s="67"/>
      <c r="FE379" s="67"/>
      <c r="FF379" s="67"/>
      <c r="FG379" s="67"/>
      <c r="FH379" s="67"/>
      <c r="FI379" s="67"/>
      <c r="FJ379" s="67"/>
      <c r="FK379" s="67"/>
      <c r="FL379" s="67"/>
      <c r="FM379" s="67"/>
      <c r="FN379" s="67"/>
      <c r="FO379" s="67"/>
      <c r="FP379" s="67"/>
      <c r="FQ379" s="67"/>
      <c r="FR379" s="67"/>
      <c r="FS379" s="67"/>
      <c r="FT379" s="67"/>
      <c r="FU379" s="67"/>
      <c r="FV379" s="67"/>
      <c r="FW379" s="67"/>
      <c r="FX379" s="67"/>
      <c r="FY379" s="67"/>
      <c r="FZ379" s="67"/>
      <c r="GA379" s="67"/>
      <c r="GB379" s="67"/>
      <c r="GC379" s="67"/>
      <c r="GD379" s="67"/>
      <c r="GE379" s="67"/>
      <c r="GF379" s="67"/>
      <c r="GG379" s="67"/>
      <c r="GH379" s="67"/>
      <c r="GI379" s="67"/>
      <c r="GJ379" s="67"/>
      <c r="GK379" s="67"/>
      <c r="GL379" s="67"/>
      <c r="GM379" s="67"/>
      <c r="GN379" s="67"/>
      <c r="GO379" s="67"/>
      <c r="GP379" s="67"/>
      <c r="GQ379" s="67"/>
      <c r="GR379" s="67"/>
      <c r="GS379" s="67"/>
      <c r="GT379" s="67"/>
      <c r="GU379" s="67"/>
      <c r="GV379" s="67"/>
      <c r="GW379" s="67"/>
      <c r="GX379" s="67"/>
      <c r="GY379" s="67"/>
      <c r="GZ379" s="67"/>
      <c r="HA379" s="67"/>
      <c r="HB379" s="67"/>
      <c r="HC379" s="67"/>
      <c r="HD379" s="67"/>
      <c r="HE379" s="67"/>
      <c r="HF379" s="67"/>
      <c r="HG379" s="67"/>
      <c r="HH379" s="67"/>
      <c r="HI379" s="67"/>
      <c r="HJ379" s="67"/>
      <c r="HK379" s="67"/>
      <c r="HL379" s="67"/>
      <c r="HM379" s="67"/>
      <c r="HN379" s="67"/>
      <c r="HO379" s="67"/>
      <c r="HP379" s="67"/>
      <c r="HQ379" s="67"/>
      <c r="HR379" s="67"/>
      <c r="HS379" s="67"/>
      <c r="HT379" s="67"/>
      <c r="HU379" s="67"/>
      <c r="HV379" s="67"/>
      <c r="HW379" s="67"/>
      <c r="HX379" s="67"/>
      <c r="HY379" s="67"/>
      <c r="HZ379" s="67"/>
      <c r="IA379" s="67"/>
      <c r="IB379" s="67"/>
      <c r="IC379" s="67"/>
      <c r="ID379" s="67"/>
      <c r="IE379" s="67"/>
      <c r="IF379" s="67"/>
      <c r="IG379" s="67"/>
      <c r="IH379" s="67"/>
      <c r="II379" s="67"/>
      <c r="IJ379" s="67"/>
      <c r="IK379" s="67"/>
      <c r="IL379" s="67"/>
      <c r="IM379" s="67"/>
      <c r="IN379" s="67"/>
      <c r="IO379" s="67"/>
      <c r="IP379" s="67"/>
      <c r="IQ379" s="67"/>
      <c r="IR379" s="67"/>
      <c r="IS379" s="67"/>
      <c r="IT379" s="67"/>
      <c r="IU379" s="67"/>
    </row>
    <row r="380" customFormat="false" ht="14" hidden="false" customHeight="false" outlineLevel="0" collapsed="false">
      <c r="A380" s="57" t="s">
        <v>1206</v>
      </c>
      <c r="B380" s="58" t="s">
        <v>1207</v>
      </c>
      <c r="C380" s="59" t="s">
        <v>1208</v>
      </c>
      <c r="D380" s="59" t="s">
        <v>50</v>
      </c>
      <c r="E380" s="60" t="n">
        <v>19.8733333333333</v>
      </c>
      <c r="F380" s="61" t="n">
        <v>38411</v>
      </c>
      <c r="G380" s="62" t="n">
        <v>16</v>
      </c>
      <c r="H380" s="59" t="s">
        <v>61</v>
      </c>
      <c r="I380" s="63" t="n">
        <v>11</v>
      </c>
      <c r="J380" s="63" t="n">
        <v>4.62</v>
      </c>
      <c r="K380" s="64" t="n">
        <v>15.62</v>
      </c>
      <c r="L380" s="63" t="n">
        <v>3.41</v>
      </c>
      <c r="M380" s="64" t="n">
        <v>6.41</v>
      </c>
      <c r="N380" s="63" t="n">
        <v>9</v>
      </c>
      <c r="O380" s="63" t="n">
        <v>4.65</v>
      </c>
      <c r="P380" s="63" t="n">
        <v>6.3</v>
      </c>
      <c r="Q380" s="63" t="n">
        <v>17.64</v>
      </c>
      <c r="R380" s="63" t="n">
        <v>3</v>
      </c>
      <c r="S380" s="63" t="n">
        <v>28.59</v>
      </c>
      <c r="T380" s="64" t="n">
        <v>37.59</v>
      </c>
    </row>
    <row r="381" s="67" customFormat="true" ht="14" hidden="false" customHeight="false" outlineLevel="0" collapsed="false">
      <c r="A381" s="57" t="s">
        <v>1209</v>
      </c>
      <c r="B381" s="58" t="s">
        <v>1210</v>
      </c>
      <c r="C381" s="90"/>
      <c r="D381" s="59" t="s">
        <v>143</v>
      </c>
      <c r="E381" s="91" t="n">
        <v>23.33</v>
      </c>
      <c r="F381" s="61"/>
      <c r="G381" s="62" t="s">
        <v>54</v>
      </c>
      <c r="H381" s="90" t="s">
        <v>61</v>
      </c>
      <c r="I381" s="63" t="n">
        <v>10</v>
      </c>
      <c r="J381" s="63" t="n">
        <v>2</v>
      </c>
      <c r="K381" s="64" t="n">
        <v>12</v>
      </c>
      <c r="L381" s="63" t="n">
        <v>12</v>
      </c>
      <c r="M381" s="64" t="n">
        <v>13</v>
      </c>
      <c r="N381" s="63" t="n">
        <v>15</v>
      </c>
      <c r="O381" s="63" t="n">
        <v>6</v>
      </c>
      <c r="P381" s="63" t="n">
        <v>9</v>
      </c>
      <c r="Q381" s="63" t="n">
        <v>15</v>
      </c>
      <c r="R381" s="63" t="n">
        <v>1</v>
      </c>
      <c r="S381" s="63" t="n">
        <v>30</v>
      </c>
      <c r="T381" s="64" t="n">
        <v>45</v>
      </c>
    </row>
    <row r="382" customFormat="false" ht="14" hidden="false" customHeight="false" outlineLevel="0" collapsed="false">
      <c r="A382" s="57" t="s">
        <v>1211</v>
      </c>
      <c r="B382" s="58" t="s">
        <v>1212</v>
      </c>
      <c r="C382" s="59" t="s">
        <v>1213</v>
      </c>
      <c r="D382" s="59" t="s">
        <v>143</v>
      </c>
      <c r="E382" s="60" t="n">
        <v>20.04</v>
      </c>
      <c r="F382" s="61" t="n">
        <v>36544</v>
      </c>
      <c r="G382" s="62" t="n">
        <v>22.78</v>
      </c>
      <c r="H382" s="59" t="s">
        <v>1214</v>
      </c>
      <c r="I382" s="63" t="n">
        <v>5</v>
      </c>
      <c r="J382" s="63" t="n">
        <v>3.1</v>
      </c>
      <c r="K382" s="64" t="n">
        <v>8.1</v>
      </c>
      <c r="L382" s="63" t="n">
        <v>3.05</v>
      </c>
      <c r="M382" s="64" t="n">
        <v>4.95</v>
      </c>
      <c r="N382" s="63" t="n">
        <v>3.2</v>
      </c>
      <c r="O382" s="63" t="n">
        <v>9.15</v>
      </c>
      <c r="P382" s="63" t="n">
        <v>9.3</v>
      </c>
      <c r="Q382" s="63" t="n">
        <v>25.42</v>
      </c>
      <c r="R382" s="63" t="n">
        <v>1.9</v>
      </c>
      <c r="S382" s="63" t="n">
        <v>43.87</v>
      </c>
      <c r="T382" s="64" t="n">
        <v>47.07</v>
      </c>
    </row>
    <row r="383" s="110" customFormat="true" ht="14" hidden="false" customHeight="false" outlineLevel="0" collapsed="false">
      <c r="A383" s="57" t="s">
        <v>1215</v>
      </c>
      <c r="B383" s="58" t="s">
        <v>1216</v>
      </c>
      <c r="C383" s="59" t="s">
        <v>1217</v>
      </c>
      <c r="D383" s="59" t="s">
        <v>50</v>
      </c>
      <c r="E383" s="60" t="n">
        <v>30.17</v>
      </c>
      <c r="F383" s="61" t="n">
        <v>38046</v>
      </c>
      <c r="G383" s="62" t="n">
        <v>29.7</v>
      </c>
      <c r="H383" s="59" t="n">
        <v>7.5</v>
      </c>
      <c r="I383" s="63" t="n">
        <v>7.5</v>
      </c>
      <c r="J383" s="63" t="n">
        <v>4.5</v>
      </c>
      <c r="K383" s="64" t="n">
        <v>12</v>
      </c>
      <c r="L383" s="63" t="n">
        <v>4.5</v>
      </c>
      <c r="M383" s="64" t="n">
        <v>5.5</v>
      </c>
      <c r="N383" s="63" t="n">
        <v>25</v>
      </c>
      <c r="O383" s="63" t="n">
        <v>9</v>
      </c>
      <c r="P383" s="63" t="n">
        <v>9</v>
      </c>
      <c r="Q383" s="63" t="n">
        <v>30</v>
      </c>
      <c r="R383" s="63" t="n">
        <v>1</v>
      </c>
      <c r="S383" s="63" t="n">
        <v>48</v>
      </c>
      <c r="T383" s="64" t="n">
        <v>73</v>
      </c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0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  <c r="HT383" s="10"/>
      <c r="HU383" s="10"/>
      <c r="HV383" s="10"/>
      <c r="HW383" s="10"/>
      <c r="HX383" s="10"/>
      <c r="HY383" s="10"/>
      <c r="HZ383" s="10"/>
      <c r="IA383" s="10"/>
      <c r="IB383" s="10"/>
      <c r="IC383" s="10"/>
      <c r="ID383" s="10"/>
      <c r="IE383" s="10"/>
      <c r="IF383" s="10"/>
      <c r="IG383" s="10"/>
      <c r="IH383" s="10"/>
      <c r="II383" s="10"/>
      <c r="IJ383" s="10"/>
      <c r="IK383" s="10"/>
      <c r="IL383" s="10"/>
      <c r="IM383" s="10"/>
      <c r="IN383" s="10"/>
      <c r="IO383" s="10"/>
      <c r="IP383" s="10"/>
      <c r="IQ383" s="10"/>
      <c r="IR383" s="10"/>
      <c r="IS383" s="10"/>
      <c r="IT383" s="10"/>
      <c r="IU383" s="10"/>
    </row>
    <row r="384" customFormat="false" ht="14" hidden="false" customHeight="false" outlineLevel="0" collapsed="false">
      <c r="A384" s="161" t="s">
        <v>1218</v>
      </c>
      <c r="B384" s="58" t="s">
        <v>1219</v>
      </c>
      <c r="C384" s="59" t="s">
        <v>1220</v>
      </c>
      <c r="D384" s="59" t="s">
        <v>143</v>
      </c>
      <c r="E384" s="60" t="n">
        <v>38</v>
      </c>
      <c r="F384" s="61" t="n">
        <v>43159</v>
      </c>
      <c r="G384" s="62" t="s">
        <v>54</v>
      </c>
      <c r="H384" s="59"/>
      <c r="I384" s="76" t="n">
        <f aca="false">1.5*(1*5)</f>
        <v>7.5</v>
      </c>
      <c r="J384" s="76" t="n">
        <f aca="false">1.5*(3)</f>
        <v>4.5</v>
      </c>
      <c r="K384" s="79" t="n">
        <v>12</v>
      </c>
      <c r="L384" s="76" t="n">
        <f aca="false">1.5*(((5+3)/2)*3)</f>
        <v>18</v>
      </c>
      <c r="M384" s="79" t="n">
        <v>21</v>
      </c>
      <c r="N384" s="76" t="n">
        <v>15</v>
      </c>
      <c r="O384" s="76" t="n">
        <f aca="false">(1*(((5+3)/2)*3))</f>
        <v>12</v>
      </c>
      <c r="P384" s="76" t="n">
        <v>9</v>
      </c>
      <c r="Q384" s="76" t="n">
        <f aca="false">3*3*5</f>
        <v>45</v>
      </c>
      <c r="R384" s="76" t="n">
        <v>3</v>
      </c>
      <c r="S384" s="76" t="n">
        <v>4</v>
      </c>
      <c r="T384" s="79" t="n">
        <f aca="false">15+12+9+45</f>
        <v>81</v>
      </c>
    </row>
    <row r="385" customFormat="false" ht="14" hidden="false" customHeight="false" outlineLevel="0" collapsed="false">
      <c r="A385" s="57" t="s">
        <v>1221</v>
      </c>
      <c r="B385" s="58" t="s">
        <v>1222</v>
      </c>
      <c r="C385" s="59" t="s">
        <v>1223</v>
      </c>
      <c r="D385" s="59" t="s">
        <v>50</v>
      </c>
      <c r="E385" s="60" t="n">
        <v>18.72</v>
      </c>
      <c r="F385" s="61" t="n">
        <v>38411</v>
      </c>
      <c r="G385" s="62" t="s">
        <v>54</v>
      </c>
      <c r="H385" s="59" t="s">
        <v>1224</v>
      </c>
      <c r="I385" s="63" t="n">
        <v>7.5</v>
      </c>
      <c r="J385" s="63" t="n">
        <v>4.5</v>
      </c>
      <c r="K385" s="64" t="n">
        <v>12</v>
      </c>
      <c r="L385" s="63" t="n">
        <v>4.35</v>
      </c>
      <c r="M385" s="64" t="n">
        <v>9.35</v>
      </c>
      <c r="N385" s="63" t="n">
        <v>2.1</v>
      </c>
      <c r="O385" s="63" t="n">
        <v>8.7</v>
      </c>
      <c r="P385" s="63" t="n">
        <v>9</v>
      </c>
      <c r="Q385" s="63" t="n">
        <v>15</v>
      </c>
      <c r="R385" s="63" t="n">
        <v>5</v>
      </c>
      <c r="S385" s="63" t="n">
        <v>32.7</v>
      </c>
      <c r="T385" s="64" t="n">
        <v>34.8</v>
      </c>
    </row>
    <row r="386" customFormat="false" ht="14" hidden="false" customHeight="false" outlineLevel="0" collapsed="false">
      <c r="A386" s="57" t="s">
        <v>1225</v>
      </c>
      <c r="B386" s="89" t="s">
        <v>1226</v>
      </c>
      <c r="C386" s="90" t="s">
        <v>1227</v>
      </c>
      <c r="D386" s="90" t="s">
        <v>78</v>
      </c>
      <c r="E386" s="91" t="n">
        <v>88.63</v>
      </c>
      <c r="F386" s="61" t="n">
        <v>38564</v>
      </c>
      <c r="G386" s="62" t="s">
        <v>86</v>
      </c>
      <c r="H386" s="90" t="s">
        <v>98</v>
      </c>
      <c r="I386" s="63" t="n">
        <v>100</v>
      </c>
      <c r="J386" s="63" t="n">
        <v>48</v>
      </c>
      <c r="K386" s="64" t="n">
        <v>148</v>
      </c>
      <c r="L386" s="63" t="n">
        <v>32.4</v>
      </c>
      <c r="M386" s="64" t="n">
        <v>35.4</v>
      </c>
      <c r="N386" s="63" t="n">
        <v>15</v>
      </c>
      <c r="O386" s="63" t="n">
        <v>24.3</v>
      </c>
      <c r="P386" s="63" t="n">
        <v>7.2</v>
      </c>
      <c r="Q386" s="63" t="n">
        <v>36</v>
      </c>
      <c r="R386" s="63" t="n">
        <v>3</v>
      </c>
      <c r="S386" s="63" t="n">
        <v>67.5</v>
      </c>
      <c r="T386" s="64" t="n">
        <v>82.5</v>
      </c>
    </row>
    <row r="387" s="110" customFormat="true" ht="25" hidden="false" customHeight="false" outlineLevel="0" collapsed="false">
      <c r="A387" s="126" t="s">
        <v>1228</v>
      </c>
      <c r="B387" s="58" t="s">
        <v>1229</v>
      </c>
      <c r="C387" s="59" t="s">
        <v>1230</v>
      </c>
      <c r="D387" s="59" t="s">
        <v>143</v>
      </c>
      <c r="E387" s="60" t="n">
        <v>26.75</v>
      </c>
      <c r="F387" s="61" t="s">
        <v>1231</v>
      </c>
      <c r="G387" s="62"/>
      <c r="H387" s="59" t="s">
        <v>467</v>
      </c>
      <c r="I387" s="63" t="n">
        <v>7.5</v>
      </c>
      <c r="J387" s="63" t="n">
        <v>4.65</v>
      </c>
      <c r="K387" s="64" t="n">
        <v>12.5</v>
      </c>
      <c r="L387" s="63" t="n">
        <v>9.23</v>
      </c>
      <c r="M387" s="64" t="n">
        <v>12.3</v>
      </c>
      <c r="N387" s="63" t="n">
        <v>15</v>
      </c>
      <c r="O387" s="63" t="n">
        <v>6.15</v>
      </c>
      <c r="P387" s="63" t="n">
        <v>9.3</v>
      </c>
      <c r="Q387" s="63" t="n">
        <v>25.42</v>
      </c>
      <c r="R387" s="63" t="n">
        <v>3</v>
      </c>
      <c r="S387" s="63" t="n">
        <v>40.87</v>
      </c>
      <c r="T387" s="64" t="n">
        <v>55.87</v>
      </c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0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  <c r="HT387" s="10"/>
      <c r="HU387" s="10"/>
      <c r="HV387" s="10"/>
      <c r="HW387" s="10"/>
      <c r="HX387" s="10"/>
      <c r="HY387" s="10"/>
      <c r="HZ387" s="10"/>
      <c r="IA387" s="10"/>
      <c r="IB387" s="10"/>
      <c r="IC387" s="10"/>
      <c r="ID387" s="10"/>
      <c r="IE387" s="10"/>
      <c r="IF387" s="10"/>
      <c r="IG387" s="10"/>
      <c r="IH387" s="10"/>
      <c r="II387" s="10"/>
      <c r="IJ387" s="10"/>
      <c r="IK387" s="10"/>
      <c r="IL387" s="10"/>
      <c r="IM387" s="10"/>
      <c r="IN387" s="10"/>
      <c r="IO387" s="10"/>
      <c r="IP387" s="10"/>
      <c r="IQ387" s="10"/>
      <c r="IR387" s="10"/>
      <c r="IS387" s="10"/>
      <c r="IT387" s="10"/>
      <c r="IU387" s="10"/>
    </row>
    <row r="388" customFormat="false" ht="15.65" hidden="false" customHeight="true" outlineLevel="0" collapsed="false">
      <c r="A388" s="57" t="s">
        <v>1232</v>
      </c>
      <c r="B388" s="58" t="s">
        <v>1233</v>
      </c>
      <c r="C388" s="59" t="s">
        <v>1234</v>
      </c>
      <c r="D388" s="59" t="s">
        <v>78</v>
      </c>
      <c r="E388" s="60" t="n">
        <v>29.3333333333333</v>
      </c>
      <c r="F388" s="61" t="n">
        <v>38077</v>
      </c>
      <c r="G388" s="62" t="n">
        <v>88.67</v>
      </c>
      <c r="H388" s="59" t="s">
        <v>61</v>
      </c>
      <c r="I388" s="63" t="n">
        <v>10</v>
      </c>
      <c r="J388" s="63" t="n">
        <v>2</v>
      </c>
      <c r="K388" s="64" t="n">
        <v>12</v>
      </c>
      <c r="L388" s="63" t="n">
        <v>4</v>
      </c>
      <c r="M388" s="64" t="n">
        <v>5</v>
      </c>
      <c r="N388" s="63" t="n">
        <v>25</v>
      </c>
      <c r="O388" s="63" t="n">
        <v>6</v>
      </c>
      <c r="P388" s="63" t="n">
        <v>15</v>
      </c>
      <c r="Q388" s="63" t="n">
        <v>25</v>
      </c>
      <c r="R388" s="63" t="n">
        <v>1</v>
      </c>
      <c r="S388" s="63" t="n">
        <v>46</v>
      </c>
      <c r="T388" s="64" t="n">
        <v>71</v>
      </c>
    </row>
    <row r="389" s="110" customFormat="true" ht="14.15" hidden="false" customHeight="true" outlineLevel="0" collapsed="false">
      <c r="A389" s="82" t="s">
        <v>1235</v>
      </c>
      <c r="B389" s="89" t="s">
        <v>1236</v>
      </c>
      <c r="C389" s="90" t="s">
        <v>1237</v>
      </c>
      <c r="D389" s="90" t="s">
        <v>50</v>
      </c>
      <c r="E389" s="91" t="n">
        <v>16.38</v>
      </c>
      <c r="F389" s="61" t="n">
        <v>38411</v>
      </c>
      <c r="G389" s="63" t="n">
        <v>30.2</v>
      </c>
      <c r="H389" s="90" t="s">
        <v>489</v>
      </c>
      <c r="I389" s="63" t="n">
        <v>5</v>
      </c>
      <c r="J389" s="63" t="n">
        <v>2.1</v>
      </c>
      <c r="K389" s="64" t="n">
        <v>7.1</v>
      </c>
      <c r="L389" s="63" t="n">
        <v>1.55</v>
      </c>
      <c r="M389" s="64" t="n">
        <v>4.55</v>
      </c>
      <c r="N389" s="63" t="n">
        <v>9</v>
      </c>
      <c r="O389" s="63" t="n">
        <v>4.65</v>
      </c>
      <c r="P389" s="63" t="n">
        <v>6.3</v>
      </c>
      <c r="Q389" s="63" t="n">
        <v>17.535</v>
      </c>
      <c r="R389" s="63" t="n">
        <v>3</v>
      </c>
      <c r="S389" s="63" t="n">
        <v>28.485</v>
      </c>
      <c r="T389" s="64" t="n">
        <v>37.485</v>
      </c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  <c r="AI389" s="123"/>
      <c r="AJ389" s="123"/>
      <c r="AK389" s="123"/>
      <c r="AL389" s="123"/>
      <c r="AM389" s="123"/>
      <c r="AN389" s="123"/>
      <c r="AO389" s="123"/>
      <c r="AP389" s="123"/>
      <c r="AQ389" s="123"/>
      <c r="AR389" s="123"/>
      <c r="AS389" s="123"/>
      <c r="AT389" s="123"/>
      <c r="AU389" s="123"/>
      <c r="AV389" s="123"/>
      <c r="AW389" s="123"/>
      <c r="AX389" s="123"/>
      <c r="AY389" s="123"/>
      <c r="AZ389" s="123"/>
      <c r="BA389" s="123"/>
      <c r="BB389" s="123"/>
      <c r="BC389" s="123"/>
      <c r="BD389" s="123"/>
      <c r="BE389" s="123"/>
      <c r="BF389" s="123"/>
      <c r="BG389" s="123"/>
      <c r="BH389" s="123"/>
      <c r="BI389" s="123"/>
      <c r="BJ389" s="123"/>
      <c r="BK389" s="123"/>
      <c r="BL389" s="123"/>
      <c r="BM389" s="123"/>
      <c r="BN389" s="123"/>
      <c r="BO389" s="123"/>
      <c r="BP389" s="123"/>
      <c r="BQ389" s="123"/>
      <c r="BR389" s="123"/>
      <c r="BS389" s="123"/>
      <c r="BT389" s="123"/>
      <c r="BU389" s="123"/>
      <c r="BV389" s="123"/>
      <c r="BW389" s="123"/>
      <c r="BX389" s="123"/>
      <c r="BY389" s="123"/>
      <c r="BZ389" s="123"/>
      <c r="CA389" s="123"/>
      <c r="CB389" s="123"/>
      <c r="CC389" s="123"/>
      <c r="CD389" s="123"/>
      <c r="CE389" s="123"/>
      <c r="CF389" s="123"/>
      <c r="CG389" s="123"/>
      <c r="CH389" s="123"/>
      <c r="CI389" s="123"/>
      <c r="CJ389" s="123"/>
      <c r="CK389" s="123"/>
      <c r="CL389" s="123"/>
      <c r="CM389" s="123"/>
      <c r="CN389" s="123"/>
      <c r="CO389" s="123"/>
      <c r="CP389" s="123"/>
      <c r="CQ389" s="123"/>
      <c r="CR389" s="123"/>
      <c r="CS389" s="123"/>
      <c r="CT389" s="123"/>
      <c r="CU389" s="123"/>
      <c r="CV389" s="123"/>
      <c r="CW389" s="123"/>
      <c r="CX389" s="123"/>
      <c r="CY389" s="123"/>
      <c r="CZ389" s="123"/>
      <c r="DA389" s="123"/>
      <c r="DB389" s="123"/>
      <c r="DC389" s="123"/>
      <c r="DD389" s="123"/>
      <c r="DE389" s="123"/>
      <c r="DF389" s="123"/>
      <c r="DG389" s="123"/>
      <c r="DH389" s="123"/>
      <c r="DI389" s="123"/>
      <c r="DJ389" s="123"/>
      <c r="DK389" s="123"/>
      <c r="DL389" s="123"/>
      <c r="DM389" s="123"/>
      <c r="DN389" s="123"/>
      <c r="DO389" s="123"/>
      <c r="DP389" s="123"/>
      <c r="DQ389" s="123"/>
      <c r="DR389" s="123"/>
      <c r="DS389" s="123"/>
      <c r="DT389" s="123"/>
      <c r="DU389" s="123"/>
      <c r="DV389" s="123"/>
      <c r="DW389" s="123"/>
      <c r="DX389" s="123"/>
      <c r="DY389" s="123"/>
      <c r="DZ389" s="123"/>
      <c r="EA389" s="123"/>
      <c r="EB389" s="123"/>
      <c r="EC389" s="123"/>
      <c r="ED389" s="123"/>
      <c r="EE389" s="123"/>
      <c r="EF389" s="123"/>
      <c r="EG389" s="123"/>
      <c r="EH389" s="123"/>
      <c r="EI389" s="123"/>
      <c r="EJ389" s="123"/>
      <c r="EK389" s="123"/>
      <c r="EL389" s="123"/>
      <c r="EM389" s="123"/>
      <c r="EN389" s="123"/>
      <c r="EO389" s="123"/>
      <c r="EP389" s="123"/>
      <c r="EQ389" s="123"/>
      <c r="ER389" s="123"/>
      <c r="ES389" s="123"/>
      <c r="ET389" s="123"/>
      <c r="EU389" s="123"/>
      <c r="EV389" s="123"/>
      <c r="EW389" s="123"/>
      <c r="EX389" s="123"/>
      <c r="EY389" s="123"/>
      <c r="EZ389" s="123"/>
      <c r="FA389" s="123"/>
      <c r="FB389" s="123"/>
      <c r="FC389" s="123"/>
      <c r="FD389" s="123"/>
      <c r="FE389" s="123"/>
      <c r="FF389" s="123"/>
      <c r="FG389" s="123"/>
      <c r="FH389" s="123"/>
      <c r="FI389" s="123"/>
      <c r="FJ389" s="123"/>
      <c r="FK389" s="123"/>
      <c r="FL389" s="123"/>
      <c r="FM389" s="123"/>
      <c r="FN389" s="123"/>
      <c r="FO389" s="123"/>
      <c r="FP389" s="123"/>
      <c r="FQ389" s="123"/>
      <c r="FR389" s="123"/>
      <c r="FS389" s="123"/>
      <c r="FT389" s="123"/>
      <c r="FU389" s="123"/>
      <c r="FV389" s="123"/>
      <c r="FW389" s="123"/>
      <c r="FX389" s="123"/>
      <c r="FY389" s="123"/>
      <c r="FZ389" s="123"/>
      <c r="GA389" s="123"/>
      <c r="GB389" s="123"/>
      <c r="GC389" s="123"/>
      <c r="GD389" s="123"/>
      <c r="GE389" s="123"/>
      <c r="GF389" s="123"/>
      <c r="GG389" s="123"/>
      <c r="GH389" s="123"/>
      <c r="GI389" s="123"/>
      <c r="GJ389" s="123"/>
      <c r="GK389" s="123"/>
      <c r="GL389" s="123"/>
      <c r="GM389" s="123"/>
      <c r="GN389" s="123"/>
      <c r="GO389" s="123"/>
      <c r="GP389" s="123"/>
      <c r="GQ389" s="123"/>
      <c r="GR389" s="123"/>
      <c r="GS389" s="123"/>
      <c r="GT389" s="123"/>
      <c r="GU389" s="123"/>
      <c r="GV389" s="123"/>
      <c r="GW389" s="123"/>
      <c r="GX389" s="123"/>
      <c r="GY389" s="123"/>
      <c r="GZ389" s="123"/>
      <c r="HA389" s="123"/>
      <c r="HB389" s="123"/>
      <c r="HC389" s="123"/>
      <c r="HD389" s="123"/>
      <c r="HE389" s="123"/>
      <c r="HF389" s="123"/>
      <c r="HG389" s="123"/>
      <c r="HH389" s="123"/>
      <c r="HI389" s="123"/>
      <c r="HJ389" s="123"/>
      <c r="HK389" s="123"/>
      <c r="HL389" s="123"/>
      <c r="HM389" s="123"/>
      <c r="HN389" s="123"/>
      <c r="HO389" s="123"/>
      <c r="HP389" s="123"/>
      <c r="HQ389" s="123"/>
      <c r="HR389" s="123"/>
      <c r="HS389" s="123"/>
      <c r="HT389" s="123"/>
      <c r="HU389" s="123"/>
      <c r="HV389" s="123"/>
      <c r="HW389" s="123"/>
      <c r="HX389" s="123"/>
      <c r="HY389" s="123"/>
      <c r="HZ389" s="123"/>
      <c r="IA389" s="123"/>
      <c r="IB389" s="123"/>
      <c r="IC389" s="123"/>
      <c r="ID389" s="123"/>
      <c r="IE389" s="123"/>
      <c r="IF389" s="123"/>
      <c r="IG389" s="123"/>
      <c r="IH389" s="123"/>
      <c r="II389" s="123"/>
      <c r="IJ389" s="123"/>
      <c r="IK389" s="123"/>
      <c r="IL389" s="123"/>
      <c r="IM389" s="123"/>
      <c r="IN389" s="123"/>
      <c r="IO389" s="123"/>
      <c r="IP389" s="123"/>
      <c r="IQ389" s="123"/>
      <c r="IR389" s="123"/>
      <c r="IS389" s="123"/>
      <c r="IT389" s="123"/>
      <c r="IU389" s="123"/>
    </row>
    <row r="390" customFormat="false" ht="14" hidden="false" customHeight="false" outlineLevel="0" collapsed="false">
      <c r="A390" s="57" t="s">
        <v>1238</v>
      </c>
      <c r="B390" s="58" t="s">
        <v>1239</v>
      </c>
      <c r="C390" s="59" t="s">
        <v>1240</v>
      </c>
      <c r="D390" s="59" t="s">
        <v>78</v>
      </c>
      <c r="E390" s="60" t="n">
        <v>48.83</v>
      </c>
      <c r="F390" s="61" t="n">
        <v>38411</v>
      </c>
      <c r="G390" s="62" t="n">
        <v>68.2</v>
      </c>
      <c r="H390" s="59" t="s">
        <v>1241</v>
      </c>
      <c r="I390" s="63" t="n">
        <v>25</v>
      </c>
      <c r="J390" s="63" t="n">
        <v>9.5</v>
      </c>
      <c r="K390" s="64" t="n">
        <v>34.5</v>
      </c>
      <c r="L390" s="63" t="n">
        <v>7.35</v>
      </c>
      <c r="M390" s="64" t="n">
        <v>8.35</v>
      </c>
      <c r="N390" s="63" t="n">
        <v>25</v>
      </c>
      <c r="O390" s="63" t="n">
        <v>25.725</v>
      </c>
      <c r="P390" s="63" t="n">
        <v>17.1</v>
      </c>
      <c r="Q390" s="63" t="n">
        <v>35.815</v>
      </c>
      <c r="R390" s="63" t="n">
        <v>1</v>
      </c>
      <c r="S390" s="63" t="n">
        <v>78.64</v>
      </c>
      <c r="T390" s="64" t="n">
        <v>103.64</v>
      </c>
    </row>
    <row r="391" customFormat="false" ht="14" hidden="false" customHeight="false" outlineLevel="0" collapsed="false">
      <c r="A391" s="57" t="s">
        <v>1242</v>
      </c>
      <c r="B391" s="58" t="s">
        <v>1243</v>
      </c>
      <c r="C391" s="59" t="s">
        <v>1244</v>
      </c>
      <c r="D391" s="59" t="s">
        <v>78</v>
      </c>
      <c r="E391" s="60" t="n">
        <v>34.43</v>
      </c>
      <c r="F391" s="61" t="n">
        <v>38411</v>
      </c>
      <c r="G391" s="62" t="n">
        <v>24.4</v>
      </c>
      <c r="H391" s="59" t="s">
        <v>64</v>
      </c>
      <c r="I391" s="63" t="n">
        <v>5</v>
      </c>
      <c r="J391" s="63" t="n">
        <v>1.9</v>
      </c>
      <c r="K391" s="64" t="n">
        <v>6.9</v>
      </c>
      <c r="L391" s="63" t="n">
        <v>1.45</v>
      </c>
      <c r="M391" s="64" t="n">
        <v>2.45</v>
      </c>
      <c r="N391" s="63" t="n">
        <v>25</v>
      </c>
      <c r="O391" s="63" t="n">
        <v>4.35</v>
      </c>
      <c r="P391" s="63" t="n">
        <v>17.1</v>
      </c>
      <c r="Q391" s="63" t="n">
        <v>47.5</v>
      </c>
      <c r="R391" s="63" t="n">
        <v>1</v>
      </c>
      <c r="S391" s="63" t="n">
        <v>68.95</v>
      </c>
      <c r="T391" s="64" t="n">
        <v>93.95</v>
      </c>
    </row>
    <row r="392" customFormat="false" ht="14" hidden="false" customHeight="false" outlineLevel="0" collapsed="false">
      <c r="A392" s="57" t="s">
        <v>1245</v>
      </c>
      <c r="B392" s="58" t="s">
        <v>1246</v>
      </c>
      <c r="C392" s="59" t="s">
        <v>1247</v>
      </c>
      <c r="D392" s="59" t="s">
        <v>78</v>
      </c>
      <c r="E392" s="60" t="n">
        <v>32.8183333333333</v>
      </c>
      <c r="F392" s="61" t="n">
        <v>38411</v>
      </c>
      <c r="G392" s="62" t="n">
        <v>23.9</v>
      </c>
      <c r="H392" s="59" t="s">
        <v>64</v>
      </c>
      <c r="I392" s="63" t="n">
        <v>5</v>
      </c>
      <c r="J392" s="63" t="n">
        <v>1.9</v>
      </c>
      <c r="K392" s="64" t="n">
        <v>6.9</v>
      </c>
      <c r="L392" s="63" t="n">
        <v>1.45</v>
      </c>
      <c r="M392" s="64" t="n">
        <v>2.45</v>
      </c>
      <c r="N392" s="63" t="n">
        <v>25</v>
      </c>
      <c r="O392" s="63" t="n">
        <v>4.35</v>
      </c>
      <c r="P392" s="63" t="n">
        <v>28.5</v>
      </c>
      <c r="Q392" s="63" t="n">
        <v>31.255</v>
      </c>
      <c r="R392" s="63" t="n">
        <v>1</v>
      </c>
      <c r="S392" s="63" t="n">
        <v>64.105</v>
      </c>
      <c r="T392" s="64" t="n">
        <v>89.105</v>
      </c>
    </row>
    <row r="393" s="162" customFormat="true" ht="14" hidden="false" customHeight="false" outlineLevel="0" collapsed="false">
      <c r="A393" s="57" t="s">
        <v>1248</v>
      </c>
      <c r="B393" s="58" t="s">
        <v>1249</v>
      </c>
      <c r="C393" s="59" t="s">
        <v>1250</v>
      </c>
      <c r="D393" s="59" t="s">
        <v>78</v>
      </c>
      <c r="E393" s="60" t="n">
        <v>47.775</v>
      </c>
      <c r="F393" s="61" t="n">
        <v>38411</v>
      </c>
      <c r="G393" s="62" t="n">
        <v>26.3</v>
      </c>
      <c r="H393" s="59"/>
      <c r="I393" s="63" t="n">
        <v>22.5</v>
      </c>
      <c r="J393" s="63" t="n">
        <v>8.55</v>
      </c>
      <c r="K393" s="64" t="n">
        <v>31.05</v>
      </c>
      <c r="L393" s="63" t="n">
        <v>6.525</v>
      </c>
      <c r="M393" s="64" t="n">
        <v>11.525</v>
      </c>
      <c r="N393" s="63" t="n">
        <v>3</v>
      </c>
      <c r="O393" s="63" t="n">
        <v>21.75</v>
      </c>
      <c r="P393" s="63" t="n">
        <v>28.5</v>
      </c>
      <c r="Q393" s="63" t="n">
        <v>47.5</v>
      </c>
      <c r="R393" s="63" t="n">
        <v>5</v>
      </c>
      <c r="S393" s="63" t="n">
        <v>97.75</v>
      </c>
      <c r="T393" s="64" t="n">
        <v>100.75</v>
      </c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  <c r="GU393" s="10"/>
      <c r="GV393" s="10"/>
      <c r="GW393" s="10"/>
      <c r="GX393" s="10"/>
      <c r="GY393" s="10"/>
      <c r="GZ393" s="10"/>
      <c r="HA393" s="10"/>
      <c r="HB393" s="10"/>
      <c r="HC393" s="10"/>
      <c r="HD393" s="10"/>
      <c r="HE393" s="10"/>
      <c r="HF393" s="10"/>
      <c r="HG393" s="10"/>
      <c r="HH393" s="10"/>
      <c r="HI393" s="1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/>
      <c r="HT393" s="10"/>
      <c r="HU393" s="10"/>
      <c r="HV393" s="10"/>
      <c r="HW393" s="10"/>
      <c r="HX393" s="10"/>
      <c r="HY393" s="10"/>
      <c r="HZ393" s="10"/>
      <c r="IA393" s="10"/>
      <c r="IB393" s="10"/>
      <c r="IC393" s="10"/>
      <c r="ID393" s="10"/>
      <c r="IE393" s="10"/>
      <c r="IF393" s="10"/>
      <c r="IG393" s="10"/>
      <c r="IH393" s="10"/>
      <c r="II393" s="10"/>
      <c r="IJ393" s="10"/>
      <c r="IK393" s="10"/>
      <c r="IL393" s="10"/>
      <c r="IM393" s="10"/>
      <c r="IN393" s="10"/>
      <c r="IO393" s="10"/>
      <c r="IP393" s="10"/>
      <c r="IQ393" s="10"/>
      <c r="IR393" s="10"/>
      <c r="IS393" s="10"/>
      <c r="IT393" s="10"/>
      <c r="IU393" s="10"/>
    </row>
    <row r="394" s="110" customFormat="true" ht="25" hidden="false" customHeight="false" outlineLevel="0" collapsed="false">
      <c r="A394" s="57" t="s">
        <v>1121</v>
      </c>
      <c r="B394" s="58" t="s">
        <v>1251</v>
      </c>
      <c r="C394" s="59" t="s">
        <v>1252</v>
      </c>
      <c r="D394" s="59" t="s">
        <v>143</v>
      </c>
      <c r="E394" s="60" t="n">
        <v>8.67</v>
      </c>
      <c r="F394" s="61" t="n">
        <v>36616</v>
      </c>
      <c r="G394" s="62" t="s">
        <v>236</v>
      </c>
      <c r="H394" s="59" t="s">
        <v>61</v>
      </c>
      <c r="I394" s="63" t="n">
        <v>5</v>
      </c>
      <c r="J394" s="63" t="n">
        <v>1</v>
      </c>
      <c r="K394" s="64" t="n">
        <v>6</v>
      </c>
      <c r="L394" s="63" t="n">
        <v>3</v>
      </c>
      <c r="M394" s="64" t="n">
        <v>8</v>
      </c>
      <c r="N394" s="63" t="n">
        <v>1</v>
      </c>
      <c r="O394" s="63" t="n">
        <v>3</v>
      </c>
      <c r="P394" s="63" t="n">
        <v>3</v>
      </c>
      <c r="Q394" s="63" t="n">
        <v>5</v>
      </c>
      <c r="R394" s="63" t="n">
        <v>5</v>
      </c>
      <c r="S394" s="63" t="n">
        <v>11</v>
      </c>
      <c r="T394" s="64" t="n">
        <v>12</v>
      </c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  <c r="GU394" s="10"/>
      <c r="GV394" s="10"/>
      <c r="GW394" s="10"/>
      <c r="GX394" s="10"/>
      <c r="GY394" s="10"/>
      <c r="GZ394" s="10"/>
      <c r="HA394" s="10"/>
      <c r="HB394" s="10"/>
      <c r="HC394" s="10"/>
      <c r="HD394" s="10"/>
      <c r="HE394" s="10"/>
      <c r="HF394" s="10"/>
      <c r="HG394" s="10"/>
      <c r="HH394" s="10"/>
      <c r="HI394" s="10"/>
      <c r="HJ394" s="10"/>
      <c r="HK394" s="10"/>
      <c r="HL394" s="10"/>
      <c r="HM394" s="10"/>
      <c r="HN394" s="10"/>
      <c r="HO394" s="10"/>
      <c r="HP394" s="10"/>
      <c r="HQ394" s="10"/>
      <c r="HR394" s="10"/>
      <c r="HS394" s="10"/>
      <c r="HT394" s="10"/>
      <c r="HU394" s="10"/>
      <c r="HV394" s="10"/>
      <c r="HW394" s="10"/>
      <c r="HX394" s="10"/>
      <c r="HY394" s="10"/>
      <c r="HZ394" s="10"/>
      <c r="IA394" s="10"/>
      <c r="IB394" s="10"/>
      <c r="IC394" s="10"/>
      <c r="ID394" s="10"/>
      <c r="IE394" s="10"/>
      <c r="IF394" s="10"/>
      <c r="IG394" s="10"/>
      <c r="IH394" s="10"/>
      <c r="II394" s="10"/>
      <c r="IJ394" s="10"/>
      <c r="IK394" s="10"/>
      <c r="IL394" s="10"/>
      <c r="IM394" s="10"/>
      <c r="IN394" s="10"/>
      <c r="IO394" s="10"/>
      <c r="IP394" s="10"/>
      <c r="IQ394" s="10"/>
      <c r="IR394" s="10"/>
      <c r="IS394" s="10"/>
      <c r="IT394" s="10"/>
      <c r="IU394" s="10"/>
    </row>
    <row r="395" s="110" customFormat="true" ht="14" hidden="false" customHeight="false" outlineLevel="0" collapsed="false">
      <c r="A395" s="163" t="s">
        <v>1253</v>
      </c>
      <c r="B395" s="58" t="s">
        <v>1254</v>
      </c>
      <c r="C395" s="59" t="s">
        <v>1255</v>
      </c>
      <c r="D395" s="59" t="s">
        <v>50</v>
      </c>
      <c r="E395" s="60" t="n">
        <v>18</v>
      </c>
      <c r="F395" s="61" t="n">
        <v>36616</v>
      </c>
      <c r="G395" s="62" t="n">
        <v>20</v>
      </c>
      <c r="H395" s="59" t="s">
        <v>61</v>
      </c>
      <c r="I395" s="63" t="n">
        <v>5</v>
      </c>
      <c r="J395" s="63" t="n">
        <v>3</v>
      </c>
      <c r="K395" s="64" t="n">
        <v>8</v>
      </c>
      <c r="L395" s="63" t="n">
        <v>4</v>
      </c>
      <c r="M395" s="64" t="n">
        <v>9</v>
      </c>
      <c r="N395" s="63" t="n">
        <v>1</v>
      </c>
      <c r="O395" s="63" t="n">
        <v>12</v>
      </c>
      <c r="P395" s="63" t="n">
        <v>9</v>
      </c>
      <c r="Q395" s="63" t="n">
        <v>15</v>
      </c>
      <c r="R395" s="63" t="n">
        <v>5</v>
      </c>
      <c r="S395" s="63" t="n">
        <v>36</v>
      </c>
      <c r="T395" s="64" t="n">
        <v>37</v>
      </c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  <c r="DS395" s="67"/>
      <c r="DT395" s="67"/>
      <c r="DU395" s="67"/>
      <c r="DV395" s="67"/>
      <c r="DW395" s="67"/>
      <c r="DX395" s="67"/>
      <c r="DY395" s="67"/>
      <c r="DZ395" s="67"/>
      <c r="EA395" s="67"/>
      <c r="EB395" s="67"/>
      <c r="EC395" s="67"/>
      <c r="ED395" s="67"/>
      <c r="EE395" s="67"/>
      <c r="EF395" s="67"/>
      <c r="EG395" s="67"/>
      <c r="EH395" s="67"/>
      <c r="EI395" s="67"/>
      <c r="EJ395" s="67"/>
      <c r="EK395" s="67"/>
      <c r="EL395" s="67"/>
      <c r="EM395" s="67"/>
      <c r="EN395" s="67"/>
      <c r="EO395" s="67"/>
      <c r="EP395" s="67"/>
      <c r="EQ395" s="67"/>
      <c r="ER395" s="67"/>
      <c r="ES395" s="67"/>
      <c r="ET395" s="67"/>
      <c r="EU395" s="67"/>
      <c r="EV395" s="67"/>
      <c r="EW395" s="67"/>
      <c r="EX395" s="67"/>
      <c r="EY395" s="67"/>
      <c r="EZ395" s="67"/>
      <c r="FA395" s="67"/>
      <c r="FB395" s="67"/>
      <c r="FC395" s="67"/>
      <c r="FD395" s="67"/>
      <c r="FE395" s="67"/>
      <c r="FF395" s="67"/>
      <c r="FG395" s="67"/>
      <c r="FH395" s="67"/>
      <c r="FI395" s="67"/>
      <c r="FJ395" s="67"/>
      <c r="FK395" s="67"/>
      <c r="FL395" s="67"/>
      <c r="FM395" s="67"/>
      <c r="FN395" s="67"/>
      <c r="FO395" s="67"/>
      <c r="FP395" s="67"/>
      <c r="FQ395" s="67"/>
      <c r="FR395" s="67"/>
      <c r="FS395" s="67"/>
      <c r="FT395" s="67"/>
      <c r="FU395" s="67"/>
      <c r="FV395" s="67"/>
      <c r="FW395" s="67"/>
      <c r="FX395" s="67"/>
      <c r="FY395" s="67"/>
      <c r="FZ395" s="67"/>
      <c r="GA395" s="67"/>
      <c r="GB395" s="67"/>
      <c r="GC395" s="67"/>
      <c r="GD395" s="67"/>
      <c r="GE395" s="67"/>
      <c r="GF395" s="67"/>
      <c r="GG395" s="67"/>
      <c r="GH395" s="67"/>
      <c r="GI395" s="67"/>
      <c r="GJ395" s="67"/>
      <c r="GK395" s="67"/>
      <c r="GL395" s="67"/>
      <c r="GM395" s="67"/>
      <c r="GN395" s="67"/>
      <c r="GO395" s="67"/>
      <c r="GP395" s="67"/>
      <c r="GQ395" s="67"/>
      <c r="GR395" s="67"/>
      <c r="GS395" s="67"/>
      <c r="GT395" s="67"/>
      <c r="GU395" s="67"/>
      <c r="GV395" s="67"/>
      <c r="GW395" s="67"/>
      <c r="GX395" s="67"/>
      <c r="GY395" s="67"/>
      <c r="GZ395" s="67"/>
      <c r="HA395" s="67"/>
      <c r="HB395" s="67"/>
      <c r="HC395" s="67"/>
      <c r="HD395" s="67"/>
      <c r="HE395" s="67"/>
      <c r="HF395" s="67"/>
      <c r="HG395" s="67"/>
      <c r="HH395" s="67"/>
      <c r="HI395" s="67"/>
      <c r="HJ395" s="67"/>
      <c r="HK395" s="67"/>
      <c r="HL395" s="67"/>
      <c r="HM395" s="67"/>
      <c r="HN395" s="67"/>
      <c r="HO395" s="67"/>
      <c r="HP395" s="67"/>
      <c r="HQ395" s="67"/>
      <c r="HR395" s="67"/>
      <c r="HS395" s="67"/>
      <c r="HT395" s="67"/>
      <c r="HU395" s="67"/>
      <c r="HV395" s="67"/>
      <c r="HW395" s="67"/>
      <c r="HX395" s="67"/>
      <c r="HY395" s="67"/>
      <c r="HZ395" s="67"/>
      <c r="IA395" s="67"/>
      <c r="IB395" s="67"/>
      <c r="IC395" s="67"/>
      <c r="ID395" s="67"/>
      <c r="IE395" s="67"/>
      <c r="IF395" s="67"/>
      <c r="IG395" s="67"/>
      <c r="IH395" s="67"/>
      <c r="II395" s="67"/>
      <c r="IJ395" s="67"/>
      <c r="IK395" s="67"/>
      <c r="IL395" s="67"/>
      <c r="IM395" s="67"/>
      <c r="IN395" s="67"/>
      <c r="IO395" s="67"/>
      <c r="IP395" s="67"/>
      <c r="IQ395" s="67"/>
      <c r="IR395" s="67"/>
      <c r="IS395" s="67"/>
      <c r="IT395" s="67"/>
      <c r="IU395" s="67"/>
    </row>
    <row r="396" s="110" customFormat="true" ht="14" hidden="false" customHeight="false" outlineLevel="0" collapsed="false">
      <c r="A396" s="57" t="s">
        <v>1256</v>
      </c>
      <c r="B396" s="58" t="s">
        <v>1257</v>
      </c>
      <c r="C396" s="59" t="s">
        <v>1258</v>
      </c>
      <c r="D396" s="59" t="s">
        <v>50</v>
      </c>
      <c r="E396" s="60" t="n">
        <v>26.5333333333333</v>
      </c>
      <c r="F396" s="61" t="n">
        <v>36891</v>
      </c>
      <c r="G396" s="62" t="s">
        <v>236</v>
      </c>
      <c r="H396" s="59" t="s">
        <v>123</v>
      </c>
      <c r="I396" s="63" t="n">
        <v>5</v>
      </c>
      <c r="J396" s="63" t="n">
        <v>3</v>
      </c>
      <c r="K396" s="64" t="n">
        <v>8</v>
      </c>
      <c r="L396" s="63" t="n">
        <v>3</v>
      </c>
      <c r="M396" s="64" t="n">
        <v>4</v>
      </c>
      <c r="N396" s="63" t="n">
        <v>25</v>
      </c>
      <c r="O396" s="63" t="n">
        <v>9</v>
      </c>
      <c r="P396" s="63" t="n">
        <v>9</v>
      </c>
      <c r="Q396" s="63" t="n">
        <v>24.6</v>
      </c>
      <c r="R396" s="63" t="n">
        <v>1</v>
      </c>
      <c r="S396" s="63" t="n">
        <v>42.6</v>
      </c>
      <c r="T396" s="64" t="n">
        <v>67.6</v>
      </c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  <c r="DS396" s="67"/>
      <c r="DT396" s="67"/>
      <c r="DU396" s="67"/>
      <c r="DV396" s="67"/>
      <c r="DW396" s="67"/>
      <c r="DX396" s="67"/>
      <c r="DY396" s="67"/>
      <c r="DZ396" s="67"/>
      <c r="EA396" s="67"/>
      <c r="EB396" s="67"/>
      <c r="EC396" s="67"/>
      <c r="ED396" s="67"/>
      <c r="EE396" s="67"/>
      <c r="EF396" s="67"/>
      <c r="EG396" s="67"/>
      <c r="EH396" s="67"/>
      <c r="EI396" s="67"/>
      <c r="EJ396" s="67"/>
      <c r="EK396" s="67"/>
      <c r="EL396" s="67"/>
      <c r="EM396" s="67"/>
      <c r="EN396" s="67"/>
      <c r="EO396" s="67"/>
      <c r="EP396" s="67"/>
      <c r="EQ396" s="67"/>
      <c r="ER396" s="67"/>
      <c r="ES396" s="67"/>
      <c r="ET396" s="67"/>
      <c r="EU396" s="67"/>
      <c r="EV396" s="67"/>
      <c r="EW396" s="67"/>
      <c r="EX396" s="67"/>
      <c r="EY396" s="67"/>
      <c r="EZ396" s="67"/>
      <c r="FA396" s="67"/>
      <c r="FB396" s="67"/>
      <c r="FC396" s="67"/>
      <c r="FD396" s="67"/>
      <c r="FE396" s="67"/>
      <c r="FF396" s="67"/>
      <c r="FG396" s="67"/>
      <c r="FH396" s="67"/>
      <c r="FI396" s="67"/>
      <c r="FJ396" s="67"/>
      <c r="FK396" s="67"/>
      <c r="FL396" s="67"/>
      <c r="FM396" s="67"/>
      <c r="FN396" s="67"/>
      <c r="FO396" s="67"/>
      <c r="FP396" s="67"/>
      <c r="FQ396" s="67"/>
      <c r="FR396" s="67"/>
      <c r="FS396" s="67"/>
      <c r="FT396" s="67"/>
      <c r="FU396" s="67"/>
      <c r="FV396" s="67"/>
      <c r="FW396" s="67"/>
      <c r="FX396" s="67"/>
      <c r="FY396" s="67"/>
      <c r="FZ396" s="67"/>
      <c r="GA396" s="67"/>
      <c r="GB396" s="67"/>
      <c r="GC396" s="67"/>
      <c r="GD396" s="67"/>
      <c r="GE396" s="67"/>
      <c r="GF396" s="67"/>
      <c r="GG396" s="67"/>
      <c r="GH396" s="67"/>
      <c r="GI396" s="67"/>
      <c r="GJ396" s="67"/>
      <c r="GK396" s="67"/>
      <c r="GL396" s="67"/>
      <c r="GM396" s="67"/>
      <c r="GN396" s="67"/>
      <c r="GO396" s="67"/>
      <c r="GP396" s="67"/>
      <c r="GQ396" s="67"/>
      <c r="GR396" s="67"/>
      <c r="GS396" s="67"/>
      <c r="GT396" s="67"/>
      <c r="GU396" s="67"/>
      <c r="GV396" s="67"/>
      <c r="GW396" s="67"/>
      <c r="GX396" s="67"/>
      <c r="GY396" s="67"/>
      <c r="GZ396" s="67"/>
      <c r="HA396" s="67"/>
      <c r="HB396" s="67"/>
      <c r="HC396" s="67"/>
      <c r="HD396" s="67"/>
      <c r="HE396" s="67"/>
      <c r="HF396" s="67"/>
      <c r="HG396" s="67"/>
      <c r="HH396" s="67"/>
      <c r="HI396" s="67"/>
      <c r="HJ396" s="67"/>
      <c r="HK396" s="67"/>
      <c r="HL396" s="67"/>
      <c r="HM396" s="67"/>
      <c r="HN396" s="67"/>
      <c r="HO396" s="67"/>
      <c r="HP396" s="67"/>
      <c r="HQ396" s="67"/>
      <c r="HR396" s="67"/>
      <c r="HS396" s="67"/>
      <c r="HT396" s="67"/>
      <c r="HU396" s="67"/>
      <c r="HV396" s="67"/>
      <c r="HW396" s="67"/>
      <c r="HX396" s="67"/>
      <c r="HY396" s="67"/>
      <c r="HZ396" s="67"/>
      <c r="IA396" s="67"/>
      <c r="IB396" s="67"/>
      <c r="IC396" s="67"/>
      <c r="ID396" s="67"/>
      <c r="IE396" s="67"/>
      <c r="IF396" s="67"/>
      <c r="IG396" s="67"/>
      <c r="IH396" s="67"/>
      <c r="II396" s="67"/>
      <c r="IJ396" s="67"/>
      <c r="IK396" s="67"/>
      <c r="IL396" s="67"/>
      <c r="IM396" s="67"/>
      <c r="IN396" s="67"/>
      <c r="IO396" s="67"/>
      <c r="IP396" s="67"/>
      <c r="IQ396" s="67"/>
      <c r="IR396" s="67"/>
      <c r="IS396" s="67"/>
      <c r="IT396" s="67"/>
      <c r="IU396" s="67"/>
    </row>
    <row r="397" customFormat="false" ht="14" hidden="false" customHeight="false" outlineLevel="0" collapsed="false">
      <c r="A397" s="57" t="s">
        <v>1259</v>
      </c>
      <c r="B397" s="58" t="s">
        <v>1260</v>
      </c>
      <c r="C397" s="59" t="s">
        <v>1261</v>
      </c>
      <c r="D397" s="59" t="s">
        <v>143</v>
      </c>
      <c r="E397" s="60" t="n">
        <v>13.73</v>
      </c>
      <c r="F397" s="61" t="n">
        <v>36891</v>
      </c>
      <c r="G397" s="62" t="s">
        <v>236</v>
      </c>
      <c r="H397" s="59" t="s">
        <v>71</v>
      </c>
      <c r="I397" s="63" t="n">
        <v>5</v>
      </c>
      <c r="J397" s="63" t="n">
        <v>1</v>
      </c>
      <c r="K397" s="64" t="n">
        <v>6</v>
      </c>
      <c r="L397" s="63" t="n">
        <v>3</v>
      </c>
      <c r="M397" s="64" t="n">
        <v>6</v>
      </c>
      <c r="N397" s="63" t="n">
        <v>15</v>
      </c>
      <c r="O397" s="63" t="n">
        <v>3</v>
      </c>
      <c r="P397" s="63" t="n">
        <v>3</v>
      </c>
      <c r="Q397" s="63" t="n">
        <v>8.2</v>
      </c>
      <c r="R397" s="63" t="n">
        <v>3</v>
      </c>
      <c r="S397" s="63" t="n">
        <v>14.2</v>
      </c>
      <c r="T397" s="64" t="n">
        <v>29.2</v>
      </c>
    </row>
    <row r="398" customFormat="false" ht="14" hidden="false" customHeight="false" outlineLevel="0" collapsed="false">
      <c r="A398" s="57" t="s">
        <v>1262</v>
      </c>
      <c r="B398" s="58" t="s">
        <v>1263</v>
      </c>
      <c r="C398" s="59" t="s">
        <v>1264</v>
      </c>
      <c r="D398" s="59" t="s">
        <v>78</v>
      </c>
      <c r="E398" s="60" t="n">
        <v>25.7716666666667</v>
      </c>
      <c r="F398" s="61" t="n">
        <v>38411</v>
      </c>
      <c r="G398" s="62" t="n">
        <v>20.8</v>
      </c>
      <c r="H398" s="59" t="s">
        <v>221</v>
      </c>
      <c r="I398" s="63" t="n">
        <v>7.5</v>
      </c>
      <c r="J398" s="63" t="n">
        <v>2.85</v>
      </c>
      <c r="K398" s="64" t="n">
        <v>10.35</v>
      </c>
      <c r="L398" s="63" t="n">
        <v>3.15</v>
      </c>
      <c r="M398" s="64" t="n">
        <v>4.15</v>
      </c>
      <c r="N398" s="63" t="n">
        <v>15</v>
      </c>
      <c r="O398" s="63" t="n">
        <v>6.3</v>
      </c>
      <c r="P398" s="63" t="n">
        <v>5.7</v>
      </c>
      <c r="Q398" s="63" t="n">
        <v>35.815</v>
      </c>
      <c r="R398" s="63" t="n">
        <v>1</v>
      </c>
      <c r="S398" s="63" t="n">
        <v>47.815</v>
      </c>
      <c r="T398" s="64" t="n">
        <v>62.815</v>
      </c>
    </row>
    <row r="399" customFormat="false" ht="14" hidden="false" customHeight="false" outlineLevel="0" collapsed="false">
      <c r="A399" s="57" t="s">
        <v>1265</v>
      </c>
      <c r="B399" s="58" t="s">
        <v>1266</v>
      </c>
      <c r="C399" s="59" t="s">
        <v>1267</v>
      </c>
      <c r="D399" s="59" t="s">
        <v>78</v>
      </c>
      <c r="E399" s="60" t="n">
        <v>16</v>
      </c>
      <c r="F399" s="61" t="n">
        <v>36172</v>
      </c>
      <c r="G399" s="62" t="n">
        <v>16.7</v>
      </c>
      <c r="H399" s="59" t="s">
        <v>61</v>
      </c>
      <c r="I399" s="63" t="n">
        <v>5</v>
      </c>
      <c r="J399" s="63" t="n">
        <v>1</v>
      </c>
      <c r="K399" s="64" t="n">
        <v>6</v>
      </c>
      <c r="L399" s="63" t="n">
        <v>3</v>
      </c>
      <c r="M399" s="64" t="n">
        <v>8</v>
      </c>
      <c r="N399" s="63" t="n">
        <v>1</v>
      </c>
      <c r="O399" s="63" t="n">
        <v>15</v>
      </c>
      <c r="P399" s="63" t="n">
        <v>3</v>
      </c>
      <c r="Q399" s="63" t="n">
        <v>15</v>
      </c>
      <c r="R399" s="63" t="n">
        <v>5</v>
      </c>
      <c r="S399" s="63" t="n">
        <v>33</v>
      </c>
      <c r="T399" s="64" t="n">
        <v>34</v>
      </c>
    </row>
    <row r="400" customFormat="false" ht="14" hidden="false" customHeight="false" outlineLevel="0" collapsed="false">
      <c r="A400" s="57" t="s">
        <v>1268</v>
      </c>
      <c r="B400" s="68" t="s">
        <v>1269</v>
      </c>
      <c r="C400" s="59" t="s">
        <v>1270</v>
      </c>
      <c r="D400" s="59" t="s">
        <v>143</v>
      </c>
      <c r="E400" s="60" t="n">
        <v>24.6</v>
      </c>
      <c r="F400" s="61" t="n">
        <v>38077</v>
      </c>
      <c r="G400" s="62" t="n">
        <v>9.33</v>
      </c>
      <c r="H400" s="59" t="s">
        <v>64</v>
      </c>
      <c r="I400" s="63" t="n">
        <v>15</v>
      </c>
      <c r="J400" s="63" t="n">
        <v>9.3</v>
      </c>
      <c r="K400" s="64" t="n">
        <v>24.3</v>
      </c>
      <c r="L400" s="63" t="n">
        <v>6.15</v>
      </c>
      <c r="M400" s="64" t="n">
        <v>7.75</v>
      </c>
      <c r="N400" s="63" t="n">
        <v>10.8</v>
      </c>
      <c r="O400" s="63" t="n">
        <v>6.15</v>
      </c>
      <c r="P400" s="63" t="n">
        <v>9.3</v>
      </c>
      <c r="Q400" s="63" t="n">
        <v>15.5</v>
      </c>
      <c r="R400" s="63" t="n">
        <v>1.6</v>
      </c>
      <c r="S400" s="63" t="n">
        <v>30.95</v>
      </c>
      <c r="T400" s="64" t="n">
        <v>41.75</v>
      </c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  <c r="DS400" s="67"/>
      <c r="DT400" s="67"/>
      <c r="DU400" s="67"/>
      <c r="DV400" s="67"/>
      <c r="DW400" s="67"/>
      <c r="DX400" s="67"/>
      <c r="DY400" s="67"/>
      <c r="DZ400" s="67"/>
      <c r="EA400" s="67"/>
      <c r="EB400" s="67"/>
      <c r="EC400" s="67"/>
      <c r="ED400" s="67"/>
      <c r="EE400" s="67"/>
      <c r="EF400" s="67"/>
      <c r="EG400" s="67"/>
      <c r="EH400" s="67"/>
      <c r="EI400" s="67"/>
      <c r="EJ400" s="67"/>
      <c r="EK400" s="67"/>
      <c r="EL400" s="67"/>
      <c r="EM400" s="67"/>
      <c r="EN400" s="67"/>
      <c r="EO400" s="67"/>
      <c r="EP400" s="67"/>
      <c r="EQ400" s="67"/>
      <c r="ER400" s="67"/>
      <c r="ES400" s="67"/>
      <c r="ET400" s="67"/>
      <c r="EU400" s="67"/>
      <c r="EV400" s="67"/>
      <c r="EW400" s="67"/>
      <c r="EX400" s="67"/>
      <c r="EY400" s="67"/>
      <c r="EZ400" s="67"/>
      <c r="FA400" s="67"/>
      <c r="FB400" s="67"/>
      <c r="FC400" s="67"/>
      <c r="FD400" s="67"/>
      <c r="FE400" s="67"/>
      <c r="FF400" s="67"/>
      <c r="FG400" s="67"/>
      <c r="FH400" s="67"/>
      <c r="FI400" s="67"/>
      <c r="FJ400" s="67"/>
      <c r="FK400" s="67"/>
      <c r="FL400" s="67"/>
      <c r="FM400" s="67"/>
      <c r="FN400" s="67"/>
      <c r="FO400" s="67"/>
      <c r="FP400" s="67"/>
      <c r="FQ400" s="67"/>
      <c r="FR400" s="67"/>
      <c r="FS400" s="67"/>
      <c r="FT400" s="67"/>
      <c r="FU400" s="67"/>
      <c r="FV400" s="67"/>
      <c r="FW400" s="67"/>
      <c r="FX400" s="67"/>
      <c r="FY400" s="67"/>
      <c r="FZ400" s="67"/>
      <c r="GA400" s="67"/>
      <c r="GB400" s="67"/>
      <c r="GC400" s="67"/>
      <c r="GD400" s="67"/>
      <c r="GE400" s="67"/>
      <c r="GF400" s="67"/>
      <c r="GG400" s="67"/>
      <c r="GH400" s="67"/>
      <c r="GI400" s="67"/>
      <c r="GJ400" s="67"/>
      <c r="GK400" s="67"/>
      <c r="GL400" s="67"/>
      <c r="GM400" s="67"/>
      <c r="GN400" s="67"/>
      <c r="GO400" s="67"/>
      <c r="GP400" s="67"/>
      <c r="GQ400" s="67"/>
      <c r="GR400" s="67"/>
      <c r="GS400" s="67"/>
      <c r="GT400" s="67"/>
      <c r="GU400" s="67"/>
      <c r="GV400" s="67"/>
      <c r="GW400" s="67"/>
      <c r="GX400" s="67"/>
      <c r="GY400" s="67"/>
      <c r="GZ400" s="67"/>
      <c r="HA400" s="67"/>
      <c r="HB400" s="67"/>
      <c r="HC400" s="67"/>
      <c r="HD400" s="67"/>
      <c r="HE400" s="67"/>
      <c r="HF400" s="67"/>
      <c r="HG400" s="67"/>
      <c r="HH400" s="67"/>
      <c r="HI400" s="67"/>
      <c r="HJ400" s="67"/>
      <c r="HK400" s="67"/>
      <c r="HL400" s="67"/>
      <c r="HM400" s="67"/>
      <c r="HN400" s="67"/>
      <c r="HO400" s="67"/>
      <c r="HP400" s="67"/>
      <c r="HQ400" s="67"/>
      <c r="HR400" s="67"/>
      <c r="HS400" s="67"/>
      <c r="HT400" s="67"/>
      <c r="HU400" s="67"/>
      <c r="HV400" s="67"/>
      <c r="HW400" s="67"/>
      <c r="HX400" s="67"/>
      <c r="HY400" s="67"/>
      <c r="HZ400" s="67"/>
      <c r="IA400" s="67"/>
      <c r="IB400" s="67"/>
      <c r="IC400" s="67"/>
      <c r="ID400" s="67"/>
      <c r="IE400" s="67"/>
      <c r="IF400" s="67"/>
      <c r="IG400" s="67"/>
      <c r="IH400" s="67"/>
      <c r="II400" s="67"/>
      <c r="IJ400" s="67"/>
      <c r="IK400" s="67"/>
      <c r="IL400" s="67"/>
      <c r="IM400" s="67"/>
      <c r="IN400" s="67"/>
      <c r="IO400" s="67"/>
      <c r="IP400" s="67"/>
      <c r="IQ400" s="67"/>
      <c r="IR400" s="67"/>
      <c r="IS400" s="67"/>
      <c r="IT400" s="67"/>
      <c r="IU400" s="67"/>
    </row>
    <row r="401" s="162" customFormat="true" ht="14" hidden="false" customHeight="false" outlineLevel="0" collapsed="false">
      <c r="A401" s="57" t="s">
        <v>1271</v>
      </c>
      <c r="B401" s="58" t="s">
        <v>1272</v>
      </c>
      <c r="C401" s="59" t="s">
        <v>1273</v>
      </c>
      <c r="D401" s="59" t="s">
        <v>143</v>
      </c>
      <c r="E401" s="60" t="n">
        <v>8</v>
      </c>
      <c r="F401" s="61" t="n">
        <v>36140</v>
      </c>
      <c r="G401" s="62" t="n">
        <v>8</v>
      </c>
      <c r="H401" s="59" t="s">
        <v>61</v>
      </c>
      <c r="I401" s="63" t="n">
        <v>5</v>
      </c>
      <c r="J401" s="63" t="n">
        <v>1</v>
      </c>
      <c r="K401" s="64" t="n">
        <v>6</v>
      </c>
      <c r="L401" s="63" t="n">
        <v>1</v>
      </c>
      <c r="M401" s="64" t="n">
        <v>2</v>
      </c>
      <c r="N401" s="63" t="n">
        <v>5</v>
      </c>
      <c r="O401" s="63" t="n">
        <v>3</v>
      </c>
      <c r="P401" s="63" t="n">
        <v>3</v>
      </c>
      <c r="Q401" s="63" t="n">
        <v>5</v>
      </c>
      <c r="R401" s="63" t="n">
        <v>1</v>
      </c>
      <c r="S401" s="63" t="n">
        <v>11</v>
      </c>
      <c r="T401" s="64" t="n">
        <v>16</v>
      </c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  <c r="DS401" s="67"/>
      <c r="DT401" s="67"/>
      <c r="DU401" s="67"/>
      <c r="DV401" s="67"/>
      <c r="DW401" s="67"/>
      <c r="DX401" s="67"/>
      <c r="DY401" s="67"/>
      <c r="DZ401" s="67"/>
      <c r="EA401" s="67"/>
      <c r="EB401" s="67"/>
      <c r="EC401" s="67"/>
      <c r="ED401" s="67"/>
      <c r="EE401" s="67"/>
      <c r="EF401" s="67"/>
      <c r="EG401" s="67"/>
      <c r="EH401" s="67"/>
      <c r="EI401" s="67"/>
      <c r="EJ401" s="67"/>
      <c r="EK401" s="67"/>
      <c r="EL401" s="67"/>
      <c r="EM401" s="67"/>
      <c r="EN401" s="67"/>
      <c r="EO401" s="67"/>
      <c r="EP401" s="67"/>
      <c r="EQ401" s="67"/>
      <c r="ER401" s="67"/>
      <c r="ES401" s="67"/>
      <c r="ET401" s="67"/>
      <c r="EU401" s="67"/>
      <c r="EV401" s="67"/>
      <c r="EW401" s="67"/>
      <c r="EX401" s="67"/>
      <c r="EY401" s="67"/>
      <c r="EZ401" s="67"/>
      <c r="FA401" s="67"/>
      <c r="FB401" s="67"/>
      <c r="FC401" s="67"/>
      <c r="FD401" s="67"/>
      <c r="FE401" s="67"/>
      <c r="FF401" s="67"/>
      <c r="FG401" s="67"/>
      <c r="FH401" s="67"/>
      <c r="FI401" s="67"/>
      <c r="FJ401" s="67"/>
      <c r="FK401" s="67"/>
      <c r="FL401" s="67"/>
      <c r="FM401" s="67"/>
      <c r="FN401" s="67"/>
      <c r="FO401" s="67"/>
      <c r="FP401" s="67"/>
      <c r="FQ401" s="67"/>
      <c r="FR401" s="67"/>
      <c r="FS401" s="67"/>
      <c r="FT401" s="67"/>
      <c r="FU401" s="67"/>
      <c r="FV401" s="67"/>
      <c r="FW401" s="67"/>
      <c r="FX401" s="67"/>
      <c r="FY401" s="67"/>
      <c r="FZ401" s="67"/>
      <c r="GA401" s="67"/>
      <c r="GB401" s="67"/>
      <c r="GC401" s="67"/>
      <c r="GD401" s="67"/>
      <c r="GE401" s="67"/>
      <c r="GF401" s="67"/>
      <c r="GG401" s="67"/>
      <c r="GH401" s="67"/>
      <c r="GI401" s="67"/>
      <c r="GJ401" s="67"/>
      <c r="GK401" s="67"/>
      <c r="GL401" s="67"/>
      <c r="GM401" s="67"/>
      <c r="GN401" s="67"/>
      <c r="GO401" s="67"/>
      <c r="GP401" s="67"/>
      <c r="GQ401" s="67"/>
      <c r="GR401" s="67"/>
      <c r="GS401" s="67"/>
      <c r="GT401" s="67"/>
      <c r="GU401" s="67"/>
      <c r="GV401" s="67"/>
      <c r="GW401" s="67"/>
      <c r="GX401" s="67"/>
      <c r="GY401" s="67"/>
      <c r="GZ401" s="67"/>
      <c r="HA401" s="67"/>
      <c r="HB401" s="67"/>
      <c r="HC401" s="67"/>
      <c r="HD401" s="67"/>
      <c r="HE401" s="67"/>
      <c r="HF401" s="67"/>
      <c r="HG401" s="67"/>
      <c r="HH401" s="67"/>
      <c r="HI401" s="67"/>
      <c r="HJ401" s="67"/>
      <c r="HK401" s="67"/>
      <c r="HL401" s="67"/>
      <c r="HM401" s="67"/>
      <c r="HN401" s="67"/>
      <c r="HO401" s="67"/>
      <c r="HP401" s="67"/>
      <c r="HQ401" s="67"/>
      <c r="HR401" s="67"/>
      <c r="HS401" s="67"/>
      <c r="HT401" s="67"/>
      <c r="HU401" s="67"/>
      <c r="HV401" s="67"/>
      <c r="HW401" s="67"/>
      <c r="HX401" s="67"/>
      <c r="HY401" s="67"/>
      <c r="HZ401" s="67"/>
      <c r="IA401" s="67"/>
      <c r="IB401" s="67"/>
      <c r="IC401" s="67"/>
      <c r="ID401" s="67"/>
      <c r="IE401" s="67"/>
      <c r="IF401" s="67"/>
      <c r="IG401" s="67"/>
      <c r="IH401" s="67"/>
      <c r="II401" s="67"/>
      <c r="IJ401" s="67"/>
      <c r="IK401" s="67"/>
      <c r="IL401" s="67"/>
      <c r="IM401" s="67"/>
      <c r="IN401" s="67"/>
      <c r="IO401" s="67"/>
      <c r="IP401" s="67"/>
      <c r="IQ401" s="67"/>
      <c r="IR401" s="67"/>
      <c r="IS401" s="67"/>
      <c r="IT401" s="67"/>
      <c r="IU401" s="67"/>
    </row>
    <row r="402" customFormat="false" ht="14" hidden="false" customHeight="false" outlineLevel="0" collapsed="false">
      <c r="A402" s="164" t="n">
        <v>2139626</v>
      </c>
      <c r="B402" s="58" t="s">
        <v>1274</v>
      </c>
      <c r="C402" s="59" t="s">
        <v>1274</v>
      </c>
      <c r="D402" s="59" t="s">
        <v>143</v>
      </c>
      <c r="E402" s="60" t="n">
        <v>8</v>
      </c>
      <c r="F402" s="61" t="n">
        <v>36140</v>
      </c>
      <c r="G402" s="62" t="n">
        <v>8</v>
      </c>
      <c r="H402" s="59" t="s">
        <v>61</v>
      </c>
      <c r="I402" s="63" t="n">
        <v>5</v>
      </c>
      <c r="J402" s="63" t="n">
        <v>1</v>
      </c>
      <c r="K402" s="64" t="n">
        <v>6</v>
      </c>
      <c r="L402" s="63" t="n">
        <v>1</v>
      </c>
      <c r="M402" s="64" t="n">
        <v>2</v>
      </c>
      <c r="N402" s="63" t="n">
        <v>5</v>
      </c>
      <c r="O402" s="63" t="n">
        <v>3</v>
      </c>
      <c r="P402" s="63" t="n">
        <v>3</v>
      </c>
      <c r="Q402" s="63" t="n">
        <v>5</v>
      </c>
      <c r="R402" s="63" t="n">
        <v>1</v>
      </c>
      <c r="S402" s="63" t="n">
        <v>11</v>
      </c>
      <c r="T402" s="64" t="n">
        <v>16</v>
      </c>
    </row>
    <row r="403" s="110" customFormat="true" ht="14" hidden="false" customHeight="false" outlineLevel="0" collapsed="false">
      <c r="A403" s="57" t="s">
        <v>1275</v>
      </c>
      <c r="B403" s="58" t="s">
        <v>1276</v>
      </c>
      <c r="C403" s="59" t="s">
        <v>1277</v>
      </c>
      <c r="D403" s="59" t="s">
        <v>50</v>
      </c>
      <c r="E403" s="60" t="n">
        <v>18.5333333333333</v>
      </c>
      <c r="F403" s="61" t="n">
        <v>36616</v>
      </c>
      <c r="G403" s="62" t="n">
        <v>27.33</v>
      </c>
      <c r="H403" s="59" t="s">
        <v>71</v>
      </c>
      <c r="I403" s="63" t="n">
        <v>5</v>
      </c>
      <c r="J403" s="63" t="n">
        <v>3</v>
      </c>
      <c r="K403" s="64" t="n">
        <v>8</v>
      </c>
      <c r="L403" s="63" t="n">
        <v>2</v>
      </c>
      <c r="M403" s="64" t="n">
        <v>7</v>
      </c>
      <c r="N403" s="63" t="n">
        <v>1</v>
      </c>
      <c r="O403" s="63" t="n">
        <v>6</v>
      </c>
      <c r="P403" s="63" t="n">
        <v>9</v>
      </c>
      <c r="Q403" s="63" t="n">
        <v>24.6</v>
      </c>
      <c r="R403" s="63" t="n">
        <v>5</v>
      </c>
      <c r="S403" s="63" t="n">
        <v>39.6</v>
      </c>
      <c r="T403" s="64" t="n">
        <v>40.6</v>
      </c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10"/>
      <c r="GZ403" s="10"/>
      <c r="HA403" s="10"/>
      <c r="HB403" s="10"/>
      <c r="HC403" s="10"/>
      <c r="HD403" s="10"/>
      <c r="HE403" s="10"/>
      <c r="HF403" s="10"/>
      <c r="HG403" s="10"/>
      <c r="HH403" s="10"/>
      <c r="HI403" s="1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/>
      <c r="HT403" s="10"/>
      <c r="HU403" s="10"/>
      <c r="HV403" s="10"/>
      <c r="HW403" s="10"/>
      <c r="HX403" s="10"/>
      <c r="HY403" s="10"/>
      <c r="HZ403" s="10"/>
      <c r="IA403" s="10"/>
      <c r="IB403" s="10"/>
      <c r="IC403" s="10"/>
      <c r="ID403" s="10"/>
      <c r="IE403" s="10"/>
      <c r="IF403" s="10"/>
      <c r="IG403" s="10"/>
      <c r="IH403" s="10"/>
      <c r="II403" s="10"/>
      <c r="IJ403" s="10"/>
      <c r="IK403" s="10"/>
      <c r="IL403" s="10"/>
      <c r="IM403" s="10"/>
      <c r="IN403" s="10"/>
      <c r="IO403" s="10"/>
      <c r="IP403" s="10"/>
      <c r="IQ403" s="10"/>
      <c r="IR403" s="10"/>
      <c r="IS403" s="10"/>
      <c r="IT403" s="10"/>
      <c r="IU403" s="10"/>
    </row>
    <row r="404" customFormat="false" ht="14" hidden="false" customHeight="false" outlineLevel="0" collapsed="false">
      <c r="A404" s="57" t="s">
        <v>1278</v>
      </c>
      <c r="B404" s="58" t="s">
        <v>1279</v>
      </c>
      <c r="C404" s="59" t="s">
        <v>1280</v>
      </c>
      <c r="D404" s="59" t="s">
        <v>143</v>
      </c>
      <c r="E404" s="60" t="n">
        <v>22.23</v>
      </c>
      <c r="F404" s="61" t="n">
        <v>36891</v>
      </c>
      <c r="G404" s="62" t="s">
        <v>236</v>
      </c>
      <c r="H404" s="59" t="s">
        <v>64</v>
      </c>
      <c r="I404" s="63" t="n">
        <v>7.5</v>
      </c>
      <c r="J404" s="63" t="n">
        <v>4.65</v>
      </c>
      <c r="K404" s="64" t="n">
        <v>12.15</v>
      </c>
      <c r="L404" s="63" t="n">
        <v>4.575</v>
      </c>
      <c r="M404" s="64" t="n">
        <v>5.575</v>
      </c>
      <c r="N404" s="63" t="n">
        <v>15</v>
      </c>
      <c r="O404" s="63" t="n">
        <v>9.15</v>
      </c>
      <c r="P404" s="63" t="n">
        <v>9.3</v>
      </c>
      <c r="Q404" s="63" t="n">
        <v>15.5</v>
      </c>
      <c r="R404" s="63" t="n">
        <v>1</v>
      </c>
      <c r="S404" s="63" t="n">
        <v>33.95</v>
      </c>
      <c r="T404" s="64" t="n">
        <v>48.95</v>
      </c>
    </row>
    <row r="405" customFormat="false" ht="14" hidden="false" customHeight="false" outlineLevel="0" collapsed="false">
      <c r="A405" s="57" t="s">
        <v>1281</v>
      </c>
      <c r="B405" s="58" t="s">
        <v>1282</v>
      </c>
      <c r="C405" s="59"/>
      <c r="D405" s="59" t="s">
        <v>143</v>
      </c>
      <c r="E405" s="60" t="n">
        <v>22.17</v>
      </c>
      <c r="F405" s="61" t="n">
        <v>42448</v>
      </c>
      <c r="G405" s="62" t="s">
        <v>237</v>
      </c>
      <c r="H405" s="59"/>
      <c r="I405" s="63" t="n">
        <v>12.5</v>
      </c>
      <c r="J405" s="63" t="n">
        <v>2.5</v>
      </c>
      <c r="K405" s="64" t="n">
        <v>15</v>
      </c>
      <c r="L405" s="63" t="n">
        <v>22.5</v>
      </c>
      <c r="M405" s="64" t="n">
        <v>25.5</v>
      </c>
      <c r="N405" s="63" t="n">
        <v>9</v>
      </c>
      <c r="O405" s="63" t="n">
        <v>9</v>
      </c>
      <c r="P405" s="63" t="n">
        <v>3</v>
      </c>
      <c r="Q405" s="63" t="n">
        <v>5</v>
      </c>
      <c r="R405" s="63" t="n">
        <v>3</v>
      </c>
      <c r="S405" s="63" t="n">
        <v>17</v>
      </c>
      <c r="T405" s="64" t="n">
        <v>26</v>
      </c>
    </row>
    <row r="406" customFormat="false" ht="14" hidden="false" customHeight="false" outlineLevel="0" collapsed="false">
      <c r="A406" s="57" t="s">
        <v>1283</v>
      </c>
      <c r="B406" s="58" t="s">
        <v>1284</v>
      </c>
      <c r="C406" s="59" t="s">
        <v>1285</v>
      </c>
      <c r="D406" s="59" t="s">
        <v>50</v>
      </c>
      <c r="E406" s="60" t="n">
        <v>11.7333333333333</v>
      </c>
      <c r="F406" s="61" t="n">
        <v>38077</v>
      </c>
      <c r="G406" s="62" t="n">
        <v>16.17</v>
      </c>
      <c r="H406" s="59" t="s">
        <v>123</v>
      </c>
      <c r="I406" s="63" t="n">
        <v>7.5</v>
      </c>
      <c r="J406" s="63" t="n">
        <v>1.5</v>
      </c>
      <c r="K406" s="64" t="n">
        <v>9</v>
      </c>
      <c r="L406" s="63" t="n">
        <v>3</v>
      </c>
      <c r="M406" s="64" t="n">
        <v>4</v>
      </c>
      <c r="N406" s="63" t="n">
        <v>5</v>
      </c>
      <c r="O406" s="63" t="n">
        <v>6</v>
      </c>
      <c r="P406" s="63" t="n">
        <v>3</v>
      </c>
      <c r="Q406" s="63" t="n">
        <v>8.2</v>
      </c>
      <c r="R406" s="63" t="n">
        <v>1</v>
      </c>
      <c r="S406" s="63" t="n">
        <v>17.2</v>
      </c>
      <c r="T406" s="64" t="n">
        <v>22.2</v>
      </c>
    </row>
    <row r="407" customFormat="false" ht="14" hidden="false" customHeight="false" outlineLevel="0" collapsed="false">
      <c r="A407" s="57" t="s">
        <v>1286</v>
      </c>
      <c r="B407" s="58" t="s">
        <v>1287</v>
      </c>
      <c r="C407" s="59" t="s">
        <v>1288</v>
      </c>
      <c r="D407" s="59" t="s">
        <v>78</v>
      </c>
      <c r="E407" s="60" t="n">
        <v>59.5333333333333</v>
      </c>
      <c r="F407" s="61" t="n">
        <v>38411</v>
      </c>
      <c r="G407" s="62" t="s">
        <v>54</v>
      </c>
      <c r="H407" s="59" t="s">
        <v>64</v>
      </c>
      <c r="I407" s="63" t="n">
        <v>5</v>
      </c>
      <c r="J407" s="63" t="n">
        <v>3.1</v>
      </c>
      <c r="K407" s="64" t="n">
        <v>8.1</v>
      </c>
      <c r="L407" s="63" t="n">
        <v>2.05</v>
      </c>
      <c r="M407" s="64" t="n">
        <v>3.05</v>
      </c>
      <c r="N407" s="63" t="n">
        <v>25</v>
      </c>
      <c r="O407" s="63" t="n">
        <v>18.45</v>
      </c>
      <c r="P407" s="63" t="n">
        <v>46.5</v>
      </c>
      <c r="Q407" s="63" t="n">
        <v>77.5</v>
      </c>
      <c r="R407" s="63" t="n">
        <v>1</v>
      </c>
      <c r="S407" s="63" t="n">
        <v>142.45</v>
      </c>
      <c r="T407" s="64" t="n">
        <v>167.45</v>
      </c>
    </row>
    <row r="408" customFormat="false" ht="14" hidden="false" customHeight="false" outlineLevel="0" collapsed="false">
      <c r="A408" s="57" t="s">
        <v>1289</v>
      </c>
      <c r="B408" s="58" t="s">
        <v>1290</v>
      </c>
      <c r="C408" s="59" t="s">
        <v>1291</v>
      </c>
      <c r="D408" s="59" t="s">
        <v>387</v>
      </c>
      <c r="E408" s="60" t="n">
        <v>8.66666666666667</v>
      </c>
      <c r="F408" s="61" t="n">
        <v>36544</v>
      </c>
      <c r="G408" s="62" t="n">
        <v>8.67</v>
      </c>
      <c r="H408" s="59" t="s">
        <v>61</v>
      </c>
      <c r="I408" s="63" t="n">
        <v>5</v>
      </c>
      <c r="J408" s="63" t="n">
        <v>1</v>
      </c>
      <c r="K408" s="64" t="n">
        <v>6</v>
      </c>
      <c r="L408" s="63" t="n">
        <v>3</v>
      </c>
      <c r="M408" s="64" t="n">
        <v>4</v>
      </c>
      <c r="N408" s="63" t="n">
        <v>5</v>
      </c>
      <c r="O408" s="63" t="n">
        <v>3</v>
      </c>
      <c r="P408" s="63" t="n">
        <v>3</v>
      </c>
      <c r="Q408" s="63" t="n">
        <v>5</v>
      </c>
      <c r="R408" s="63" t="n">
        <v>1</v>
      </c>
      <c r="S408" s="63" t="n">
        <v>11</v>
      </c>
      <c r="T408" s="64" t="n">
        <v>16</v>
      </c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  <c r="DS408" s="67"/>
      <c r="DT408" s="67"/>
      <c r="DU408" s="67"/>
      <c r="DV408" s="67"/>
      <c r="DW408" s="67"/>
      <c r="DX408" s="67"/>
      <c r="DY408" s="67"/>
      <c r="DZ408" s="67"/>
      <c r="EA408" s="67"/>
      <c r="EB408" s="67"/>
      <c r="EC408" s="67"/>
      <c r="ED408" s="67"/>
      <c r="EE408" s="67"/>
      <c r="EF408" s="67"/>
      <c r="EG408" s="67"/>
      <c r="EH408" s="67"/>
      <c r="EI408" s="67"/>
      <c r="EJ408" s="67"/>
      <c r="EK408" s="67"/>
      <c r="EL408" s="67"/>
      <c r="EM408" s="67"/>
      <c r="EN408" s="67"/>
      <c r="EO408" s="67"/>
      <c r="EP408" s="67"/>
      <c r="EQ408" s="67"/>
      <c r="ER408" s="67"/>
      <c r="ES408" s="67"/>
      <c r="ET408" s="67"/>
      <c r="EU408" s="67"/>
      <c r="EV408" s="67"/>
      <c r="EW408" s="67"/>
      <c r="EX408" s="67"/>
      <c r="EY408" s="67"/>
      <c r="EZ408" s="67"/>
      <c r="FA408" s="67"/>
      <c r="FB408" s="67"/>
      <c r="FC408" s="67"/>
      <c r="FD408" s="67"/>
      <c r="FE408" s="67"/>
      <c r="FF408" s="67"/>
      <c r="FG408" s="67"/>
      <c r="FH408" s="67"/>
      <c r="FI408" s="67"/>
      <c r="FJ408" s="67"/>
      <c r="FK408" s="67"/>
      <c r="FL408" s="67"/>
      <c r="FM408" s="67"/>
      <c r="FN408" s="67"/>
      <c r="FO408" s="67"/>
      <c r="FP408" s="67"/>
      <c r="FQ408" s="67"/>
      <c r="FR408" s="67"/>
      <c r="FS408" s="67"/>
      <c r="FT408" s="67"/>
      <c r="FU408" s="67"/>
      <c r="FV408" s="67"/>
      <c r="FW408" s="67"/>
      <c r="FX408" s="67"/>
      <c r="FY408" s="67"/>
      <c r="FZ408" s="67"/>
      <c r="GA408" s="67"/>
      <c r="GB408" s="67"/>
      <c r="GC408" s="67"/>
      <c r="GD408" s="67"/>
      <c r="GE408" s="67"/>
      <c r="GF408" s="67"/>
      <c r="GG408" s="67"/>
      <c r="GH408" s="67"/>
      <c r="GI408" s="67"/>
      <c r="GJ408" s="67"/>
      <c r="GK408" s="67"/>
      <c r="GL408" s="67"/>
      <c r="GM408" s="67"/>
      <c r="GN408" s="67"/>
      <c r="GO408" s="67"/>
      <c r="GP408" s="67"/>
      <c r="GQ408" s="67"/>
      <c r="GR408" s="67"/>
      <c r="GS408" s="67"/>
      <c r="GT408" s="67"/>
      <c r="GU408" s="67"/>
      <c r="GV408" s="67"/>
      <c r="GW408" s="67"/>
      <c r="GX408" s="67"/>
      <c r="GY408" s="67"/>
      <c r="GZ408" s="67"/>
      <c r="HA408" s="67"/>
      <c r="HB408" s="67"/>
      <c r="HC408" s="67"/>
      <c r="HD408" s="67"/>
      <c r="HE408" s="67"/>
      <c r="HF408" s="67"/>
      <c r="HG408" s="67"/>
      <c r="HH408" s="67"/>
      <c r="HI408" s="67"/>
      <c r="HJ408" s="67"/>
      <c r="HK408" s="67"/>
      <c r="HL408" s="67"/>
      <c r="HM408" s="67"/>
      <c r="HN408" s="67"/>
      <c r="HO408" s="67"/>
      <c r="HP408" s="67"/>
      <c r="HQ408" s="67"/>
      <c r="HR408" s="67"/>
      <c r="HS408" s="67"/>
      <c r="HT408" s="67"/>
      <c r="HU408" s="67"/>
      <c r="HV408" s="67"/>
      <c r="HW408" s="67"/>
      <c r="HX408" s="67"/>
      <c r="HY408" s="67"/>
      <c r="HZ408" s="67"/>
      <c r="IA408" s="67"/>
      <c r="IB408" s="67"/>
      <c r="IC408" s="67"/>
      <c r="ID408" s="67"/>
      <c r="IE408" s="67"/>
      <c r="IF408" s="67"/>
      <c r="IG408" s="67"/>
      <c r="IH408" s="67"/>
      <c r="II408" s="67"/>
      <c r="IJ408" s="67"/>
      <c r="IK408" s="67"/>
      <c r="IL408" s="67"/>
      <c r="IM408" s="67"/>
      <c r="IN408" s="67"/>
      <c r="IO408" s="67"/>
      <c r="IP408" s="67"/>
      <c r="IQ408" s="67"/>
      <c r="IR408" s="67"/>
      <c r="IS408" s="67"/>
      <c r="IT408" s="67"/>
      <c r="IU408" s="67"/>
    </row>
    <row r="409" s="110" customFormat="true" ht="14.25" hidden="false" customHeight="true" outlineLevel="0" collapsed="false">
      <c r="A409" s="57" t="s">
        <v>1289</v>
      </c>
      <c r="B409" s="58" t="s">
        <v>1292</v>
      </c>
      <c r="C409" s="59" t="s">
        <v>1293</v>
      </c>
      <c r="D409" s="59" t="s">
        <v>50</v>
      </c>
      <c r="E409" s="60" t="n">
        <v>24.46</v>
      </c>
      <c r="F409" s="61" t="n">
        <v>38411</v>
      </c>
      <c r="G409" s="62" t="s">
        <v>54</v>
      </c>
      <c r="H409" s="59" t="s">
        <v>1294</v>
      </c>
      <c r="I409" s="63" t="n">
        <v>11</v>
      </c>
      <c r="J409" s="63" t="n">
        <v>4.62</v>
      </c>
      <c r="K409" s="64" t="n">
        <v>15.62</v>
      </c>
      <c r="L409" s="63" t="n">
        <v>17.182</v>
      </c>
      <c r="M409" s="64" t="n">
        <v>20.182</v>
      </c>
      <c r="N409" s="63" t="n">
        <v>3</v>
      </c>
      <c r="O409" s="63" t="n">
        <v>10.65</v>
      </c>
      <c r="P409" s="63" t="n">
        <v>6.3</v>
      </c>
      <c r="Q409" s="63" t="n">
        <v>17.64</v>
      </c>
      <c r="R409" s="63" t="n">
        <v>3</v>
      </c>
      <c r="S409" s="63" t="n">
        <v>34.59</v>
      </c>
      <c r="T409" s="64" t="n">
        <v>37.59</v>
      </c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10"/>
      <c r="GZ409" s="10"/>
      <c r="HA409" s="10"/>
      <c r="HB409" s="10"/>
      <c r="HC409" s="10"/>
      <c r="HD409" s="10"/>
      <c r="HE409" s="10"/>
      <c r="HF409" s="10"/>
      <c r="HG409" s="10"/>
      <c r="HH409" s="10"/>
      <c r="HI409" s="1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/>
      <c r="HT409" s="10"/>
      <c r="HU409" s="10"/>
      <c r="HV409" s="10"/>
      <c r="HW409" s="10"/>
      <c r="HX409" s="10"/>
      <c r="HY409" s="10"/>
      <c r="HZ409" s="10"/>
      <c r="IA409" s="10"/>
      <c r="IB409" s="10"/>
      <c r="IC409" s="10"/>
      <c r="ID409" s="10"/>
      <c r="IE409" s="10"/>
      <c r="IF409" s="10"/>
      <c r="IG409" s="10"/>
      <c r="IH409" s="10"/>
      <c r="II409" s="10"/>
      <c r="IJ409" s="10"/>
      <c r="IK409" s="10"/>
      <c r="IL409" s="10"/>
      <c r="IM409" s="10"/>
      <c r="IN409" s="10"/>
      <c r="IO409" s="10"/>
      <c r="IP409" s="10"/>
      <c r="IQ409" s="10"/>
      <c r="IR409" s="10"/>
      <c r="IS409" s="10"/>
      <c r="IT409" s="10"/>
      <c r="IU409" s="10"/>
    </row>
    <row r="410" customFormat="false" ht="14" hidden="false" customHeight="false" outlineLevel="0" collapsed="false">
      <c r="A410" s="57" t="s">
        <v>1295</v>
      </c>
      <c r="B410" s="58" t="s">
        <v>1296</v>
      </c>
      <c r="C410" s="59" t="s">
        <v>1297</v>
      </c>
      <c r="D410" s="59" t="s">
        <v>50</v>
      </c>
      <c r="E410" s="60" t="n">
        <v>15.3666666666667</v>
      </c>
      <c r="F410" s="61" t="n">
        <v>38748</v>
      </c>
      <c r="G410" s="62" t="n">
        <v>34</v>
      </c>
      <c r="H410" s="59" t="s">
        <v>123</v>
      </c>
      <c r="I410" s="63" t="n">
        <v>5</v>
      </c>
      <c r="J410" s="63" t="n">
        <v>2.1</v>
      </c>
      <c r="K410" s="64" t="n">
        <v>7.1</v>
      </c>
      <c r="L410" s="63" t="n">
        <v>2.55</v>
      </c>
      <c r="M410" s="64" t="n">
        <v>5.55</v>
      </c>
      <c r="N410" s="63" t="n">
        <v>9</v>
      </c>
      <c r="O410" s="63" t="n">
        <v>7.65</v>
      </c>
      <c r="P410" s="63" t="n">
        <v>6.3</v>
      </c>
      <c r="Q410" s="63" t="n">
        <v>10.5</v>
      </c>
      <c r="R410" s="63" t="n">
        <v>3</v>
      </c>
      <c r="S410" s="63" t="n">
        <v>24.45</v>
      </c>
      <c r="T410" s="64" t="n">
        <v>33.45</v>
      </c>
    </row>
    <row r="411" s="118" customFormat="true" ht="14.15" hidden="false" customHeight="true" outlineLevel="0" collapsed="false">
      <c r="A411" s="57" t="s">
        <v>1298</v>
      </c>
      <c r="B411" s="89" t="s">
        <v>1299</v>
      </c>
      <c r="C411" s="59" t="s">
        <v>1300</v>
      </c>
      <c r="D411" s="59" t="s">
        <v>50</v>
      </c>
      <c r="E411" s="60" t="n">
        <v>19.355</v>
      </c>
      <c r="F411" s="61" t="n">
        <v>38411</v>
      </c>
      <c r="G411" s="62" t="n">
        <v>36</v>
      </c>
      <c r="H411" s="59" t="s">
        <v>98</v>
      </c>
      <c r="I411" s="63" t="n">
        <v>7.5</v>
      </c>
      <c r="J411" s="63" t="n">
        <v>3.15</v>
      </c>
      <c r="K411" s="64" t="n">
        <v>10.65</v>
      </c>
      <c r="L411" s="63" t="n">
        <v>3.825</v>
      </c>
      <c r="M411" s="64" t="n">
        <v>6.825</v>
      </c>
      <c r="N411" s="63" t="n">
        <v>9</v>
      </c>
      <c r="O411" s="63" t="n">
        <v>7.65</v>
      </c>
      <c r="P411" s="63" t="n">
        <v>6.3</v>
      </c>
      <c r="Q411" s="63" t="n">
        <v>17.64</v>
      </c>
      <c r="R411" s="63" t="n">
        <v>3</v>
      </c>
      <c r="S411" s="63" t="n">
        <v>31.59</v>
      </c>
      <c r="T411" s="64" t="n">
        <v>40.59</v>
      </c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10"/>
      <c r="GZ411" s="10"/>
      <c r="HA411" s="10"/>
      <c r="HB411" s="10"/>
      <c r="HC411" s="10"/>
      <c r="HD411" s="10"/>
      <c r="HE411" s="10"/>
      <c r="HF411" s="10"/>
      <c r="HG411" s="10"/>
      <c r="HH411" s="10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/>
      <c r="HT411" s="10"/>
      <c r="HU411" s="10"/>
      <c r="HV411" s="10"/>
      <c r="HW411" s="10"/>
      <c r="HX411" s="10"/>
      <c r="HY411" s="10"/>
      <c r="HZ411" s="10"/>
      <c r="IA411" s="10"/>
      <c r="IB411" s="10"/>
      <c r="IC411" s="10"/>
      <c r="ID411" s="10"/>
      <c r="IE411" s="10"/>
      <c r="IF411" s="10"/>
      <c r="IG411" s="10"/>
      <c r="IH411" s="10"/>
      <c r="II411" s="10"/>
      <c r="IJ411" s="10"/>
      <c r="IK411" s="10"/>
      <c r="IL411" s="10"/>
      <c r="IM411" s="10"/>
      <c r="IN411" s="10"/>
      <c r="IO411" s="10"/>
      <c r="IP411" s="10"/>
      <c r="IQ411" s="10"/>
      <c r="IR411" s="10"/>
      <c r="IS411" s="10"/>
      <c r="IT411" s="10"/>
      <c r="IU411" s="10"/>
    </row>
    <row r="412" customFormat="false" ht="14" hidden="false" customHeight="false" outlineLevel="0" collapsed="false">
      <c r="A412" s="57" t="s">
        <v>1301</v>
      </c>
      <c r="B412" s="120" t="s">
        <v>1302</v>
      </c>
      <c r="C412" s="93" t="s">
        <v>1303</v>
      </c>
      <c r="D412" s="94" t="s">
        <v>143</v>
      </c>
      <c r="E412" s="95" t="n">
        <f aca="false">(12+12+55.5)/3</f>
        <v>26.5</v>
      </c>
      <c r="F412" s="61" t="n">
        <v>43159</v>
      </c>
      <c r="G412" s="59" t="n">
        <v>23.89</v>
      </c>
      <c r="H412" s="90" t="s">
        <v>61</v>
      </c>
      <c r="I412" s="96" t="n">
        <f aca="false">1.5*5</f>
        <v>7.5</v>
      </c>
      <c r="J412" s="96" t="n">
        <f aca="false">1.5*3</f>
        <v>4.5</v>
      </c>
      <c r="K412" s="98" t="n">
        <v>12</v>
      </c>
      <c r="L412" s="96" t="n">
        <f aca="false">(1.5*(((1+3)/2)*3))</f>
        <v>9</v>
      </c>
      <c r="M412" s="98" t="n">
        <v>12</v>
      </c>
      <c r="N412" s="99" t="n">
        <v>3</v>
      </c>
      <c r="O412" s="96" t="n">
        <f aca="false">(1*(((1+3)/2)*3))</f>
        <v>6</v>
      </c>
      <c r="P412" s="99" t="n">
        <v>9</v>
      </c>
      <c r="Q412" s="96" t="n">
        <f aca="false">2.5*3*5</f>
        <v>37.5</v>
      </c>
      <c r="R412" s="100" t="n">
        <v>3</v>
      </c>
      <c r="S412" s="99" t="n">
        <v>3.5</v>
      </c>
      <c r="T412" s="98" t="n">
        <f aca="false">3+6+9+37.5</f>
        <v>55.5</v>
      </c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  <c r="DS412" s="67"/>
      <c r="DT412" s="67"/>
      <c r="DU412" s="67"/>
      <c r="DV412" s="67"/>
      <c r="DW412" s="67"/>
      <c r="DX412" s="67"/>
      <c r="DY412" s="67"/>
      <c r="DZ412" s="67"/>
      <c r="EA412" s="67"/>
      <c r="EB412" s="67"/>
      <c r="EC412" s="67"/>
      <c r="ED412" s="67"/>
      <c r="EE412" s="67"/>
      <c r="EF412" s="67"/>
      <c r="EG412" s="67"/>
      <c r="EH412" s="67"/>
      <c r="EI412" s="67"/>
      <c r="EJ412" s="67"/>
      <c r="EK412" s="67"/>
      <c r="EL412" s="67"/>
      <c r="EM412" s="67"/>
      <c r="EN412" s="67"/>
      <c r="EO412" s="67"/>
      <c r="EP412" s="67"/>
      <c r="EQ412" s="67"/>
      <c r="ER412" s="67"/>
      <c r="ES412" s="67"/>
      <c r="ET412" s="67"/>
      <c r="EU412" s="67"/>
      <c r="EV412" s="67"/>
      <c r="EW412" s="67"/>
      <c r="EX412" s="67"/>
      <c r="EY412" s="67"/>
      <c r="EZ412" s="67"/>
      <c r="FA412" s="67"/>
      <c r="FB412" s="67"/>
      <c r="FC412" s="67"/>
      <c r="FD412" s="67"/>
      <c r="FE412" s="67"/>
      <c r="FF412" s="67"/>
      <c r="FG412" s="67"/>
      <c r="FH412" s="67"/>
      <c r="FI412" s="67"/>
      <c r="FJ412" s="67"/>
      <c r="FK412" s="67"/>
      <c r="FL412" s="67"/>
      <c r="FM412" s="67"/>
      <c r="FN412" s="67"/>
      <c r="FO412" s="67"/>
      <c r="FP412" s="67"/>
      <c r="FQ412" s="67"/>
      <c r="FR412" s="67"/>
      <c r="FS412" s="67"/>
      <c r="FT412" s="67"/>
      <c r="FU412" s="67"/>
      <c r="FV412" s="67"/>
      <c r="FW412" s="67"/>
      <c r="FX412" s="67"/>
      <c r="FY412" s="67"/>
      <c r="FZ412" s="67"/>
      <c r="GA412" s="67"/>
      <c r="GB412" s="67"/>
      <c r="GC412" s="67"/>
      <c r="GD412" s="67"/>
      <c r="GE412" s="67"/>
      <c r="GF412" s="67"/>
      <c r="GG412" s="67"/>
      <c r="GH412" s="67"/>
      <c r="GI412" s="67"/>
      <c r="GJ412" s="67"/>
      <c r="GK412" s="67"/>
      <c r="GL412" s="67"/>
      <c r="GM412" s="67"/>
      <c r="GN412" s="67"/>
      <c r="GO412" s="67"/>
      <c r="GP412" s="67"/>
      <c r="GQ412" s="67"/>
      <c r="GR412" s="67"/>
      <c r="GS412" s="67"/>
      <c r="GT412" s="67"/>
      <c r="GU412" s="67"/>
      <c r="GV412" s="67"/>
      <c r="GW412" s="67"/>
      <c r="GX412" s="67"/>
      <c r="GY412" s="67"/>
      <c r="GZ412" s="67"/>
      <c r="HA412" s="67"/>
      <c r="HB412" s="67"/>
      <c r="HC412" s="67"/>
      <c r="HD412" s="67"/>
      <c r="HE412" s="67"/>
      <c r="HF412" s="67"/>
      <c r="HG412" s="67"/>
      <c r="HH412" s="67"/>
      <c r="HI412" s="67"/>
      <c r="HJ412" s="67"/>
      <c r="HK412" s="67"/>
      <c r="HL412" s="67"/>
      <c r="HM412" s="67"/>
      <c r="HN412" s="67"/>
      <c r="HO412" s="67"/>
      <c r="HP412" s="67"/>
      <c r="HQ412" s="67"/>
      <c r="HR412" s="67"/>
      <c r="HS412" s="67"/>
      <c r="HT412" s="67"/>
      <c r="HU412" s="67"/>
      <c r="HV412" s="67"/>
      <c r="HW412" s="67"/>
      <c r="HX412" s="67"/>
      <c r="HY412" s="67"/>
      <c r="HZ412" s="67"/>
      <c r="IA412" s="67"/>
      <c r="IB412" s="67"/>
      <c r="IC412" s="67"/>
      <c r="ID412" s="67"/>
      <c r="IE412" s="67"/>
      <c r="IF412" s="67"/>
      <c r="IG412" s="67"/>
      <c r="IH412" s="67"/>
      <c r="II412" s="67"/>
      <c r="IJ412" s="67"/>
      <c r="IK412" s="67"/>
      <c r="IL412" s="67"/>
      <c r="IM412" s="67"/>
      <c r="IN412" s="67"/>
      <c r="IO412" s="67"/>
      <c r="IP412" s="67"/>
      <c r="IQ412" s="67"/>
      <c r="IR412" s="67"/>
      <c r="IS412" s="67"/>
      <c r="IT412" s="67"/>
      <c r="IU412" s="67"/>
    </row>
    <row r="413" customFormat="false" ht="14" hidden="false" customHeight="false" outlineLevel="0" collapsed="false">
      <c r="A413" s="57" t="s">
        <v>1304</v>
      </c>
      <c r="B413" s="58" t="s">
        <v>1305</v>
      </c>
      <c r="C413" s="59" t="s">
        <v>1306</v>
      </c>
      <c r="D413" s="59" t="s">
        <v>50</v>
      </c>
      <c r="E413" s="60" t="n">
        <v>17.855</v>
      </c>
      <c r="F413" s="61" t="n">
        <v>38411</v>
      </c>
      <c r="G413" s="62" t="n">
        <v>28.3</v>
      </c>
      <c r="H413" s="59" t="s">
        <v>123</v>
      </c>
      <c r="I413" s="63" t="n">
        <v>7.5</v>
      </c>
      <c r="J413" s="63" t="n">
        <v>3.15</v>
      </c>
      <c r="K413" s="64" t="n">
        <v>10.65</v>
      </c>
      <c r="L413" s="63" t="n">
        <v>2.325</v>
      </c>
      <c r="M413" s="64" t="n">
        <v>5.325</v>
      </c>
      <c r="N413" s="63" t="n">
        <v>9</v>
      </c>
      <c r="O413" s="63" t="n">
        <v>4.65</v>
      </c>
      <c r="P413" s="63" t="n">
        <v>6.3</v>
      </c>
      <c r="Q413" s="63" t="n">
        <v>17.64</v>
      </c>
      <c r="R413" s="63" t="n">
        <v>3</v>
      </c>
      <c r="S413" s="63" t="n">
        <v>28.59</v>
      </c>
      <c r="T413" s="64" t="n">
        <v>37.59</v>
      </c>
    </row>
    <row r="414" customFormat="false" ht="14" hidden="false" customHeight="false" outlineLevel="0" collapsed="false">
      <c r="A414" s="57" t="s">
        <v>1307</v>
      </c>
      <c r="B414" s="120" t="s">
        <v>1308</v>
      </c>
      <c r="C414" s="93" t="s">
        <v>1309</v>
      </c>
      <c r="D414" s="121" t="s">
        <v>50</v>
      </c>
      <c r="E414" s="95" t="n">
        <f aca="false">(16+7+106)/3</f>
        <v>43</v>
      </c>
      <c r="F414" s="61" t="n">
        <v>43159</v>
      </c>
      <c r="G414" s="59" t="s">
        <v>139</v>
      </c>
      <c r="H414" s="90" t="s">
        <v>61</v>
      </c>
      <c r="I414" s="97" t="n">
        <v>10</v>
      </c>
      <c r="J414" s="97" t="n">
        <v>6</v>
      </c>
      <c r="K414" s="98" t="n">
        <v>16</v>
      </c>
      <c r="L414" s="96" t="n">
        <f aca="false">(2*(((3+3)/2)*1))</f>
        <v>6</v>
      </c>
      <c r="M414" s="98" t="n">
        <v>7</v>
      </c>
      <c r="N414" s="99" t="n">
        <v>25</v>
      </c>
      <c r="O414" s="96" t="n">
        <f aca="false">(3*(((3+3)/2)*3))</f>
        <v>27</v>
      </c>
      <c r="P414" s="99" t="n">
        <v>9</v>
      </c>
      <c r="Q414" s="96" t="n">
        <f aca="false">3*3*5</f>
        <v>45</v>
      </c>
      <c r="R414" s="100" t="n">
        <v>1</v>
      </c>
      <c r="S414" s="99" t="n">
        <v>6</v>
      </c>
      <c r="T414" s="98" t="n">
        <f aca="false">25+27+9+45</f>
        <v>106</v>
      </c>
    </row>
    <row r="415" customFormat="false" ht="14" hidden="false" customHeight="false" outlineLevel="0" collapsed="false">
      <c r="A415" s="57" t="s">
        <v>1310</v>
      </c>
      <c r="B415" s="58" t="s">
        <v>1311</v>
      </c>
      <c r="C415" s="59" t="s">
        <v>1312</v>
      </c>
      <c r="D415" s="59" t="s">
        <v>78</v>
      </c>
      <c r="E415" s="60" t="n">
        <v>68.6666666666667</v>
      </c>
      <c r="F415" s="61" t="n">
        <v>36891</v>
      </c>
      <c r="G415" s="62" t="n">
        <v>42.7</v>
      </c>
      <c r="H415" s="59" t="s">
        <v>64</v>
      </c>
      <c r="I415" s="63" t="n">
        <v>10</v>
      </c>
      <c r="J415" s="63" t="n">
        <v>10</v>
      </c>
      <c r="K415" s="64" t="n">
        <v>20</v>
      </c>
      <c r="L415" s="63" t="n">
        <v>8</v>
      </c>
      <c r="M415" s="64" t="n">
        <v>9</v>
      </c>
      <c r="N415" s="63" t="n">
        <v>25</v>
      </c>
      <c r="O415" s="63" t="n">
        <v>12</v>
      </c>
      <c r="P415" s="63" t="n">
        <v>15</v>
      </c>
      <c r="Q415" s="63" t="n">
        <v>125</v>
      </c>
      <c r="R415" s="63" t="n">
        <v>1</v>
      </c>
      <c r="S415" s="63" t="n">
        <v>152</v>
      </c>
      <c r="T415" s="64" t="n">
        <v>177</v>
      </c>
    </row>
    <row r="416" customFormat="false" ht="14" hidden="false" customHeight="false" outlineLevel="0" collapsed="false">
      <c r="A416" s="57" t="s">
        <v>1313</v>
      </c>
      <c r="B416" s="58" t="s">
        <v>1314</v>
      </c>
      <c r="C416" s="59" t="s">
        <v>1315</v>
      </c>
      <c r="D416" s="59" t="s">
        <v>50</v>
      </c>
      <c r="E416" s="60" t="n">
        <v>11.7333333333333</v>
      </c>
      <c r="F416" s="61" t="n">
        <v>35416</v>
      </c>
      <c r="G416" s="62" t="n">
        <v>17.7</v>
      </c>
      <c r="H416" s="59" t="s">
        <v>71</v>
      </c>
      <c r="I416" s="63" t="n">
        <v>5</v>
      </c>
      <c r="J416" s="63" t="n">
        <v>1</v>
      </c>
      <c r="K416" s="64" t="n">
        <v>6</v>
      </c>
      <c r="L416" s="63" t="n">
        <v>3</v>
      </c>
      <c r="M416" s="64" t="n">
        <v>6</v>
      </c>
      <c r="N416" s="63" t="n">
        <v>3</v>
      </c>
      <c r="O416" s="63" t="n">
        <v>9</v>
      </c>
      <c r="P416" s="63" t="n">
        <v>3</v>
      </c>
      <c r="Q416" s="63" t="n">
        <v>8.2</v>
      </c>
      <c r="R416" s="63" t="n">
        <v>3</v>
      </c>
      <c r="S416" s="63" t="n">
        <v>20.2</v>
      </c>
      <c r="T416" s="64" t="n">
        <v>23.2</v>
      </c>
    </row>
    <row r="417" customFormat="false" ht="14" hidden="false" customHeight="false" outlineLevel="0" collapsed="false">
      <c r="A417" s="57" t="s">
        <v>1316</v>
      </c>
      <c r="B417" s="58" t="s">
        <v>1317</v>
      </c>
      <c r="C417" s="59" t="s">
        <v>1318</v>
      </c>
      <c r="D417" s="59" t="s">
        <v>143</v>
      </c>
      <c r="E417" s="60" t="n">
        <v>31.6333333333333</v>
      </c>
      <c r="F417" s="61" t="n">
        <v>38077</v>
      </c>
      <c r="G417" s="62" t="n">
        <v>27.51</v>
      </c>
      <c r="H417" s="59" t="s">
        <v>61</v>
      </c>
      <c r="I417" s="63" t="n">
        <v>7.5</v>
      </c>
      <c r="J417" s="63" t="n">
        <v>4.5</v>
      </c>
      <c r="K417" s="64" t="n">
        <v>12</v>
      </c>
      <c r="L417" s="63" t="n">
        <v>18</v>
      </c>
      <c r="M417" s="64" t="n">
        <v>19</v>
      </c>
      <c r="N417" s="63" t="n">
        <v>15</v>
      </c>
      <c r="O417" s="63" t="n">
        <v>12</v>
      </c>
      <c r="P417" s="63" t="n">
        <v>9</v>
      </c>
      <c r="Q417" s="63" t="n">
        <v>27.9</v>
      </c>
      <c r="R417" s="63" t="n">
        <v>1</v>
      </c>
      <c r="S417" s="63" t="n">
        <v>48.9</v>
      </c>
      <c r="T417" s="64" t="n">
        <v>63.9</v>
      </c>
    </row>
    <row r="418" customFormat="false" ht="14" hidden="false" customHeight="false" outlineLevel="0" collapsed="false">
      <c r="A418" s="57" t="s">
        <v>1319</v>
      </c>
      <c r="B418" s="58" t="s">
        <v>1320</v>
      </c>
      <c r="C418" s="59" t="s">
        <v>1321</v>
      </c>
      <c r="D418" s="59" t="s">
        <v>143</v>
      </c>
      <c r="E418" s="60" t="n">
        <v>16.9</v>
      </c>
      <c r="F418" s="61" t="n">
        <v>38411</v>
      </c>
      <c r="G418" s="62" t="s">
        <v>54</v>
      </c>
      <c r="H418" s="59" t="s">
        <v>71</v>
      </c>
      <c r="I418" s="63" t="n">
        <v>7.5</v>
      </c>
      <c r="J418" s="63" t="n">
        <v>1.5</v>
      </c>
      <c r="K418" s="64" t="n">
        <v>9</v>
      </c>
      <c r="L418" s="63" t="n">
        <v>1.5</v>
      </c>
      <c r="M418" s="64" t="n">
        <v>2.5</v>
      </c>
      <c r="N418" s="63" t="n">
        <v>25</v>
      </c>
      <c r="O418" s="63" t="n">
        <v>3</v>
      </c>
      <c r="P418" s="63" t="n">
        <v>3</v>
      </c>
      <c r="Q418" s="63" t="n">
        <v>8.2</v>
      </c>
      <c r="R418" s="63" t="n">
        <v>1</v>
      </c>
      <c r="S418" s="63" t="n">
        <v>14.2</v>
      </c>
      <c r="T418" s="64" t="n">
        <v>39.2</v>
      </c>
    </row>
    <row r="419" customFormat="false" ht="14" hidden="false" customHeight="false" outlineLevel="0" collapsed="false">
      <c r="A419" s="57" t="s">
        <v>1322</v>
      </c>
      <c r="B419" s="58" t="s">
        <v>1323</v>
      </c>
      <c r="C419" s="59" t="s">
        <v>1324</v>
      </c>
      <c r="D419" s="59" t="s">
        <v>78</v>
      </c>
      <c r="E419" s="60" t="n">
        <v>35.0166666666667</v>
      </c>
      <c r="F419" s="61" t="n">
        <v>38411</v>
      </c>
      <c r="G419" s="62" t="n">
        <v>87.3</v>
      </c>
      <c r="H419" s="59" t="s">
        <v>64</v>
      </c>
      <c r="I419" s="63" t="n">
        <v>10</v>
      </c>
      <c r="J419" s="63" t="n">
        <v>3.8</v>
      </c>
      <c r="K419" s="64" t="n">
        <v>13.8</v>
      </c>
      <c r="L419" s="63" t="n">
        <v>2.9</v>
      </c>
      <c r="M419" s="64" t="n">
        <v>7.9</v>
      </c>
      <c r="N419" s="63" t="n">
        <v>3</v>
      </c>
      <c r="O419" s="63" t="n">
        <v>4.35</v>
      </c>
      <c r="P419" s="63" t="n">
        <v>28.5</v>
      </c>
      <c r="Q419" s="63" t="n">
        <v>47.5</v>
      </c>
      <c r="R419" s="63" t="n">
        <v>5</v>
      </c>
      <c r="S419" s="63" t="n">
        <v>80.35</v>
      </c>
      <c r="T419" s="64" t="n">
        <v>83.35</v>
      </c>
    </row>
    <row r="420" customFormat="false" ht="25" hidden="false" customHeight="false" outlineLevel="0" collapsed="false">
      <c r="A420" s="57" t="s">
        <v>1325</v>
      </c>
      <c r="B420" s="58" t="s">
        <v>1326</v>
      </c>
      <c r="C420" s="59" t="s">
        <v>1327</v>
      </c>
      <c r="D420" s="59" t="s">
        <v>50</v>
      </c>
      <c r="E420" s="60" t="n">
        <v>16.6666666666667</v>
      </c>
      <c r="F420" s="61" t="n">
        <v>36891</v>
      </c>
      <c r="G420" s="62" t="s">
        <v>236</v>
      </c>
      <c r="H420" s="59" t="s">
        <v>71</v>
      </c>
      <c r="I420" s="63" t="n">
        <v>5</v>
      </c>
      <c r="J420" s="63" t="n">
        <v>3</v>
      </c>
      <c r="K420" s="64" t="n">
        <v>8</v>
      </c>
      <c r="L420" s="63" t="n">
        <v>3</v>
      </c>
      <c r="M420" s="64" t="n">
        <v>8</v>
      </c>
      <c r="N420" s="63" t="n">
        <v>1</v>
      </c>
      <c r="O420" s="63" t="n">
        <v>9</v>
      </c>
      <c r="P420" s="63" t="n">
        <v>9</v>
      </c>
      <c r="Q420" s="63" t="n">
        <v>15</v>
      </c>
      <c r="R420" s="63" t="n">
        <v>5</v>
      </c>
      <c r="S420" s="63" t="n">
        <v>33</v>
      </c>
      <c r="T420" s="64" t="n">
        <v>34</v>
      </c>
    </row>
    <row r="421" customFormat="false" ht="25" hidden="false" customHeight="false" outlineLevel="0" collapsed="false">
      <c r="A421" s="57" t="s">
        <v>1298</v>
      </c>
      <c r="B421" s="58" t="s">
        <v>1328</v>
      </c>
      <c r="C421" s="59" t="s">
        <v>1300</v>
      </c>
      <c r="D421" s="59" t="s">
        <v>50</v>
      </c>
      <c r="E421" s="60" t="n">
        <v>19.355</v>
      </c>
      <c r="F421" s="61" t="n">
        <v>38411</v>
      </c>
      <c r="G421" s="62" t="n">
        <v>36</v>
      </c>
      <c r="H421" s="59" t="s">
        <v>98</v>
      </c>
      <c r="I421" s="63" t="n">
        <v>7.5</v>
      </c>
      <c r="J421" s="63" t="n">
        <v>3.15</v>
      </c>
      <c r="K421" s="64" t="n">
        <v>10.65</v>
      </c>
      <c r="L421" s="63" t="n">
        <v>3.825</v>
      </c>
      <c r="M421" s="64" t="n">
        <v>6.825</v>
      </c>
      <c r="N421" s="63" t="n">
        <v>9</v>
      </c>
      <c r="O421" s="63" t="n">
        <v>7.65</v>
      </c>
      <c r="P421" s="63" t="n">
        <v>6.3</v>
      </c>
      <c r="Q421" s="63" t="n">
        <v>17.64</v>
      </c>
      <c r="R421" s="63" t="n">
        <v>3</v>
      </c>
      <c r="S421" s="63" t="n">
        <v>31.59</v>
      </c>
      <c r="T421" s="64" t="n">
        <v>40.59</v>
      </c>
    </row>
    <row r="422" customFormat="false" ht="14" hidden="false" customHeight="false" outlineLevel="0" collapsed="false">
      <c r="A422" s="82" t="s">
        <v>1329</v>
      </c>
      <c r="B422" s="74" t="s">
        <v>1330</v>
      </c>
      <c r="C422" s="75" t="s">
        <v>1331</v>
      </c>
      <c r="D422" s="107" t="s">
        <v>50</v>
      </c>
      <c r="E422" s="108" t="n">
        <v>22.833</v>
      </c>
      <c r="F422" s="78" t="n">
        <v>43071</v>
      </c>
      <c r="G422" s="75" t="s">
        <v>54</v>
      </c>
      <c r="H422" s="109"/>
      <c r="I422" s="76" t="n">
        <f aca="false">1.25*5</f>
        <v>6.25</v>
      </c>
      <c r="J422" s="76" t="n">
        <f aca="false">1.25*3</f>
        <v>3.75</v>
      </c>
      <c r="K422" s="79" t="n">
        <v>10</v>
      </c>
      <c r="L422" s="76" t="n">
        <f aca="false">(1.25*(((3+1)/2)*1))</f>
        <v>2.5</v>
      </c>
      <c r="M422" s="79" t="n">
        <v>3.5</v>
      </c>
      <c r="N422" s="76" t="n">
        <v>25</v>
      </c>
      <c r="O422" s="76" t="n">
        <f aca="false">(1*((1+3)/2)*3)</f>
        <v>6</v>
      </c>
      <c r="P422" s="76" t="n">
        <v>9</v>
      </c>
      <c r="Q422" s="76" t="n">
        <v>15</v>
      </c>
      <c r="R422" s="76" t="n">
        <v>1</v>
      </c>
      <c r="S422" s="76" t="n">
        <v>2</v>
      </c>
      <c r="T422" s="79" t="n">
        <f aca="false">25+6+9+15</f>
        <v>55</v>
      </c>
    </row>
    <row r="423" customFormat="false" ht="14" hidden="false" customHeight="false" outlineLevel="0" collapsed="false">
      <c r="A423" s="57" t="s">
        <v>1332</v>
      </c>
      <c r="B423" s="58" t="s">
        <v>1333</v>
      </c>
      <c r="C423" s="59" t="s">
        <v>1334</v>
      </c>
      <c r="D423" s="59" t="s">
        <v>50</v>
      </c>
      <c r="E423" s="60" t="n">
        <v>19.8666666666667</v>
      </c>
      <c r="F423" s="61" t="n">
        <v>36891</v>
      </c>
      <c r="G423" s="62" t="n">
        <v>30.5</v>
      </c>
      <c r="H423" s="59" t="s">
        <v>71</v>
      </c>
      <c r="I423" s="63" t="n">
        <v>5</v>
      </c>
      <c r="J423" s="63" t="n">
        <v>3</v>
      </c>
      <c r="K423" s="64" t="n">
        <v>8</v>
      </c>
      <c r="L423" s="63" t="n">
        <v>3</v>
      </c>
      <c r="M423" s="64" t="n">
        <v>8</v>
      </c>
      <c r="N423" s="63" t="n">
        <v>1</v>
      </c>
      <c r="O423" s="63" t="n">
        <v>9</v>
      </c>
      <c r="P423" s="63" t="n">
        <v>9</v>
      </c>
      <c r="Q423" s="63" t="n">
        <v>24.6</v>
      </c>
      <c r="R423" s="63" t="n">
        <v>5</v>
      </c>
      <c r="S423" s="63" t="n">
        <v>42.6</v>
      </c>
      <c r="T423" s="64" t="n">
        <v>43.6</v>
      </c>
    </row>
    <row r="424" customFormat="false" ht="14" hidden="false" customHeight="false" outlineLevel="0" collapsed="false">
      <c r="A424" s="57" t="s">
        <v>1335</v>
      </c>
      <c r="B424" s="58" t="s">
        <v>1336</v>
      </c>
      <c r="C424" s="59" t="s">
        <v>1337</v>
      </c>
      <c r="D424" s="59" t="s">
        <v>143</v>
      </c>
      <c r="E424" s="60" t="n">
        <v>13.5</v>
      </c>
      <c r="F424" s="61" t="n">
        <v>42906</v>
      </c>
      <c r="G424" s="62" t="s">
        <v>54</v>
      </c>
      <c r="H424" s="59"/>
      <c r="I424" s="63" t="n">
        <v>7.5</v>
      </c>
      <c r="J424" s="63" t="n">
        <v>1.5</v>
      </c>
      <c r="K424" s="64" t="n">
        <v>9</v>
      </c>
      <c r="L424" s="63" t="n">
        <v>4.5</v>
      </c>
      <c r="M424" s="64" t="n">
        <v>5.5</v>
      </c>
      <c r="N424" s="63" t="n">
        <v>15</v>
      </c>
      <c r="O424" s="63" t="n">
        <v>3</v>
      </c>
      <c r="P424" s="63" t="n">
        <v>3</v>
      </c>
      <c r="Q424" s="63" t="n">
        <v>5</v>
      </c>
      <c r="R424" s="63" t="n">
        <v>1</v>
      </c>
      <c r="S424" s="63" t="n">
        <v>11</v>
      </c>
      <c r="T424" s="64" t="n">
        <v>26</v>
      </c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  <c r="AI424" s="127"/>
      <c r="AJ424" s="127"/>
      <c r="AK424" s="127"/>
      <c r="AL424" s="127"/>
      <c r="AM424" s="127"/>
      <c r="AN424" s="127"/>
      <c r="AO424" s="127"/>
      <c r="AP424" s="127"/>
      <c r="AQ424" s="127"/>
      <c r="AR424" s="127"/>
      <c r="AS424" s="127"/>
      <c r="AT424" s="127"/>
      <c r="AU424" s="127"/>
      <c r="AV424" s="127"/>
      <c r="AW424" s="127"/>
      <c r="AX424" s="127"/>
      <c r="AY424" s="127"/>
      <c r="AZ424" s="127"/>
      <c r="BA424" s="127"/>
      <c r="BB424" s="127"/>
      <c r="BC424" s="127"/>
      <c r="BD424" s="127"/>
      <c r="BE424" s="127"/>
      <c r="BF424" s="127"/>
      <c r="BG424" s="127"/>
      <c r="BH424" s="127"/>
      <c r="BI424" s="127"/>
      <c r="BJ424" s="127"/>
      <c r="BK424" s="127"/>
      <c r="BL424" s="127"/>
      <c r="BM424" s="127"/>
      <c r="BN424" s="127"/>
      <c r="BO424" s="127"/>
      <c r="BP424" s="127"/>
      <c r="BQ424" s="127"/>
      <c r="BR424" s="127"/>
      <c r="BS424" s="127"/>
      <c r="BT424" s="127"/>
      <c r="BU424" s="127"/>
      <c r="BV424" s="127"/>
      <c r="BW424" s="127"/>
      <c r="BX424" s="127"/>
      <c r="BY424" s="127"/>
      <c r="BZ424" s="127"/>
      <c r="CA424" s="127"/>
      <c r="CB424" s="127"/>
      <c r="CC424" s="127"/>
      <c r="CD424" s="127"/>
      <c r="CE424" s="127"/>
      <c r="CF424" s="127"/>
      <c r="CG424" s="127"/>
      <c r="CH424" s="127"/>
      <c r="CI424" s="127"/>
      <c r="CJ424" s="127"/>
      <c r="CK424" s="127"/>
      <c r="CL424" s="127"/>
      <c r="CM424" s="127"/>
      <c r="CN424" s="127"/>
      <c r="CO424" s="127"/>
      <c r="CP424" s="127"/>
      <c r="CQ424" s="127"/>
      <c r="CR424" s="127"/>
      <c r="CS424" s="127"/>
      <c r="CT424" s="127"/>
      <c r="CU424" s="127"/>
      <c r="CV424" s="127"/>
      <c r="CW424" s="127"/>
      <c r="CX424" s="127"/>
      <c r="CY424" s="127"/>
      <c r="CZ424" s="127"/>
      <c r="DA424" s="127"/>
      <c r="DB424" s="127"/>
      <c r="DC424" s="127"/>
      <c r="DD424" s="127"/>
      <c r="DE424" s="127"/>
      <c r="DF424" s="127"/>
      <c r="DG424" s="127"/>
      <c r="DH424" s="127"/>
      <c r="DI424" s="127"/>
      <c r="DJ424" s="127"/>
      <c r="DK424" s="127"/>
      <c r="DL424" s="127"/>
      <c r="DM424" s="127"/>
      <c r="DN424" s="127"/>
      <c r="DO424" s="127"/>
      <c r="DP424" s="127"/>
      <c r="DQ424" s="127"/>
      <c r="DR424" s="127"/>
      <c r="DS424" s="127"/>
      <c r="DT424" s="127"/>
      <c r="DU424" s="127"/>
      <c r="DV424" s="127"/>
      <c r="DW424" s="127"/>
      <c r="DX424" s="127"/>
      <c r="DY424" s="127"/>
      <c r="DZ424" s="127"/>
      <c r="EA424" s="127"/>
      <c r="EB424" s="127"/>
      <c r="EC424" s="127"/>
      <c r="ED424" s="127"/>
      <c r="EE424" s="127"/>
      <c r="EF424" s="127"/>
      <c r="EG424" s="127"/>
      <c r="EH424" s="127"/>
      <c r="EI424" s="127"/>
      <c r="EJ424" s="127"/>
      <c r="EK424" s="127"/>
      <c r="EL424" s="127"/>
      <c r="EM424" s="127"/>
      <c r="EN424" s="127"/>
      <c r="EO424" s="127"/>
      <c r="EP424" s="127"/>
      <c r="EQ424" s="127"/>
      <c r="ER424" s="127"/>
      <c r="ES424" s="127"/>
      <c r="ET424" s="127"/>
      <c r="EU424" s="127"/>
      <c r="EV424" s="127"/>
      <c r="EW424" s="127"/>
      <c r="EX424" s="127"/>
      <c r="EY424" s="127"/>
      <c r="EZ424" s="127"/>
      <c r="FA424" s="127"/>
      <c r="FB424" s="127"/>
      <c r="FC424" s="127"/>
      <c r="FD424" s="127"/>
      <c r="FE424" s="127"/>
      <c r="FF424" s="127"/>
      <c r="FG424" s="127"/>
      <c r="FH424" s="127"/>
      <c r="FI424" s="127"/>
      <c r="FJ424" s="127"/>
      <c r="FK424" s="127"/>
      <c r="FL424" s="127"/>
      <c r="FM424" s="127"/>
      <c r="FN424" s="127"/>
      <c r="FO424" s="127"/>
      <c r="FP424" s="127"/>
      <c r="FQ424" s="127"/>
      <c r="FR424" s="127"/>
      <c r="FS424" s="127"/>
      <c r="FT424" s="127"/>
      <c r="FU424" s="127"/>
      <c r="FV424" s="127"/>
      <c r="FW424" s="127"/>
      <c r="FX424" s="127"/>
      <c r="FY424" s="127"/>
      <c r="FZ424" s="127"/>
      <c r="GA424" s="127"/>
      <c r="GB424" s="127"/>
      <c r="GC424" s="127"/>
      <c r="GD424" s="127"/>
      <c r="GE424" s="127"/>
      <c r="GF424" s="127"/>
      <c r="GG424" s="127"/>
      <c r="GH424" s="127"/>
      <c r="GI424" s="127"/>
      <c r="GJ424" s="127"/>
      <c r="GK424" s="127"/>
      <c r="GL424" s="127"/>
      <c r="GM424" s="127"/>
      <c r="GN424" s="127"/>
      <c r="GO424" s="127"/>
      <c r="GP424" s="127"/>
      <c r="GQ424" s="127"/>
      <c r="GR424" s="127"/>
      <c r="GS424" s="127"/>
      <c r="GT424" s="127"/>
      <c r="GU424" s="127"/>
      <c r="GV424" s="127"/>
      <c r="GW424" s="127"/>
      <c r="GX424" s="127"/>
      <c r="GY424" s="127"/>
      <c r="GZ424" s="127"/>
      <c r="HA424" s="127"/>
      <c r="HB424" s="127"/>
      <c r="HC424" s="127"/>
      <c r="HD424" s="127"/>
      <c r="HE424" s="127"/>
      <c r="HF424" s="127"/>
      <c r="HG424" s="127"/>
      <c r="HH424" s="127"/>
      <c r="HI424" s="127"/>
      <c r="HJ424" s="127"/>
      <c r="HK424" s="127"/>
      <c r="HL424" s="127"/>
      <c r="HM424" s="127"/>
      <c r="HN424" s="127"/>
      <c r="HO424" s="127"/>
      <c r="HP424" s="127"/>
      <c r="HQ424" s="127"/>
      <c r="HR424" s="127"/>
      <c r="HS424" s="127"/>
      <c r="HT424" s="127"/>
      <c r="HU424" s="127"/>
      <c r="HV424" s="127"/>
      <c r="HW424" s="127"/>
      <c r="HX424" s="127"/>
      <c r="HY424" s="127"/>
      <c r="HZ424" s="127"/>
      <c r="IA424" s="127"/>
      <c r="IB424" s="127"/>
      <c r="IC424" s="127"/>
      <c r="ID424" s="127"/>
      <c r="IE424" s="127"/>
      <c r="IF424" s="127"/>
      <c r="IG424" s="127"/>
      <c r="IH424" s="127"/>
      <c r="II424" s="127"/>
      <c r="IJ424" s="127"/>
      <c r="IK424" s="127"/>
      <c r="IL424" s="127"/>
      <c r="IM424" s="127"/>
      <c r="IN424" s="127"/>
      <c r="IO424" s="127"/>
      <c r="IP424" s="127"/>
      <c r="IQ424" s="127"/>
      <c r="IR424" s="127"/>
      <c r="IS424" s="127"/>
      <c r="IT424" s="127"/>
      <c r="IU424" s="127"/>
    </row>
    <row r="425" customFormat="false" ht="14" hidden="false" customHeight="false" outlineLevel="0" collapsed="false">
      <c r="A425" s="82" t="s">
        <v>360</v>
      </c>
      <c r="B425" s="89" t="s">
        <v>1338</v>
      </c>
      <c r="C425" s="90" t="s">
        <v>362</v>
      </c>
      <c r="D425" s="90" t="s">
        <v>50</v>
      </c>
      <c r="E425" s="91" t="n">
        <v>16.01</v>
      </c>
      <c r="F425" s="62" t="s">
        <v>86</v>
      </c>
      <c r="G425" s="62" t="s">
        <v>86</v>
      </c>
      <c r="H425" s="90" t="s">
        <v>1339</v>
      </c>
      <c r="I425" s="63" t="n">
        <v>5</v>
      </c>
      <c r="J425" s="63" t="n">
        <v>1</v>
      </c>
      <c r="K425" s="64" t="n">
        <v>6</v>
      </c>
      <c r="L425" s="63" t="n">
        <v>2</v>
      </c>
      <c r="M425" s="64" t="n">
        <v>7</v>
      </c>
      <c r="N425" s="63" t="n">
        <v>3</v>
      </c>
      <c r="O425" s="63" t="n">
        <v>9</v>
      </c>
      <c r="P425" s="63" t="n">
        <v>3.03</v>
      </c>
      <c r="Q425" s="63" t="n">
        <v>20</v>
      </c>
      <c r="R425" s="63" t="n">
        <v>5</v>
      </c>
      <c r="S425" s="63" t="n">
        <v>32.03</v>
      </c>
      <c r="T425" s="64" t="n">
        <v>35.03</v>
      </c>
    </row>
    <row r="426" customFormat="false" ht="14.25" hidden="false" customHeight="true" outlineLevel="0" collapsed="false">
      <c r="A426" s="57" t="s">
        <v>1340</v>
      </c>
      <c r="B426" s="58" t="s">
        <v>1341</v>
      </c>
      <c r="C426" s="59" t="s">
        <v>1342</v>
      </c>
      <c r="D426" s="59" t="s">
        <v>143</v>
      </c>
      <c r="E426" s="60" t="n">
        <v>16</v>
      </c>
      <c r="F426" s="61" t="n">
        <v>42448</v>
      </c>
      <c r="G426" s="62" t="s">
        <v>54</v>
      </c>
      <c r="H426" s="59"/>
      <c r="I426" s="63" t="n">
        <v>5</v>
      </c>
      <c r="J426" s="63" t="n">
        <v>1</v>
      </c>
      <c r="K426" s="64" t="n">
        <v>6</v>
      </c>
      <c r="L426" s="63" t="n">
        <v>9</v>
      </c>
      <c r="M426" s="64" t="n">
        <v>10</v>
      </c>
      <c r="N426" s="63" t="n">
        <v>15</v>
      </c>
      <c r="O426" s="63" t="n">
        <v>9</v>
      </c>
      <c r="P426" s="63" t="n">
        <v>3</v>
      </c>
      <c r="Q426" s="63" t="n">
        <v>5</v>
      </c>
      <c r="R426" s="63" t="n">
        <v>1</v>
      </c>
      <c r="S426" s="63" t="n">
        <v>17</v>
      </c>
      <c r="T426" s="64" t="n">
        <v>32</v>
      </c>
    </row>
    <row r="427" customFormat="false" ht="14.15" hidden="false" customHeight="true" outlineLevel="0" collapsed="false">
      <c r="A427" s="57" t="s">
        <v>1343</v>
      </c>
      <c r="B427" s="58" t="s">
        <v>1344</v>
      </c>
      <c r="C427" s="59" t="s">
        <v>1345</v>
      </c>
      <c r="D427" s="59" t="s">
        <v>78</v>
      </c>
      <c r="E427" s="60" t="n">
        <v>19.5666666666667</v>
      </c>
      <c r="F427" s="61" t="n">
        <v>36172</v>
      </c>
      <c r="G427" s="62" t="n">
        <v>17.1</v>
      </c>
      <c r="H427" s="59" t="s">
        <v>61</v>
      </c>
      <c r="I427" s="63" t="n">
        <v>10</v>
      </c>
      <c r="J427" s="63" t="n">
        <v>2</v>
      </c>
      <c r="K427" s="64" t="n">
        <v>12</v>
      </c>
      <c r="L427" s="63" t="n">
        <v>18</v>
      </c>
      <c r="M427" s="64" t="n">
        <v>19</v>
      </c>
      <c r="N427" s="63" t="n">
        <v>5</v>
      </c>
      <c r="O427" s="63" t="n">
        <v>9</v>
      </c>
      <c r="P427" s="63" t="n">
        <v>3</v>
      </c>
      <c r="Q427" s="63" t="n">
        <v>10.7</v>
      </c>
      <c r="R427" s="63" t="n">
        <v>1</v>
      </c>
      <c r="S427" s="63" t="n">
        <v>22.7</v>
      </c>
      <c r="T427" s="64" t="n">
        <v>27.7</v>
      </c>
    </row>
    <row r="428" customFormat="false" ht="14" hidden="false" customHeight="false" outlineLevel="0" collapsed="false">
      <c r="A428" s="57" t="s">
        <v>1346</v>
      </c>
      <c r="B428" s="58" t="s">
        <v>1347</v>
      </c>
      <c r="C428" s="59" t="s">
        <v>1348</v>
      </c>
      <c r="D428" s="59" t="s">
        <v>143</v>
      </c>
      <c r="E428" s="60" t="n">
        <v>27.0066666666667</v>
      </c>
      <c r="F428" s="61" t="n">
        <v>38077</v>
      </c>
      <c r="G428" s="62" t="n">
        <v>31.45</v>
      </c>
      <c r="H428" s="59" t="s">
        <v>123</v>
      </c>
      <c r="I428" s="63" t="n">
        <v>5</v>
      </c>
      <c r="J428" s="63" t="n">
        <v>3.1</v>
      </c>
      <c r="K428" s="64" t="n">
        <v>8.1</v>
      </c>
      <c r="L428" s="63" t="n">
        <v>3.05</v>
      </c>
      <c r="M428" s="64" t="n">
        <v>4.05</v>
      </c>
      <c r="N428" s="63" t="n">
        <v>25</v>
      </c>
      <c r="O428" s="63" t="n">
        <v>9.15</v>
      </c>
      <c r="P428" s="63" t="n">
        <v>9.3</v>
      </c>
      <c r="Q428" s="63" t="n">
        <v>25.42</v>
      </c>
      <c r="R428" s="63" t="n">
        <v>1</v>
      </c>
      <c r="S428" s="63" t="n">
        <v>43.87</v>
      </c>
      <c r="T428" s="64" t="n">
        <v>68.87</v>
      </c>
    </row>
    <row r="429" customFormat="false" ht="14" hidden="false" customHeight="false" outlineLevel="0" collapsed="false">
      <c r="A429" s="57" t="s">
        <v>1349</v>
      </c>
      <c r="B429" s="58" t="s">
        <v>1350</v>
      </c>
      <c r="C429" s="59" t="s">
        <v>1351</v>
      </c>
      <c r="D429" s="59" t="s">
        <v>50</v>
      </c>
      <c r="E429" s="60" t="n">
        <v>24.5</v>
      </c>
      <c r="F429" s="61" t="n">
        <v>36616</v>
      </c>
      <c r="G429" s="62" t="n">
        <v>24.5</v>
      </c>
      <c r="H429" s="59" t="s">
        <v>61</v>
      </c>
      <c r="I429" s="63" t="n">
        <v>10</v>
      </c>
      <c r="J429" s="63" t="n">
        <v>6</v>
      </c>
      <c r="K429" s="64" t="n">
        <v>16</v>
      </c>
      <c r="L429" s="63" t="n">
        <v>3</v>
      </c>
      <c r="M429" s="64" t="n">
        <v>4</v>
      </c>
      <c r="N429" s="63" t="n">
        <v>25</v>
      </c>
      <c r="O429" s="63" t="n">
        <v>4.5</v>
      </c>
      <c r="P429" s="63" t="n">
        <v>9</v>
      </c>
      <c r="Q429" s="63" t="n">
        <v>15</v>
      </c>
      <c r="R429" s="63" t="n">
        <v>1</v>
      </c>
      <c r="S429" s="63" t="n">
        <v>28.5</v>
      </c>
      <c r="T429" s="64" t="n">
        <v>53.5</v>
      </c>
    </row>
    <row r="430" customFormat="false" ht="14.25" hidden="false" customHeight="true" outlineLevel="0" collapsed="false">
      <c r="A430" s="57" t="s">
        <v>1352</v>
      </c>
      <c r="B430" s="58" t="s">
        <v>1353</v>
      </c>
      <c r="C430" s="59" t="s">
        <v>1354</v>
      </c>
      <c r="D430" s="59" t="s">
        <v>78</v>
      </c>
      <c r="E430" s="60" t="n">
        <v>37.1216666666667</v>
      </c>
      <c r="F430" s="61" t="n">
        <v>38411</v>
      </c>
      <c r="G430" s="62" t="n">
        <v>18</v>
      </c>
      <c r="H430" s="59" t="s">
        <v>98</v>
      </c>
      <c r="I430" s="63" t="n">
        <v>10</v>
      </c>
      <c r="J430" s="63" t="n">
        <v>3.8</v>
      </c>
      <c r="K430" s="64" t="n">
        <v>13.8</v>
      </c>
      <c r="L430" s="63" t="n">
        <v>2.9</v>
      </c>
      <c r="M430" s="64" t="n">
        <v>3.9</v>
      </c>
      <c r="N430" s="63" t="n">
        <v>25</v>
      </c>
      <c r="O430" s="63" t="n">
        <v>4.35</v>
      </c>
      <c r="P430" s="63" t="n">
        <v>28.5</v>
      </c>
      <c r="Q430" s="63" t="n">
        <v>35.815</v>
      </c>
      <c r="R430" s="63" t="n">
        <v>1</v>
      </c>
      <c r="S430" s="63" t="n">
        <v>68.665</v>
      </c>
      <c r="T430" s="64" t="n">
        <v>93.665</v>
      </c>
    </row>
    <row r="431" customFormat="false" ht="14" hidden="false" customHeight="false" outlineLevel="0" collapsed="false">
      <c r="A431" s="57" t="s">
        <v>1355</v>
      </c>
      <c r="B431" s="58" t="s">
        <v>1356</v>
      </c>
      <c r="C431" s="59" t="s">
        <v>1357</v>
      </c>
      <c r="D431" s="59" t="s">
        <v>78</v>
      </c>
      <c r="E431" s="60" t="n">
        <v>31.29</v>
      </c>
      <c r="F431" s="61" t="n">
        <v>38411</v>
      </c>
      <c r="G431" s="62" t="n">
        <v>25.8</v>
      </c>
      <c r="H431" s="59" t="s">
        <v>64</v>
      </c>
      <c r="I431" s="63" t="n">
        <v>5</v>
      </c>
      <c r="J431" s="63" t="n">
        <v>1.9</v>
      </c>
      <c r="K431" s="64" t="n">
        <v>6.9</v>
      </c>
      <c r="L431" s="63" t="n">
        <v>1.45</v>
      </c>
      <c r="M431" s="64" t="n">
        <v>2.45</v>
      </c>
      <c r="N431" s="63" t="n">
        <v>15</v>
      </c>
      <c r="O431" s="63" t="n">
        <v>4.35</v>
      </c>
      <c r="P431" s="63" t="n">
        <v>28.5</v>
      </c>
      <c r="Q431" s="63" t="n">
        <v>36.67</v>
      </c>
      <c r="R431" s="63" t="n">
        <v>1</v>
      </c>
      <c r="S431" s="63" t="n">
        <v>69.52</v>
      </c>
      <c r="T431" s="64" t="n">
        <v>84.52</v>
      </c>
    </row>
    <row r="432" customFormat="false" ht="15" hidden="false" customHeight="true" outlineLevel="0" collapsed="false">
      <c r="A432" s="57" t="s">
        <v>1358</v>
      </c>
      <c r="B432" s="89" t="s">
        <v>1359</v>
      </c>
      <c r="C432" s="90" t="s">
        <v>1360</v>
      </c>
      <c r="D432" s="90" t="s">
        <v>50</v>
      </c>
      <c r="E432" s="91" t="n">
        <v>12.03</v>
      </c>
      <c r="F432" s="61" t="n">
        <v>38757</v>
      </c>
      <c r="G432" s="62" t="s">
        <v>86</v>
      </c>
      <c r="H432" s="90" t="s">
        <v>64</v>
      </c>
      <c r="I432" s="63" t="n">
        <v>5</v>
      </c>
      <c r="J432" s="63" t="n">
        <v>2.1</v>
      </c>
      <c r="K432" s="64" t="n">
        <v>7.1</v>
      </c>
      <c r="L432" s="63" t="n">
        <v>1.55</v>
      </c>
      <c r="M432" s="64" t="n">
        <v>4.55</v>
      </c>
      <c r="N432" s="63" t="n">
        <v>3</v>
      </c>
      <c r="O432" s="63" t="n">
        <v>4.65</v>
      </c>
      <c r="P432" s="63" t="n">
        <v>6.3</v>
      </c>
      <c r="Q432" s="63" t="n">
        <v>10.5</v>
      </c>
      <c r="R432" s="63" t="n">
        <v>3</v>
      </c>
      <c r="S432" s="63" t="n">
        <v>21.45</v>
      </c>
      <c r="T432" s="64" t="n">
        <v>24.45</v>
      </c>
    </row>
    <row r="433" customFormat="false" ht="14" hidden="false" customHeight="false" outlineLevel="0" collapsed="false">
      <c r="A433" s="57" t="s">
        <v>1361</v>
      </c>
      <c r="B433" s="58" t="s">
        <v>1362</v>
      </c>
      <c r="C433" s="59" t="s">
        <v>1363</v>
      </c>
      <c r="D433" s="59" t="s">
        <v>143</v>
      </c>
      <c r="E433" s="60" t="n">
        <v>12.6666666666667</v>
      </c>
      <c r="F433" s="61" t="n">
        <v>36544</v>
      </c>
      <c r="G433" s="62" t="n">
        <v>14.33</v>
      </c>
      <c r="H433" s="59" t="s">
        <v>64</v>
      </c>
      <c r="I433" s="63" t="n">
        <v>7.5</v>
      </c>
      <c r="J433" s="63" t="n">
        <v>1.5</v>
      </c>
      <c r="K433" s="64" t="n">
        <v>9</v>
      </c>
      <c r="L433" s="63" t="n">
        <v>3</v>
      </c>
      <c r="M433" s="64" t="n">
        <v>6</v>
      </c>
      <c r="N433" s="63" t="n">
        <v>9</v>
      </c>
      <c r="O433" s="63" t="n">
        <v>6</v>
      </c>
      <c r="P433" s="63" t="n">
        <v>3</v>
      </c>
      <c r="Q433" s="63" t="n">
        <v>5</v>
      </c>
      <c r="R433" s="63" t="n">
        <v>3</v>
      </c>
      <c r="S433" s="63" t="n">
        <v>14</v>
      </c>
      <c r="T433" s="64" t="n">
        <v>23</v>
      </c>
    </row>
    <row r="434" customFormat="false" ht="14" hidden="false" customHeight="false" outlineLevel="0" collapsed="false">
      <c r="A434" s="57" t="s">
        <v>1364</v>
      </c>
      <c r="B434" s="58" t="s">
        <v>1365</v>
      </c>
      <c r="C434" s="59" t="s">
        <v>1366</v>
      </c>
      <c r="D434" s="59" t="s">
        <v>290</v>
      </c>
      <c r="E434" s="60" t="n">
        <v>14.67</v>
      </c>
      <c r="F434" s="61" t="n">
        <v>36172</v>
      </c>
      <c r="G434" s="62" t="n">
        <v>14.67</v>
      </c>
      <c r="H434" s="59" t="s">
        <v>64</v>
      </c>
      <c r="I434" s="63" t="n">
        <v>5</v>
      </c>
      <c r="J434" s="63" t="n">
        <v>1</v>
      </c>
      <c r="K434" s="64" t="n">
        <v>6</v>
      </c>
      <c r="L434" s="63" t="n">
        <v>1</v>
      </c>
      <c r="M434" s="64" t="n">
        <v>2</v>
      </c>
      <c r="N434" s="63" t="n">
        <v>25</v>
      </c>
      <c r="O434" s="63" t="n">
        <v>3</v>
      </c>
      <c r="P434" s="63" t="n">
        <v>3</v>
      </c>
      <c r="Q434" s="63" t="n">
        <v>5</v>
      </c>
      <c r="R434" s="63" t="n">
        <v>1</v>
      </c>
      <c r="S434" s="63" t="n">
        <v>11</v>
      </c>
      <c r="T434" s="64" t="n">
        <v>36</v>
      </c>
    </row>
    <row r="435" customFormat="false" ht="14" hidden="false" customHeight="false" outlineLevel="0" collapsed="false">
      <c r="A435" s="57" t="s">
        <v>1367</v>
      </c>
      <c r="B435" s="58" t="s">
        <v>1368</v>
      </c>
      <c r="C435" s="59" t="s">
        <v>1369</v>
      </c>
      <c r="D435" s="59" t="s">
        <v>50</v>
      </c>
      <c r="E435" s="60" t="n">
        <v>21.7</v>
      </c>
      <c r="F435" s="61" t="n">
        <v>36544</v>
      </c>
      <c r="G435" s="62" t="n">
        <v>30.5</v>
      </c>
      <c r="H435" s="59" t="s">
        <v>71</v>
      </c>
      <c r="I435" s="63" t="n">
        <v>7.5</v>
      </c>
      <c r="J435" s="63" t="n">
        <v>4.5</v>
      </c>
      <c r="K435" s="64" t="n">
        <v>12</v>
      </c>
      <c r="L435" s="63" t="n">
        <v>4.5</v>
      </c>
      <c r="M435" s="64" t="n">
        <v>9.5</v>
      </c>
      <c r="N435" s="63" t="n">
        <v>1</v>
      </c>
      <c r="O435" s="63" t="n">
        <v>9</v>
      </c>
      <c r="P435" s="63" t="n">
        <v>9</v>
      </c>
      <c r="Q435" s="63" t="n">
        <v>24.6</v>
      </c>
      <c r="R435" s="63" t="n">
        <v>5</v>
      </c>
      <c r="S435" s="63" t="n">
        <v>42.6</v>
      </c>
      <c r="T435" s="64" t="n">
        <v>43.6</v>
      </c>
    </row>
    <row r="436" customFormat="false" ht="14" hidden="false" customHeight="false" outlineLevel="0" collapsed="false">
      <c r="A436" s="82" t="s">
        <v>1370</v>
      </c>
      <c r="B436" s="58" t="s">
        <v>1371</v>
      </c>
      <c r="C436" s="59" t="s">
        <v>1372</v>
      </c>
      <c r="D436" s="59" t="s">
        <v>50</v>
      </c>
      <c r="E436" s="60" t="n">
        <v>12.33</v>
      </c>
      <c r="F436" s="61" t="n">
        <v>40451</v>
      </c>
      <c r="G436" s="62" t="n">
        <v>12.33</v>
      </c>
      <c r="H436" s="59" t="s">
        <v>71</v>
      </c>
      <c r="I436" s="63" t="n">
        <v>10</v>
      </c>
      <c r="J436" s="63" t="n">
        <v>2</v>
      </c>
      <c r="K436" s="64" t="n">
        <v>12</v>
      </c>
      <c r="L436" s="63" t="n">
        <v>4</v>
      </c>
      <c r="M436" s="64" t="n">
        <v>7</v>
      </c>
      <c r="N436" s="63" t="n">
        <v>9</v>
      </c>
      <c r="O436" s="63" t="n">
        <v>6</v>
      </c>
      <c r="P436" s="63" t="n">
        <v>3</v>
      </c>
      <c r="Q436" s="63" t="n">
        <v>10</v>
      </c>
      <c r="R436" s="63" t="n">
        <v>4</v>
      </c>
      <c r="S436" s="63" t="n">
        <v>19</v>
      </c>
      <c r="T436" s="64" t="n">
        <v>28</v>
      </c>
    </row>
    <row r="437" customFormat="false" ht="14" hidden="false" customHeight="false" outlineLevel="0" collapsed="false">
      <c r="A437" s="57" t="s">
        <v>1373</v>
      </c>
      <c r="B437" s="58" t="s">
        <v>1374</v>
      </c>
      <c r="C437" s="59" t="s">
        <v>1375</v>
      </c>
      <c r="D437" s="59" t="s">
        <v>78</v>
      </c>
      <c r="E437" s="60" t="n">
        <v>42.86</v>
      </c>
      <c r="F437" s="61" t="n">
        <v>38411</v>
      </c>
      <c r="G437" s="62" t="s">
        <v>54</v>
      </c>
      <c r="H437" s="59" t="s">
        <v>546</v>
      </c>
      <c r="I437" s="63" t="n">
        <v>15</v>
      </c>
      <c r="J437" s="63" t="n">
        <v>5.7</v>
      </c>
      <c r="K437" s="64" t="n">
        <v>20.7</v>
      </c>
      <c r="L437" s="63" t="n">
        <v>18.9</v>
      </c>
      <c r="M437" s="64" t="n">
        <v>19.9</v>
      </c>
      <c r="N437" s="63" t="n">
        <v>25</v>
      </c>
      <c r="O437" s="63" t="n">
        <v>18.9</v>
      </c>
      <c r="P437" s="63" t="n">
        <v>28.5</v>
      </c>
      <c r="Q437" s="63" t="n">
        <v>15.58</v>
      </c>
      <c r="R437" s="63" t="n">
        <v>1</v>
      </c>
      <c r="S437" s="63" t="n">
        <v>62.98</v>
      </c>
      <c r="T437" s="64" t="n">
        <v>87.98</v>
      </c>
    </row>
    <row r="438" customFormat="false" ht="14" hidden="false" customHeight="false" outlineLevel="0" collapsed="false">
      <c r="A438" s="82" t="s">
        <v>1376</v>
      </c>
      <c r="B438" s="58" t="s">
        <v>1377</v>
      </c>
      <c r="C438" s="59" t="s">
        <v>1378</v>
      </c>
      <c r="D438" s="59" t="s">
        <v>50</v>
      </c>
      <c r="E438" s="60" t="n">
        <v>32.07</v>
      </c>
      <c r="F438" s="61" t="n">
        <v>39691</v>
      </c>
      <c r="G438" s="62" t="s">
        <v>54</v>
      </c>
      <c r="H438" s="59" t="s">
        <v>71</v>
      </c>
      <c r="I438" s="63" t="n">
        <v>5</v>
      </c>
      <c r="J438" s="63" t="n">
        <v>3</v>
      </c>
      <c r="K438" s="64" t="n">
        <v>8</v>
      </c>
      <c r="L438" s="63" t="n">
        <v>4</v>
      </c>
      <c r="M438" s="64" t="n">
        <v>9</v>
      </c>
      <c r="N438" s="63" t="n">
        <v>9</v>
      </c>
      <c r="O438" s="63" t="n">
        <v>36</v>
      </c>
      <c r="P438" s="63" t="n">
        <v>9</v>
      </c>
      <c r="Q438" s="63" t="n">
        <v>25.2</v>
      </c>
      <c r="R438" s="63" t="n">
        <v>5</v>
      </c>
      <c r="S438" s="63" t="n">
        <v>70.2</v>
      </c>
      <c r="T438" s="64" t="n">
        <v>79.2</v>
      </c>
    </row>
    <row r="439" customFormat="false" ht="14" hidden="false" customHeight="false" outlineLevel="0" collapsed="false">
      <c r="A439" s="57" t="s">
        <v>1379</v>
      </c>
      <c r="B439" s="58" t="s">
        <v>1380</v>
      </c>
      <c r="C439" s="59" t="s">
        <v>1381</v>
      </c>
      <c r="D439" s="59" t="s">
        <v>143</v>
      </c>
      <c r="E439" s="60" t="n">
        <v>32</v>
      </c>
      <c r="F439" s="61" t="n">
        <v>36544</v>
      </c>
      <c r="G439" s="62" t="n">
        <v>32</v>
      </c>
      <c r="H439" s="59" t="s">
        <v>98</v>
      </c>
      <c r="I439" s="63" t="n">
        <v>5</v>
      </c>
      <c r="J439" s="63" t="n">
        <v>5</v>
      </c>
      <c r="K439" s="64" t="n">
        <v>10</v>
      </c>
      <c r="L439" s="63" t="n">
        <v>5</v>
      </c>
      <c r="M439" s="64" t="n">
        <v>6</v>
      </c>
      <c r="N439" s="63" t="n">
        <v>25</v>
      </c>
      <c r="O439" s="63" t="n">
        <v>15</v>
      </c>
      <c r="P439" s="63" t="n">
        <v>15</v>
      </c>
      <c r="Q439" s="63" t="n">
        <v>25</v>
      </c>
      <c r="R439" s="63" t="n">
        <v>1</v>
      </c>
      <c r="S439" s="63" t="n">
        <v>55</v>
      </c>
      <c r="T439" s="64" t="n">
        <v>80</v>
      </c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  <c r="AI439" s="127"/>
      <c r="AJ439" s="127"/>
      <c r="AK439" s="127"/>
      <c r="AL439" s="127"/>
      <c r="AM439" s="127"/>
      <c r="AN439" s="127"/>
      <c r="AO439" s="127"/>
      <c r="AP439" s="127"/>
      <c r="AQ439" s="127"/>
      <c r="AR439" s="127"/>
      <c r="AS439" s="127"/>
      <c r="AT439" s="127"/>
      <c r="AU439" s="127"/>
      <c r="AV439" s="127"/>
      <c r="AW439" s="127"/>
      <c r="AX439" s="127"/>
      <c r="AY439" s="127"/>
      <c r="AZ439" s="127"/>
      <c r="BA439" s="127"/>
      <c r="BB439" s="127"/>
      <c r="BC439" s="127"/>
      <c r="BD439" s="127"/>
      <c r="BE439" s="127"/>
      <c r="BF439" s="127"/>
      <c r="BG439" s="127"/>
      <c r="BH439" s="127"/>
      <c r="BI439" s="127"/>
      <c r="BJ439" s="127"/>
      <c r="BK439" s="127"/>
      <c r="BL439" s="127"/>
      <c r="BM439" s="127"/>
      <c r="BN439" s="127"/>
      <c r="BO439" s="127"/>
      <c r="BP439" s="127"/>
      <c r="BQ439" s="127"/>
      <c r="BR439" s="127"/>
      <c r="BS439" s="127"/>
      <c r="BT439" s="127"/>
      <c r="BU439" s="127"/>
      <c r="BV439" s="127"/>
      <c r="BW439" s="127"/>
      <c r="BX439" s="127"/>
      <c r="BY439" s="127"/>
      <c r="BZ439" s="127"/>
      <c r="CA439" s="127"/>
      <c r="CB439" s="127"/>
      <c r="CC439" s="127"/>
      <c r="CD439" s="127"/>
      <c r="CE439" s="127"/>
      <c r="CF439" s="127"/>
      <c r="CG439" s="127"/>
      <c r="CH439" s="127"/>
      <c r="CI439" s="127"/>
      <c r="CJ439" s="127"/>
      <c r="CK439" s="127"/>
      <c r="CL439" s="127"/>
      <c r="CM439" s="127"/>
      <c r="CN439" s="127"/>
      <c r="CO439" s="127"/>
      <c r="CP439" s="127"/>
      <c r="CQ439" s="127"/>
      <c r="CR439" s="127"/>
      <c r="CS439" s="127"/>
      <c r="CT439" s="127"/>
      <c r="CU439" s="127"/>
      <c r="CV439" s="127"/>
      <c r="CW439" s="127"/>
      <c r="CX439" s="127"/>
      <c r="CY439" s="127"/>
      <c r="CZ439" s="127"/>
      <c r="DA439" s="127"/>
      <c r="DB439" s="127"/>
      <c r="DC439" s="127"/>
      <c r="DD439" s="127"/>
      <c r="DE439" s="127"/>
      <c r="DF439" s="127"/>
      <c r="DG439" s="127"/>
      <c r="DH439" s="127"/>
      <c r="DI439" s="127"/>
      <c r="DJ439" s="127"/>
      <c r="DK439" s="127"/>
      <c r="DL439" s="127"/>
      <c r="DM439" s="127"/>
      <c r="DN439" s="127"/>
      <c r="DO439" s="127"/>
      <c r="DP439" s="127"/>
      <c r="DQ439" s="127"/>
      <c r="DR439" s="127"/>
      <c r="DS439" s="127"/>
      <c r="DT439" s="127"/>
      <c r="DU439" s="127"/>
      <c r="DV439" s="127"/>
      <c r="DW439" s="127"/>
      <c r="DX439" s="127"/>
      <c r="DY439" s="127"/>
      <c r="DZ439" s="127"/>
      <c r="EA439" s="127"/>
      <c r="EB439" s="127"/>
      <c r="EC439" s="127"/>
      <c r="ED439" s="127"/>
      <c r="EE439" s="127"/>
      <c r="EF439" s="127"/>
      <c r="EG439" s="127"/>
      <c r="EH439" s="127"/>
      <c r="EI439" s="127"/>
      <c r="EJ439" s="127"/>
      <c r="EK439" s="127"/>
      <c r="EL439" s="127"/>
      <c r="EM439" s="127"/>
      <c r="EN439" s="127"/>
      <c r="EO439" s="127"/>
      <c r="EP439" s="127"/>
      <c r="EQ439" s="127"/>
      <c r="ER439" s="127"/>
      <c r="ES439" s="127"/>
      <c r="ET439" s="127"/>
      <c r="EU439" s="127"/>
      <c r="EV439" s="127"/>
      <c r="EW439" s="127"/>
      <c r="EX439" s="127"/>
      <c r="EY439" s="127"/>
      <c r="EZ439" s="127"/>
      <c r="FA439" s="127"/>
      <c r="FB439" s="127"/>
      <c r="FC439" s="127"/>
      <c r="FD439" s="127"/>
      <c r="FE439" s="127"/>
      <c r="FF439" s="127"/>
      <c r="FG439" s="127"/>
      <c r="FH439" s="127"/>
      <c r="FI439" s="127"/>
      <c r="FJ439" s="127"/>
      <c r="FK439" s="127"/>
      <c r="FL439" s="127"/>
      <c r="FM439" s="127"/>
      <c r="FN439" s="127"/>
      <c r="FO439" s="127"/>
      <c r="FP439" s="127"/>
      <c r="FQ439" s="127"/>
      <c r="FR439" s="127"/>
      <c r="FS439" s="127"/>
      <c r="FT439" s="127"/>
      <c r="FU439" s="127"/>
      <c r="FV439" s="127"/>
      <c r="FW439" s="127"/>
      <c r="FX439" s="127"/>
      <c r="FY439" s="127"/>
      <c r="FZ439" s="127"/>
      <c r="GA439" s="127"/>
      <c r="GB439" s="127"/>
      <c r="GC439" s="127"/>
      <c r="GD439" s="127"/>
      <c r="GE439" s="127"/>
      <c r="GF439" s="127"/>
      <c r="GG439" s="127"/>
      <c r="GH439" s="127"/>
      <c r="GI439" s="127"/>
      <c r="GJ439" s="127"/>
      <c r="GK439" s="127"/>
      <c r="GL439" s="127"/>
      <c r="GM439" s="127"/>
      <c r="GN439" s="127"/>
      <c r="GO439" s="127"/>
      <c r="GP439" s="127"/>
      <c r="GQ439" s="127"/>
      <c r="GR439" s="127"/>
      <c r="GS439" s="127"/>
      <c r="GT439" s="127"/>
      <c r="GU439" s="127"/>
      <c r="GV439" s="127"/>
      <c r="GW439" s="127"/>
      <c r="GX439" s="127"/>
      <c r="GY439" s="127"/>
      <c r="GZ439" s="127"/>
      <c r="HA439" s="127"/>
      <c r="HB439" s="127"/>
      <c r="HC439" s="127"/>
      <c r="HD439" s="127"/>
      <c r="HE439" s="127"/>
      <c r="HF439" s="127"/>
      <c r="HG439" s="127"/>
      <c r="HH439" s="127"/>
      <c r="HI439" s="127"/>
      <c r="HJ439" s="127"/>
      <c r="HK439" s="127"/>
      <c r="HL439" s="127"/>
      <c r="HM439" s="127"/>
      <c r="HN439" s="127"/>
      <c r="HO439" s="127"/>
      <c r="HP439" s="127"/>
      <c r="HQ439" s="127"/>
      <c r="HR439" s="127"/>
      <c r="HS439" s="127"/>
      <c r="HT439" s="127"/>
      <c r="HU439" s="127"/>
      <c r="HV439" s="127"/>
      <c r="HW439" s="127"/>
      <c r="HX439" s="127"/>
      <c r="HY439" s="127"/>
      <c r="HZ439" s="127"/>
      <c r="IA439" s="127"/>
      <c r="IB439" s="127"/>
      <c r="IC439" s="127"/>
      <c r="ID439" s="127"/>
      <c r="IE439" s="127"/>
      <c r="IF439" s="127"/>
      <c r="IG439" s="127"/>
      <c r="IH439" s="127"/>
      <c r="II439" s="127"/>
      <c r="IJ439" s="127"/>
      <c r="IK439" s="127"/>
      <c r="IL439" s="127"/>
      <c r="IM439" s="127"/>
      <c r="IN439" s="127"/>
      <c r="IO439" s="127"/>
      <c r="IP439" s="127"/>
      <c r="IQ439" s="127"/>
      <c r="IR439" s="127"/>
      <c r="IS439" s="127"/>
      <c r="IT439" s="127"/>
      <c r="IU439" s="127"/>
    </row>
    <row r="440" customFormat="false" ht="14" hidden="false" customHeight="false" outlineLevel="0" collapsed="false">
      <c r="A440" s="57" t="s">
        <v>1203</v>
      </c>
      <c r="B440" s="83" t="s">
        <v>1382</v>
      </c>
      <c r="C440" s="75" t="s">
        <v>1383</v>
      </c>
      <c r="D440" s="75" t="s">
        <v>143</v>
      </c>
      <c r="E440" s="84" t="n">
        <v>22.83</v>
      </c>
      <c r="F440" s="78" t="n">
        <v>43071</v>
      </c>
      <c r="G440" s="75" t="s">
        <v>54</v>
      </c>
      <c r="H440" s="75" t="s">
        <v>71</v>
      </c>
      <c r="I440" s="75" t="n">
        <v>10</v>
      </c>
      <c r="J440" s="75" t="n">
        <v>2</v>
      </c>
      <c r="K440" s="85" t="n">
        <v>12</v>
      </c>
      <c r="L440" s="75" t="n">
        <v>6</v>
      </c>
      <c r="M440" s="85" t="n">
        <v>7</v>
      </c>
      <c r="N440" s="86" t="n">
        <v>25</v>
      </c>
      <c r="O440" s="86" t="n">
        <v>9</v>
      </c>
      <c r="P440" s="86" t="n">
        <v>3</v>
      </c>
      <c r="Q440" s="86" t="n">
        <v>12.5</v>
      </c>
      <c r="R440" s="87" t="n">
        <v>1</v>
      </c>
      <c r="S440" s="86" t="n">
        <v>3.5</v>
      </c>
      <c r="T440" s="88" t="n">
        <v>49.5</v>
      </c>
    </row>
    <row r="441" customFormat="false" ht="14" hidden="false" customHeight="false" outlineLevel="0" collapsed="false">
      <c r="A441" s="57" t="s">
        <v>1384</v>
      </c>
      <c r="B441" s="58" t="s">
        <v>1385</v>
      </c>
      <c r="C441" s="59" t="s">
        <v>1386</v>
      </c>
      <c r="D441" s="59" t="s">
        <v>50</v>
      </c>
      <c r="E441" s="60" t="n">
        <v>22.1366666666667</v>
      </c>
      <c r="F441" s="61" t="n">
        <v>38411</v>
      </c>
      <c r="G441" s="62" t="n">
        <v>51.7</v>
      </c>
      <c r="H441" s="59" t="s">
        <v>98</v>
      </c>
      <c r="I441" s="63" t="n">
        <v>7.5</v>
      </c>
      <c r="J441" s="63" t="n">
        <v>3.15</v>
      </c>
      <c r="K441" s="64" t="n">
        <v>10.65</v>
      </c>
      <c r="L441" s="63" t="n">
        <v>2.325</v>
      </c>
      <c r="M441" s="64" t="n">
        <v>3.325</v>
      </c>
      <c r="N441" s="63" t="n">
        <v>25</v>
      </c>
      <c r="O441" s="63" t="n">
        <v>4.65</v>
      </c>
      <c r="P441" s="63" t="n">
        <v>6.3</v>
      </c>
      <c r="Q441" s="63" t="n">
        <v>16.485</v>
      </c>
      <c r="R441" s="63" t="n">
        <v>1</v>
      </c>
      <c r="S441" s="63" t="n">
        <v>27.435</v>
      </c>
      <c r="T441" s="64" t="n">
        <v>52.435</v>
      </c>
    </row>
    <row r="442" s="165" customFormat="true" ht="14" hidden="false" customHeight="false" outlineLevel="0" collapsed="false">
      <c r="A442" s="57" t="s">
        <v>1387</v>
      </c>
      <c r="B442" s="58" t="s">
        <v>1388</v>
      </c>
      <c r="C442" s="59" t="s">
        <v>1389</v>
      </c>
      <c r="D442" s="59" t="s">
        <v>78</v>
      </c>
      <c r="E442" s="60" t="n">
        <v>29.005</v>
      </c>
      <c r="F442" s="61" t="n">
        <v>38411</v>
      </c>
      <c r="G442" s="62" t="n">
        <v>33.6</v>
      </c>
      <c r="H442" s="59" t="s">
        <v>467</v>
      </c>
      <c r="I442" s="63" t="n">
        <v>5</v>
      </c>
      <c r="J442" s="63" t="n">
        <v>1.9</v>
      </c>
      <c r="K442" s="64" t="n">
        <v>6.9</v>
      </c>
      <c r="L442" s="63" t="n">
        <v>2.45</v>
      </c>
      <c r="M442" s="64" t="n">
        <v>3.45</v>
      </c>
      <c r="N442" s="63" t="n">
        <v>5</v>
      </c>
      <c r="O442" s="63" t="n">
        <v>7.35</v>
      </c>
      <c r="P442" s="63" t="n">
        <v>28.5</v>
      </c>
      <c r="Q442" s="63" t="n">
        <v>35.815</v>
      </c>
      <c r="R442" s="63" t="n">
        <v>1</v>
      </c>
      <c r="S442" s="63" t="n">
        <v>71.665</v>
      </c>
      <c r="T442" s="64" t="n">
        <v>76.665</v>
      </c>
    </row>
    <row r="443" customFormat="false" ht="14" hidden="false" customHeight="false" outlineLevel="0" collapsed="false">
      <c r="A443" s="57" t="s">
        <v>1387</v>
      </c>
      <c r="B443" s="58" t="s">
        <v>1390</v>
      </c>
      <c r="C443" s="59" t="s">
        <v>1391</v>
      </c>
      <c r="D443" s="59" t="s">
        <v>50</v>
      </c>
      <c r="E443" s="60" t="n">
        <v>15.84</v>
      </c>
      <c r="F443" s="61" t="n">
        <v>35416</v>
      </c>
      <c r="G443" s="62" t="n">
        <v>15.84</v>
      </c>
      <c r="H443" s="59" t="s">
        <v>687</v>
      </c>
      <c r="I443" s="63" t="n">
        <v>5</v>
      </c>
      <c r="J443" s="63" t="n">
        <v>3</v>
      </c>
      <c r="K443" s="64" t="n">
        <v>8</v>
      </c>
      <c r="L443" s="63" t="n">
        <v>2</v>
      </c>
      <c r="M443" s="64" t="n">
        <v>3</v>
      </c>
      <c r="N443" s="63" t="n">
        <v>1</v>
      </c>
      <c r="O443" s="63" t="n">
        <v>6</v>
      </c>
      <c r="P443" s="63" t="n">
        <v>10.17</v>
      </c>
      <c r="Q443" s="63" t="n">
        <v>19.35</v>
      </c>
      <c r="R443" s="63" t="n">
        <v>1</v>
      </c>
      <c r="S443" s="63" t="n">
        <v>35.52</v>
      </c>
      <c r="T443" s="64" t="n">
        <v>36.52</v>
      </c>
    </row>
    <row r="444" customFormat="false" ht="14" hidden="false" customHeight="false" outlineLevel="0" collapsed="false">
      <c r="A444" s="57" t="s">
        <v>1392</v>
      </c>
      <c r="B444" s="58" t="s">
        <v>1393</v>
      </c>
      <c r="C444" s="59" t="s">
        <v>1394</v>
      </c>
      <c r="D444" s="59" t="s">
        <v>78</v>
      </c>
      <c r="E444" s="60" t="n">
        <v>29.4333333333333</v>
      </c>
      <c r="F444" s="61" t="n">
        <v>38411</v>
      </c>
      <c r="G444" s="62" t="n">
        <v>33</v>
      </c>
      <c r="H444" s="59" t="s">
        <v>519</v>
      </c>
      <c r="I444" s="63" t="n">
        <v>5</v>
      </c>
      <c r="J444" s="63" t="n">
        <v>1.9</v>
      </c>
      <c r="K444" s="64" t="n">
        <v>6.9</v>
      </c>
      <c r="L444" s="63" t="n">
        <v>2.1</v>
      </c>
      <c r="M444" s="64" t="n">
        <v>3.1</v>
      </c>
      <c r="N444" s="63" t="n">
        <v>15</v>
      </c>
      <c r="O444" s="63" t="n">
        <v>6.3</v>
      </c>
      <c r="P444" s="63" t="n">
        <v>28.5</v>
      </c>
      <c r="Q444" s="63" t="n">
        <v>28.5</v>
      </c>
      <c r="R444" s="63" t="n">
        <v>1</v>
      </c>
      <c r="S444" s="63" t="n">
        <v>63.3</v>
      </c>
      <c r="T444" s="64" t="n">
        <v>78.3</v>
      </c>
    </row>
    <row r="445" customFormat="false" ht="14" hidden="false" customHeight="false" outlineLevel="0" collapsed="false">
      <c r="A445" s="82" t="s">
        <v>1395</v>
      </c>
      <c r="B445" s="89" t="s">
        <v>1396</v>
      </c>
      <c r="C445" s="90" t="s">
        <v>1397</v>
      </c>
      <c r="D445" s="90" t="s">
        <v>78</v>
      </c>
      <c r="E445" s="91" t="n">
        <v>37.87</v>
      </c>
      <c r="F445" s="61" t="n">
        <v>38411</v>
      </c>
      <c r="G445" s="62" t="s">
        <v>86</v>
      </c>
      <c r="H445" s="90" t="s">
        <v>1398</v>
      </c>
      <c r="I445" s="63" t="n">
        <v>9.5</v>
      </c>
      <c r="J445" s="63" t="n">
        <v>3.61</v>
      </c>
      <c r="K445" s="64" t="n">
        <v>13.11</v>
      </c>
      <c r="L445" s="63" t="n">
        <v>7.581</v>
      </c>
      <c r="M445" s="64" t="n">
        <v>9.581</v>
      </c>
      <c r="N445" s="63" t="n">
        <v>4.8</v>
      </c>
      <c r="O445" s="63" t="n">
        <v>31.5</v>
      </c>
      <c r="P445" s="63" t="n">
        <v>18.81</v>
      </c>
      <c r="Q445" s="63" t="n">
        <v>35.815</v>
      </c>
      <c r="R445" s="63" t="n">
        <v>2</v>
      </c>
      <c r="S445" s="63" t="n">
        <v>86.125</v>
      </c>
      <c r="T445" s="64" t="n">
        <v>90.925</v>
      </c>
    </row>
    <row r="446" customFormat="false" ht="14" hidden="false" customHeight="false" outlineLevel="0" collapsed="false">
      <c r="A446" s="163" t="n">
        <v>2246642</v>
      </c>
      <c r="B446" s="89" t="s">
        <v>1399</v>
      </c>
      <c r="C446" s="90" t="s">
        <v>1400</v>
      </c>
      <c r="D446" s="90" t="s">
        <v>78</v>
      </c>
      <c r="E446" s="91" t="n">
        <v>39.41</v>
      </c>
      <c r="F446" s="62" t="s">
        <v>86</v>
      </c>
      <c r="G446" s="62" t="s">
        <v>86</v>
      </c>
      <c r="H446" s="90" t="s">
        <v>1401</v>
      </c>
      <c r="I446" s="63" t="n">
        <v>22.5</v>
      </c>
      <c r="J446" s="63" t="n">
        <v>8.55</v>
      </c>
      <c r="K446" s="64" t="n">
        <v>31.05</v>
      </c>
      <c r="L446" s="63" t="n">
        <v>3.15</v>
      </c>
      <c r="M446" s="64" t="n">
        <v>5.15</v>
      </c>
      <c r="N446" s="63" t="n">
        <v>11.52</v>
      </c>
      <c r="O446" s="63" t="n">
        <v>22.05</v>
      </c>
      <c r="P446" s="63" t="n">
        <v>17.1</v>
      </c>
      <c r="Q446" s="63" t="n">
        <v>31.35</v>
      </c>
      <c r="R446" s="63" t="n">
        <v>2</v>
      </c>
      <c r="S446" s="63" t="n">
        <v>70.5</v>
      </c>
      <c r="T446" s="64" t="n">
        <v>82.02</v>
      </c>
    </row>
    <row r="447" customFormat="false" ht="14.15" hidden="false" customHeight="true" outlineLevel="0" collapsed="false">
      <c r="A447" s="82" t="s">
        <v>1402</v>
      </c>
      <c r="B447" s="58" t="s">
        <v>1403</v>
      </c>
      <c r="C447" s="166" t="s">
        <v>1404</v>
      </c>
      <c r="D447" s="166" t="s">
        <v>50</v>
      </c>
      <c r="E447" s="60" t="n">
        <v>22.29</v>
      </c>
      <c r="F447" s="167" t="n">
        <v>39732</v>
      </c>
      <c r="G447" s="62" t="s">
        <v>236</v>
      </c>
      <c r="H447" s="166" t="s">
        <v>71</v>
      </c>
      <c r="I447" s="168" t="n">
        <v>8.33</v>
      </c>
      <c r="J447" s="168" t="n">
        <v>5</v>
      </c>
      <c r="K447" s="64" t="n">
        <v>13.33</v>
      </c>
      <c r="L447" s="168" t="n">
        <v>3.33</v>
      </c>
      <c r="M447" s="64" t="n">
        <v>8.33</v>
      </c>
      <c r="N447" s="168" t="n">
        <v>5</v>
      </c>
      <c r="O447" s="168" t="n">
        <v>6</v>
      </c>
      <c r="P447" s="168" t="n">
        <v>9</v>
      </c>
      <c r="Q447" s="168" t="n">
        <v>25.2</v>
      </c>
      <c r="R447" s="168" t="n">
        <v>5</v>
      </c>
      <c r="S447" s="168" t="n">
        <v>40.2</v>
      </c>
      <c r="T447" s="64" t="n">
        <v>45.2</v>
      </c>
    </row>
    <row r="448" customFormat="false" ht="14" hidden="false" customHeight="false" outlineLevel="0" collapsed="false">
      <c r="A448" s="57" t="s">
        <v>1405</v>
      </c>
      <c r="B448" s="58" t="s">
        <v>1406</v>
      </c>
      <c r="C448" s="59" t="s">
        <v>1407</v>
      </c>
      <c r="D448" s="59" t="s">
        <v>558</v>
      </c>
      <c r="E448" s="60" t="n">
        <v>19.17</v>
      </c>
      <c r="F448" s="61" t="n">
        <v>42448</v>
      </c>
      <c r="G448" s="62" t="s">
        <v>54</v>
      </c>
      <c r="H448" s="59"/>
      <c r="I448" s="63" t="n">
        <v>7.5</v>
      </c>
      <c r="J448" s="63" t="n">
        <v>1.5</v>
      </c>
      <c r="K448" s="64" t="n">
        <v>9</v>
      </c>
      <c r="L448" s="63" t="n">
        <v>13.5</v>
      </c>
      <c r="M448" s="64" t="n">
        <v>16.5</v>
      </c>
      <c r="N448" s="63" t="n">
        <v>15</v>
      </c>
      <c r="O448" s="63" t="n">
        <v>9</v>
      </c>
      <c r="P448" s="63" t="n">
        <v>3</v>
      </c>
      <c r="Q448" s="63" t="n">
        <v>5</v>
      </c>
      <c r="R448" s="63" t="n">
        <v>3</v>
      </c>
      <c r="S448" s="63" t="n">
        <v>17</v>
      </c>
      <c r="T448" s="64" t="n">
        <v>32</v>
      </c>
    </row>
    <row r="449" customFormat="false" ht="14.25" hidden="false" customHeight="true" outlineLevel="0" collapsed="false">
      <c r="A449" s="57" t="s">
        <v>1408</v>
      </c>
      <c r="B449" s="58" t="s">
        <v>1409</v>
      </c>
      <c r="C449" s="59" t="s">
        <v>1410</v>
      </c>
      <c r="D449" s="59" t="s">
        <v>50</v>
      </c>
      <c r="E449" s="60" t="n">
        <v>20.8883333333333</v>
      </c>
      <c r="F449" s="61" t="n">
        <v>38411</v>
      </c>
      <c r="G449" s="62" t="n">
        <v>27.5</v>
      </c>
      <c r="H449" s="59" t="s">
        <v>64</v>
      </c>
      <c r="I449" s="63" t="n">
        <v>5</v>
      </c>
      <c r="J449" s="63" t="n">
        <v>2.1</v>
      </c>
      <c r="K449" s="64" t="n">
        <v>7.1</v>
      </c>
      <c r="L449" s="63" t="n">
        <v>1.55</v>
      </c>
      <c r="M449" s="64" t="n">
        <v>4.55</v>
      </c>
      <c r="N449" s="63" t="n">
        <v>3</v>
      </c>
      <c r="O449" s="63" t="n">
        <v>4.65</v>
      </c>
      <c r="P449" s="63" t="n">
        <v>18.9</v>
      </c>
      <c r="Q449" s="63" t="n">
        <v>24.465</v>
      </c>
      <c r="R449" s="63" t="n">
        <v>3</v>
      </c>
      <c r="S449" s="63" t="n">
        <v>48.015</v>
      </c>
      <c r="T449" s="64" t="n">
        <v>51.015</v>
      </c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  <c r="DS449" s="67"/>
      <c r="DT449" s="67"/>
      <c r="DU449" s="67"/>
      <c r="DV449" s="67"/>
      <c r="DW449" s="67"/>
      <c r="DX449" s="67"/>
      <c r="DY449" s="67"/>
      <c r="DZ449" s="67"/>
      <c r="EA449" s="67"/>
      <c r="EB449" s="67"/>
      <c r="EC449" s="67"/>
      <c r="ED449" s="67"/>
      <c r="EE449" s="67"/>
      <c r="EF449" s="67"/>
      <c r="EG449" s="67"/>
      <c r="EH449" s="67"/>
      <c r="EI449" s="67"/>
      <c r="EJ449" s="67"/>
      <c r="EK449" s="67"/>
      <c r="EL449" s="67"/>
      <c r="EM449" s="67"/>
      <c r="EN449" s="67"/>
      <c r="EO449" s="67"/>
      <c r="EP449" s="67"/>
      <c r="EQ449" s="67"/>
      <c r="ER449" s="67"/>
      <c r="ES449" s="67"/>
      <c r="ET449" s="67"/>
      <c r="EU449" s="67"/>
      <c r="EV449" s="67"/>
      <c r="EW449" s="67"/>
      <c r="EX449" s="67"/>
      <c r="EY449" s="67"/>
      <c r="EZ449" s="67"/>
      <c r="FA449" s="67"/>
      <c r="FB449" s="67"/>
      <c r="FC449" s="67"/>
      <c r="FD449" s="67"/>
      <c r="FE449" s="67"/>
      <c r="FF449" s="67"/>
      <c r="FG449" s="67"/>
      <c r="FH449" s="67"/>
      <c r="FI449" s="67"/>
      <c r="FJ449" s="67"/>
      <c r="FK449" s="67"/>
      <c r="FL449" s="67"/>
      <c r="FM449" s="67"/>
      <c r="FN449" s="67"/>
      <c r="FO449" s="67"/>
      <c r="FP449" s="67"/>
      <c r="FQ449" s="67"/>
      <c r="FR449" s="67"/>
      <c r="FS449" s="67"/>
      <c r="FT449" s="67"/>
      <c r="FU449" s="67"/>
      <c r="FV449" s="67"/>
      <c r="FW449" s="67"/>
      <c r="FX449" s="67"/>
      <c r="FY449" s="67"/>
      <c r="FZ449" s="67"/>
      <c r="GA449" s="67"/>
      <c r="GB449" s="67"/>
      <c r="GC449" s="67"/>
      <c r="GD449" s="67"/>
      <c r="GE449" s="67"/>
      <c r="GF449" s="67"/>
      <c r="GG449" s="67"/>
      <c r="GH449" s="67"/>
      <c r="GI449" s="67"/>
      <c r="GJ449" s="67"/>
      <c r="GK449" s="67"/>
      <c r="GL449" s="67"/>
      <c r="GM449" s="67"/>
      <c r="GN449" s="67"/>
      <c r="GO449" s="67"/>
      <c r="GP449" s="67"/>
      <c r="GQ449" s="67"/>
      <c r="GR449" s="67"/>
      <c r="GS449" s="67"/>
      <c r="GT449" s="67"/>
      <c r="GU449" s="67"/>
      <c r="GV449" s="67"/>
      <c r="GW449" s="67"/>
      <c r="GX449" s="67"/>
      <c r="GY449" s="67"/>
      <c r="GZ449" s="67"/>
      <c r="HA449" s="67"/>
      <c r="HB449" s="67"/>
      <c r="HC449" s="67"/>
      <c r="HD449" s="67"/>
      <c r="HE449" s="67"/>
      <c r="HF449" s="67"/>
      <c r="HG449" s="67"/>
      <c r="HH449" s="67"/>
      <c r="HI449" s="67"/>
      <c r="HJ449" s="67"/>
      <c r="HK449" s="67"/>
      <c r="HL449" s="67"/>
      <c r="HM449" s="67"/>
      <c r="HN449" s="67"/>
      <c r="HO449" s="67"/>
      <c r="HP449" s="67"/>
      <c r="HQ449" s="67"/>
      <c r="HR449" s="67"/>
      <c r="HS449" s="67"/>
      <c r="HT449" s="67"/>
      <c r="HU449" s="67"/>
      <c r="HV449" s="67"/>
      <c r="HW449" s="67"/>
      <c r="HX449" s="67"/>
      <c r="HY449" s="67"/>
      <c r="HZ449" s="67"/>
      <c r="IA449" s="67"/>
      <c r="IB449" s="67"/>
      <c r="IC449" s="67"/>
      <c r="ID449" s="67"/>
      <c r="IE449" s="67"/>
      <c r="IF449" s="67"/>
      <c r="IG449" s="67"/>
      <c r="IH449" s="67"/>
      <c r="II449" s="67"/>
      <c r="IJ449" s="67"/>
      <c r="IK449" s="67"/>
      <c r="IL449" s="67"/>
      <c r="IM449" s="67"/>
      <c r="IN449" s="67"/>
      <c r="IO449" s="67"/>
      <c r="IP449" s="67"/>
      <c r="IQ449" s="67"/>
      <c r="IR449" s="67"/>
      <c r="IS449" s="67"/>
      <c r="IT449" s="67"/>
      <c r="IU449" s="67"/>
    </row>
    <row r="450" customFormat="false" ht="14" hidden="false" customHeight="false" outlineLevel="0" collapsed="false">
      <c r="A450" s="57" t="s">
        <v>1411</v>
      </c>
      <c r="B450" s="58" t="s">
        <v>1412</v>
      </c>
      <c r="C450" s="59" t="s">
        <v>1413</v>
      </c>
      <c r="D450" s="59" t="s">
        <v>50</v>
      </c>
      <c r="E450" s="60" t="n">
        <v>11.73</v>
      </c>
      <c r="F450" s="61" t="n">
        <v>38077</v>
      </c>
      <c r="G450" s="62" t="n">
        <v>16.3</v>
      </c>
      <c r="H450" s="59" t="s">
        <v>123</v>
      </c>
      <c r="I450" s="63" t="n">
        <v>5</v>
      </c>
      <c r="J450" s="63" t="n">
        <v>1</v>
      </c>
      <c r="K450" s="64" t="n">
        <v>6</v>
      </c>
      <c r="L450" s="63" t="n">
        <v>3</v>
      </c>
      <c r="M450" s="64" t="n">
        <v>6</v>
      </c>
      <c r="N450" s="63" t="n">
        <v>3</v>
      </c>
      <c r="O450" s="63" t="n">
        <v>9</v>
      </c>
      <c r="P450" s="63" t="n">
        <v>3</v>
      </c>
      <c r="Q450" s="63" t="n">
        <v>8.2</v>
      </c>
      <c r="R450" s="63" t="n">
        <v>3</v>
      </c>
      <c r="S450" s="63" t="n">
        <v>20.2</v>
      </c>
      <c r="T450" s="64" t="n">
        <v>23.2</v>
      </c>
    </row>
    <row r="451" customFormat="false" ht="14" hidden="false" customHeight="false" outlineLevel="0" collapsed="false">
      <c r="A451" s="57" t="s">
        <v>1414</v>
      </c>
      <c r="B451" s="58" t="s">
        <v>1415</v>
      </c>
      <c r="C451" s="59" t="s">
        <v>1416</v>
      </c>
      <c r="D451" s="59" t="s">
        <v>143</v>
      </c>
      <c r="E451" s="60" t="n">
        <v>11.73</v>
      </c>
      <c r="F451" s="61" t="n">
        <v>36891</v>
      </c>
      <c r="G451" s="62" t="s">
        <v>236</v>
      </c>
      <c r="H451" s="59" t="s">
        <v>540</v>
      </c>
      <c r="I451" s="63" t="n">
        <v>5</v>
      </c>
      <c r="J451" s="63" t="n">
        <v>1</v>
      </c>
      <c r="K451" s="64" t="n">
        <v>6</v>
      </c>
      <c r="L451" s="63" t="n">
        <v>3</v>
      </c>
      <c r="M451" s="64" t="n">
        <v>6</v>
      </c>
      <c r="N451" s="63" t="n">
        <v>3</v>
      </c>
      <c r="O451" s="63" t="n">
        <v>9</v>
      </c>
      <c r="P451" s="63" t="n">
        <v>3</v>
      </c>
      <c r="Q451" s="63" t="n">
        <v>8.2</v>
      </c>
      <c r="R451" s="63" t="n">
        <v>3</v>
      </c>
      <c r="S451" s="63" t="n">
        <v>20.2</v>
      </c>
      <c r="T451" s="64" t="n">
        <v>23.2</v>
      </c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  <c r="DS451" s="67"/>
      <c r="DT451" s="67"/>
      <c r="DU451" s="67"/>
      <c r="DV451" s="67"/>
      <c r="DW451" s="67"/>
      <c r="DX451" s="67"/>
      <c r="DY451" s="67"/>
      <c r="DZ451" s="67"/>
      <c r="EA451" s="67"/>
      <c r="EB451" s="67"/>
      <c r="EC451" s="67"/>
      <c r="ED451" s="67"/>
      <c r="EE451" s="67"/>
      <c r="EF451" s="67"/>
      <c r="EG451" s="67"/>
      <c r="EH451" s="67"/>
      <c r="EI451" s="67"/>
      <c r="EJ451" s="67"/>
      <c r="EK451" s="67"/>
      <c r="EL451" s="67"/>
      <c r="EM451" s="67"/>
      <c r="EN451" s="67"/>
      <c r="EO451" s="67"/>
      <c r="EP451" s="67"/>
      <c r="EQ451" s="67"/>
      <c r="ER451" s="67"/>
      <c r="ES451" s="67"/>
      <c r="ET451" s="67"/>
      <c r="EU451" s="67"/>
      <c r="EV451" s="67"/>
      <c r="EW451" s="67"/>
      <c r="EX451" s="67"/>
      <c r="EY451" s="67"/>
      <c r="EZ451" s="67"/>
      <c r="FA451" s="67"/>
      <c r="FB451" s="67"/>
      <c r="FC451" s="67"/>
      <c r="FD451" s="67"/>
      <c r="FE451" s="67"/>
      <c r="FF451" s="67"/>
      <c r="FG451" s="67"/>
      <c r="FH451" s="67"/>
      <c r="FI451" s="67"/>
      <c r="FJ451" s="67"/>
      <c r="FK451" s="67"/>
      <c r="FL451" s="67"/>
      <c r="FM451" s="67"/>
      <c r="FN451" s="67"/>
      <c r="FO451" s="67"/>
      <c r="FP451" s="67"/>
      <c r="FQ451" s="67"/>
      <c r="FR451" s="67"/>
      <c r="FS451" s="67"/>
      <c r="FT451" s="67"/>
      <c r="FU451" s="67"/>
      <c r="FV451" s="67"/>
      <c r="FW451" s="67"/>
      <c r="FX451" s="67"/>
      <c r="FY451" s="67"/>
      <c r="FZ451" s="67"/>
      <c r="GA451" s="67"/>
      <c r="GB451" s="67"/>
      <c r="GC451" s="67"/>
      <c r="GD451" s="67"/>
      <c r="GE451" s="67"/>
      <c r="GF451" s="67"/>
      <c r="GG451" s="67"/>
      <c r="GH451" s="67"/>
      <c r="GI451" s="67"/>
      <c r="GJ451" s="67"/>
      <c r="GK451" s="67"/>
      <c r="GL451" s="67"/>
      <c r="GM451" s="67"/>
      <c r="GN451" s="67"/>
      <c r="GO451" s="67"/>
      <c r="GP451" s="67"/>
      <c r="GQ451" s="67"/>
      <c r="GR451" s="67"/>
      <c r="GS451" s="67"/>
      <c r="GT451" s="67"/>
      <c r="GU451" s="67"/>
      <c r="GV451" s="67"/>
      <c r="GW451" s="67"/>
      <c r="GX451" s="67"/>
      <c r="GY451" s="67"/>
      <c r="GZ451" s="67"/>
      <c r="HA451" s="67"/>
      <c r="HB451" s="67"/>
      <c r="HC451" s="67"/>
      <c r="HD451" s="67"/>
      <c r="HE451" s="67"/>
      <c r="HF451" s="67"/>
      <c r="HG451" s="67"/>
      <c r="HH451" s="67"/>
      <c r="HI451" s="67"/>
      <c r="HJ451" s="67"/>
      <c r="HK451" s="67"/>
      <c r="HL451" s="67"/>
      <c r="HM451" s="67"/>
      <c r="HN451" s="67"/>
      <c r="HO451" s="67"/>
      <c r="HP451" s="67"/>
      <c r="HQ451" s="67"/>
      <c r="HR451" s="67"/>
      <c r="HS451" s="67"/>
      <c r="HT451" s="67"/>
      <c r="HU451" s="67"/>
      <c r="HV451" s="67"/>
      <c r="HW451" s="67"/>
      <c r="HX451" s="67"/>
      <c r="HY451" s="67"/>
      <c r="HZ451" s="67"/>
      <c r="IA451" s="67"/>
      <c r="IB451" s="67"/>
      <c r="IC451" s="67"/>
      <c r="ID451" s="67"/>
      <c r="IE451" s="67"/>
      <c r="IF451" s="67"/>
      <c r="IG451" s="67"/>
      <c r="IH451" s="67"/>
      <c r="II451" s="67"/>
      <c r="IJ451" s="67"/>
      <c r="IK451" s="67"/>
      <c r="IL451" s="67"/>
      <c r="IM451" s="67"/>
      <c r="IN451" s="67"/>
      <c r="IO451" s="67"/>
      <c r="IP451" s="67"/>
      <c r="IQ451" s="67"/>
      <c r="IR451" s="67"/>
      <c r="IS451" s="67"/>
      <c r="IT451" s="67"/>
      <c r="IU451" s="67"/>
    </row>
    <row r="452" customFormat="false" ht="14" hidden="false" customHeight="false" outlineLevel="0" collapsed="false">
      <c r="A452" s="57" t="s">
        <v>1417</v>
      </c>
      <c r="B452" s="58" t="s">
        <v>1418</v>
      </c>
      <c r="C452" s="59" t="s">
        <v>1419</v>
      </c>
      <c r="D452" s="59" t="s">
        <v>50</v>
      </c>
      <c r="E452" s="60" t="n">
        <v>21.515</v>
      </c>
      <c r="F452" s="61" t="n">
        <v>38411</v>
      </c>
      <c r="G452" s="62" t="n">
        <v>15.7</v>
      </c>
      <c r="H452" s="59" t="s">
        <v>64</v>
      </c>
      <c r="I452" s="63" t="n">
        <v>7.5</v>
      </c>
      <c r="J452" s="63" t="n">
        <v>3.15</v>
      </c>
      <c r="K452" s="64" t="n">
        <v>10.65</v>
      </c>
      <c r="L452" s="63" t="n">
        <v>11.475</v>
      </c>
      <c r="M452" s="64" t="n">
        <v>14.475</v>
      </c>
      <c r="N452" s="63" t="n">
        <v>3</v>
      </c>
      <c r="O452" s="63" t="n">
        <v>7.65</v>
      </c>
      <c r="P452" s="63" t="n">
        <v>6.3</v>
      </c>
      <c r="Q452" s="63" t="n">
        <v>22.47</v>
      </c>
      <c r="R452" s="63" t="n">
        <v>3</v>
      </c>
      <c r="S452" s="63" t="n">
        <v>36.42</v>
      </c>
      <c r="T452" s="64" t="n">
        <v>39.42</v>
      </c>
    </row>
    <row r="453" customFormat="false" ht="14" hidden="false" customHeight="false" outlineLevel="0" collapsed="false">
      <c r="A453" s="57" t="s">
        <v>1420</v>
      </c>
      <c r="B453" s="58" t="s">
        <v>1421</v>
      </c>
      <c r="C453" s="59" t="s">
        <v>1422</v>
      </c>
      <c r="D453" s="59" t="s">
        <v>290</v>
      </c>
      <c r="E453" s="60" t="n">
        <v>28.0416666666667</v>
      </c>
      <c r="F453" s="61" t="n">
        <v>38411</v>
      </c>
      <c r="G453" s="62" t="s">
        <v>54</v>
      </c>
      <c r="H453" s="59" t="s">
        <v>1423</v>
      </c>
      <c r="I453" s="63" t="n">
        <v>10</v>
      </c>
      <c r="J453" s="63" t="n">
        <v>3.8</v>
      </c>
      <c r="K453" s="64" t="n">
        <v>13.8</v>
      </c>
      <c r="L453" s="63" t="n">
        <v>4.2</v>
      </c>
      <c r="M453" s="64" t="n">
        <v>6.2</v>
      </c>
      <c r="N453" s="63" t="n">
        <v>3.2</v>
      </c>
      <c r="O453" s="63" t="n">
        <v>6.3</v>
      </c>
      <c r="P453" s="63" t="n">
        <v>18.81</v>
      </c>
      <c r="Q453" s="63" t="n">
        <v>35.815</v>
      </c>
      <c r="R453" s="63" t="n">
        <v>2</v>
      </c>
      <c r="S453" s="63" t="n">
        <v>60.925</v>
      </c>
      <c r="T453" s="64" t="n">
        <v>64.125</v>
      </c>
    </row>
    <row r="454" customFormat="false" ht="14" hidden="false" customHeight="false" outlineLevel="0" collapsed="false">
      <c r="A454" s="119" t="s">
        <v>1424</v>
      </c>
      <c r="B454" s="119" t="s">
        <v>1425</v>
      </c>
      <c r="C454" s="75" t="s">
        <v>1426</v>
      </c>
      <c r="D454" s="100" t="s">
        <v>50</v>
      </c>
      <c r="E454" s="122" t="n">
        <v>15.07</v>
      </c>
      <c r="F454" s="61" t="n">
        <v>43159</v>
      </c>
      <c r="G454" s="62" t="n">
        <v>9</v>
      </c>
      <c r="H454" s="90" t="s">
        <v>61</v>
      </c>
      <c r="I454" s="75" t="n">
        <v>7.5</v>
      </c>
      <c r="J454" s="75" t="n">
        <v>1.5</v>
      </c>
      <c r="K454" s="85" t="n">
        <v>9</v>
      </c>
      <c r="L454" s="75" t="n">
        <v>3</v>
      </c>
      <c r="M454" s="88" t="n">
        <v>4</v>
      </c>
      <c r="N454" s="86" t="n">
        <v>15</v>
      </c>
      <c r="O454" s="86" t="n">
        <v>6</v>
      </c>
      <c r="P454" s="86" t="n">
        <v>3</v>
      </c>
      <c r="Q454" s="87" t="n">
        <v>8.2</v>
      </c>
      <c r="R454" s="86" t="n">
        <v>1</v>
      </c>
      <c r="S454" s="86" t="n">
        <v>17.2</v>
      </c>
      <c r="T454" s="85" t="n">
        <v>32.2</v>
      </c>
    </row>
    <row r="455" customFormat="false" ht="25.5" hidden="false" customHeight="false" outlineLevel="0" collapsed="false">
      <c r="A455" s="82" t="s">
        <v>1427</v>
      </c>
      <c r="B455" s="119" t="s">
        <v>1428</v>
      </c>
      <c r="C455" s="90" t="s">
        <v>1429</v>
      </c>
      <c r="D455" s="90" t="s">
        <v>78</v>
      </c>
      <c r="E455" s="91" t="n">
        <v>19.45</v>
      </c>
      <c r="F455" s="62" t="s">
        <v>86</v>
      </c>
      <c r="G455" s="62" t="s">
        <v>86</v>
      </c>
      <c r="H455" s="90" t="s">
        <v>1430</v>
      </c>
      <c r="I455" s="63" t="n">
        <v>9.5</v>
      </c>
      <c r="J455" s="63" t="n">
        <v>1.9</v>
      </c>
      <c r="K455" s="64" t="n">
        <v>11.4</v>
      </c>
      <c r="L455" s="63" t="n">
        <v>3.135</v>
      </c>
      <c r="M455" s="64" t="n">
        <v>5.135</v>
      </c>
      <c r="N455" s="63" t="n">
        <v>12.48</v>
      </c>
      <c r="O455" s="63" t="n">
        <v>16.335</v>
      </c>
      <c r="P455" s="63" t="n">
        <v>3</v>
      </c>
      <c r="Q455" s="63" t="n">
        <v>10</v>
      </c>
      <c r="R455" s="63" t="n">
        <v>2</v>
      </c>
      <c r="S455" s="63" t="n">
        <v>29.335</v>
      </c>
      <c r="T455" s="64" t="n">
        <v>41.815</v>
      </c>
    </row>
    <row r="456" customFormat="false" ht="14.15" hidden="false" customHeight="true" outlineLevel="0" collapsed="false">
      <c r="A456" s="163" t="n">
        <v>2144591</v>
      </c>
      <c r="B456" s="58" t="s">
        <v>1431</v>
      </c>
      <c r="C456" s="59" t="s">
        <v>1432</v>
      </c>
      <c r="D456" s="59" t="s">
        <v>50</v>
      </c>
      <c r="E456" s="60" t="n">
        <v>34.7851666666667</v>
      </c>
      <c r="F456" s="61" t="n">
        <v>38411</v>
      </c>
      <c r="G456" s="62" t="s">
        <v>54</v>
      </c>
      <c r="H456" s="59" t="s">
        <v>263</v>
      </c>
      <c r="I456" s="63" t="n">
        <v>33</v>
      </c>
      <c r="J456" s="63" t="n">
        <v>13.86</v>
      </c>
      <c r="K456" s="64" t="n">
        <v>46.86</v>
      </c>
      <c r="L456" s="63" t="n">
        <v>5.39</v>
      </c>
      <c r="M456" s="64" t="n">
        <v>10.39</v>
      </c>
      <c r="N456" s="63" t="n">
        <v>1</v>
      </c>
      <c r="O456" s="63" t="n">
        <v>8.3055</v>
      </c>
      <c r="P456" s="63" t="n">
        <v>6.3</v>
      </c>
      <c r="Q456" s="63" t="n">
        <v>31.5</v>
      </c>
      <c r="R456" s="63" t="n">
        <v>5</v>
      </c>
      <c r="S456" s="63" t="n">
        <v>46.1055</v>
      </c>
      <c r="T456" s="64" t="n">
        <v>47.1055</v>
      </c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  <c r="DS456" s="67"/>
      <c r="DT456" s="67"/>
      <c r="DU456" s="67"/>
      <c r="DV456" s="67"/>
      <c r="DW456" s="67"/>
      <c r="DX456" s="67"/>
      <c r="DY456" s="67"/>
      <c r="DZ456" s="67"/>
      <c r="EA456" s="67"/>
      <c r="EB456" s="67"/>
      <c r="EC456" s="67"/>
      <c r="ED456" s="67"/>
      <c r="EE456" s="67"/>
      <c r="EF456" s="67"/>
      <c r="EG456" s="67"/>
      <c r="EH456" s="67"/>
      <c r="EI456" s="67"/>
      <c r="EJ456" s="67"/>
      <c r="EK456" s="67"/>
      <c r="EL456" s="67"/>
      <c r="EM456" s="67"/>
      <c r="EN456" s="67"/>
      <c r="EO456" s="67"/>
      <c r="EP456" s="67"/>
      <c r="EQ456" s="67"/>
      <c r="ER456" s="67"/>
      <c r="ES456" s="67"/>
      <c r="ET456" s="67"/>
      <c r="EU456" s="67"/>
      <c r="EV456" s="67"/>
      <c r="EW456" s="67"/>
      <c r="EX456" s="67"/>
      <c r="EY456" s="67"/>
      <c r="EZ456" s="67"/>
      <c r="FA456" s="67"/>
      <c r="FB456" s="67"/>
      <c r="FC456" s="67"/>
      <c r="FD456" s="67"/>
      <c r="FE456" s="67"/>
      <c r="FF456" s="67"/>
      <c r="FG456" s="67"/>
      <c r="FH456" s="67"/>
      <c r="FI456" s="67"/>
      <c r="FJ456" s="67"/>
      <c r="FK456" s="67"/>
      <c r="FL456" s="67"/>
      <c r="FM456" s="67"/>
      <c r="FN456" s="67"/>
      <c r="FO456" s="67"/>
      <c r="FP456" s="67"/>
      <c r="FQ456" s="67"/>
      <c r="FR456" s="67"/>
      <c r="FS456" s="67"/>
      <c r="FT456" s="67"/>
      <c r="FU456" s="67"/>
      <c r="FV456" s="67"/>
      <c r="FW456" s="67"/>
      <c r="FX456" s="67"/>
      <c r="FY456" s="67"/>
      <c r="FZ456" s="67"/>
      <c r="GA456" s="67"/>
      <c r="GB456" s="67"/>
      <c r="GC456" s="67"/>
      <c r="GD456" s="67"/>
      <c r="GE456" s="67"/>
      <c r="GF456" s="67"/>
      <c r="GG456" s="67"/>
      <c r="GH456" s="67"/>
      <c r="GI456" s="67"/>
      <c r="GJ456" s="67"/>
      <c r="GK456" s="67"/>
      <c r="GL456" s="67"/>
      <c r="GM456" s="67"/>
      <c r="GN456" s="67"/>
      <c r="GO456" s="67"/>
      <c r="GP456" s="67"/>
      <c r="GQ456" s="67"/>
      <c r="GR456" s="67"/>
      <c r="GS456" s="67"/>
      <c r="GT456" s="67"/>
      <c r="GU456" s="67"/>
      <c r="GV456" s="67"/>
      <c r="GW456" s="67"/>
      <c r="GX456" s="67"/>
      <c r="GY456" s="67"/>
      <c r="GZ456" s="67"/>
      <c r="HA456" s="67"/>
      <c r="HB456" s="67"/>
      <c r="HC456" s="67"/>
      <c r="HD456" s="67"/>
      <c r="HE456" s="67"/>
      <c r="HF456" s="67"/>
      <c r="HG456" s="67"/>
      <c r="HH456" s="67"/>
      <c r="HI456" s="67"/>
      <c r="HJ456" s="67"/>
      <c r="HK456" s="67"/>
      <c r="HL456" s="67"/>
      <c r="HM456" s="67"/>
      <c r="HN456" s="67"/>
      <c r="HO456" s="67"/>
      <c r="HP456" s="67"/>
      <c r="HQ456" s="67"/>
      <c r="HR456" s="67"/>
      <c r="HS456" s="67"/>
      <c r="HT456" s="67"/>
      <c r="HU456" s="67"/>
      <c r="HV456" s="67"/>
      <c r="HW456" s="67"/>
      <c r="HX456" s="67"/>
      <c r="HY456" s="67"/>
      <c r="HZ456" s="67"/>
      <c r="IA456" s="67"/>
      <c r="IB456" s="67"/>
      <c r="IC456" s="67"/>
      <c r="ID456" s="67"/>
      <c r="IE456" s="67"/>
      <c r="IF456" s="67"/>
      <c r="IG456" s="67"/>
      <c r="IH456" s="67"/>
      <c r="II456" s="67"/>
      <c r="IJ456" s="67"/>
      <c r="IK456" s="67"/>
      <c r="IL456" s="67"/>
      <c r="IM456" s="67"/>
      <c r="IN456" s="67"/>
      <c r="IO456" s="67"/>
      <c r="IP456" s="67"/>
      <c r="IQ456" s="67"/>
      <c r="IR456" s="67"/>
      <c r="IS456" s="67"/>
      <c r="IT456" s="67"/>
      <c r="IU456" s="67"/>
    </row>
    <row r="457" customFormat="false" ht="25" hidden="false" customHeight="false" outlineLevel="0" collapsed="false">
      <c r="A457" s="82" t="s">
        <v>1433</v>
      </c>
      <c r="B457" s="58" t="s">
        <v>1434</v>
      </c>
      <c r="C457" s="59" t="s">
        <v>1435</v>
      </c>
      <c r="D457" s="59" t="s">
        <v>143</v>
      </c>
      <c r="E457" s="60" t="n">
        <v>60.5306666666667</v>
      </c>
      <c r="F457" s="61" t="n">
        <v>38411</v>
      </c>
      <c r="G457" s="62" t="s">
        <v>54</v>
      </c>
      <c r="H457" s="59" t="s">
        <v>1436</v>
      </c>
      <c r="I457" s="63" t="n">
        <v>67.5</v>
      </c>
      <c r="J457" s="63" t="n">
        <v>41.85</v>
      </c>
      <c r="K457" s="64" t="n">
        <v>109.35</v>
      </c>
      <c r="L457" s="63" t="n">
        <v>7.965</v>
      </c>
      <c r="M457" s="64" t="n">
        <v>9.565</v>
      </c>
      <c r="N457" s="63" t="n">
        <v>18</v>
      </c>
      <c r="O457" s="63" t="n">
        <v>9.027</v>
      </c>
      <c r="P457" s="63" t="n">
        <v>10.23</v>
      </c>
      <c r="Q457" s="63" t="n">
        <v>25.42</v>
      </c>
      <c r="R457" s="63" t="n">
        <v>1.6</v>
      </c>
      <c r="S457" s="63" t="n">
        <v>44.677</v>
      </c>
      <c r="T457" s="64" t="n">
        <v>62.677</v>
      </c>
    </row>
    <row r="458" customFormat="false" ht="14.15" hidden="false" customHeight="true" outlineLevel="0" collapsed="false">
      <c r="A458" s="57" t="s">
        <v>1437</v>
      </c>
      <c r="B458" s="58" t="s">
        <v>1438</v>
      </c>
      <c r="C458" s="59" t="s">
        <v>1439</v>
      </c>
      <c r="D458" s="59" t="s">
        <v>78</v>
      </c>
      <c r="E458" s="60" t="n">
        <v>27.775</v>
      </c>
      <c r="F458" s="61" t="n">
        <v>38411</v>
      </c>
      <c r="G458" s="62" t="s">
        <v>54</v>
      </c>
      <c r="H458" s="59" t="s">
        <v>263</v>
      </c>
      <c r="I458" s="63" t="n">
        <v>5</v>
      </c>
      <c r="J458" s="63" t="n">
        <v>1.9</v>
      </c>
      <c r="K458" s="64" t="n">
        <v>6.9</v>
      </c>
      <c r="L458" s="63" t="n">
        <v>1.45</v>
      </c>
      <c r="M458" s="64" t="n">
        <v>2.45</v>
      </c>
      <c r="N458" s="63" t="n">
        <v>15</v>
      </c>
      <c r="O458" s="63" t="n">
        <v>4.35</v>
      </c>
      <c r="P458" s="63" t="n">
        <v>18.81</v>
      </c>
      <c r="Q458" s="63" t="n">
        <v>35.815</v>
      </c>
      <c r="R458" s="63" t="n">
        <v>1</v>
      </c>
      <c r="S458" s="63" t="n">
        <v>58.975</v>
      </c>
      <c r="T458" s="64" t="n">
        <v>73.975</v>
      </c>
    </row>
    <row r="459" customFormat="false" ht="14" hidden="false" customHeight="false" outlineLevel="0" collapsed="false">
      <c r="A459" s="57" t="s">
        <v>1440</v>
      </c>
      <c r="B459" s="58" t="s">
        <v>1441</v>
      </c>
      <c r="C459" s="59" t="s">
        <v>1442</v>
      </c>
      <c r="D459" s="59" t="s">
        <v>78</v>
      </c>
      <c r="E459" s="60" t="n">
        <v>14.3833333333333</v>
      </c>
      <c r="F459" s="61" t="n">
        <v>38077</v>
      </c>
      <c r="G459" s="62" t="n">
        <v>17.7</v>
      </c>
      <c r="H459" s="59" t="s">
        <v>61</v>
      </c>
      <c r="I459" s="63" t="n">
        <v>5</v>
      </c>
      <c r="J459" s="63" t="n">
        <v>1</v>
      </c>
      <c r="K459" s="64" t="n">
        <v>6</v>
      </c>
      <c r="L459" s="63" t="n">
        <v>1</v>
      </c>
      <c r="M459" s="64" t="n">
        <v>2</v>
      </c>
      <c r="N459" s="63" t="n">
        <v>5</v>
      </c>
      <c r="O459" s="63" t="n">
        <v>3</v>
      </c>
      <c r="P459" s="63" t="n">
        <v>15</v>
      </c>
      <c r="Q459" s="63" t="n">
        <v>12.15</v>
      </c>
      <c r="R459" s="63" t="n">
        <v>1</v>
      </c>
      <c r="S459" s="63" t="n">
        <v>30.15</v>
      </c>
      <c r="T459" s="64" t="n">
        <v>35.15</v>
      </c>
    </row>
    <row r="460" customFormat="false" ht="14" hidden="false" customHeight="false" outlineLevel="0" collapsed="false">
      <c r="A460" s="57" t="s">
        <v>1443</v>
      </c>
      <c r="B460" s="58" t="s">
        <v>1444</v>
      </c>
      <c r="C460" s="59" t="s">
        <v>1445</v>
      </c>
      <c r="D460" s="59" t="s">
        <v>290</v>
      </c>
      <c r="E460" s="60" t="n">
        <v>17.1848333333333</v>
      </c>
      <c r="F460" s="61" t="n">
        <v>37640</v>
      </c>
      <c r="G460" s="62" t="s">
        <v>54</v>
      </c>
      <c r="H460" s="59" t="s">
        <v>1446</v>
      </c>
      <c r="I460" s="63" t="n">
        <v>5</v>
      </c>
      <c r="J460" s="63" t="n">
        <v>1.9</v>
      </c>
      <c r="K460" s="64" t="n">
        <v>6.9</v>
      </c>
      <c r="L460" s="63" t="n">
        <v>1.45</v>
      </c>
      <c r="M460" s="64" t="n">
        <v>2.45</v>
      </c>
      <c r="N460" s="63" t="n">
        <v>18</v>
      </c>
      <c r="O460" s="63" t="n">
        <v>9.0045</v>
      </c>
      <c r="P460" s="63" t="n">
        <v>5.7</v>
      </c>
      <c r="Q460" s="63" t="n">
        <v>9.5</v>
      </c>
      <c r="R460" s="63" t="n">
        <v>1</v>
      </c>
      <c r="S460" s="63" t="n">
        <v>24.2045</v>
      </c>
      <c r="T460" s="64" t="n">
        <v>42.2045</v>
      </c>
    </row>
    <row r="461" customFormat="false" ht="14" hidden="false" customHeight="false" outlineLevel="0" collapsed="false">
      <c r="A461" s="57" t="s">
        <v>1447</v>
      </c>
      <c r="B461" s="58" t="s">
        <v>1448</v>
      </c>
      <c r="C461" s="59" t="s">
        <v>1449</v>
      </c>
      <c r="D461" s="59" t="s">
        <v>78</v>
      </c>
      <c r="E461" s="60" t="n">
        <v>27.925</v>
      </c>
      <c r="F461" s="61" t="n">
        <v>38411</v>
      </c>
      <c r="G461" s="62" t="s">
        <v>54</v>
      </c>
      <c r="H461" s="59" t="s">
        <v>399</v>
      </c>
      <c r="I461" s="63" t="n">
        <v>5</v>
      </c>
      <c r="J461" s="63" t="n">
        <v>1.9</v>
      </c>
      <c r="K461" s="64" t="n">
        <v>6.9</v>
      </c>
      <c r="L461" s="63" t="n">
        <v>1.45</v>
      </c>
      <c r="M461" s="64" t="n">
        <v>2.45</v>
      </c>
      <c r="N461" s="63" t="n">
        <v>25</v>
      </c>
      <c r="O461" s="63" t="n">
        <v>15.225</v>
      </c>
      <c r="P461" s="63" t="n">
        <v>5.7</v>
      </c>
      <c r="Q461" s="63" t="n">
        <v>28.5</v>
      </c>
      <c r="R461" s="63" t="n">
        <v>1</v>
      </c>
      <c r="S461" s="63" t="n">
        <v>49.425</v>
      </c>
      <c r="T461" s="64" t="n">
        <v>74.425</v>
      </c>
    </row>
    <row r="462" customFormat="false" ht="14" hidden="false" customHeight="false" outlineLevel="0" collapsed="false">
      <c r="A462" s="82" t="s">
        <v>1450</v>
      </c>
      <c r="B462" s="58" t="s">
        <v>1451</v>
      </c>
      <c r="C462" s="59" t="s">
        <v>1452</v>
      </c>
      <c r="D462" s="59" t="s">
        <v>78</v>
      </c>
      <c r="E462" s="60" t="n">
        <v>35.29</v>
      </c>
      <c r="F462" s="61" t="n">
        <v>38411</v>
      </c>
      <c r="G462" s="62" t="s">
        <v>54</v>
      </c>
      <c r="H462" s="59" t="s">
        <v>1453</v>
      </c>
      <c r="I462" s="63" t="n">
        <v>9.5</v>
      </c>
      <c r="J462" s="63" t="n">
        <v>3.61</v>
      </c>
      <c r="K462" s="64" t="n">
        <v>13.11</v>
      </c>
      <c r="L462" s="63" t="n">
        <v>3.99</v>
      </c>
      <c r="M462" s="64" t="n">
        <v>5.99</v>
      </c>
      <c r="N462" s="63" t="n">
        <v>11.52</v>
      </c>
      <c r="O462" s="63" t="n">
        <v>22.05</v>
      </c>
      <c r="P462" s="63" t="n">
        <v>5.7</v>
      </c>
      <c r="Q462" s="63" t="n">
        <v>47.5</v>
      </c>
      <c r="R462" s="63" t="n">
        <v>2</v>
      </c>
      <c r="S462" s="63" t="n">
        <v>75.25</v>
      </c>
      <c r="T462" s="64" t="n">
        <v>86.77</v>
      </c>
    </row>
    <row r="463" customFormat="false" ht="14.25" hidden="false" customHeight="true" outlineLevel="0" collapsed="false">
      <c r="A463" s="57" t="s">
        <v>1454</v>
      </c>
      <c r="B463" s="58" t="s">
        <v>1455</v>
      </c>
      <c r="C463" s="59" t="s">
        <v>1456</v>
      </c>
      <c r="D463" s="59" t="s">
        <v>143</v>
      </c>
      <c r="E463" s="60" t="n">
        <v>52.6666666666667</v>
      </c>
      <c r="F463" s="61" t="n">
        <v>38411</v>
      </c>
      <c r="G463" s="62" t="n">
        <v>22</v>
      </c>
      <c r="H463" s="59" t="s">
        <v>64</v>
      </c>
      <c r="I463" s="63" t="n">
        <v>15</v>
      </c>
      <c r="J463" s="63" t="n">
        <v>9.3</v>
      </c>
      <c r="K463" s="64" t="n">
        <v>24.3</v>
      </c>
      <c r="L463" s="63" t="n">
        <v>6.15</v>
      </c>
      <c r="M463" s="64" t="n">
        <v>7.15</v>
      </c>
      <c r="N463" s="63" t="n">
        <v>15</v>
      </c>
      <c r="O463" s="63" t="n">
        <v>6.15</v>
      </c>
      <c r="P463" s="63" t="n">
        <v>27.9</v>
      </c>
      <c r="Q463" s="63" t="n">
        <v>77.5</v>
      </c>
      <c r="R463" s="63" t="n">
        <v>1</v>
      </c>
      <c r="S463" s="63" t="n">
        <v>111.55</v>
      </c>
      <c r="T463" s="64" t="n">
        <v>126.55</v>
      </c>
    </row>
    <row r="464" customFormat="false" ht="14" hidden="false" customHeight="false" outlineLevel="0" collapsed="false">
      <c r="A464" s="57" t="s">
        <v>1457</v>
      </c>
      <c r="B464" s="58" t="s">
        <v>1458</v>
      </c>
      <c r="C464" s="59" t="s">
        <v>1459</v>
      </c>
      <c r="D464" s="59" t="s">
        <v>1460</v>
      </c>
      <c r="E464" s="60" t="n">
        <v>45.0023333333333</v>
      </c>
      <c r="F464" s="61" t="n">
        <v>38411</v>
      </c>
      <c r="G464" s="62" t="n">
        <v>18.7</v>
      </c>
      <c r="H464" s="59" t="s">
        <v>127</v>
      </c>
      <c r="I464" s="63" t="n">
        <v>40.5</v>
      </c>
      <c r="J464" s="63" t="n">
        <v>25.11</v>
      </c>
      <c r="K464" s="64" t="n">
        <v>65.61</v>
      </c>
      <c r="L464" s="63" t="n">
        <v>21.87</v>
      </c>
      <c r="M464" s="64" t="n">
        <v>25.47</v>
      </c>
      <c r="N464" s="63" t="n">
        <v>5.44</v>
      </c>
      <c r="O464" s="63" t="n">
        <v>8.262</v>
      </c>
      <c r="P464" s="63" t="n">
        <v>10.23</v>
      </c>
      <c r="Q464" s="63" t="n">
        <v>19.995</v>
      </c>
      <c r="R464" s="63" t="n">
        <v>3.6</v>
      </c>
      <c r="S464" s="63" t="n">
        <v>38.487</v>
      </c>
      <c r="T464" s="64" t="n">
        <v>43.927</v>
      </c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  <c r="DR464" s="67"/>
      <c r="DS464" s="67"/>
      <c r="DT464" s="67"/>
      <c r="DU464" s="67"/>
      <c r="DV464" s="67"/>
      <c r="DW464" s="67"/>
      <c r="DX464" s="67"/>
      <c r="DY464" s="67"/>
      <c r="DZ464" s="67"/>
      <c r="EA464" s="67"/>
      <c r="EB464" s="67"/>
      <c r="EC464" s="67"/>
      <c r="ED464" s="67"/>
      <c r="EE464" s="67"/>
      <c r="EF464" s="67"/>
      <c r="EG464" s="67"/>
      <c r="EH464" s="67"/>
      <c r="EI464" s="67"/>
      <c r="EJ464" s="67"/>
      <c r="EK464" s="67"/>
      <c r="EL464" s="67"/>
      <c r="EM464" s="67"/>
      <c r="EN464" s="67"/>
      <c r="EO464" s="67"/>
      <c r="EP464" s="67"/>
      <c r="EQ464" s="67"/>
      <c r="ER464" s="67"/>
      <c r="ES464" s="67"/>
      <c r="ET464" s="67"/>
      <c r="EU464" s="67"/>
      <c r="EV464" s="67"/>
      <c r="EW464" s="67"/>
      <c r="EX464" s="67"/>
      <c r="EY464" s="67"/>
      <c r="EZ464" s="67"/>
      <c r="FA464" s="67"/>
      <c r="FB464" s="67"/>
      <c r="FC464" s="67"/>
      <c r="FD464" s="67"/>
      <c r="FE464" s="67"/>
      <c r="FF464" s="67"/>
      <c r="FG464" s="67"/>
      <c r="FH464" s="67"/>
      <c r="FI464" s="67"/>
      <c r="FJ464" s="67"/>
      <c r="FK464" s="67"/>
      <c r="FL464" s="67"/>
      <c r="FM464" s="67"/>
      <c r="FN464" s="67"/>
      <c r="FO464" s="67"/>
      <c r="FP464" s="67"/>
      <c r="FQ464" s="67"/>
      <c r="FR464" s="67"/>
      <c r="FS464" s="67"/>
      <c r="FT464" s="67"/>
      <c r="FU464" s="67"/>
      <c r="FV464" s="67"/>
      <c r="FW464" s="67"/>
      <c r="FX464" s="67"/>
      <c r="FY464" s="67"/>
      <c r="FZ464" s="67"/>
      <c r="GA464" s="67"/>
      <c r="GB464" s="67"/>
      <c r="GC464" s="67"/>
      <c r="GD464" s="67"/>
      <c r="GE464" s="67"/>
      <c r="GF464" s="67"/>
      <c r="GG464" s="67"/>
      <c r="GH464" s="67"/>
      <c r="GI464" s="67"/>
      <c r="GJ464" s="67"/>
      <c r="GK464" s="67"/>
      <c r="GL464" s="67"/>
      <c r="GM464" s="67"/>
      <c r="GN464" s="67"/>
      <c r="GO464" s="67"/>
      <c r="GP464" s="67"/>
      <c r="GQ464" s="67"/>
      <c r="GR464" s="67"/>
      <c r="GS464" s="67"/>
      <c r="GT464" s="67"/>
      <c r="GU464" s="67"/>
      <c r="GV464" s="67"/>
      <c r="GW464" s="67"/>
      <c r="GX464" s="67"/>
      <c r="GY464" s="67"/>
      <c r="GZ464" s="67"/>
      <c r="HA464" s="67"/>
      <c r="HB464" s="67"/>
      <c r="HC464" s="67"/>
      <c r="HD464" s="67"/>
      <c r="HE464" s="67"/>
      <c r="HF464" s="67"/>
      <c r="HG464" s="67"/>
      <c r="HH464" s="67"/>
      <c r="HI464" s="67"/>
      <c r="HJ464" s="67"/>
      <c r="HK464" s="67"/>
      <c r="HL464" s="67"/>
      <c r="HM464" s="67"/>
      <c r="HN464" s="67"/>
      <c r="HO464" s="67"/>
      <c r="HP464" s="67"/>
      <c r="HQ464" s="67"/>
      <c r="HR464" s="67"/>
      <c r="HS464" s="67"/>
      <c r="HT464" s="67"/>
      <c r="HU464" s="67"/>
      <c r="HV464" s="67"/>
      <c r="HW464" s="67"/>
      <c r="HX464" s="67"/>
      <c r="HY464" s="67"/>
      <c r="HZ464" s="67"/>
      <c r="IA464" s="67"/>
      <c r="IB464" s="67"/>
      <c r="IC464" s="67"/>
      <c r="ID464" s="67"/>
      <c r="IE464" s="67"/>
      <c r="IF464" s="67"/>
      <c r="IG464" s="67"/>
      <c r="IH464" s="67"/>
      <c r="II464" s="67"/>
      <c r="IJ464" s="67"/>
      <c r="IK464" s="67"/>
      <c r="IL464" s="67"/>
      <c r="IM464" s="67"/>
      <c r="IN464" s="67"/>
      <c r="IO464" s="67"/>
      <c r="IP464" s="67"/>
      <c r="IQ464" s="67"/>
      <c r="IR464" s="67"/>
      <c r="IS464" s="67"/>
      <c r="IT464" s="67"/>
      <c r="IU464" s="67"/>
    </row>
    <row r="465" customFormat="false" ht="14" hidden="false" customHeight="false" outlineLevel="0" collapsed="false">
      <c r="A465" s="119" t="s">
        <v>1461</v>
      </c>
      <c r="B465" s="120" t="s">
        <v>1462</v>
      </c>
      <c r="C465" s="75" t="s">
        <v>1463</v>
      </c>
      <c r="D465" s="121" t="s">
        <v>50</v>
      </c>
      <c r="E465" s="122" t="n">
        <v>15.33</v>
      </c>
      <c r="F465" s="61" t="n">
        <v>43159</v>
      </c>
      <c r="G465" s="62" t="s">
        <v>139</v>
      </c>
      <c r="H465" s="90" t="s">
        <v>61</v>
      </c>
      <c r="I465" s="63" t="n">
        <v>5</v>
      </c>
      <c r="J465" s="63" t="n">
        <v>3</v>
      </c>
      <c r="K465" s="64" t="n">
        <v>8</v>
      </c>
      <c r="L465" s="63" t="n">
        <v>2</v>
      </c>
      <c r="M465" s="64" t="n">
        <v>7</v>
      </c>
      <c r="N465" s="63" t="n">
        <v>1</v>
      </c>
      <c r="O465" s="63" t="n">
        <v>6</v>
      </c>
      <c r="P465" s="63" t="n">
        <v>9</v>
      </c>
      <c r="Q465" s="63" t="n">
        <v>15</v>
      </c>
      <c r="R465" s="63" t="n">
        <v>5</v>
      </c>
      <c r="S465" s="63" t="n">
        <v>2</v>
      </c>
      <c r="T465" s="64" t="n">
        <v>31</v>
      </c>
    </row>
    <row r="466" customFormat="false" ht="14" hidden="false" customHeight="false" outlineLevel="0" collapsed="false">
      <c r="A466" s="57" t="s">
        <v>1464</v>
      </c>
      <c r="B466" s="58" t="s">
        <v>1465</v>
      </c>
      <c r="C466" s="59" t="s">
        <v>1466</v>
      </c>
      <c r="D466" s="59" t="s">
        <v>50</v>
      </c>
      <c r="E466" s="60" t="n">
        <v>11.7333333333333</v>
      </c>
      <c r="F466" s="61" t="n">
        <v>36544</v>
      </c>
      <c r="G466" s="62" t="n">
        <v>14.67</v>
      </c>
      <c r="H466" s="59" t="s">
        <v>71</v>
      </c>
      <c r="I466" s="63" t="n">
        <v>5</v>
      </c>
      <c r="J466" s="63" t="n">
        <v>1</v>
      </c>
      <c r="K466" s="64" t="n">
        <v>6</v>
      </c>
      <c r="L466" s="63" t="n">
        <v>3</v>
      </c>
      <c r="M466" s="64" t="n">
        <v>8</v>
      </c>
      <c r="N466" s="63" t="n">
        <v>1</v>
      </c>
      <c r="O466" s="63" t="n">
        <v>9</v>
      </c>
      <c r="P466" s="63" t="n">
        <v>3</v>
      </c>
      <c r="Q466" s="63" t="n">
        <v>8.2</v>
      </c>
      <c r="R466" s="63" t="n">
        <v>5</v>
      </c>
      <c r="S466" s="63" t="n">
        <v>20.2</v>
      </c>
      <c r="T466" s="64" t="n">
        <v>21.2</v>
      </c>
    </row>
    <row r="467" customFormat="false" ht="14.15" hidden="false" customHeight="true" outlineLevel="0" collapsed="false">
      <c r="A467" s="57" t="s">
        <v>1467</v>
      </c>
      <c r="B467" s="58" t="s">
        <v>1468</v>
      </c>
      <c r="C467" s="59" t="s">
        <v>1469</v>
      </c>
      <c r="D467" s="59" t="s">
        <v>50</v>
      </c>
      <c r="E467" s="60" t="n">
        <v>19.8666666666667</v>
      </c>
      <c r="F467" s="61" t="n">
        <v>36616</v>
      </c>
      <c r="G467" s="62" t="n">
        <v>28.67</v>
      </c>
      <c r="H467" s="59" t="s">
        <v>71</v>
      </c>
      <c r="I467" s="63" t="n">
        <v>5</v>
      </c>
      <c r="J467" s="63" t="n">
        <v>3</v>
      </c>
      <c r="K467" s="64" t="n">
        <v>8</v>
      </c>
      <c r="L467" s="63" t="n">
        <v>3</v>
      </c>
      <c r="M467" s="64" t="n">
        <v>6</v>
      </c>
      <c r="N467" s="63" t="n">
        <v>3</v>
      </c>
      <c r="O467" s="63" t="n">
        <v>9</v>
      </c>
      <c r="P467" s="63" t="n">
        <v>9</v>
      </c>
      <c r="Q467" s="63" t="n">
        <v>24.6</v>
      </c>
      <c r="R467" s="63" t="n">
        <v>3</v>
      </c>
      <c r="S467" s="63" t="n">
        <v>42.6</v>
      </c>
      <c r="T467" s="64" t="n">
        <v>45.6</v>
      </c>
    </row>
    <row r="468" customFormat="false" ht="14" hidden="false" customHeight="false" outlineLevel="0" collapsed="false">
      <c r="A468" s="82" t="s">
        <v>1470</v>
      </c>
      <c r="B468" s="89" t="s">
        <v>1471</v>
      </c>
      <c r="C468" s="90" t="s">
        <v>1472</v>
      </c>
      <c r="D468" s="59" t="s">
        <v>50</v>
      </c>
      <c r="E468" s="91" t="n">
        <v>26.6666666666667</v>
      </c>
      <c r="F468" s="61" t="n">
        <v>35494</v>
      </c>
      <c r="G468" s="63" t="n">
        <v>26.67</v>
      </c>
      <c r="H468" s="90" t="s">
        <v>71</v>
      </c>
      <c r="I468" s="63" t="n">
        <v>5</v>
      </c>
      <c r="J468" s="63" t="n">
        <v>3</v>
      </c>
      <c r="K468" s="64" t="n">
        <v>8</v>
      </c>
      <c r="L468" s="63" t="n">
        <v>3</v>
      </c>
      <c r="M468" s="64" t="n">
        <v>6</v>
      </c>
      <c r="N468" s="63" t="n">
        <v>3</v>
      </c>
      <c r="O468" s="63" t="n">
        <v>9</v>
      </c>
      <c r="P468" s="63" t="n">
        <v>9</v>
      </c>
      <c r="Q468" s="63" t="n">
        <v>45</v>
      </c>
      <c r="R468" s="63" t="n">
        <v>3</v>
      </c>
      <c r="S468" s="63" t="n">
        <v>63</v>
      </c>
      <c r="T468" s="64" t="n">
        <v>66</v>
      </c>
    </row>
    <row r="469" customFormat="false" ht="14" hidden="false" customHeight="false" outlineLevel="0" collapsed="false">
      <c r="A469" s="57" t="s">
        <v>1473</v>
      </c>
      <c r="B469" s="58" t="s">
        <v>1474</v>
      </c>
      <c r="C469" s="59" t="s">
        <v>1475</v>
      </c>
      <c r="D469" s="59" t="s">
        <v>50</v>
      </c>
      <c r="E469" s="60" t="n">
        <v>28</v>
      </c>
      <c r="F469" s="61" t="n">
        <v>38077</v>
      </c>
      <c r="G469" s="62" t="n">
        <v>20.33</v>
      </c>
      <c r="H469" s="59" t="s">
        <v>64</v>
      </c>
      <c r="I469" s="63" t="n">
        <v>10</v>
      </c>
      <c r="J469" s="63" t="n">
        <v>6</v>
      </c>
      <c r="K469" s="64" t="n">
        <v>16</v>
      </c>
      <c r="L469" s="63" t="n">
        <v>4</v>
      </c>
      <c r="M469" s="64" t="n">
        <v>7</v>
      </c>
      <c r="N469" s="63" t="n">
        <v>1</v>
      </c>
      <c r="O469" s="63" t="n">
        <v>6</v>
      </c>
      <c r="P469" s="63" t="n">
        <v>9</v>
      </c>
      <c r="Q469" s="63" t="n">
        <v>45</v>
      </c>
      <c r="R469" s="63" t="n">
        <v>3</v>
      </c>
      <c r="S469" s="63" t="n">
        <v>60</v>
      </c>
      <c r="T469" s="64" t="n">
        <v>61</v>
      </c>
    </row>
    <row r="470" customFormat="false" ht="14" hidden="false" customHeight="false" outlineLevel="0" collapsed="false">
      <c r="A470" s="82" t="s">
        <v>1476</v>
      </c>
      <c r="B470" s="58" t="s">
        <v>1477</v>
      </c>
      <c r="C470" s="59" t="s">
        <v>1478</v>
      </c>
      <c r="D470" s="59" t="s">
        <v>78</v>
      </c>
      <c r="E470" s="60" t="n">
        <v>18.83</v>
      </c>
      <c r="F470" s="61" t="n">
        <v>42112</v>
      </c>
      <c r="G470" s="62" t="s">
        <v>237</v>
      </c>
      <c r="H470" s="59"/>
      <c r="I470" s="62" t="n">
        <v>12.5</v>
      </c>
      <c r="J470" s="62" t="n">
        <v>2.5</v>
      </c>
      <c r="K470" s="64" t="n">
        <v>15</v>
      </c>
      <c r="L470" s="63" t="n">
        <v>7.5</v>
      </c>
      <c r="M470" s="64" t="n">
        <v>12.5</v>
      </c>
      <c r="N470" s="63" t="n">
        <v>1</v>
      </c>
      <c r="O470" s="63" t="n">
        <v>28</v>
      </c>
      <c r="P470" s="63" t="n">
        <v>29</v>
      </c>
      <c r="Q470" s="63" t="n">
        <v>10</v>
      </c>
      <c r="R470" s="63" t="n">
        <v>5</v>
      </c>
      <c r="S470" s="63" t="n">
        <v>28</v>
      </c>
      <c r="T470" s="64" t="n">
        <v>29</v>
      </c>
    </row>
    <row r="471" customFormat="false" ht="14.15" hidden="false" customHeight="true" outlineLevel="0" collapsed="false">
      <c r="A471" s="82" t="s">
        <v>1479</v>
      </c>
      <c r="B471" s="89" t="s">
        <v>1480</v>
      </c>
      <c r="C471" s="90" t="s">
        <v>1481</v>
      </c>
      <c r="D471" s="90" t="s">
        <v>143</v>
      </c>
      <c r="E471" s="91" t="n">
        <v>32.66</v>
      </c>
      <c r="F471" s="61" t="n">
        <v>38089</v>
      </c>
      <c r="G471" s="62" t="s">
        <v>86</v>
      </c>
      <c r="H471" s="90" t="s">
        <v>64</v>
      </c>
      <c r="I471" s="63" t="n">
        <v>13.5</v>
      </c>
      <c r="J471" s="63" t="n">
        <v>8.37</v>
      </c>
      <c r="K471" s="64" t="n">
        <v>21.87</v>
      </c>
      <c r="L471" s="63" t="n">
        <v>7.29</v>
      </c>
      <c r="M471" s="64" t="n">
        <v>8.29</v>
      </c>
      <c r="N471" s="63" t="n">
        <v>25</v>
      </c>
      <c r="O471" s="63" t="n">
        <v>8.1</v>
      </c>
      <c r="P471" s="63" t="n">
        <v>9.3</v>
      </c>
      <c r="Q471" s="63" t="n">
        <v>25.42</v>
      </c>
      <c r="R471" s="63" t="n">
        <v>1</v>
      </c>
      <c r="S471" s="63" t="n">
        <v>42.82</v>
      </c>
      <c r="T471" s="64" t="n">
        <v>67.82</v>
      </c>
    </row>
    <row r="472" customFormat="false" ht="14" hidden="false" customHeight="false" outlineLevel="0" collapsed="false">
      <c r="A472" s="57" t="s">
        <v>1482</v>
      </c>
      <c r="B472" s="120" t="s">
        <v>1483</v>
      </c>
      <c r="C472" s="93" t="s">
        <v>1484</v>
      </c>
      <c r="D472" s="94" t="s">
        <v>1485</v>
      </c>
      <c r="E472" s="95" t="n">
        <v>23.17</v>
      </c>
      <c r="F472" s="61" t="n">
        <v>43159</v>
      </c>
      <c r="G472" s="59" t="s">
        <v>139</v>
      </c>
      <c r="H472" s="90" t="s">
        <v>61</v>
      </c>
      <c r="I472" s="97" t="n">
        <v>10</v>
      </c>
      <c r="J472" s="97" t="n">
        <v>2</v>
      </c>
      <c r="K472" s="98" t="n">
        <v>12</v>
      </c>
      <c r="L472" s="96" t="n">
        <f aca="false">(2*(((1+1)/2*1)))</f>
        <v>2</v>
      </c>
      <c r="M472" s="98" t="n">
        <v>3</v>
      </c>
      <c r="N472" s="99" t="n">
        <v>25</v>
      </c>
      <c r="O472" s="96" t="n">
        <f aca="false">(3*(((2)/2)*3))</f>
        <v>9</v>
      </c>
      <c r="P472" s="99" t="n">
        <v>3</v>
      </c>
      <c r="Q472" s="96" t="n">
        <f aca="false">3.5*5</f>
        <v>17.5</v>
      </c>
      <c r="R472" s="100" t="n">
        <v>1</v>
      </c>
      <c r="S472" s="99" t="n">
        <v>6.5</v>
      </c>
      <c r="T472" s="98" t="n">
        <f aca="false">25+9+3+17.5</f>
        <v>54.5</v>
      </c>
    </row>
    <row r="473" customFormat="false" ht="14" hidden="false" customHeight="false" outlineLevel="0" collapsed="false">
      <c r="A473" s="82" t="s">
        <v>1486</v>
      </c>
      <c r="B473" s="58" t="s">
        <v>1487</v>
      </c>
      <c r="C473" s="59" t="s">
        <v>1488</v>
      </c>
      <c r="D473" s="59" t="s">
        <v>143</v>
      </c>
      <c r="E473" s="60" t="n">
        <v>40.3333333333333</v>
      </c>
      <c r="F473" s="61" t="n">
        <v>35466</v>
      </c>
      <c r="G473" s="62" t="n">
        <v>45.5</v>
      </c>
      <c r="H473" s="59" t="s">
        <v>98</v>
      </c>
      <c r="I473" s="63" t="n">
        <v>10</v>
      </c>
      <c r="J473" s="63" t="n">
        <v>10</v>
      </c>
      <c r="K473" s="64" t="n">
        <v>20</v>
      </c>
      <c r="L473" s="63" t="n">
        <v>30</v>
      </c>
      <c r="M473" s="64" t="n">
        <v>31</v>
      </c>
      <c r="N473" s="63" t="n">
        <v>15</v>
      </c>
      <c r="O473" s="63" t="n">
        <v>15</v>
      </c>
      <c r="P473" s="63" t="n">
        <v>15</v>
      </c>
      <c r="Q473" s="63" t="n">
        <v>25</v>
      </c>
      <c r="R473" s="63" t="n">
        <v>1</v>
      </c>
      <c r="S473" s="63" t="n">
        <v>55</v>
      </c>
      <c r="T473" s="64" t="n">
        <v>70</v>
      </c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  <c r="DR473" s="67"/>
      <c r="DS473" s="67"/>
      <c r="DT473" s="67"/>
      <c r="DU473" s="67"/>
      <c r="DV473" s="67"/>
      <c r="DW473" s="67"/>
      <c r="DX473" s="67"/>
      <c r="DY473" s="67"/>
      <c r="DZ473" s="67"/>
      <c r="EA473" s="67"/>
      <c r="EB473" s="67"/>
      <c r="EC473" s="67"/>
      <c r="ED473" s="67"/>
      <c r="EE473" s="67"/>
      <c r="EF473" s="67"/>
      <c r="EG473" s="67"/>
      <c r="EH473" s="67"/>
      <c r="EI473" s="67"/>
      <c r="EJ473" s="67"/>
      <c r="EK473" s="67"/>
      <c r="EL473" s="67"/>
      <c r="EM473" s="67"/>
      <c r="EN473" s="67"/>
      <c r="EO473" s="67"/>
      <c r="EP473" s="67"/>
      <c r="EQ473" s="67"/>
      <c r="ER473" s="67"/>
      <c r="ES473" s="67"/>
      <c r="ET473" s="67"/>
      <c r="EU473" s="67"/>
      <c r="EV473" s="67"/>
      <c r="EW473" s="67"/>
      <c r="EX473" s="67"/>
      <c r="EY473" s="67"/>
      <c r="EZ473" s="67"/>
      <c r="FA473" s="67"/>
      <c r="FB473" s="67"/>
      <c r="FC473" s="67"/>
      <c r="FD473" s="67"/>
      <c r="FE473" s="67"/>
      <c r="FF473" s="67"/>
      <c r="FG473" s="67"/>
      <c r="FH473" s="67"/>
      <c r="FI473" s="67"/>
      <c r="FJ473" s="67"/>
      <c r="FK473" s="67"/>
      <c r="FL473" s="67"/>
      <c r="FM473" s="67"/>
      <c r="FN473" s="67"/>
      <c r="FO473" s="67"/>
      <c r="FP473" s="67"/>
      <c r="FQ473" s="67"/>
      <c r="FR473" s="67"/>
      <c r="FS473" s="67"/>
      <c r="FT473" s="67"/>
      <c r="FU473" s="67"/>
      <c r="FV473" s="67"/>
      <c r="FW473" s="67"/>
      <c r="FX473" s="67"/>
      <c r="FY473" s="67"/>
      <c r="FZ473" s="67"/>
      <c r="GA473" s="67"/>
      <c r="GB473" s="67"/>
      <c r="GC473" s="67"/>
      <c r="GD473" s="67"/>
      <c r="GE473" s="67"/>
      <c r="GF473" s="67"/>
      <c r="GG473" s="67"/>
      <c r="GH473" s="67"/>
      <c r="GI473" s="67"/>
      <c r="GJ473" s="67"/>
      <c r="GK473" s="67"/>
      <c r="GL473" s="67"/>
      <c r="GM473" s="67"/>
      <c r="GN473" s="67"/>
      <c r="GO473" s="67"/>
      <c r="GP473" s="67"/>
      <c r="GQ473" s="67"/>
      <c r="GR473" s="67"/>
      <c r="GS473" s="67"/>
      <c r="GT473" s="67"/>
      <c r="GU473" s="67"/>
      <c r="GV473" s="67"/>
      <c r="GW473" s="67"/>
      <c r="GX473" s="67"/>
      <c r="GY473" s="67"/>
      <c r="GZ473" s="67"/>
      <c r="HA473" s="67"/>
      <c r="HB473" s="67"/>
      <c r="HC473" s="67"/>
      <c r="HD473" s="67"/>
      <c r="HE473" s="67"/>
      <c r="HF473" s="67"/>
      <c r="HG473" s="67"/>
      <c r="HH473" s="67"/>
      <c r="HI473" s="67"/>
      <c r="HJ473" s="67"/>
      <c r="HK473" s="67"/>
      <c r="HL473" s="67"/>
      <c r="HM473" s="67"/>
      <c r="HN473" s="67"/>
      <c r="HO473" s="67"/>
      <c r="HP473" s="67"/>
      <c r="HQ473" s="67"/>
      <c r="HR473" s="67"/>
      <c r="HS473" s="67"/>
      <c r="HT473" s="67"/>
      <c r="HU473" s="67"/>
      <c r="HV473" s="67"/>
      <c r="HW473" s="67"/>
      <c r="HX473" s="67"/>
      <c r="HY473" s="67"/>
      <c r="HZ473" s="67"/>
      <c r="IA473" s="67"/>
      <c r="IB473" s="67"/>
      <c r="IC473" s="67"/>
      <c r="ID473" s="67"/>
      <c r="IE473" s="67"/>
      <c r="IF473" s="67"/>
      <c r="IG473" s="67"/>
      <c r="IH473" s="67"/>
      <c r="II473" s="67"/>
      <c r="IJ473" s="67"/>
      <c r="IK473" s="67"/>
      <c r="IL473" s="67"/>
      <c r="IM473" s="67"/>
      <c r="IN473" s="67"/>
      <c r="IO473" s="67"/>
      <c r="IP473" s="67"/>
      <c r="IQ473" s="67"/>
      <c r="IR473" s="67"/>
      <c r="IS473" s="67"/>
      <c r="IT473" s="67"/>
      <c r="IU473" s="67"/>
    </row>
    <row r="474" customFormat="false" ht="14" hidden="false" customHeight="false" outlineLevel="0" collapsed="false">
      <c r="A474" s="57" t="s">
        <v>1489</v>
      </c>
      <c r="B474" s="89" t="s">
        <v>1490</v>
      </c>
      <c r="C474" s="90" t="s">
        <v>1491</v>
      </c>
      <c r="D474" s="59" t="s">
        <v>78</v>
      </c>
      <c r="E474" s="91" t="n">
        <v>16.44</v>
      </c>
      <c r="F474" s="61" t="n">
        <v>36172</v>
      </c>
      <c r="G474" s="63" t="n">
        <v>17.77</v>
      </c>
      <c r="H474" s="90" t="s">
        <v>64</v>
      </c>
      <c r="I474" s="63" t="n">
        <v>5</v>
      </c>
      <c r="J474" s="63" t="n">
        <v>1.9</v>
      </c>
      <c r="K474" s="64" t="n">
        <v>6.9</v>
      </c>
      <c r="L474" s="63" t="n">
        <v>2.45</v>
      </c>
      <c r="M474" s="64" t="n">
        <v>5.45</v>
      </c>
      <c r="N474" s="63" t="n">
        <v>9</v>
      </c>
      <c r="O474" s="63" t="n">
        <v>7.35</v>
      </c>
      <c r="P474" s="63" t="n">
        <v>5.7</v>
      </c>
      <c r="Q474" s="63" t="n">
        <v>14.915</v>
      </c>
      <c r="R474" s="63" t="n">
        <v>3</v>
      </c>
      <c r="S474" s="63" t="n">
        <v>27.965</v>
      </c>
      <c r="T474" s="64" t="n">
        <v>36.965</v>
      </c>
    </row>
    <row r="475" customFormat="false" ht="14" hidden="false" customHeight="false" outlineLevel="0" collapsed="false">
      <c r="A475" s="57" t="s">
        <v>1492</v>
      </c>
      <c r="B475" s="58" t="s">
        <v>1493</v>
      </c>
      <c r="C475" s="59" t="s">
        <v>1494</v>
      </c>
      <c r="D475" s="59" t="s">
        <v>85</v>
      </c>
      <c r="E475" s="60" t="n">
        <v>26.5766666666667</v>
      </c>
      <c r="F475" s="61" t="n">
        <v>38411</v>
      </c>
      <c r="G475" s="62" t="s">
        <v>54</v>
      </c>
      <c r="H475" s="59" t="s">
        <v>303</v>
      </c>
      <c r="I475" s="63" t="n">
        <v>10</v>
      </c>
      <c r="J475" s="63" t="n">
        <v>3.8</v>
      </c>
      <c r="K475" s="64" t="n">
        <v>13.8</v>
      </c>
      <c r="L475" s="63" t="n">
        <v>2.9</v>
      </c>
      <c r="M475" s="64" t="n">
        <v>3.9</v>
      </c>
      <c r="N475" s="63" t="n">
        <v>25</v>
      </c>
      <c r="O475" s="63" t="n">
        <v>4.35</v>
      </c>
      <c r="P475" s="63" t="n">
        <v>17.1</v>
      </c>
      <c r="Q475" s="63" t="n">
        <v>15.58</v>
      </c>
      <c r="R475" s="63" t="n">
        <v>1</v>
      </c>
      <c r="S475" s="63" t="n">
        <v>37.03</v>
      </c>
      <c r="T475" s="64" t="n">
        <v>62.03</v>
      </c>
    </row>
    <row r="476" customFormat="false" ht="15" hidden="false" customHeight="true" outlineLevel="0" collapsed="false">
      <c r="A476" s="57" t="s">
        <v>1495</v>
      </c>
      <c r="B476" s="58" t="s">
        <v>1496</v>
      </c>
      <c r="C476" s="59" t="s">
        <v>1497</v>
      </c>
      <c r="D476" s="59" t="s">
        <v>50</v>
      </c>
      <c r="E476" s="60" t="n">
        <v>23.4</v>
      </c>
      <c r="F476" s="61" t="n">
        <v>38411</v>
      </c>
      <c r="G476" s="62" t="n">
        <v>30</v>
      </c>
      <c r="H476" s="59" t="s">
        <v>71</v>
      </c>
      <c r="I476" s="63" t="n">
        <v>8.33333333333333</v>
      </c>
      <c r="J476" s="63" t="n">
        <v>5</v>
      </c>
      <c r="K476" s="64" t="n">
        <v>13.3333333333333</v>
      </c>
      <c r="L476" s="63" t="n">
        <v>6.66666666666667</v>
      </c>
      <c r="M476" s="64" t="n">
        <v>9.66666666666667</v>
      </c>
      <c r="N476" s="63" t="n">
        <v>1</v>
      </c>
      <c r="O476" s="63" t="n">
        <v>12</v>
      </c>
      <c r="P476" s="63" t="n">
        <v>9</v>
      </c>
      <c r="Q476" s="63" t="n">
        <v>25.2</v>
      </c>
      <c r="R476" s="63" t="n">
        <v>3</v>
      </c>
      <c r="S476" s="63" t="n">
        <v>46.2</v>
      </c>
      <c r="T476" s="64" t="n">
        <v>47.2</v>
      </c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  <c r="DR476" s="67"/>
      <c r="DS476" s="67"/>
      <c r="DT476" s="67"/>
      <c r="DU476" s="67"/>
      <c r="DV476" s="67"/>
      <c r="DW476" s="67"/>
      <c r="DX476" s="67"/>
      <c r="DY476" s="67"/>
      <c r="DZ476" s="67"/>
      <c r="EA476" s="67"/>
      <c r="EB476" s="67"/>
      <c r="EC476" s="67"/>
      <c r="ED476" s="67"/>
      <c r="EE476" s="67"/>
      <c r="EF476" s="67"/>
      <c r="EG476" s="67"/>
      <c r="EH476" s="67"/>
      <c r="EI476" s="67"/>
      <c r="EJ476" s="67"/>
      <c r="EK476" s="67"/>
      <c r="EL476" s="67"/>
      <c r="EM476" s="67"/>
      <c r="EN476" s="67"/>
      <c r="EO476" s="67"/>
      <c r="EP476" s="67"/>
      <c r="EQ476" s="67"/>
      <c r="ER476" s="67"/>
      <c r="ES476" s="67"/>
      <c r="ET476" s="67"/>
      <c r="EU476" s="67"/>
      <c r="EV476" s="67"/>
      <c r="EW476" s="67"/>
      <c r="EX476" s="67"/>
      <c r="EY476" s="67"/>
      <c r="EZ476" s="67"/>
      <c r="FA476" s="67"/>
      <c r="FB476" s="67"/>
      <c r="FC476" s="67"/>
      <c r="FD476" s="67"/>
      <c r="FE476" s="67"/>
      <c r="FF476" s="67"/>
      <c r="FG476" s="67"/>
      <c r="FH476" s="67"/>
      <c r="FI476" s="67"/>
      <c r="FJ476" s="67"/>
      <c r="FK476" s="67"/>
      <c r="FL476" s="67"/>
      <c r="FM476" s="67"/>
      <c r="FN476" s="67"/>
      <c r="FO476" s="67"/>
      <c r="FP476" s="67"/>
      <c r="FQ476" s="67"/>
      <c r="FR476" s="67"/>
      <c r="FS476" s="67"/>
      <c r="FT476" s="67"/>
      <c r="FU476" s="67"/>
      <c r="FV476" s="67"/>
      <c r="FW476" s="67"/>
      <c r="FX476" s="67"/>
      <c r="FY476" s="67"/>
      <c r="FZ476" s="67"/>
      <c r="GA476" s="67"/>
      <c r="GB476" s="67"/>
      <c r="GC476" s="67"/>
      <c r="GD476" s="67"/>
      <c r="GE476" s="67"/>
      <c r="GF476" s="67"/>
      <c r="GG476" s="67"/>
      <c r="GH476" s="67"/>
      <c r="GI476" s="67"/>
      <c r="GJ476" s="67"/>
      <c r="GK476" s="67"/>
      <c r="GL476" s="67"/>
      <c r="GM476" s="67"/>
      <c r="GN476" s="67"/>
      <c r="GO476" s="67"/>
      <c r="GP476" s="67"/>
      <c r="GQ476" s="67"/>
      <c r="GR476" s="67"/>
      <c r="GS476" s="67"/>
      <c r="GT476" s="67"/>
      <c r="GU476" s="67"/>
      <c r="GV476" s="67"/>
      <c r="GW476" s="67"/>
      <c r="GX476" s="67"/>
      <c r="GY476" s="67"/>
      <c r="GZ476" s="67"/>
      <c r="HA476" s="67"/>
      <c r="HB476" s="67"/>
      <c r="HC476" s="67"/>
      <c r="HD476" s="67"/>
      <c r="HE476" s="67"/>
      <c r="HF476" s="67"/>
      <c r="HG476" s="67"/>
      <c r="HH476" s="67"/>
      <c r="HI476" s="67"/>
      <c r="HJ476" s="67"/>
      <c r="HK476" s="67"/>
      <c r="HL476" s="67"/>
      <c r="HM476" s="67"/>
      <c r="HN476" s="67"/>
      <c r="HO476" s="67"/>
      <c r="HP476" s="67"/>
      <c r="HQ476" s="67"/>
      <c r="HR476" s="67"/>
      <c r="HS476" s="67"/>
      <c r="HT476" s="67"/>
      <c r="HU476" s="67"/>
      <c r="HV476" s="67"/>
      <c r="HW476" s="67"/>
      <c r="HX476" s="67"/>
      <c r="HY476" s="67"/>
      <c r="HZ476" s="67"/>
      <c r="IA476" s="67"/>
      <c r="IB476" s="67"/>
      <c r="IC476" s="67"/>
      <c r="ID476" s="67"/>
      <c r="IE476" s="67"/>
      <c r="IF476" s="67"/>
      <c r="IG476" s="67"/>
      <c r="IH476" s="67"/>
      <c r="II476" s="67"/>
      <c r="IJ476" s="67"/>
      <c r="IK476" s="67"/>
      <c r="IL476" s="67"/>
      <c r="IM476" s="67"/>
      <c r="IN476" s="67"/>
      <c r="IO476" s="67"/>
      <c r="IP476" s="67"/>
      <c r="IQ476" s="67"/>
      <c r="IR476" s="67"/>
      <c r="IS476" s="67"/>
      <c r="IT476" s="67"/>
      <c r="IU476" s="67"/>
    </row>
    <row r="477" customFormat="false" ht="14" hidden="false" customHeight="false" outlineLevel="0" collapsed="false">
      <c r="A477" s="57" t="s">
        <v>1498</v>
      </c>
      <c r="B477" s="58" t="s">
        <v>1499</v>
      </c>
      <c r="C477" s="59" t="s">
        <v>1500</v>
      </c>
      <c r="D477" s="59" t="s">
        <v>78</v>
      </c>
      <c r="E477" s="60" t="n">
        <v>23.9333333333333</v>
      </c>
      <c r="F477" s="61" t="n">
        <v>38411</v>
      </c>
      <c r="G477" s="62" t="s">
        <v>54</v>
      </c>
      <c r="H477" s="59" t="s">
        <v>64</v>
      </c>
      <c r="I477" s="63" t="n">
        <v>5</v>
      </c>
      <c r="J477" s="63" t="n">
        <v>1.9</v>
      </c>
      <c r="K477" s="64" t="n">
        <v>6.9</v>
      </c>
      <c r="L477" s="63" t="n">
        <v>7.35</v>
      </c>
      <c r="M477" s="64" t="n">
        <v>8.35</v>
      </c>
      <c r="N477" s="63" t="n">
        <v>15</v>
      </c>
      <c r="O477" s="63" t="n">
        <v>7.35</v>
      </c>
      <c r="P477" s="63" t="n">
        <v>5.7</v>
      </c>
      <c r="Q477" s="63" t="n">
        <v>28.5</v>
      </c>
      <c r="R477" s="63" t="n">
        <v>1</v>
      </c>
      <c r="S477" s="63" t="n">
        <v>41.55</v>
      </c>
      <c r="T477" s="64" t="n">
        <v>56.55</v>
      </c>
    </row>
    <row r="478" customFormat="false" ht="14" hidden="false" customHeight="false" outlineLevel="0" collapsed="false">
      <c r="A478" s="57" t="s">
        <v>1501</v>
      </c>
      <c r="B478" s="58" t="s">
        <v>1502</v>
      </c>
      <c r="C478" s="59" t="s">
        <v>1503</v>
      </c>
      <c r="D478" s="59" t="s">
        <v>78</v>
      </c>
      <c r="E478" s="60" t="n">
        <v>25.3333333333333</v>
      </c>
      <c r="F478" s="61" t="n">
        <v>38411</v>
      </c>
      <c r="G478" s="62" t="n">
        <v>25.3</v>
      </c>
      <c r="H478" s="59" t="s">
        <v>123</v>
      </c>
      <c r="I478" s="63" t="n">
        <v>5</v>
      </c>
      <c r="J478" s="63" t="n">
        <v>1</v>
      </c>
      <c r="K478" s="64" t="n">
        <v>6</v>
      </c>
      <c r="L478" s="63" t="n">
        <v>1</v>
      </c>
      <c r="M478" s="64" t="n">
        <v>2</v>
      </c>
      <c r="N478" s="63" t="n">
        <v>25</v>
      </c>
      <c r="O478" s="63" t="n">
        <v>3</v>
      </c>
      <c r="P478" s="63" t="n">
        <v>15</v>
      </c>
      <c r="Q478" s="63" t="n">
        <v>25</v>
      </c>
      <c r="R478" s="63" t="n">
        <v>1</v>
      </c>
      <c r="S478" s="63" t="n">
        <v>43</v>
      </c>
      <c r="T478" s="64" t="n">
        <v>68</v>
      </c>
    </row>
    <row r="479" customFormat="false" ht="14" hidden="false" customHeight="false" outlineLevel="0" collapsed="false">
      <c r="A479" s="57" t="s">
        <v>1504</v>
      </c>
      <c r="B479" s="101" t="s">
        <v>1505</v>
      </c>
      <c r="C479" s="102" t="s">
        <v>1506</v>
      </c>
      <c r="D479" s="102" t="s">
        <v>50</v>
      </c>
      <c r="E479" s="103" t="n">
        <v>45.78</v>
      </c>
      <c r="F479" s="104" t="n">
        <v>39578</v>
      </c>
      <c r="G479" s="105" t="s">
        <v>54</v>
      </c>
      <c r="H479" s="102" t="s">
        <v>61</v>
      </c>
      <c r="I479" s="102" t="n">
        <v>11.67</v>
      </c>
      <c r="J479" s="102" t="n">
        <v>7</v>
      </c>
      <c r="K479" s="106" t="n">
        <v>18.67</v>
      </c>
      <c r="L479" s="102" t="n">
        <v>4.67</v>
      </c>
      <c r="M479" s="106" t="n">
        <v>1</v>
      </c>
      <c r="N479" s="102" t="n">
        <v>6</v>
      </c>
      <c r="O479" s="102" t="n">
        <v>27</v>
      </c>
      <c r="P479" s="102" t="n">
        <v>75</v>
      </c>
      <c r="Q479" s="102" t="n">
        <v>5</v>
      </c>
      <c r="R479" s="102" t="n">
        <v>9.67</v>
      </c>
      <c r="S479" s="102" t="n">
        <v>108</v>
      </c>
      <c r="T479" s="106" t="n">
        <v>109</v>
      </c>
    </row>
    <row r="480" customFormat="false" ht="14" hidden="false" customHeight="false" outlineLevel="0" collapsed="false">
      <c r="A480" s="57" t="s">
        <v>852</v>
      </c>
      <c r="B480" s="58" t="s">
        <v>1507</v>
      </c>
      <c r="C480" s="59" t="s">
        <v>854</v>
      </c>
      <c r="D480" s="59" t="s">
        <v>50</v>
      </c>
      <c r="E480" s="60" t="n">
        <v>21.9</v>
      </c>
      <c r="F480" s="61" t="n">
        <v>38411</v>
      </c>
      <c r="G480" s="62" t="n">
        <v>20.33</v>
      </c>
      <c r="H480" s="59" t="s">
        <v>71</v>
      </c>
      <c r="I480" s="63" t="n">
        <v>7.5</v>
      </c>
      <c r="J480" s="63" t="n">
        <v>4.5</v>
      </c>
      <c r="K480" s="64" t="n">
        <v>12</v>
      </c>
      <c r="L480" s="63" t="n">
        <v>4.5</v>
      </c>
      <c r="M480" s="64" t="n">
        <v>9.5</v>
      </c>
      <c r="N480" s="63" t="n">
        <v>1</v>
      </c>
      <c r="O480" s="63" t="n">
        <v>9</v>
      </c>
      <c r="P480" s="63" t="n">
        <v>9</v>
      </c>
      <c r="Q480" s="63" t="n">
        <v>25.2</v>
      </c>
      <c r="R480" s="63" t="n">
        <v>5</v>
      </c>
      <c r="S480" s="63" t="n">
        <v>43.2</v>
      </c>
      <c r="T480" s="64" t="n">
        <v>44.2</v>
      </c>
    </row>
    <row r="481" customFormat="false" ht="14.15" hidden="false" customHeight="true" outlineLevel="0" collapsed="false">
      <c r="A481" s="57" t="s">
        <v>1508</v>
      </c>
      <c r="B481" s="58" t="s">
        <v>1509</v>
      </c>
      <c r="C481" s="59" t="s">
        <v>1510</v>
      </c>
      <c r="D481" s="59" t="s">
        <v>50</v>
      </c>
      <c r="E481" s="60" t="n">
        <v>22.13</v>
      </c>
      <c r="F481" s="61" t="n">
        <v>38411</v>
      </c>
      <c r="G481" s="62" t="n">
        <v>16.8</v>
      </c>
      <c r="H481" s="59" t="s">
        <v>931</v>
      </c>
      <c r="I481" s="63" t="n">
        <v>11</v>
      </c>
      <c r="J481" s="63" t="n">
        <v>6.6</v>
      </c>
      <c r="K481" s="64" t="n">
        <v>17.6</v>
      </c>
      <c r="L481" s="63" t="n">
        <v>8.8</v>
      </c>
      <c r="M481" s="64" t="n">
        <v>11.8</v>
      </c>
      <c r="N481" s="63" t="n">
        <v>1</v>
      </c>
      <c r="O481" s="63" t="n">
        <v>12</v>
      </c>
      <c r="P481" s="63" t="n">
        <v>9</v>
      </c>
      <c r="Q481" s="63" t="n">
        <v>15</v>
      </c>
      <c r="R481" s="63" t="n">
        <v>3</v>
      </c>
      <c r="S481" s="63" t="n">
        <v>36</v>
      </c>
      <c r="T481" s="64" t="n">
        <v>37</v>
      </c>
    </row>
    <row r="482" customFormat="false" ht="14" hidden="false" customHeight="false" outlineLevel="0" collapsed="false">
      <c r="A482" s="57" t="s">
        <v>1511</v>
      </c>
      <c r="B482" s="58" t="s">
        <v>1512</v>
      </c>
      <c r="C482" s="59" t="s">
        <v>1513</v>
      </c>
      <c r="D482" s="59" t="s">
        <v>78</v>
      </c>
      <c r="E482" s="60" t="n">
        <v>66</v>
      </c>
      <c r="F482" s="61" t="n">
        <v>36257</v>
      </c>
      <c r="G482" s="62" t="n">
        <v>66</v>
      </c>
      <c r="H482" s="59" t="s">
        <v>123</v>
      </c>
      <c r="I482" s="63" t="n">
        <v>25</v>
      </c>
      <c r="J482" s="63" t="n">
        <v>15</v>
      </c>
      <c r="K482" s="64" t="n">
        <v>40</v>
      </c>
      <c r="L482" s="63" t="n">
        <v>3</v>
      </c>
      <c r="M482" s="64" t="n">
        <v>6</v>
      </c>
      <c r="N482" s="63" t="n">
        <v>15</v>
      </c>
      <c r="O482" s="63" t="n">
        <v>27</v>
      </c>
      <c r="P482" s="63" t="n">
        <v>27</v>
      </c>
      <c r="Q482" s="63" t="n">
        <v>75</v>
      </c>
      <c r="R482" s="63" t="n">
        <v>3</v>
      </c>
      <c r="S482" s="63" t="n">
        <v>129</v>
      </c>
      <c r="T482" s="64" t="n">
        <v>144</v>
      </c>
    </row>
    <row r="483" customFormat="false" ht="14" hidden="false" customHeight="false" outlineLevel="0" collapsed="false">
      <c r="A483" s="169" t="s">
        <v>1514</v>
      </c>
      <c r="B483" s="58" t="s">
        <v>1515</v>
      </c>
      <c r="C483" s="59" t="s">
        <v>1516</v>
      </c>
      <c r="D483" s="59" t="s">
        <v>50</v>
      </c>
      <c r="E483" s="60" t="n">
        <v>23.5</v>
      </c>
      <c r="F483" s="61" t="n">
        <v>42906</v>
      </c>
      <c r="G483" s="62" t="s">
        <v>54</v>
      </c>
      <c r="H483" s="59"/>
      <c r="I483" s="63" t="n">
        <v>7.5</v>
      </c>
      <c r="J483" s="63" t="n">
        <v>4.5</v>
      </c>
      <c r="K483" s="64" t="n">
        <v>12</v>
      </c>
      <c r="L483" s="63" t="n">
        <v>13.5</v>
      </c>
      <c r="M483" s="64" t="n">
        <v>16.5</v>
      </c>
      <c r="N483" s="63" t="n">
        <v>9</v>
      </c>
      <c r="O483" s="63" t="n">
        <v>9</v>
      </c>
      <c r="P483" s="63" t="n">
        <v>9</v>
      </c>
      <c r="Q483" s="63" t="n">
        <v>15</v>
      </c>
      <c r="R483" s="63" t="n">
        <v>3</v>
      </c>
      <c r="S483" s="63" t="n">
        <v>33</v>
      </c>
      <c r="T483" s="64" t="n">
        <v>42</v>
      </c>
    </row>
    <row r="484" customFormat="false" ht="14" hidden="false" customHeight="false" outlineLevel="0" collapsed="false">
      <c r="A484" s="57" t="s">
        <v>1517</v>
      </c>
      <c r="B484" s="58" t="s">
        <v>1518</v>
      </c>
      <c r="C484" s="59" t="s">
        <v>1519</v>
      </c>
      <c r="D484" s="59" t="s">
        <v>50</v>
      </c>
      <c r="E484" s="60" t="n">
        <v>20.6883333333333</v>
      </c>
      <c r="F484" s="61" t="n">
        <v>38321</v>
      </c>
      <c r="G484" s="62" t="s">
        <v>54</v>
      </c>
      <c r="H484" s="59" t="s">
        <v>98</v>
      </c>
      <c r="I484" s="63" t="n">
        <v>7.5</v>
      </c>
      <c r="J484" s="63" t="n">
        <v>3.15</v>
      </c>
      <c r="K484" s="64" t="n">
        <v>10.65</v>
      </c>
      <c r="L484" s="63" t="n">
        <v>3.825</v>
      </c>
      <c r="M484" s="64" t="n">
        <v>4.825</v>
      </c>
      <c r="N484" s="63" t="n">
        <v>15</v>
      </c>
      <c r="O484" s="63" t="n">
        <v>7.65</v>
      </c>
      <c r="P484" s="63" t="n">
        <v>6.3</v>
      </c>
      <c r="Q484" s="63" t="n">
        <v>17.64</v>
      </c>
      <c r="R484" s="63" t="n">
        <v>1</v>
      </c>
      <c r="S484" s="63" t="n">
        <v>31.59</v>
      </c>
      <c r="T484" s="64" t="n">
        <v>46.59</v>
      </c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  <c r="DS484" s="67"/>
      <c r="DT484" s="67"/>
      <c r="DU484" s="67"/>
      <c r="DV484" s="67"/>
      <c r="DW484" s="67"/>
      <c r="DX484" s="67"/>
      <c r="DY484" s="67"/>
      <c r="DZ484" s="67"/>
      <c r="EA484" s="67"/>
      <c r="EB484" s="67"/>
      <c r="EC484" s="67"/>
      <c r="ED484" s="67"/>
      <c r="EE484" s="67"/>
      <c r="EF484" s="67"/>
      <c r="EG484" s="67"/>
      <c r="EH484" s="67"/>
      <c r="EI484" s="67"/>
      <c r="EJ484" s="67"/>
      <c r="EK484" s="67"/>
      <c r="EL484" s="67"/>
      <c r="EM484" s="67"/>
      <c r="EN484" s="67"/>
      <c r="EO484" s="67"/>
      <c r="EP484" s="67"/>
      <c r="EQ484" s="67"/>
      <c r="ER484" s="67"/>
      <c r="ES484" s="67"/>
      <c r="ET484" s="67"/>
      <c r="EU484" s="67"/>
      <c r="EV484" s="67"/>
      <c r="EW484" s="67"/>
      <c r="EX484" s="67"/>
      <c r="EY484" s="67"/>
      <c r="EZ484" s="67"/>
      <c r="FA484" s="67"/>
      <c r="FB484" s="67"/>
      <c r="FC484" s="67"/>
      <c r="FD484" s="67"/>
      <c r="FE484" s="67"/>
      <c r="FF484" s="67"/>
      <c r="FG484" s="67"/>
      <c r="FH484" s="67"/>
      <c r="FI484" s="67"/>
      <c r="FJ484" s="67"/>
      <c r="FK484" s="67"/>
      <c r="FL484" s="67"/>
      <c r="FM484" s="67"/>
      <c r="FN484" s="67"/>
      <c r="FO484" s="67"/>
      <c r="FP484" s="67"/>
      <c r="FQ484" s="67"/>
      <c r="FR484" s="67"/>
      <c r="FS484" s="67"/>
      <c r="FT484" s="67"/>
      <c r="FU484" s="67"/>
      <c r="FV484" s="67"/>
      <c r="FW484" s="67"/>
      <c r="FX484" s="67"/>
      <c r="FY484" s="67"/>
      <c r="FZ484" s="67"/>
      <c r="GA484" s="67"/>
      <c r="GB484" s="67"/>
      <c r="GC484" s="67"/>
      <c r="GD484" s="67"/>
      <c r="GE484" s="67"/>
      <c r="GF484" s="67"/>
      <c r="GG484" s="67"/>
      <c r="GH484" s="67"/>
      <c r="GI484" s="67"/>
      <c r="GJ484" s="67"/>
      <c r="GK484" s="67"/>
      <c r="GL484" s="67"/>
      <c r="GM484" s="67"/>
      <c r="GN484" s="67"/>
      <c r="GO484" s="67"/>
      <c r="GP484" s="67"/>
      <c r="GQ484" s="67"/>
      <c r="GR484" s="67"/>
      <c r="GS484" s="67"/>
      <c r="GT484" s="67"/>
      <c r="GU484" s="67"/>
      <c r="GV484" s="67"/>
      <c r="GW484" s="67"/>
      <c r="GX484" s="67"/>
      <c r="GY484" s="67"/>
      <c r="GZ484" s="67"/>
      <c r="HA484" s="67"/>
      <c r="HB484" s="67"/>
      <c r="HC484" s="67"/>
      <c r="HD484" s="67"/>
      <c r="HE484" s="67"/>
      <c r="HF484" s="67"/>
      <c r="HG484" s="67"/>
      <c r="HH484" s="67"/>
      <c r="HI484" s="67"/>
      <c r="HJ484" s="67"/>
      <c r="HK484" s="67"/>
      <c r="HL484" s="67"/>
      <c r="HM484" s="67"/>
      <c r="HN484" s="67"/>
      <c r="HO484" s="67"/>
      <c r="HP484" s="67"/>
      <c r="HQ484" s="67"/>
      <c r="HR484" s="67"/>
      <c r="HS484" s="67"/>
      <c r="HT484" s="67"/>
      <c r="HU484" s="67"/>
      <c r="HV484" s="67"/>
      <c r="HW484" s="67"/>
      <c r="HX484" s="67"/>
      <c r="HY484" s="67"/>
      <c r="HZ484" s="67"/>
      <c r="IA484" s="67"/>
      <c r="IB484" s="67"/>
      <c r="IC484" s="67"/>
      <c r="ID484" s="67"/>
      <c r="IE484" s="67"/>
      <c r="IF484" s="67"/>
      <c r="IG484" s="67"/>
      <c r="IH484" s="67"/>
      <c r="II484" s="67"/>
      <c r="IJ484" s="67"/>
      <c r="IK484" s="67"/>
      <c r="IL484" s="67"/>
      <c r="IM484" s="67"/>
      <c r="IN484" s="67"/>
      <c r="IO484" s="67"/>
      <c r="IP484" s="67"/>
      <c r="IQ484" s="67"/>
      <c r="IR484" s="67"/>
      <c r="IS484" s="67"/>
      <c r="IT484" s="67"/>
      <c r="IU484" s="67"/>
    </row>
    <row r="485" customFormat="false" ht="14" hidden="false" customHeight="false" outlineLevel="0" collapsed="false">
      <c r="A485" s="57" t="s">
        <v>1186</v>
      </c>
      <c r="B485" s="89" t="s">
        <v>1520</v>
      </c>
      <c r="C485" s="90" t="s">
        <v>1188</v>
      </c>
      <c r="D485" s="90" t="s">
        <v>143</v>
      </c>
      <c r="E485" s="91" t="n">
        <v>22.21</v>
      </c>
      <c r="F485" s="62" t="s">
        <v>86</v>
      </c>
      <c r="G485" s="62" t="s">
        <v>86</v>
      </c>
      <c r="H485" s="90" t="s">
        <v>127</v>
      </c>
      <c r="I485" s="63" t="n">
        <v>15</v>
      </c>
      <c r="J485" s="63" t="n">
        <v>3</v>
      </c>
      <c r="K485" s="64" t="n">
        <v>18</v>
      </c>
      <c r="L485" s="63" t="n">
        <v>3</v>
      </c>
      <c r="M485" s="64" t="n">
        <v>4.6</v>
      </c>
      <c r="N485" s="63" t="n">
        <v>13.68</v>
      </c>
      <c r="O485" s="63" t="n">
        <v>15</v>
      </c>
      <c r="P485" s="63" t="n">
        <v>3</v>
      </c>
      <c r="Q485" s="63" t="n">
        <v>12.35</v>
      </c>
      <c r="R485" s="63" t="n">
        <v>1.6</v>
      </c>
      <c r="S485" s="63" t="n">
        <v>30.35</v>
      </c>
      <c r="T485" s="64" t="n">
        <v>44.03</v>
      </c>
    </row>
    <row r="486" customFormat="false" ht="14" hidden="false" customHeight="false" outlineLevel="0" collapsed="false">
      <c r="A486" s="57" t="s">
        <v>1521</v>
      </c>
      <c r="B486" s="89" t="s">
        <v>1522</v>
      </c>
      <c r="C486" s="76" t="s">
        <v>1523</v>
      </c>
      <c r="D486" s="90" t="s">
        <v>143</v>
      </c>
      <c r="E486" s="91" t="n">
        <v>29</v>
      </c>
      <c r="F486" s="62" t="s">
        <v>1524</v>
      </c>
      <c r="G486" s="62" t="s">
        <v>237</v>
      </c>
      <c r="H486" s="90" t="s">
        <v>127</v>
      </c>
      <c r="I486" s="63" t="n">
        <v>10</v>
      </c>
      <c r="J486" s="63" t="n">
        <v>2</v>
      </c>
      <c r="K486" s="64" t="n">
        <v>12</v>
      </c>
      <c r="L486" s="63" t="n">
        <v>18</v>
      </c>
      <c r="M486" s="64" t="n">
        <v>21</v>
      </c>
      <c r="N486" s="63" t="n">
        <v>9</v>
      </c>
      <c r="O486" s="63" t="n">
        <v>27</v>
      </c>
      <c r="P486" s="63" t="n">
        <v>3</v>
      </c>
      <c r="Q486" s="63" t="n">
        <v>15</v>
      </c>
      <c r="R486" s="63" t="n">
        <v>3</v>
      </c>
      <c r="S486" s="63" t="n">
        <v>45</v>
      </c>
      <c r="T486" s="64" t="n">
        <v>29</v>
      </c>
    </row>
    <row r="487" customFormat="false" ht="14" hidden="false" customHeight="false" outlineLevel="0" collapsed="false">
      <c r="A487" s="57" t="s">
        <v>1525</v>
      </c>
      <c r="B487" s="58" t="s">
        <v>1526</v>
      </c>
      <c r="C487" s="59" t="s">
        <v>1527</v>
      </c>
      <c r="D487" s="59" t="s">
        <v>85</v>
      </c>
      <c r="E487" s="60" t="n">
        <v>17.99</v>
      </c>
      <c r="F487" s="61" t="n">
        <v>38411</v>
      </c>
      <c r="G487" s="62" t="s">
        <v>54</v>
      </c>
      <c r="H487" s="59" t="s">
        <v>1528</v>
      </c>
      <c r="I487" s="63" t="n">
        <v>9.5</v>
      </c>
      <c r="J487" s="63" t="n">
        <v>1.9</v>
      </c>
      <c r="K487" s="64" t="n">
        <v>11.4</v>
      </c>
      <c r="L487" s="63" t="n">
        <v>3.325</v>
      </c>
      <c r="M487" s="64" t="n">
        <v>4.325</v>
      </c>
      <c r="N487" s="63" t="n">
        <v>25</v>
      </c>
      <c r="O487" s="63" t="n">
        <v>5.25</v>
      </c>
      <c r="P487" s="63" t="n">
        <v>3</v>
      </c>
      <c r="Q487" s="63" t="n">
        <v>5</v>
      </c>
      <c r="R487" s="63" t="n">
        <v>1</v>
      </c>
      <c r="S487" s="63" t="n">
        <v>13.25</v>
      </c>
      <c r="T487" s="64" t="n">
        <v>38.25</v>
      </c>
    </row>
    <row r="488" customFormat="false" ht="14" hidden="false" customHeight="false" outlineLevel="0" collapsed="false">
      <c r="A488" s="57" t="s">
        <v>1529</v>
      </c>
      <c r="B488" s="58" t="s">
        <v>1530</v>
      </c>
      <c r="C488" s="59" t="s">
        <v>1531</v>
      </c>
      <c r="D488" s="59" t="s">
        <v>143</v>
      </c>
      <c r="E488" s="60" t="n">
        <v>31.04</v>
      </c>
      <c r="F488" s="61" t="n">
        <v>36877</v>
      </c>
      <c r="G488" s="62" t="n">
        <v>35.4833333333333</v>
      </c>
      <c r="H488" s="59" t="s">
        <v>98</v>
      </c>
      <c r="I488" s="63" t="n">
        <v>5</v>
      </c>
      <c r="J488" s="63" t="n">
        <v>3.1</v>
      </c>
      <c r="K488" s="64" t="n">
        <v>8.1</v>
      </c>
      <c r="L488" s="63" t="n">
        <v>12.15</v>
      </c>
      <c r="M488" s="64" t="n">
        <v>13.15</v>
      </c>
      <c r="N488" s="63" t="n">
        <v>25</v>
      </c>
      <c r="O488" s="63" t="n">
        <v>12.15</v>
      </c>
      <c r="P488" s="63" t="n">
        <v>9.3</v>
      </c>
      <c r="Q488" s="63" t="n">
        <v>25.42</v>
      </c>
      <c r="R488" s="63" t="n">
        <v>1</v>
      </c>
      <c r="S488" s="63" t="n">
        <v>46.87</v>
      </c>
      <c r="T488" s="64" t="n">
        <v>71.87</v>
      </c>
    </row>
    <row r="489" customFormat="false" ht="14.25" hidden="false" customHeight="true" outlineLevel="0" collapsed="false">
      <c r="A489" s="57" t="s">
        <v>1532</v>
      </c>
      <c r="B489" s="58" t="s">
        <v>1533</v>
      </c>
      <c r="C489" s="59" t="s">
        <v>1534</v>
      </c>
      <c r="D489" s="59" t="s">
        <v>78</v>
      </c>
      <c r="E489" s="60" t="n">
        <v>31.3333333333333</v>
      </c>
      <c r="F489" s="61" t="n">
        <v>36544</v>
      </c>
      <c r="G489" s="62" t="n">
        <v>31.33</v>
      </c>
      <c r="H489" s="59" t="s">
        <v>61</v>
      </c>
      <c r="I489" s="63" t="n">
        <v>10</v>
      </c>
      <c r="J489" s="63" t="n">
        <v>6</v>
      </c>
      <c r="K489" s="64" t="n">
        <v>16</v>
      </c>
      <c r="L489" s="63" t="n">
        <v>12</v>
      </c>
      <c r="M489" s="64" t="n">
        <v>15</v>
      </c>
      <c r="N489" s="63" t="n">
        <v>3</v>
      </c>
      <c r="O489" s="63" t="n">
        <v>6</v>
      </c>
      <c r="P489" s="63" t="n">
        <v>9</v>
      </c>
      <c r="Q489" s="63" t="n">
        <v>45</v>
      </c>
      <c r="R489" s="63" t="n">
        <v>3</v>
      </c>
      <c r="S489" s="63" t="n">
        <v>60</v>
      </c>
      <c r="T489" s="64" t="n">
        <v>63</v>
      </c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  <c r="DR489" s="67"/>
      <c r="DS489" s="67"/>
      <c r="DT489" s="67"/>
      <c r="DU489" s="67"/>
      <c r="DV489" s="67"/>
      <c r="DW489" s="67"/>
      <c r="DX489" s="67"/>
      <c r="DY489" s="67"/>
      <c r="DZ489" s="67"/>
      <c r="EA489" s="67"/>
      <c r="EB489" s="67"/>
      <c r="EC489" s="67"/>
      <c r="ED489" s="67"/>
      <c r="EE489" s="67"/>
      <c r="EF489" s="67"/>
      <c r="EG489" s="67"/>
      <c r="EH489" s="67"/>
      <c r="EI489" s="67"/>
      <c r="EJ489" s="67"/>
      <c r="EK489" s="67"/>
      <c r="EL489" s="67"/>
      <c r="EM489" s="67"/>
      <c r="EN489" s="67"/>
      <c r="EO489" s="67"/>
      <c r="EP489" s="67"/>
      <c r="EQ489" s="67"/>
      <c r="ER489" s="67"/>
      <c r="ES489" s="67"/>
      <c r="ET489" s="67"/>
      <c r="EU489" s="67"/>
      <c r="EV489" s="67"/>
      <c r="EW489" s="67"/>
      <c r="EX489" s="67"/>
      <c r="EY489" s="67"/>
      <c r="EZ489" s="67"/>
      <c r="FA489" s="67"/>
      <c r="FB489" s="67"/>
      <c r="FC489" s="67"/>
      <c r="FD489" s="67"/>
      <c r="FE489" s="67"/>
      <c r="FF489" s="67"/>
      <c r="FG489" s="67"/>
      <c r="FH489" s="67"/>
      <c r="FI489" s="67"/>
      <c r="FJ489" s="67"/>
      <c r="FK489" s="67"/>
      <c r="FL489" s="67"/>
      <c r="FM489" s="67"/>
      <c r="FN489" s="67"/>
      <c r="FO489" s="67"/>
      <c r="FP489" s="67"/>
      <c r="FQ489" s="67"/>
      <c r="FR489" s="67"/>
      <c r="FS489" s="67"/>
      <c r="FT489" s="67"/>
      <c r="FU489" s="67"/>
      <c r="FV489" s="67"/>
      <c r="FW489" s="67"/>
      <c r="FX489" s="67"/>
      <c r="FY489" s="67"/>
      <c r="FZ489" s="67"/>
      <c r="GA489" s="67"/>
      <c r="GB489" s="67"/>
      <c r="GC489" s="67"/>
      <c r="GD489" s="67"/>
      <c r="GE489" s="67"/>
      <c r="GF489" s="67"/>
      <c r="GG489" s="67"/>
      <c r="GH489" s="67"/>
      <c r="GI489" s="67"/>
      <c r="GJ489" s="67"/>
      <c r="GK489" s="67"/>
      <c r="GL489" s="67"/>
      <c r="GM489" s="67"/>
      <c r="GN489" s="67"/>
      <c r="GO489" s="67"/>
      <c r="GP489" s="67"/>
      <c r="GQ489" s="67"/>
      <c r="GR489" s="67"/>
      <c r="GS489" s="67"/>
      <c r="GT489" s="67"/>
      <c r="GU489" s="67"/>
      <c r="GV489" s="67"/>
      <c r="GW489" s="67"/>
      <c r="GX489" s="67"/>
      <c r="GY489" s="67"/>
      <c r="GZ489" s="67"/>
      <c r="HA489" s="67"/>
      <c r="HB489" s="67"/>
      <c r="HC489" s="67"/>
      <c r="HD489" s="67"/>
      <c r="HE489" s="67"/>
      <c r="HF489" s="67"/>
      <c r="HG489" s="67"/>
      <c r="HH489" s="67"/>
      <c r="HI489" s="67"/>
      <c r="HJ489" s="67"/>
      <c r="HK489" s="67"/>
      <c r="HL489" s="67"/>
      <c r="HM489" s="67"/>
      <c r="HN489" s="67"/>
      <c r="HO489" s="67"/>
      <c r="HP489" s="67"/>
      <c r="HQ489" s="67"/>
      <c r="HR489" s="67"/>
      <c r="HS489" s="67"/>
      <c r="HT489" s="67"/>
      <c r="HU489" s="67"/>
      <c r="HV489" s="67"/>
      <c r="HW489" s="67"/>
      <c r="HX489" s="67"/>
      <c r="HY489" s="67"/>
      <c r="HZ489" s="67"/>
      <c r="IA489" s="67"/>
      <c r="IB489" s="67"/>
      <c r="IC489" s="67"/>
      <c r="ID489" s="67"/>
      <c r="IE489" s="67"/>
      <c r="IF489" s="67"/>
      <c r="IG489" s="67"/>
      <c r="IH489" s="67"/>
      <c r="II489" s="67"/>
      <c r="IJ489" s="67"/>
      <c r="IK489" s="67"/>
      <c r="IL489" s="67"/>
      <c r="IM489" s="67"/>
      <c r="IN489" s="67"/>
      <c r="IO489" s="67"/>
      <c r="IP489" s="67"/>
      <c r="IQ489" s="67"/>
      <c r="IR489" s="67"/>
      <c r="IS489" s="67"/>
      <c r="IT489" s="67"/>
      <c r="IU489" s="67"/>
    </row>
    <row r="490" customFormat="false" ht="14" hidden="false" customHeight="false" outlineLevel="0" collapsed="false">
      <c r="A490" s="57" t="s">
        <v>1535</v>
      </c>
      <c r="B490" s="58" t="s">
        <v>1536</v>
      </c>
      <c r="C490" s="59" t="s">
        <v>1537</v>
      </c>
      <c r="D490" s="59" t="s">
        <v>78</v>
      </c>
      <c r="E490" s="60" t="n">
        <v>33.2983333333333</v>
      </c>
      <c r="F490" s="61" t="n">
        <v>35417</v>
      </c>
      <c r="G490" s="62" t="n">
        <v>33.3</v>
      </c>
      <c r="H490" s="59" t="s">
        <v>64</v>
      </c>
      <c r="I490" s="63" t="n">
        <v>7.5</v>
      </c>
      <c r="J490" s="63" t="n">
        <v>2.85</v>
      </c>
      <c r="K490" s="64" t="n">
        <v>10.35</v>
      </c>
      <c r="L490" s="63" t="n">
        <v>11.025</v>
      </c>
      <c r="M490" s="64" t="n">
        <v>12.025</v>
      </c>
      <c r="N490" s="63" t="n">
        <v>5</v>
      </c>
      <c r="O490" s="63" t="n">
        <v>7.35</v>
      </c>
      <c r="P490" s="63" t="n">
        <v>28.5</v>
      </c>
      <c r="Q490" s="63" t="n">
        <v>36.67</v>
      </c>
      <c r="R490" s="63" t="n">
        <v>1</v>
      </c>
      <c r="S490" s="63" t="n">
        <v>72.52</v>
      </c>
      <c r="T490" s="64" t="n">
        <v>77.52</v>
      </c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  <c r="DR490" s="67"/>
      <c r="DS490" s="67"/>
      <c r="DT490" s="67"/>
      <c r="DU490" s="67"/>
      <c r="DV490" s="67"/>
      <c r="DW490" s="67"/>
      <c r="DX490" s="67"/>
      <c r="DY490" s="67"/>
      <c r="DZ490" s="67"/>
      <c r="EA490" s="67"/>
      <c r="EB490" s="67"/>
      <c r="EC490" s="67"/>
      <c r="ED490" s="67"/>
      <c r="EE490" s="67"/>
      <c r="EF490" s="67"/>
      <c r="EG490" s="67"/>
      <c r="EH490" s="67"/>
      <c r="EI490" s="67"/>
      <c r="EJ490" s="67"/>
      <c r="EK490" s="67"/>
      <c r="EL490" s="67"/>
      <c r="EM490" s="67"/>
      <c r="EN490" s="67"/>
      <c r="EO490" s="67"/>
      <c r="EP490" s="67"/>
      <c r="EQ490" s="67"/>
      <c r="ER490" s="67"/>
      <c r="ES490" s="67"/>
      <c r="ET490" s="67"/>
      <c r="EU490" s="67"/>
      <c r="EV490" s="67"/>
      <c r="EW490" s="67"/>
      <c r="EX490" s="67"/>
      <c r="EY490" s="67"/>
      <c r="EZ490" s="67"/>
      <c r="FA490" s="67"/>
      <c r="FB490" s="67"/>
      <c r="FC490" s="67"/>
      <c r="FD490" s="67"/>
      <c r="FE490" s="67"/>
      <c r="FF490" s="67"/>
      <c r="FG490" s="67"/>
      <c r="FH490" s="67"/>
      <c r="FI490" s="67"/>
      <c r="FJ490" s="67"/>
      <c r="FK490" s="67"/>
      <c r="FL490" s="67"/>
      <c r="FM490" s="67"/>
      <c r="FN490" s="67"/>
      <c r="FO490" s="67"/>
      <c r="FP490" s="67"/>
      <c r="FQ490" s="67"/>
      <c r="FR490" s="67"/>
      <c r="FS490" s="67"/>
      <c r="FT490" s="67"/>
      <c r="FU490" s="67"/>
      <c r="FV490" s="67"/>
      <c r="FW490" s="67"/>
      <c r="FX490" s="67"/>
      <c r="FY490" s="67"/>
      <c r="FZ490" s="67"/>
      <c r="GA490" s="67"/>
      <c r="GB490" s="67"/>
      <c r="GC490" s="67"/>
      <c r="GD490" s="67"/>
      <c r="GE490" s="67"/>
      <c r="GF490" s="67"/>
      <c r="GG490" s="67"/>
      <c r="GH490" s="67"/>
      <c r="GI490" s="67"/>
      <c r="GJ490" s="67"/>
      <c r="GK490" s="67"/>
      <c r="GL490" s="67"/>
      <c r="GM490" s="67"/>
      <c r="GN490" s="67"/>
      <c r="GO490" s="67"/>
      <c r="GP490" s="67"/>
      <c r="GQ490" s="67"/>
      <c r="GR490" s="67"/>
      <c r="GS490" s="67"/>
      <c r="GT490" s="67"/>
      <c r="GU490" s="67"/>
      <c r="GV490" s="67"/>
      <c r="GW490" s="67"/>
      <c r="GX490" s="67"/>
      <c r="GY490" s="67"/>
      <c r="GZ490" s="67"/>
      <c r="HA490" s="67"/>
      <c r="HB490" s="67"/>
      <c r="HC490" s="67"/>
      <c r="HD490" s="67"/>
      <c r="HE490" s="67"/>
      <c r="HF490" s="67"/>
      <c r="HG490" s="67"/>
      <c r="HH490" s="67"/>
      <c r="HI490" s="67"/>
      <c r="HJ490" s="67"/>
      <c r="HK490" s="67"/>
      <c r="HL490" s="67"/>
      <c r="HM490" s="67"/>
      <c r="HN490" s="67"/>
      <c r="HO490" s="67"/>
      <c r="HP490" s="67"/>
      <c r="HQ490" s="67"/>
      <c r="HR490" s="67"/>
      <c r="HS490" s="67"/>
      <c r="HT490" s="67"/>
      <c r="HU490" s="67"/>
      <c r="HV490" s="67"/>
      <c r="HW490" s="67"/>
      <c r="HX490" s="67"/>
      <c r="HY490" s="67"/>
      <c r="HZ490" s="67"/>
      <c r="IA490" s="67"/>
      <c r="IB490" s="67"/>
      <c r="IC490" s="67"/>
      <c r="ID490" s="67"/>
      <c r="IE490" s="67"/>
      <c r="IF490" s="67"/>
      <c r="IG490" s="67"/>
      <c r="IH490" s="67"/>
      <c r="II490" s="67"/>
      <c r="IJ490" s="67"/>
      <c r="IK490" s="67"/>
      <c r="IL490" s="67"/>
      <c r="IM490" s="67"/>
      <c r="IN490" s="67"/>
      <c r="IO490" s="67"/>
      <c r="IP490" s="67"/>
      <c r="IQ490" s="67"/>
      <c r="IR490" s="67"/>
      <c r="IS490" s="67"/>
      <c r="IT490" s="67"/>
      <c r="IU490" s="67"/>
    </row>
    <row r="491" customFormat="false" ht="14" hidden="false" customHeight="false" outlineLevel="0" collapsed="false">
      <c r="A491" s="57" t="s">
        <v>1538</v>
      </c>
      <c r="B491" s="58" t="s">
        <v>1539</v>
      </c>
      <c r="C491" s="59" t="s">
        <v>1540</v>
      </c>
      <c r="D491" s="59" t="s">
        <v>50</v>
      </c>
      <c r="E491" s="60" t="n">
        <v>15.0666666666667</v>
      </c>
      <c r="F491" s="61" t="n">
        <v>36544</v>
      </c>
      <c r="G491" s="62" t="n">
        <v>18</v>
      </c>
      <c r="H491" s="59" t="s">
        <v>71</v>
      </c>
      <c r="I491" s="63" t="n">
        <v>7.5</v>
      </c>
      <c r="J491" s="63" t="n">
        <v>1.5</v>
      </c>
      <c r="K491" s="64" t="n">
        <v>9</v>
      </c>
      <c r="L491" s="63" t="n">
        <v>3</v>
      </c>
      <c r="M491" s="64" t="n">
        <v>4</v>
      </c>
      <c r="N491" s="63" t="n">
        <v>15</v>
      </c>
      <c r="O491" s="63" t="n">
        <v>6</v>
      </c>
      <c r="P491" s="63" t="n">
        <v>3</v>
      </c>
      <c r="Q491" s="63" t="n">
        <v>8.2</v>
      </c>
      <c r="R491" s="63" t="n">
        <v>1</v>
      </c>
      <c r="S491" s="63" t="n">
        <v>17.2</v>
      </c>
      <c r="T491" s="64" t="n">
        <v>32.2</v>
      </c>
    </row>
    <row r="492" customFormat="false" ht="14" hidden="false" customHeight="false" outlineLevel="0" collapsed="false">
      <c r="A492" s="82" t="s">
        <v>1541</v>
      </c>
      <c r="B492" s="58" t="s">
        <v>1542</v>
      </c>
      <c r="C492" s="59" t="s">
        <v>1543</v>
      </c>
      <c r="D492" s="59" t="s">
        <v>50</v>
      </c>
      <c r="E492" s="60" t="n">
        <v>18.67</v>
      </c>
      <c r="F492" s="61" t="n">
        <v>42112</v>
      </c>
      <c r="G492" s="62" t="s">
        <v>237</v>
      </c>
      <c r="H492" s="59"/>
      <c r="I492" s="62" t="n">
        <v>10</v>
      </c>
      <c r="J492" s="62" t="n">
        <v>6</v>
      </c>
      <c r="K492" s="64" t="n">
        <v>16</v>
      </c>
      <c r="L492" s="63" t="n">
        <v>4</v>
      </c>
      <c r="M492" s="64" t="n">
        <v>7</v>
      </c>
      <c r="N492" s="63" t="n">
        <v>3</v>
      </c>
      <c r="O492" s="63" t="n">
        <v>30</v>
      </c>
      <c r="P492" s="63" t="n">
        <v>33</v>
      </c>
      <c r="Q492" s="63" t="n">
        <v>15</v>
      </c>
      <c r="R492" s="63" t="n">
        <v>3</v>
      </c>
      <c r="S492" s="63" t="n">
        <v>30</v>
      </c>
      <c r="T492" s="64" t="n">
        <v>33</v>
      </c>
    </row>
    <row r="493" customFormat="false" ht="14" hidden="false" customHeight="false" outlineLevel="0" collapsed="false">
      <c r="A493" s="57" t="s">
        <v>1544</v>
      </c>
      <c r="B493" s="120" t="s">
        <v>1545</v>
      </c>
      <c r="C493" s="93" t="s">
        <v>1546</v>
      </c>
      <c r="D493" s="94" t="s">
        <v>50</v>
      </c>
      <c r="E493" s="95" t="n">
        <v>9.17</v>
      </c>
      <c r="F493" s="61" t="n">
        <v>43159</v>
      </c>
      <c r="G493" s="59" t="n">
        <v>18.67</v>
      </c>
      <c r="H493" s="90" t="s">
        <v>61</v>
      </c>
      <c r="I493" s="96" t="n">
        <f aca="false">1.5*5</f>
        <v>7.5</v>
      </c>
      <c r="J493" s="97" t="n">
        <v>1.5</v>
      </c>
      <c r="K493" s="98" t="n">
        <v>9</v>
      </c>
      <c r="L493" s="96" t="n">
        <f aca="false">1.5*(((1+1)/2*1))</f>
        <v>1.5</v>
      </c>
      <c r="M493" s="98" t="n">
        <v>4.5</v>
      </c>
      <c r="N493" s="99" t="n">
        <v>3</v>
      </c>
      <c r="O493" s="96" t="n">
        <f aca="false">1*(((1+1)/2)*3)</f>
        <v>3</v>
      </c>
      <c r="P493" s="99" t="n">
        <v>3</v>
      </c>
      <c r="Q493" s="96" t="n">
        <v>5</v>
      </c>
      <c r="R493" s="100" t="n">
        <v>3</v>
      </c>
      <c r="S493" s="99" t="n">
        <v>2</v>
      </c>
      <c r="T493" s="98" t="n">
        <f aca="false">(3+3+3+5)</f>
        <v>14</v>
      </c>
    </row>
    <row r="494" customFormat="false" ht="14.15" hidden="false" customHeight="true" outlineLevel="0" collapsed="false">
      <c r="A494" s="57" t="s">
        <v>1547</v>
      </c>
      <c r="B494" s="58" t="s">
        <v>1548</v>
      </c>
      <c r="C494" s="59" t="s">
        <v>1549</v>
      </c>
      <c r="D494" s="59" t="s">
        <v>50</v>
      </c>
      <c r="E494" s="60" t="n">
        <v>17</v>
      </c>
      <c r="F494" s="61" t="n">
        <v>42112</v>
      </c>
      <c r="G494" s="62" t="s">
        <v>237</v>
      </c>
      <c r="H494" s="59"/>
      <c r="I494" s="62" t="n">
        <v>7.5</v>
      </c>
      <c r="J494" s="62" t="n">
        <v>4.5</v>
      </c>
      <c r="K494" s="64" t="n">
        <v>12</v>
      </c>
      <c r="L494" s="63" t="n">
        <v>3</v>
      </c>
      <c r="M494" s="64" t="n">
        <v>8</v>
      </c>
      <c r="N494" s="63" t="n">
        <v>1</v>
      </c>
      <c r="O494" s="63" t="n">
        <v>30</v>
      </c>
      <c r="P494" s="63" t="n">
        <v>31</v>
      </c>
      <c r="Q494" s="63" t="n">
        <v>15</v>
      </c>
      <c r="R494" s="63" t="n">
        <v>5</v>
      </c>
      <c r="S494" s="63" t="n">
        <v>30</v>
      </c>
      <c r="T494" s="64" t="n">
        <v>31</v>
      </c>
    </row>
    <row r="495" customFormat="false" ht="14" hidden="false" customHeight="false" outlineLevel="0" collapsed="false">
      <c r="A495" s="57" t="s">
        <v>1550</v>
      </c>
      <c r="B495" s="152" t="s">
        <v>1551</v>
      </c>
      <c r="C495" s="75" t="s">
        <v>1552</v>
      </c>
      <c r="D495" s="86" t="s">
        <v>143</v>
      </c>
      <c r="E495" s="84" t="n">
        <v>17.17</v>
      </c>
      <c r="F495" s="78" t="n">
        <v>43190</v>
      </c>
      <c r="G495" s="75" t="s">
        <v>54</v>
      </c>
      <c r="H495" s="75" t="s">
        <v>131</v>
      </c>
      <c r="I495" s="112" t="n">
        <v>5</v>
      </c>
      <c r="J495" s="112" t="n">
        <v>1</v>
      </c>
      <c r="K495" s="113" t="n">
        <v>6</v>
      </c>
      <c r="L495" s="112" t="n">
        <v>9</v>
      </c>
      <c r="M495" s="113" t="n">
        <v>12</v>
      </c>
      <c r="N495" s="112" t="n">
        <v>9</v>
      </c>
      <c r="O495" s="112" t="n">
        <v>9</v>
      </c>
      <c r="P495" s="112" t="n">
        <v>3</v>
      </c>
      <c r="Q495" s="112" t="n">
        <f aca="false">2.5*5</f>
        <v>12.5</v>
      </c>
      <c r="R495" s="76" t="n">
        <v>3</v>
      </c>
      <c r="S495" s="112" t="n">
        <v>3.5</v>
      </c>
      <c r="T495" s="114" t="n">
        <f aca="false">9+9+3+12.5</f>
        <v>33.5</v>
      </c>
    </row>
    <row r="496" customFormat="false" ht="14" hidden="false" customHeight="false" outlineLevel="0" collapsed="false">
      <c r="A496" s="57" t="s">
        <v>1553</v>
      </c>
      <c r="B496" s="58" t="s">
        <v>1554</v>
      </c>
      <c r="C496" s="59" t="s">
        <v>1555</v>
      </c>
      <c r="D496" s="59" t="s">
        <v>78</v>
      </c>
      <c r="E496" s="60" t="n">
        <v>33.7666666666667</v>
      </c>
      <c r="F496" s="61" t="n">
        <v>38411</v>
      </c>
      <c r="G496" s="62" t="s">
        <v>54</v>
      </c>
      <c r="H496" s="59"/>
      <c r="I496" s="63" t="n">
        <v>15</v>
      </c>
      <c r="J496" s="63" t="n">
        <v>5.7</v>
      </c>
      <c r="K496" s="64" t="n">
        <v>20.7</v>
      </c>
      <c r="L496" s="63" t="n">
        <v>4.35</v>
      </c>
      <c r="M496" s="64" t="n">
        <v>9.35</v>
      </c>
      <c r="N496" s="63" t="n">
        <v>5</v>
      </c>
      <c r="O496" s="63" t="n">
        <v>13.05</v>
      </c>
      <c r="P496" s="63" t="n">
        <v>5.7</v>
      </c>
      <c r="Q496" s="63" t="n">
        <v>47.5</v>
      </c>
      <c r="R496" s="63" t="n">
        <v>5</v>
      </c>
      <c r="S496" s="63" t="n">
        <v>66.25</v>
      </c>
      <c r="T496" s="64" t="n">
        <v>71.25</v>
      </c>
    </row>
    <row r="497" customFormat="false" ht="14" hidden="false" customHeight="false" outlineLevel="0" collapsed="false">
      <c r="A497" s="57" t="s">
        <v>1556</v>
      </c>
      <c r="B497" s="89" t="s">
        <v>1557</v>
      </c>
      <c r="C497" s="90" t="s">
        <v>1558</v>
      </c>
      <c r="D497" s="59" t="s">
        <v>78</v>
      </c>
      <c r="E497" s="91" t="n">
        <v>23.3333333333333</v>
      </c>
      <c r="F497" s="61" t="n">
        <v>35494</v>
      </c>
      <c r="G497" s="63" t="n">
        <v>23.3</v>
      </c>
      <c r="H497" s="90" t="s">
        <v>127</v>
      </c>
      <c r="I497" s="63" t="n">
        <v>15</v>
      </c>
      <c r="J497" s="63" t="n">
        <v>3</v>
      </c>
      <c r="K497" s="64" t="n">
        <v>18</v>
      </c>
      <c r="L497" s="63" t="n">
        <v>3</v>
      </c>
      <c r="M497" s="64" t="n">
        <v>6</v>
      </c>
      <c r="N497" s="63" t="n">
        <v>9</v>
      </c>
      <c r="O497" s="63" t="n">
        <v>3</v>
      </c>
      <c r="P497" s="63" t="n">
        <v>9</v>
      </c>
      <c r="Q497" s="63" t="n">
        <v>25</v>
      </c>
      <c r="R497" s="63" t="n">
        <v>3</v>
      </c>
      <c r="S497" s="63" t="n">
        <v>37</v>
      </c>
      <c r="T497" s="64" t="n">
        <v>46</v>
      </c>
    </row>
    <row r="498" customFormat="false" ht="14" hidden="false" customHeight="false" outlineLevel="0" collapsed="false">
      <c r="A498" s="57" t="s">
        <v>1559</v>
      </c>
      <c r="B498" s="58" t="s">
        <v>1560</v>
      </c>
      <c r="C498" s="59" t="s">
        <v>1561</v>
      </c>
      <c r="D498" s="59" t="s">
        <v>143</v>
      </c>
      <c r="E498" s="60" t="n">
        <v>23.8166666666667</v>
      </c>
      <c r="F498" s="61" t="n">
        <v>38046</v>
      </c>
      <c r="G498" s="62" t="n">
        <v>22.42</v>
      </c>
      <c r="H498" s="59" t="s">
        <v>64</v>
      </c>
      <c r="I498" s="63" t="n">
        <v>10</v>
      </c>
      <c r="J498" s="63" t="n">
        <v>6.2</v>
      </c>
      <c r="K498" s="64" t="n">
        <v>16.2</v>
      </c>
      <c r="L498" s="63" t="n">
        <v>12.3</v>
      </c>
      <c r="M498" s="64" t="n">
        <v>15.3</v>
      </c>
      <c r="N498" s="63" t="n">
        <v>9</v>
      </c>
      <c r="O498" s="63" t="n">
        <v>6.15</v>
      </c>
      <c r="P498" s="63" t="n">
        <v>9.3</v>
      </c>
      <c r="Q498" s="63" t="n">
        <v>15.5</v>
      </c>
      <c r="R498" s="63" t="n">
        <v>3</v>
      </c>
      <c r="S498" s="63" t="n">
        <v>30.95</v>
      </c>
      <c r="T498" s="64" t="n">
        <v>39.95</v>
      </c>
    </row>
    <row r="499" customFormat="false" ht="14" hidden="false" customHeight="false" outlineLevel="0" collapsed="false">
      <c r="A499" s="57" t="s">
        <v>1562</v>
      </c>
      <c r="B499" s="58" t="s">
        <v>1563</v>
      </c>
      <c r="C499" s="59" t="s">
        <v>1564</v>
      </c>
      <c r="D499" s="59" t="s">
        <v>143</v>
      </c>
      <c r="E499" s="60" t="n">
        <v>29.275</v>
      </c>
      <c r="F499" s="61" t="n">
        <v>38411</v>
      </c>
      <c r="G499" s="62" t="n">
        <v>32.5</v>
      </c>
      <c r="H499" s="59" t="s">
        <v>64</v>
      </c>
      <c r="I499" s="63" t="n">
        <v>12.5</v>
      </c>
      <c r="J499" s="63" t="n">
        <v>7.75</v>
      </c>
      <c r="K499" s="64" t="n">
        <v>20.25</v>
      </c>
      <c r="L499" s="63" t="n">
        <v>7.625</v>
      </c>
      <c r="M499" s="64" t="n">
        <v>8.625</v>
      </c>
      <c r="N499" s="63" t="n">
        <v>25</v>
      </c>
      <c r="O499" s="63" t="n">
        <v>9.15</v>
      </c>
      <c r="P499" s="63" t="n">
        <v>9.3</v>
      </c>
      <c r="Q499" s="63" t="n">
        <v>15.5</v>
      </c>
      <c r="R499" s="63" t="n">
        <v>1</v>
      </c>
      <c r="S499" s="63" t="n">
        <v>33.95</v>
      </c>
      <c r="T499" s="64" t="n">
        <v>58.95</v>
      </c>
    </row>
    <row r="500" customFormat="false" ht="14" hidden="false" customHeight="false" outlineLevel="0" collapsed="false">
      <c r="A500" s="57" t="s">
        <v>1565</v>
      </c>
      <c r="B500" s="58" t="s">
        <v>1566</v>
      </c>
      <c r="C500" s="59" t="s">
        <v>1567</v>
      </c>
      <c r="D500" s="59" t="s">
        <v>143</v>
      </c>
      <c r="E500" s="60" t="n">
        <v>18.0666666666667</v>
      </c>
      <c r="F500" s="61" t="n">
        <v>36544</v>
      </c>
      <c r="G500" s="62" t="n">
        <v>19.5</v>
      </c>
      <c r="H500" s="59" t="s">
        <v>71</v>
      </c>
      <c r="I500" s="63" t="n">
        <v>10</v>
      </c>
      <c r="J500" s="63" t="n">
        <v>2</v>
      </c>
      <c r="K500" s="64" t="n">
        <v>12</v>
      </c>
      <c r="L500" s="63" t="n">
        <v>2</v>
      </c>
      <c r="M500" s="64" t="n">
        <v>3</v>
      </c>
      <c r="N500" s="63" t="n">
        <v>25</v>
      </c>
      <c r="O500" s="63" t="n">
        <v>3</v>
      </c>
      <c r="P500" s="63" t="n">
        <v>3</v>
      </c>
      <c r="Q500" s="63" t="n">
        <v>8.2</v>
      </c>
      <c r="R500" s="63" t="n">
        <v>1</v>
      </c>
      <c r="S500" s="63" t="n">
        <v>14.2</v>
      </c>
      <c r="T500" s="64" t="n">
        <v>39.2</v>
      </c>
    </row>
    <row r="501" customFormat="false" ht="14" hidden="false" customHeight="false" outlineLevel="0" collapsed="false">
      <c r="A501" s="57" t="s">
        <v>1568</v>
      </c>
      <c r="B501" s="58" t="s">
        <v>1569</v>
      </c>
      <c r="C501" s="59" t="s">
        <v>1570</v>
      </c>
      <c r="D501" s="59" t="s">
        <v>50</v>
      </c>
      <c r="E501" s="60" t="n">
        <v>27.17</v>
      </c>
      <c r="F501" s="61" t="n">
        <v>38686</v>
      </c>
      <c r="G501" s="62" t="s">
        <v>139</v>
      </c>
      <c r="H501" s="59" t="s">
        <v>61</v>
      </c>
      <c r="I501" s="63" t="n">
        <v>7.5</v>
      </c>
      <c r="J501" s="63" t="n">
        <v>4.5</v>
      </c>
      <c r="K501" s="64" t="n">
        <v>12</v>
      </c>
      <c r="L501" s="63" t="n">
        <v>4.5</v>
      </c>
      <c r="M501" s="64" t="n">
        <v>5.5</v>
      </c>
      <c r="N501" s="63" t="n">
        <v>1</v>
      </c>
      <c r="O501" s="63" t="n">
        <v>9</v>
      </c>
      <c r="P501" s="63" t="n">
        <v>9</v>
      </c>
      <c r="Q501" s="63" t="n">
        <v>45</v>
      </c>
      <c r="R501" s="63" t="n">
        <v>1</v>
      </c>
      <c r="S501" s="63" t="n">
        <v>63</v>
      </c>
      <c r="T501" s="64" t="n">
        <v>64</v>
      </c>
    </row>
    <row r="502" customFormat="false" ht="14" hidden="false" customHeight="false" outlineLevel="0" collapsed="false">
      <c r="A502" s="57" t="s">
        <v>1571</v>
      </c>
      <c r="B502" s="58" t="s">
        <v>1572</v>
      </c>
      <c r="C502" s="59" t="s">
        <v>1573</v>
      </c>
      <c r="D502" s="59" t="s">
        <v>50</v>
      </c>
      <c r="E502" s="60" t="n">
        <v>22</v>
      </c>
      <c r="F502" s="61" t="n">
        <v>36172</v>
      </c>
      <c r="G502" s="62" t="n">
        <v>22</v>
      </c>
      <c r="H502" s="59" t="s">
        <v>61</v>
      </c>
      <c r="I502" s="63" t="n">
        <v>10</v>
      </c>
      <c r="J502" s="63" t="n">
        <v>6</v>
      </c>
      <c r="K502" s="64" t="n">
        <v>16</v>
      </c>
      <c r="L502" s="63" t="n">
        <v>4</v>
      </c>
      <c r="M502" s="64" t="n">
        <v>5</v>
      </c>
      <c r="N502" s="63" t="n">
        <v>15</v>
      </c>
      <c r="O502" s="63" t="n">
        <v>6</v>
      </c>
      <c r="P502" s="63" t="n">
        <v>9</v>
      </c>
      <c r="Q502" s="63" t="n">
        <v>15</v>
      </c>
      <c r="R502" s="63" t="n">
        <v>1</v>
      </c>
      <c r="S502" s="63" t="n">
        <v>30</v>
      </c>
      <c r="T502" s="64" t="n">
        <v>45</v>
      </c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  <c r="DR502" s="67"/>
      <c r="DS502" s="67"/>
      <c r="DT502" s="67"/>
      <c r="DU502" s="67"/>
      <c r="DV502" s="67"/>
      <c r="DW502" s="67"/>
      <c r="DX502" s="67"/>
      <c r="DY502" s="67"/>
      <c r="DZ502" s="67"/>
      <c r="EA502" s="67"/>
      <c r="EB502" s="67"/>
      <c r="EC502" s="67"/>
      <c r="ED502" s="67"/>
      <c r="EE502" s="67"/>
      <c r="EF502" s="67"/>
      <c r="EG502" s="67"/>
      <c r="EH502" s="67"/>
      <c r="EI502" s="67"/>
      <c r="EJ502" s="67"/>
      <c r="EK502" s="67"/>
      <c r="EL502" s="67"/>
      <c r="EM502" s="67"/>
      <c r="EN502" s="67"/>
      <c r="EO502" s="67"/>
      <c r="EP502" s="67"/>
      <c r="EQ502" s="67"/>
      <c r="ER502" s="67"/>
      <c r="ES502" s="67"/>
      <c r="ET502" s="67"/>
      <c r="EU502" s="67"/>
      <c r="EV502" s="67"/>
      <c r="EW502" s="67"/>
      <c r="EX502" s="67"/>
      <c r="EY502" s="67"/>
      <c r="EZ502" s="67"/>
      <c r="FA502" s="67"/>
      <c r="FB502" s="67"/>
      <c r="FC502" s="67"/>
      <c r="FD502" s="67"/>
      <c r="FE502" s="67"/>
      <c r="FF502" s="67"/>
      <c r="FG502" s="67"/>
      <c r="FH502" s="67"/>
      <c r="FI502" s="67"/>
      <c r="FJ502" s="67"/>
      <c r="FK502" s="67"/>
      <c r="FL502" s="67"/>
      <c r="FM502" s="67"/>
      <c r="FN502" s="67"/>
      <c r="FO502" s="67"/>
      <c r="FP502" s="67"/>
      <c r="FQ502" s="67"/>
      <c r="FR502" s="67"/>
      <c r="FS502" s="67"/>
      <c r="FT502" s="67"/>
      <c r="FU502" s="67"/>
      <c r="FV502" s="67"/>
      <c r="FW502" s="67"/>
      <c r="FX502" s="67"/>
      <c r="FY502" s="67"/>
      <c r="FZ502" s="67"/>
      <c r="GA502" s="67"/>
      <c r="GB502" s="67"/>
      <c r="GC502" s="67"/>
      <c r="GD502" s="67"/>
      <c r="GE502" s="67"/>
      <c r="GF502" s="67"/>
      <c r="GG502" s="67"/>
      <c r="GH502" s="67"/>
      <c r="GI502" s="67"/>
      <c r="GJ502" s="67"/>
      <c r="GK502" s="67"/>
      <c r="GL502" s="67"/>
      <c r="GM502" s="67"/>
      <c r="GN502" s="67"/>
      <c r="GO502" s="67"/>
      <c r="GP502" s="67"/>
      <c r="GQ502" s="67"/>
      <c r="GR502" s="67"/>
      <c r="GS502" s="67"/>
      <c r="GT502" s="67"/>
      <c r="GU502" s="67"/>
      <c r="GV502" s="67"/>
      <c r="GW502" s="67"/>
      <c r="GX502" s="67"/>
      <c r="GY502" s="67"/>
      <c r="GZ502" s="67"/>
      <c r="HA502" s="67"/>
      <c r="HB502" s="67"/>
      <c r="HC502" s="67"/>
      <c r="HD502" s="67"/>
      <c r="HE502" s="67"/>
      <c r="HF502" s="67"/>
      <c r="HG502" s="67"/>
      <c r="HH502" s="67"/>
      <c r="HI502" s="67"/>
      <c r="HJ502" s="67"/>
      <c r="HK502" s="67"/>
      <c r="HL502" s="67"/>
      <c r="HM502" s="67"/>
      <c r="HN502" s="67"/>
      <c r="HO502" s="67"/>
      <c r="HP502" s="67"/>
      <c r="HQ502" s="67"/>
      <c r="HR502" s="67"/>
      <c r="HS502" s="67"/>
      <c r="HT502" s="67"/>
      <c r="HU502" s="67"/>
      <c r="HV502" s="67"/>
      <c r="HW502" s="67"/>
      <c r="HX502" s="67"/>
      <c r="HY502" s="67"/>
      <c r="HZ502" s="67"/>
      <c r="IA502" s="67"/>
      <c r="IB502" s="67"/>
      <c r="IC502" s="67"/>
      <c r="ID502" s="67"/>
      <c r="IE502" s="67"/>
      <c r="IF502" s="67"/>
      <c r="IG502" s="67"/>
      <c r="IH502" s="67"/>
      <c r="II502" s="67"/>
      <c r="IJ502" s="67"/>
      <c r="IK502" s="67"/>
      <c r="IL502" s="67"/>
      <c r="IM502" s="67"/>
      <c r="IN502" s="67"/>
      <c r="IO502" s="67"/>
      <c r="IP502" s="67"/>
      <c r="IQ502" s="67"/>
      <c r="IR502" s="67"/>
      <c r="IS502" s="67"/>
      <c r="IT502" s="67"/>
      <c r="IU502" s="67"/>
    </row>
    <row r="503" customFormat="false" ht="14" hidden="false" customHeight="false" outlineLevel="0" collapsed="false">
      <c r="A503" s="57" t="s">
        <v>1574</v>
      </c>
      <c r="B503" s="58" t="s">
        <v>1575</v>
      </c>
      <c r="C503" s="59" t="s">
        <v>1576</v>
      </c>
      <c r="D503" s="59" t="s">
        <v>78</v>
      </c>
      <c r="E503" s="60" t="n">
        <v>26.6666666666667</v>
      </c>
      <c r="F503" s="61" t="n">
        <v>36172</v>
      </c>
      <c r="G503" s="62" t="n">
        <v>26.67</v>
      </c>
      <c r="H503" s="59" t="s">
        <v>61</v>
      </c>
      <c r="I503" s="63" t="n">
        <v>5</v>
      </c>
      <c r="J503" s="63" t="n">
        <v>1</v>
      </c>
      <c r="K503" s="64" t="n">
        <v>6</v>
      </c>
      <c r="L503" s="63" t="n">
        <v>2</v>
      </c>
      <c r="M503" s="64" t="n">
        <v>3</v>
      </c>
      <c r="N503" s="63" t="n">
        <v>25</v>
      </c>
      <c r="O503" s="63" t="n">
        <v>6</v>
      </c>
      <c r="P503" s="63" t="n">
        <v>15</v>
      </c>
      <c r="Q503" s="63" t="n">
        <v>25</v>
      </c>
      <c r="R503" s="63" t="n">
        <v>1</v>
      </c>
      <c r="S503" s="63" t="n">
        <v>46</v>
      </c>
      <c r="T503" s="64" t="n">
        <v>71</v>
      </c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  <c r="DR503" s="67"/>
      <c r="DS503" s="67"/>
      <c r="DT503" s="67"/>
      <c r="DU503" s="67"/>
      <c r="DV503" s="67"/>
      <c r="DW503" s="67"/>
      <c r="DX503" s="67"/>
      <c r="DY503" s="67"/>
      <c r="DZ503" s="67"/>
      <c r="EA503" s="67"/>
      <c r="EB503" s="67"/>
      <c r="EC503" s="67"/>
      <c r="ED503" s="67"/>
      <c r="EE503" s="67"/>
      <c r="EF503" s="67"/>
      <c r="EG503" s="67"/>
      <c r="EH503" s="67"/>
      <c r="EI503" s="67"/>
      <c r="EJ503" s="67"/>
      <c r="EK503" s="67"/>
      <c r="EL503" s="67"/>
      <c r="EM503" s="67"/>
      <c r="EN503" s="67"/>
      <c r="EO503" s="67"/>
      <c r="EP503" s="67"/>
      <c r="EQ503" s="67"/>
      <c r="ER503" s="67"/>
      <c r="ES503" s="67"/>
      <c r="ET503" s="67"/>
      <c r="EU503" s="67"/>
      <c r="EV503" s="67"/>
      <c r="EW503" s="67"/>
      <c r="EX503" s="67"/>
      <c r="EY503" s="67"/>
      <c r="EZ503" s="67"/>
      <c r="FA503" s="67"/>
      <c r="FB503" s="67"/>
      <c r="FC503" s="67"/>
      <c r="FD503" s="67"/>
      <c r="FE503" s="67"/>
      <c r="FF503" s="67"/>
      <c r="FG503" s="67"/>
      <c r="FH503" s="67"/>
      <c r="FI503" s="67"/>
      <c r="FJ503" s="67"/>
      <c r="FK503" s="67"/>
      <c r="FL503" s="67"/>
      <c r="FM503" s="67"/>
      <c r="FN503" s="67"/>
      <c r="FO503" s="67"/>
      <c r="FP503" s="67"/>
      <c r="FQ503" s="67"/>
      <c r="FR503" s="67"/>
      <c r="FS503" s="67"/>
      <c r="FT503" s="67"/>
      <c r="FU503" s="67"/>
      <c r="FV503" s="67"/>
      <c r="FW503" s="67"/>
      <c r="FX503" s="67"/>
      <c r="FY503" s="67"/>
      <c r="FZ503" s="67"/>
      <c r="GA503" s="67"/>
      <c r="GB503" s="67"/>
      <c r="GC503" s="67"/>
      <c r="GD503" s="67"/>
      <c r="GE503" s="67"/>
      <c r="GF503" s="67"/>
      <c r="GG503" s="67"/>
      <c r="GH503" s="67"/>
      <c r="GI503" s="67"/>
      <c r="GJ503" s="67"/>
      <c r="GK503" s="67"/>
      <c r="GL503" s="67"/>
      <c r="GM503" s="67"/>
      <c r="GN503" s="67"/>
      <c r="GO503" s="67"/>
      <c r="GP503" s="67"/>
      <c r="GQ503" s="67"/>
      <c r="GR503" s="67"/>
      <c r="GS503" s="67"/>
      <c r="GT503" s="67"/>
      <c r="GU503" s="67"/>
      <c r="GV503" s="67"/>
      <c r="GW503" s="67"/>
      <c r="GX503" s="67"/>
      <c r="GY503" s="67"/>
      <c r="GZ503" s="67"/>
      <c r="HA503" s="67"/>
      <c r="HB503" s="67"/>
      <c r="HC503" s="67"/>
      <c r="HD503" s="67"/>
      <c r="HE503" s="67"/>
      <c r="HF503" s="67"/>
      <c r="HG503" s="67"/>
      <c r="HH503" s="67"/>
      <c r="HI503" s="67"/>
      <c r="HJ503" s="67"/>
      <c r="HK503" s="67"/>
      <c r="HL503" s="67"/>
      <c r="HM503" s="67"/>
      <c r="HN503" s="67"/>
      <c r="HO503" s="67"/>
      <c r="HP503" s="67"/>
      <c r="HQ503" s="67"/>
      <c r="HR503" s="67"/>
      <c r="HS503" s="67"/>
      <c r="HT503" s="67"/>
      <c r="HU503" s="67"/>
      <c r="HV503" s="67"/>
      <c r="HW503" s="67"/>
      <c r="HX503" s="67"/>
      <c r="HY503" s="67"/>
      <c r="HZ503" s="67"/>
      <c r="IA503" s="67"/>
      <c r="IB503" s="67"/>
      <c r="IC503" s="67"/>
      <c r="ID503" s="67"/>
      <c r="IE503" s="67"/>
      <c r="IF503" s="67"/>
      <c r="IG503" s="67"/>
      <c r="IH503" s="67"/>
      <c r="II503" s="67"/>
      <c r="IJ503" s="67"/>
      <c r="IK503" s="67"/>
      <c r="IL503" s="67"/>
      <c r="IM503" s="67"/>
      <c r="IN503" s="67"/>
      <c r="IO503" s="67"/>
      <c r="IP503" s="67"/>
      <c r="IQ503" s="67"/>
      <c r="IR503" s="67"/>
      <c r="IS503" s="67"/>
      <c r="IT503" s="67"/>
      <c r="IU503" s="67"/>
    </row>
    <row r="504" s="170" customFormat="true" ht="14.5" hidden="false" customHeight="false" outlineLevel="0" collapsed="false">
      <c r="A504" s="82" t="s">
        <v>1495</v>
      </c>
      <c r="B504" s="89" t="s">
        <v>1577</v>
      </c>
      <c r="C504" s="90" t="s">
        <v>1578</v>
      </c>
      <c r="D504" s="90" t="s">
        <v>50</v>
      </c>
      <c r="E504" s="91" t="n">
        <v>15.3166666666667</v>
      </c>
      <c r="F504" s="62" t="s">
        <v>86</v>
      </c>
      <c r="G504" s="62" t="s">
        <v>86</v>
      </c>
      <c r="H504" s="90" t="s">
        <v>127</v>
      </c>
      <c r="I504" s="63" t="n">
        <v>5</v>
      </c>
      <c r="J504" s="63" t="n">
        <v>1</v>
      </c>
      <c r="K504" s="64" t="n">
        <v>6</v>
      </c>
      <c r="L504" s="63" t="n">
        <v>3</v>
      </c>
      <c r="M504" s="64" t="n">
        <v>8</v>
      </c>
      <c r="N504" s="63" t="n">
        <v>3</v>
      </c>
      <c r="O504" s="63" t="n">
        <v>9</v>
      </c>
      <c r="P504" s="63" t="n">
        <v>3</v>
      </c>
      <c r="Q504" s="63" t="n">
        <v>16.95</v>
      </c>
      <c r="R504" s="63" t="n">
        <v>5</v>
      </c>
      <c r="S504" s="63" t="n">
        <v>28.95</v>
      </c>
      <c r="T504" s="64" t="n">
        <v>31.95</v>
      </c>
    </row>
    <row r="505" s="170" customFormat="true" ht="14.5" hidden="false" customHeight="false" outlineLevel="0" collapsed="false">
      <c r="A505" s="57" t="s">
        <v>1579</v>
      </c>
      <c r="B505" s="58" t="s">
        <v>1580</v>
      </c>
      <c r="C505" s="59" t="s">
        <v>1581</v>
      </c>
      <c r="D505" s="59" t="s">
        <v>143</v>
      </c>
      <c r="E505" s="60" t="n">
        <v>26.9566666666667</v>
      </c>
      <c r="F505" s="61" t="n">
        <v>38046</v>
      </c>
      <c r="G505" s="62" t="n">
        <v>30.7</v>
      </c>
      <c r="H505" s="59" t="s">
        <v>1582</v>
      </c>
      <c r="I505" s="63" t="n">
        <v>7.5</v>
      </c>
      <c r="J505" s="63" t="n">
        <v>4.65</v>
      </c>
      <c r="K505" s="64" t="n">
        <v>12.15</v>
      </c>
      <c r="L505" s="63" t="n">
        <v>12.15</v>
      </c>
      <c r="M505" s="64" t="n">
        <v>15.15</v>
      </c>
      <c r="N505" s="63" t="n">
        <v>3</v>
      </c>
      <c r="O505" s="63" t="n">
        <v>8.1</v>
      </c>
      <c r="P505" s="63" t="n">
        <v>9.3</v>
      </c>
      <c r="Q505" s="63" t="n">
        <v>33.17</v>
      </c>
      <c r="R505" s="63" t="n">
        <v>3</v>
      </c>
      <c r="S505" s="63" t="n">
        <v>50.57</v>
      </c>
      <c r="T505" s="64" t="n">
        <v>53.57</v>
      </c>
      <c r="U505" s="171"/>
    </row>
    <row r="506" customFormat="false" ht="14.15" hidden="false" customHeight="true" outlineLevel="0" collapsed="false">
      <c r="A506" s="57" t="s">
        <v>1583</v>
      </c>
      <c r="B506" s="58" t="s">
        <v>1584</v>
      </c>
      <c r="C506" s="59"/>
      <c r="D506" s="59" t="s">
        <v>143</v>
      </c>
      <c r="E506" s="60" t="n">
        <v>24.82</v>
      </c>
      <c r="F506" s="61" t="n">
        <v>42448</v>
      </c>
      <c r="G506" s="62" t="s">
        <v>54</v>
      </c>
      <c r="H506" s="59"/>
      <c r="I506" s="63" t="n">
        <v>10</v>
      </c>
      <c r="J506" s="63" t="n">
        <v>6.2</v>
      </c>
      <c r="K506" s="64" t="n">
        <v>16.2</v>
      </c>
      <c r="L506" s="63" t="n">
        <v>18.3</v>
      </c>
      <c r="M506" s="64" t="n">
        <v>21.3</v>
      </c>
      <c r="N506" s="63" t="n">
        <v>3</v>
      </c>
      <c r="O506" s="63" t="n">
        <v>9.15</v>
      </c>
      <c r="P506" s="63" t="n">
        <v>9.3</v>
      </c>
      <c r="Q506" s="63" t="n">
        <v>15.5</v>
      </c>
      <c r="R506" s="63" t="n">
        <v>3</v>
      </c>
      <c r="S506" s="63" t="n">
        <v>33.95</v>
      </c>
      <c r="T506" s="64" t="n">
        <v>36.95</v>
      </c>
    </row>
    <row r="507" customFormat="false" ht="14.5" hidden="false" customHeight="true" outlineLevel="0" collapsed="false">
      <c r="A507" s="57" t="s">
        <v>1585</v>
      </c>
      <c r="B507" s="58" t="s">
        <v>1586</v>
      </c>
      <c r="C507" s="59" t="s">
        <v>1587</v>
      </c>
      <c r="D507" s="59" t="s">
        <v>50</v>
      </c>
      <c r="E507" s="60" t="n">
        <v>27.07</v>
      </c>
      <c r="F507" s="61" t="n">
        <v>38411</v>
      </c>
      <c r="G507" s="62" t="n">
        <v>18</v>
      </c>
      <c r="H507" s="59" t="s">
        <v>71</v>
      </c>
      <c r="I507" s="63" t="n">
        <v>10</v>
      </c>
      <c r="J507" s="63" t="n">
        <v>6</v>
      </c>
      <c r="K507" s="64" t="n">
        <v>16</v>
      </c>
      <c r="L507" s="63" t="n">
        <v>6</v>
      </c>
      <c r="M507" s="64" t="n">
        <v>7</v>
      </c>
      <c r="N507" s="63" t="n">
        <v>15</v>
      </c>
      <c r="O507" s="63" t="n">
        <v>9</v>
      </c>
      <c r="P507" s="63" t="n">
        <v>9</v>
      </c>
      <c r="Q507" s="63" t="n">
        <v>25.2</v>
      </c>
      <c r="R507" s="63" t="n">
        <v>1</v>
      </c>
      <c r="S507" s="63" t="n">
        <v>43.2</v>
      </c>
      <c r="T507" s="64" t="n">
        <v>58.2</v>
      </c>
    </row>
    <row r="508" customFormat="false" ht="14.5" hidden="false" customHeight="true" outlineLevel="0" collapsed="false">
      <c r="A508" s="57" t="s">
        <v>1588</v>
      </c>
      <c r="B508" s="58" t="s">
        <v>1589</v>
      </c>
      <c r="C508" s="59" t="s">
        <v>1590</v>
      </c>
      <c r="D508" s="59" t="s">
        <v>78</v>
      </c>
      <c r="E508" s="60" t="n">
        <v>35.5933333333333</v>
      </c>
      <c r="F508" s="61" t="n">
        <v>0</v>
      </c>
      <c r="G508" s="62" t="s">
        <v>86</v>
      </c>
      <c r="H508" s="59"/>
      <c r="I508" s="63" t="n">
        <v>45</v>
      </c>
      <c r="J508" s="63" t="n">
        <v>17.1</v>
      </c>
      <c r="K508" s="64" t="n">
        <v>62.1</v>
      </c>
      <c r="L508" s="63" t="n">
        <v>4.35</v>
      </c>
      <c r="M508" s="64" t="n">
        <v>7.35</v>
      </c>
      <c r="N508" s="63" t="n">
        <v>3</v>
      </c>
      <c r="O508" s="63" t="n">
        <v>13.05</v>
      </c>
      <c r="P508" s="63" t="n">
        <v>5.7</v>
      </c>
      <c r="Q508" s="63" t="n">
        <v>15.58</v>
      </c>
      <c r="R508" s="63" t="n">
        <v>3</v>
      </c>
      <c r="S508" s="63" t="n">
        <v>34.33</v>
      </c>
      <c r="T508" s="64" t="n">
        <v>37.33</v>
      </c>
    </row>
    <row r="509" customFormat="false" ht="14.5" hidden="false" customHeight="true" outlineLevel="0" collapsed="false">
      <c r="A509" s="57" t="s">
        <v>1591</v>
      </c>
      <c r="B509" s="89" t="s">
        <v>1592</v>
      </c>
      <c r="C509" s="90" t="s">
        <v>1593</v>
      </c>
      <c r="D509" s="59" t="s">
        <v>50</v>
      </c>
      <c r="E509" s="91" t="n">
        <v>17.17</v>
      </c>
      <c r="F509" s="61" t="n">
        <v>36616</v>
      </c>
      <c r="G509" s="63" t="n">
        <v>15</v>
      </c>
      <c r="H509" s="90" t="s">
        <v>127</v>
      </c>
      <c r="I509" s="63" t="n">
        <v>7.5</v>
      </c>
      <c r="J509" s="63" t="n">
        <v>4.5</v>
      </c>
      <c r="K509" s="64" t="n">
        <v>12</v>
      </c>
      <c r="L509" s="63" t="n">
        <v>3</v>
      </c>
      <c r="M509" s="64" t="n">
        <v>6.1</v>
      </c>
      <c r="N509" s="63" t="n">
        <v>3.4</v>
      </c>
      <c r="O509" s="63" t="n">
        <v>6</v>
      </c>
      <c r="P509" s="63" t="n">
        <v>9</v>
      </c>
      <c r="Q509" s="63" t="n">
        <v>15</v>
      </c>
      <c r="R509" s="63" t="n">
        <v>3.1</v>
      </c>
      <c r="S509" s="63" t="n">
        <v>30</v>
      </c>
      <c r="T509" s="64" t="n">
        <v>33.4</v>
      </c>
    </row>
    <row r="510" customFormat="false" ht="14.5" hidden="false" customHeight="true" outlineLevel="0" collapsed="false">
      <c r="A510" s="57" t="s">
        <v>1594</v>
      </c>
      <c r="B510" s="58" t="s">
        <v>1595</v>
      </c>
      <c r="C510" s="59" t="s">
        <v>1596</v>
      </c>
      <c r="D510" s="59" t="s">
        <v>78</v>
      </c>
      <c r="E510" s="60" t="n">
        <v>20.1666666666667</v>
      </c>
      <c r="F510" s="61" t="n">
        <v>38077</v>
      </c>
      <c r="G510" s="62" t="n">
        <v>14.83</v>
      </c>
      <c r="H510" s="59" t="s">
        <v>1597</v>
      </c>
      <c r="I510" s="63" t="n">
        <v>12.5</v>
      </c>
      <c r="J510" s="63" t="n">
        <v>2.5</v>
      </c>
      <c r="K510" s="64" t="n">
        <v>15</v>
      </c>
      <c r="L510" s="63" t="n">
        <v>2.5</v>
      </c>
      <c r="M510" s="64" t="n">
        <v>7.5</v>
      </c>
      <c r="N510" s="63" t="n">
        <v>5</v>
      </c>
      <c r="O510" s="63" t="n">
        <v>9</v>
      </c>
      <c r="P510" s="63" t="n">
        <v>9</v>
      </c>
      <c r="Q510" s="63" t="n">
        <v>15</v>
      </c>
      <c r="R510" s="63" t="n">
        <v>5</v>
      </c>
      <c r="S510" s="63" t="n">
        <v>33</v>
      </c>
      <c r="T510" s="64" t="n">
        <v>38</v>
      </c>
    </row>
    <row r="511" customFormat="false" ht="14.5" hidden="false" customHeight="true" outlineLevel="0" collapsed="false">
      <c r="A511" s="57" t="s">
        <v>1598</v>
      </c>
      <c r="B511" s="58" t="s">
        <v>1599</v>
      </c>
      <c r="C511" s="59" t="s">
        <v>1600</v>
      </c>
      <c r="D511" s="59" t="s">
        <v>50</v>
      </c>
      <c r="E511" s="60" t="n">
        <v>11</v>
      </c>
      <c r="F511" s="61" t="n">
        <v>38077</v>
      </c>
      <c r="G511" s="62" t="n">
        <v>9</v>
      </c>
      <c r="H511" s="59" t="s">
        <v>61</v>
      </c>
      <c r="I511" s="63" t="n">
        <v>5</v>
      </c>
      <c r="J511" s="63" t="n">
        <v>1</v>
      </c>
      <c r="K511" s="64" t="n">
        <v>6</v>
      </c>
      <c r="L511" s="63" t="n">
        <v>2</v>
      </c>
      <c r="M511" s="64" t="n">
        <v>7</v>
      </c>
      <c r="N511" s="63" t="n">
        <v>1</v>
      </c>
      <c r="O511" s="63" t="n">
        <v>6</v>
      </c>
      <c r="P511" s="63" t="n">
        <v>3</v>
      </c>
      <c r="Q511" s="63" t="n">
        <v>10</v>
      </c>
      <c r="R511" s="63" t="n">
        <v>5</v>
      </c>
      <c r="S511" s="63" t="n">
        <v>19</v>
      </c>
      <c r="T511" s="64" t="n">
        <v>20</v>
      </c>
    </row>
    <row r="512" customFormat="false" ht="14.5" hidden="false" customHeight="true" outlineLevel="0" collapsed="false">
      <c r="A512" s="57" t="s">
        <v>1601</v>
      </c>
      <c r="B512" s="58" t="s">
        <v>1602</v>
      </c>
      <c r="C512" s="59" t="s">
        <v>1603</v>
      </c>
      <c r="D512" s="59" t="s">
        <v>143</v>
      </c>
      <c r="E512" s="60" t="n">
        <v>25.15</v>
      </c>
      <c r="F512" s="61" t="n">
        <v>38321</v>
      </c>
      <c r="G512" s="62" t="n">
        <v>28.46</v>
      </c>
      <c r="H512" s="59" t="s">
        <v>64</v>
      </c>
      <c r="I512" s="63" t="n">
        <v>10</v>
      </c>
      <c r="J512" s="63" t="n">
        <v>6.2</v>
      </c>
      <c r="K512" s="64" t="n">
        <v>16.2</v>
      </c>
      <c r="L512" s="63" t="n">
        <v>12.3</v>
      </c>
      <c r="M512" s="64" t="n">
        <v>13.3</v>
      </c>
      <c r="N512" s="63" t="n">
        <v>15</v>
      </c>
      <c r="O512" s="63" t="n">
        <v>6.15</v>
      </c>
      <c r="P512" s="63" t="n">
        <v>9.3</v>
      </c>
      <c r="Q512" s="63" t="n">
        <v>15.5</v>
      </c>
      <c r="R512" s="63" t="n">
        <v>1</v>
      </c>
      <c r="S512" s="63" t="n">
        <v>30.95</v>
      </c>
      <c r="T512" s="64" t="n">
        <v>45.95</v>
      </c>
    </row>
    <row r="513" customFormat="false" ht="14.5" hidden="false" customHeight="true" outlineLevel="0" collapsed="false">
      <c r="A513" s="57" t="s">
        <v>1604</v>
      </c>
      <c r="B513" s="58" t="s">
        <v>1605</v>
      </c>
      <c r="C513" s="59" t="s">
        <v>1606</v>
      </c>
      <c r="D513" s="59" t="s">
        <v>143</v>
      </c>
      <c r="E513" s="60" t="n">
        <v>29.78</v>
      </c>
      <c r="F513" s="61" t="n">
        <v>38411</v>
      </c>
      <c r="G513" s="62" t="n">
        <v>30.9</v>
      </c>
      <c r="H513" s="59" t="s">
        <v>64</v>
      </c>
      <c r="I513" s="63" t="n">
        <v>7.5</v>
      </c>
      <c r="J513" s="63" t="n">
        <v>4.65</v>
      </c>
      <c r="K513" s="64" t="n">
        <v>12.15</v>
      </c>
      <c r="L513" s="63" t="n">
        <v>9.225</v>
      </c>
      <c r="M513" s="64" t="n">
        <v>10.225</v>
      </c>
      <c r="N513" s="63" t="n">
        <v>5</v>
      </c>
      <c r="O513" s="63" t="n">
        <v>6.15</v>
      </c>
      <c r="P513" s="63" t="n">
        <v>9.3</v>
      </c>
      <c r="Q513" s="63" t="n">
        <v>46.5</v>
      </c>
      <c r="R513" s="63" t="n">
        <v>1</v>
      </c>
      <c r="S513" s="63" t="n">
        <v>61.95</v>
      </c>
      <c r="T513" s="64" t="n">
        <v>66.95</v>
      </c>
    </row>
    <row r="514" customFormat="false" ht="14.5" hidden="false" customHeight="true" outlineLevel="0" collapsed="false">
      <c r="A514" s="57" t="s">
        <v>1607</v>
      </c>
      <c r="B514" s="58" t="s">
        <v>1608</v>
      </c>
      <c r="C514" s="59" t="s">
        <v>1609</v>
      </c>
      <c r="D514" s="59" t="s">
        <v>50</v>
      </c>
      <c r="E514" s="60" t="n">
        <v>15.33</v>
      </c>
      <c r="F514" s="61" t="n">
        <v>42112</v>
      </c>
      <c r="G514" s="62" t="s">
        <v>237</v>
      </c>
      <c r="H514" s="59"/>
      <c r="I514" s="62" t="n">
        <v>5</v>
      </c>
      <c r="J514" s="62" t="n">
        <v>3</v>
      </c>
      <c r="K514" s="64" t="n">
        <v>8</v>
      </c>
      <c r="L514" s="63" t="n">
        <v>2</v>
      </c>
      <c r="M514" s="64" t="n">
        <v>5</v>
      </c>
      <c r="N514" s="63" t="n">
        <v>3</v>
      </c>
      <c r="O514" s="63" t="n">
        <v>30</v>
      </c>
      <c r="P514" s="63" t="n">
        <v>33</v>
      </c>
      <c r="Q514" s="63" t="n">
        <v>15</v>
      </c>
      <c r="R514" s="63" t="n">
        <v>3</v>
      </c>
      <c r="S514" s="63" t="n">
        <v>30</v>
      </c>
      <c r="T514" s="64" t="n">
        <v>33</v>
      </c>
    </row>
    <row r="515" customFormat="false" ht="14" hidden="false" customHeight="false" outlineLevel="0" collapsed="false">
      <c r="A515" s="57" t="s">
        <v>1610</v>
      </c>
      <c r="B515" s="58" t="s">
        <v>1611</v>
      </c>
      <c r="C515" s="59" t="s">
        <v>1612</v>
      </c>
      <c r="D515" s="59" t="s">
        <v>143</v>
      </c>
      <c r="E515" s="60" t="n">
        <v>20.4166666666667</v>
      </c>
      <c r="F515" s="61" t="n">
        <v>36172</v>
      </c>
      <c r="G515" s="62" t="n">
        <v>22.2</v>
      </c>
      <c r="H515" s="59" t="s">
        <v>61</v>
      </c>
      <c r="I515" s="63" t="n">
        <v>9.5</v>
      </c>
      <c r="J515" s="63" t="n">
        <v>1.9</v>
      </c>
      <c r="K515" s="64" t="n">
        <v>11.4</v>
      </c>
      <c r="L515" s="63" t="n">
        <v>5.7</v>
      </c>
      <c r="M515" s="64" t="n">
        <v>6.7</v>
      </c>
      <c r="N515" s="63" t="n">
        <v>25</v>
      </c>
      <c r="O515" s="63" t="n">
        <v>3</v>
      </c>
      <c r="P515" s="63" t="n">
        <v>3</v>
      </c>
      <c r="Q515" s="63" t="n">
        <v>12.15</v>
      </c>
      <c r="R515" s="63" t="n">
        <v>1</v>
      </c>
      <c r="S515" s="63" t="n">
        <v>18.15</v>
      </c>
      <c r="T515" s="64" t="n">
        <v>43.15</v>
      </c>
    </row>
    <row r="516" customFormat="false" ht="14" hidden="false" customHeight="false" outlineLevel="0" collapsed="false">
      <c r="A516" s="57" t="s">
        <v>1613</v>
      </c>
      <c r="B516" s="58" t="s">
        <v>1614</v>
      </c>
      <c r="C516" s="59" t="s">
        <v>1615</v>
      </c>
      <c r="D516" s="59" t="s">
        <v>78</v>
      </c>
      <c r="E516" s="60" t="n">
        <v>34.4666666666667</v>
      </c>
      <c r="F516" s="61" t="n">
        <v>38411</v>
      </c>
      <c r="G516" s="62" t="s">
        <v>54</v>
      </c>
      <c r="H516" s="59" t="s">
        <v>1616</v>
      </c>
      <c r="I516" s="63" t="n">
        <v>9.5</v>
      </c>
      <c r="J516" s="63" t="n">
        <v>3.61</v>
      </c>
      <c r="K516" s="64" t="n">
        <v>13.11</v>
      </c>
      <c r="L516" s="63" t="n">
        <v>2.755</v>
      </c>
      <c r="M516" s="64" t="n">
        <v>3.755</v>
      </c>
      <c r="N516" s="63" t="n">
        <v>5</v>
      </c>
      <c r="O516" s="63" t="n">
        <v>15.225</v>
      </c>
      <c r="P516" s="63" t="n">
        <v>18.81</v>
      </c>
      <c r="Q516" s="63" t="n">
        <v>47.5</v>
      </c>
      <c r="R516" s="63" t="n">
        <v>1</v>
      </c>
      <c r="S516" s="63" t="n">
        <v>81.535</v>
      </c>
      <c r="T516" s="64" t="n">
        <v>86.535</v>
      </c>
      <c r="U516" s="142"/>
    </row>
    <row r="517" customFormat="false" ht="14" hidden="false" customHeight="false" outlineLevel="0" collapsed="false">
      <c r="A517" s="57" t="s">
        <v>1617</v>
      </c>
      <c r="B517" s="58" t="s">
        <v>1618</v>
      </c>
      <c r="C517" s="59" t="s">
        <v>1619</v>
      </c>
      <c r="D517" s="59" t="s">
        <v>50</v>
      </c>
      <c r="E517" s="60" t="n">
        <v>18.83</v>
      </c>
      <c r="F517" s="61" t="n">
        <v>38077</v>
      </c>
      <c r="G517" s="62" t="n">
        <v>18.8</v>
      </c>
      <c r="H517" s="59" t="s">
        <v>61</v>
      </c>
      <c r="I517" s="63" t="n">
        <v>7.5</v>
      </c>
      <c r="J517" s="63" t="n">
        <v>1.5</v>
      </c>
      <c r="K517" s="64" t="n">
        <v>9</v>
      </c>
      <c r="L517" s="63" t="n">
        <v>4.5</v>
      </c>
      <c r="M517" s="64" t="n">
        <v>5.5</v>
      </c>
      <c r="N517" s="63" t="n">
        <v>25</v>
      </c>
      <c r="O517" s="63" t="n">
        <v>9</v>
      </c>
      <c r="P517" s="63" t="n">
        <v>3</v>
      </c>
      <c r="Q517" s="63" t="n">
        <v>5</v>
      </c>
      <c r="R517" s="63" t="n">
        <v>1</v>
      </c>
      <c r="S517" s="63" t="n">
        <v>17</v>
      </c>
      <c r="T517" s="64" t="n">
        <v>42</v>
      </c>
    </row>
    <row r="518" customFormat="false" ht="14" hidden="false" customHeight="false" outlineLevel="0" collapsed="false">
      <c r="A518" s="119" t="s">
        <v>1620</v>
      </c>
      <c r="B518" s="120" t="s">
        <v>1621</v>
      </c>
      <c r="C518" s="75" t="s">
        <v>1622</v>
      </c>
      <c r="D518" s="121" t="s">
        <v>50</v>
      </c>
      <c r="E518" s="122" t="n">
        <v>17</v>
      </c>
      <c r="F518" s="61" t="n">
        <v>43159</v>
      </c>
      <c r="G518" s="62" t="s">
        <v>139</v>
      </c>
      <c r="H518" s="90" t="s">
        <v>61</v>
      </c>
      <c r="I518" s="75" t="n">
        <v>7.5</v>
      </c>
      <c r="J518" s="75" t="n">
        <v>4.5</v>
      </c>
      <c r="K518" s="85" t="n">
        <v>12</v>
      </c>
      <c r="L518" s="75" t="n">
        <v>3</v>
      </c>
      <c r="M518" s="88" t="n">
        <v>4</v>
      </c>
      <c r="N518" s="86" t="n">
        <v>5</v>
      </c>
      <c r="O518" s="86" t="n">
        <v>6</v>
      </c>
      <c r="P518" s="86" t="n">
        <v>9</v>
      </c>
      <c r="Q518" s="87" t="n">
        <v>15</v>
      </c>
      <c r="R518" s="86" t="n">
        <v>1</v>
      </c>
      <c r="S518" s="86" t="n">
        <v>2</v>
      </c>
      <c r="T518" s="85" t="n">
        <v>35</v>
      </c>
    </row>
    <row r="519" customFormat="false" ht="14.15" hidden="false" customHeight="true" outlineLevel="0" collapsed="false">
      <c r="A519" s="57" t="s">
        <v>1623</v>
      </c>
      <c r="B519" s="58" t="s">
        <v>1624</v>
      </c>
      <c r="C519" s="59" t="s">
        <v>1625</v>
      </c>
      <c r="D519" s="59" t="s">
        <v>143</v>
      </c>
      <c r="E519" s="60" t="n">
        <v>21.94</v>
      </c>
      <c r="F519" s="61" t="n">
        <v>38411</v>
      </c>
      <c r="G519" s="62" t="n">
        <v>41.2</v>
      </c>
      <c r="H519" s="59" t="s">
        <v>64</v>
      </c>
      <c r="I519" s="63" t="n">
        <v>7.5</v>
      </c>
      <c r="J519" s="63" t="n">
        <v>4.65</v>
      </c>
      <c r="K519" s="64" t="n">
        <v>12.15</v>
      </c>
      <c r="L519" s="63" t="n">
        <v>13.725</v>
      </c>
      <c r="M519" s="64" t="n">
        <v>16.725</v>
      </c>
      <c r="N519" s="63" t="n">
        <v>3</v>
      </c>
      <c r="O519" s="63" t="n">
        <v>9.15</v>
      </c>
      <c r="P519" s="63" t="n">
        <v>9.3</v>
      </c>
      <c r="Q519" s="63" t="n">
        <v>15.5</v>
      </c>
      <c r="R519" s="63" t="n">
        <v>3</v>
      </c>
      <c r="S519" s="63" t="n">
        <v>33.95</v>
      </c>
      <c r="T519" s="64" t="n">
        <v>36.95</v>
      </c>
    </row>
    <row r="520" customFormat="false" ht="14" hidden="false" customHeight="false" outlineLevel="0" collapsed="false">
      <c r="A520" s="57" t="s">
        <v>1626</v>
      </c>
      <c r="B520" s="58" t="s">
        <v>1627</v>
      </c>
      <c r="C520" s="59" t="s">
        <v>1628</v>
      </c>
      <c r="D520" s="59" t="s">
        <v>387</v>
      </c>
      <c r="E520" s="60" t="n">
        <v>19.03</v>
      </c>
      <c r="F520" s="61" t="n">
        <v>38077</v>
      </c>
      <c r="G520" s="62" t="s">
        <v>54</v>
      </c>
      <c r="H520" s="59" t="s">
        <v>64</v>
      </c>
      <c r="I520" s="63" t="n">
        <v>5</v>
      </c>
      <c r="J520" s="63" t="n">
        <v>2.1</v>
      </c>
      <c r="K520" s="64" t="n">
        <v>7.1</v>
      </c>
      <c r="L520" s="63" t="n">
        <v>1.55</v>
      </c>
      <c r="M520" s="64" t="n">
        <v>4.55</v>
      </c>
      <c r="N520" s="63" t="n">
        <v>3</v>
      </c>
      <c r="O520" s="63" t="n">
        <v>4.65</v>
      </c>
      <c r="P520" s="63" t="n">
        <v>6.3</v>
      </c>
      <c r="Q520" s="63" t="n">
        <v>31.5</v>
      </c>
      <c r="R520" s="63" t="n">
        <v>3</v>
      </c>
      <c r="S520" s="63" t="n">
        <v>42.45</v>
      </c>
      <c r="T520" s="64" t="n">
        <v>45.45</v>
      </c>
    </row>
    <row r="521" customFormat="false" ht="14" hidden="false" customHeight="false" outlineLevel="0" collapsed="false">
      <c r="A521" s="57" t="s">
        <v>1629</v>
      </c>
      <c r="B521" s="58" t="s">
        <v>1630</v>
      </c>
      <c r="C521" s="59" t="s">
        <v>1631</v>
      </c>
      <c r="D521" s="59" t="s">
        <v>143</v>
      </c>
      <c r="E521" s="60" t="n">
        <v>72.94</v>
      </c>
      <c r="F521" s="61" t="n">
        <v>35416</v>
      </c>
      <c r="G521" s="62" t="n">
        <v>70.1</v>
      </c>
      <c r="H521" s="59" t="s">
        <v>98</v>
      </c>
      <c r="I521" s="63" t="n">
        <v>75</v>
      </c>
      <c r="J521" s="63" t="n">
        <v>46.5</v>
      </c>
      <c r="K521" s="64" t="n">
        <v>121.5</v>
      </c>
      <c r="L521" s="63" t="n">
        <v>9.15</v>
      </c>
      <c r="M521" s="64" t="n">
        <v>10.15</v>
      </c>
      <c r="N521" s="63" t="n">
        <v>25</v>
      </c>
      <c r="O521" s="63" t="n">
        <v>27.45</v>
      </c>
      <c r="P521" s="63" t="n">
        <v>9.3</v>
      </c>
      <c r="Q521" s="63" t="n">
        <v>25.42</v>
      </c>
      <c r="R521" s="63" t="n">
        <v>1</v>
      </c>
      <c r="S521" s="63" t="n">
        <v>62.17</v>
      </c>
      <c r="T521" s="64" t="n">
        <v>87.17</v>
      </c>
    </row>
    <row r="522" customFormat="false" ht="14" hidden="false" customHeight="false" outlineLevel="0" collapsed="false">
      <c r="A522" s="57" t="s">
        <v>1632</v>
      </c>
      <c r="B522" s="58" t="s">
        <v>1633</v>
      </c>
      <c r="C522" s="59" t="s">
        <v>1634</v>
      </c>
      <c r="D522" s="59" t="s">
        <v>143</v>
      </c>
      <c r="E522" s="60" t="n">
        <v>11.7333333333333</v>
      </c>
      <c r="F522" s="61" t="n">
        <v>36544</v>
      </c>
      <c r="G522" s="62" t="n">
        <v>13.17</v>
      </c>
      <c r="H522" s="59" t="s">
        <v>71</v>
      </c>
      <c r="I522" s="63" t="n">
        <v>5</v>
      </c>
      <c r="J522" s="63" t="n">
        <v>1</v>
      </c>
      <c r="K522" s="64" t="n">
        <v>6</v>
      </c>
      <c r="L522" s="63" t="n">
        <v>3</v>
      </c>
      <c r="M522" s="64" t="n">
        <v>6</v>
      </c>
      <c r="N522" s="63" t="n">
        <v>3</v>
      </c>
      <c r="O522" s="63" t="n">
        <v>9</v>
      </c>
      <c r="P522" s="63" t="n">
        <v>3</v>
      </c>
      <c r="Q522" s="63" t="n">
        <v>8.2</v>
      </c>
      <c r="R522" s="63" t="n">
        <v>3</v>
      </c>
      <c r="S522" s="63" t="n">
        <v>20.2</v>
      </c>
      <c r="T522" s="64" t="n">
        <v>23.2</v>
      </c>
    </row>
    <row r="523" customFormat="false" ht="14" hidden="false" customHeight="false" outlineLevel="0" collapsed="false">
      <c r="A523" s="82" t="s">
        <v>1635</v>
      </c>
      <c r="B523" s="83" t="s">
        <v>1636</v>
      </c>
      <c r="C523" s="75" t="s">
        <v>1637</v>
      </c>
      <c r="D523" s="96" t="s">
        <v>1638</v>
      </c>
      <c r="E523" s="111" t="n">
        <f aca="false">(6+6+12)/3</f>
        <v>8</v>
      </c>
      <c r="F523" s="78" t="n">
        <v>43071</v>
      </c>
      <c r="G523" s="75" t="s">
        <v>54</v>
      </c>
      <c r="H523" s="75" t="s">
        <v>1639</v>
      </c>
      <c r="I523" s="112" t="n">
        <v>5</v>
      </c>
      <c r="J523" s="112" t="n">
        <v>1</v>
      </c>
      <c r="K523" s="137" t="n">
        <v>6</v>
      </c>
      <c r="L523" s="112" t="n">
        <f aca="false">1*(((1+1)/2)*1)</f>
        <v>1</v>
      </c>
      <c r="M523" s="137" t="n">
        <v>6</v>
      </c>
      <c r="N523" s="112" t="n">
        <v>1</v>
      </c>
      <c r="O523" s="112" t="n">
        <f aca="false">(1*((1+1)/2)*3)</f>
        <v>3</v>
      </c>
      <c r="P523" s="112" t="n">
        <v>3</v>
      </c>
      <c r="Q523" s="112" t="n">
        <v>5</v>
      </c>
      <c r="R523" s="76" t="n">
        <v>5</v>
      </c>
      <c r="S523" s="112" t="n">
        <v>2</v>
      </c>
      <c r="T523" s="73" t="n">
        <v>12</v>
      </c>
    </row>
    <row r="524" customFormat="false" ht="14" hidden="false" customHeight="false" outlineLevel="0" collapsed="false">
      <c r="A524" s="57" t="s">
        <v>1640</v>
      </c>
      <c r="B524" s="58" t="s">
        <v>1641</v>
      </c>
      <c r="C524" s="59" t="s">
        <v>1642</v>
      </c>
      <c r="D524" s="59" t="s">
        <v>143</v>
      </c>
      <c r="E524" s="60" t="n">
        <v>17.3916666666667</v>
      </c>
      <c r="F524" s="61" t="n">
        <v>38077</v>
      </c>
      <c r="G524" s="62" t="n">
        <v>13.33</v>
      </c>
      <c r="H524" s="59" t="s">
        <v>64</v>
      </c>
      <c r="I524" s="63" t="n">
        <v>7.5</v>
      </c>
      <c r="J524" s="63" t="n">
        <v>4.65</v>
      </c>
      <c r="K524" s="64" t="n">
        <v>12.15</v>
      </c>
      <c r="L524" s="63" t="n">
        <v>3.075</v>
      </c>
      <c r="M524" s="64" t="n">
        <v>6.075</v>
      </c>
      <c r="N524" s="63" t="n">
        <v>3</v>
      </c>
      <c r="O524" s="63" t="n">
        <v>6.15</v>
      </c>
      <c r="P524" s="63" t="n">
        <v>9.3</v>
      </c>
      <c r="Q524" s="63" t="n">
        <v>15.5</v>
      </c>
      <c r="R524" s="63" t="n">
        <v>3</v>
      </c>
      <c r="S524" s="63" t="n">
        <v>30.95</v>
      </c>
      <c r="T524" s="64" t="n">
        <v>33.95</v>
      </c>
    </row>
    <row r="525" customFormat="false" ht="14" hidden="false" customHeight="false" outlineLevel="0" collapsed="false">
      <c r="A525" s="57" t="s">
        <v>1643</v>
      </c>
      <c r="B525" s="58" t="s">
        <v>1644</v>
      </c>
      <c r="C525" s="59" t="s">
        <v>1645</v>
      </c>
      <c r="D525" s="59" t="s">
        <v>143</v>
      </c>
      <c r="E525" s="60" t="n">
        <v>38.06</v>
      </c>
      <c r="F525" s="61" t="n">
        <v>38411</v>
      </c>
      <c r="G525" s="62" t="n">
        <v>44</v>
      </c>
      <c r="H525" s="59" t="s">
        <v>64</v>
      </c>
      <c r="I525" s="63" t="n">
        <v>7.5</v>
      </c>
      <c r="J525" s="63" t="n">
        <v>4.65</v>
      </c>
      <c r="K525" s="64" t="n">
        <v>12.15</v>
      </c>
      <c r="L525" s="63" t="n">
        <v>3.075</v>
      </c>
      <c r="M525" s="64" t="n">
        <v>6.075</v>
      </c>
      <c r="N525" s="63" t="n">
        <v>3</v>
      </c>
      <c r="O525" s="63" t="n">
        <v>6.15</v>
      </c>
      <c r="P525" s="63" t="n">
        <v>9.3</v>
      </c>
      <c r="Q525" s="63" t="n">
        <v>77.5</v>
      </c>
      <c r="R525" s="63" t="n">
        <v>3</v>
      </c>
      <c r="S525" s="63" t="n">
        <v>92.95</v>
      </c>
      <c r="T525" s="64" t="n">
        <v>95.95</v>
      </c>
    </row>
    <row r="526" customFormat="false" ht="14" hidden="false" customHeight="false" outlineLevel="0" collapsed="false">
      <c r="A526" s="57" t="s">
        <v>1646</v>
      </c>
      <c r="B526" s="58" t="s">
        <v>1647</v>
      </c>
      <c r="C526" s="59" t="s">
        <v>1648</v>
      </c>
      <c r="D526" s="59" t="s">
        <v>143</v>
      </c>
      <c r="E526" s="60" t="n">
        <v>25.15</v>
      </c>
      <c r="F526" s="61" t="n">
        <v>38411</v>
      </c>
      <c r="G526" s="62" t="n">
        <v>25.8</v>
      </c>
      <c r="H526" s="59" t="s">
        <v>64</v>
      </c>
      <c r="I526" s="63" t="n">
        <v>20</v>
      </c>
      <c r="J526" s="63" t="n">
        <v>4</v>
      </c>
      <c r="K526" s="64" t="n">
        <v>24</v>
      </c>
      <c r="L526" s="63" t="n">
        <v>8</v>
      </c>
      <c r="M526" s="64" t="n">
        <v>9</v>
      </c>
      <c r="N526" s="63" t="n">
        <v>15</v>
      </c>
      <c r="O526" s="63" t="n">
        <v>18</v>
      </c>
      <c r="P526" s="63" t="n">
        <v>3</v>
      </c>
      <c r="Q526" s="63" t="n">
        <v>6.45</v>
      </c>
      <c r="R526" s="63" t="n">
        <v>1</v>
      </c>
      <c r="S526" s="63" t="n">
        <v>27.45</v>
      </c>
      <c r="T526" s="64" t="n">
        <v>42.45</v>
      </c>
    </row>
    <row r="527" customFormat="false" ht="14" hidden="false" customHeight="false" outlineLevel="0" collapsed="false">
      <c r="A527" s="57" t="s">
        <v>1649</v>
      </c>
      <c r="B527" s="58" t="s">
        <v>1650</v>
      </c>
      <c r="C527" s="59" t="s">
        <v>1651</v>
      </c>
      <c r="D527" s="59" t="s">
        <v>143</v>
      </c>
      <c r="E527" s="60" t="n">
        <v>22.3666666666667</v>
      </c>
      <c r="F527" s="61" t="n">
        <v>38411</v>
      </c>
      <c r="G527" s="62" t="n">
        <v>14.7</v>
      </c>
      <c r="H527" s="59" t="s">
        <v>64</v>
      </c>
      <c r="I527" s="63" t="n">
        <v>5</v>
      </c>
      <c r="J527" s="63" t="n">
        <v>3.1</v>
      </c>
      <c r="K527" s="64" t="n">
        <v>8.1</v>
      </c>
      <c r="L527" s="63" t="n">
        <v>2.05</v>
      </c>
      <c r="M527" s="64" t="n">
        <v>3.05</v>
      </c>
      <c r="N527" s="63" t="n">
        <v>25</v>
      </c>
      <c r="O527" s="63" t="n">
        <v>6.15</v>
      </c>
      <c r="P527" s="63" t="n">
        <v>9.3</v>
      </c>
      <c r="Q527" s="63" t="n">
        <v>15.5</v>
      </c>
      <c r="R527" s="63" t="n">
        <v>1</v>
      </c>
      <c r="S527" s="63" t="n">
        <v>30.95</v>
      </c>
      <c r="T527" s="64" t="n">
        <v>55.95</v>
      </c>
    </row>
    <row r="528" s="174" customFormat="true" ht="12.5" hidden="false" customHeight="false" outlineLevel="0" collapsed="false">
      <c r="A528" s="152" t="s">
        <v>1652</v>
      </c>
      <c r="B528" s="152" t="s">
        <v>1653</v>
      </c>
      <c r="C528" s="75" t="s">
        <v>1654</v>
      </c>
      <c r="D528" s="75" t="s">
        <v>1655</v>
      </c>
      <c r="E528" s="122" t="n">
        <v>21.61</v>
      </c>
      <c r="F528" s="75" t="s">
        <v>1656</v>
      </c>
      <c r="G528" s="75" t="s">
        <v>86</v>
      </c>
      <c r="H528" s="75" t="s">
        <v>61</v>
      </c>
      <c r="I528" s="75" t="n">
        <v>11.5</v>
      </c>
      <c r="J528" s="75" t="n">
        <v>5.52</v>
      </c>
      <c r="K528" s="172" t="n">
        <v>17.02</v>
      </c>
      <c r="L528" s="75" t="n">
        <v>3.91</v>
      </c>
      <c r="M528" s="172" t="n">
        <v>4.91</v>
      </c>
      <c r="N528" s="75" t="n">
        <v>3</v>
      </c>
      <c r="O528" s="75" t="n">
        <v>5.1</v>
      </c>
      <c r="P528" s="75" t="n">
        <v>7.2</v>
      </c>
      <c r="Q528" s="75" t="n">
        <v>27.6</v>
      </c>
      <c r="R528" s="75" t="n">
        <v>1</v>
      </c>
      <c r="S528" s="75" t="n">
        <v>39.9</v>
      </c>
      <c r="T528" s="173" t="n">
        <v>42.9</v>
      </c>
    </row>
    <row r="529" customFormat="false" ht="14" hidden="false" customHeight="false" outlineLevel="0" collapsed="false">
      <c r="A529" s="175"/>
      <c r="B529" s="176"/>
      <c r="C529" s="176"/>
      <c r="D529" s="177"/>
      <c r="E529" s="178"/>
      <c r="F529" s="177"/>
      <c r="G529" s="179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</row>
    <row r="530" customFormat="false" ht="14" hidden="false" customHeight="false" outlineLevel="0" collapsed="false">
      <c r="A530" s="175"/>
      <c r="B530" s="176"/>
      <c r="C530" s="176"/>
      <c r="D530" s="177"/>
      <c r="E530" s="178"/>
      <c r="F530" s="177"/>
      <c r="G530" s="179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</row>
    <row r="531" customFormat="false" ht="14" hidden="false" customHeight="false" outlineLevel="0" collapsed="false">
      <c r="A531" s="175"/>
      <c r="B531" s="176"/>
      <c r="C531" s="176"/>
      <c r="D531" s="177"/>
      <c r="E531" s="178"/>
      <c r="F531" s="177"/>
      <c r="G531" s="179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</row>
    <row r="532" customFormat="false" ht="15" hidden="false" customHeight="true" outlineLevel="0" collapsed="false">
      <c r="A532" s="175"/>
      <c r="B532" s="176"/>
      <c r="C532" s="176"/>
      <c r="D532" s="177"/>
      <c r="E532" s="178"/>
      <c r="F532" s="177"/>
      <c r="G532" s="179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</row>
    <row r="533" customFormat="false" ht="15" hidden="false" customHeight="true" outlineLevel="0" collapsed="false">
      <c r="A533" s="175"/>
      <c r="B533" s="176"/>
      <c r="C533" s="176"/>
      <c r="D533" s="177"/>
      <c r="E533" s="178"/>
      <c r="F533" s="177"/>
      <c r="G533" s="179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</row>
    <row r="534" customFormat="false" ht="15" hidden="false" customHeight="true" outlineLevel="0" collapsed="false">
      <c r="A534" s="175"/>
      <c r="B534" s="176"/>
      <c r="C534" s="176"/>
      <c r="D534" s="177"/>
      <c r="E534" s="178"/>
      <c r="F534" s="177"/>
      <c r="G534" s="179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</row>
    <row r="535" customFormat="false" ht="15" hidden="false" customHeight="true" outlineLevel="0" collapsed="false">
      <c r="D535" s="181"/>
      <c r="J535" s="1"/>
      <c r="L535" s="1"/>
      <c r="S535" s="7"/>
    </row>
    <row r="536" customFormat="false" ht="14" hidden="false" customHeight="false" outlineLevel="0" collapsed="false">
      <c r="C536" s="2"/>
      <c r="D536" s="181"/>
      <c r="J536" s="1"/>
      <c r="L536" s="1"/>
      <c r="S536" s="7"/>
    </row>
    <row r="537" customFormat="false" ht="14" hidden="false" customHeight="false" outlineLevel="0" collapsed="false">
      <c r="C537" s="2"/>
      <c r="D537" s="181"/>
      <c r="J537" s="1"/>
      <c r="L537" s="1"/>
      <c r="S537" s="7"/>
    </row>
    <row r="538" customFormat="false" ht="14" hidden="false" customHeight="false" outlineLevel="0" collapsed="false">
      <c r="C538" s="2"/>
      <c r="D538" s="181"/>
      <c r="J538" s="1"/>
      <c r="L538" s="1"/>
      <c r="S538" s="7"/>
    </row>
    <row r="539" customFormat="false" ht="14" hidden="false" customHeight="false" outlineLevel="0" collapsed="false">
      <c r="C539" s="2"/>
      <c r="D539" s="181"/>
      <c r="J539" s="1"/>
      <c r="L539" s="1"/>
      <c r="S539" s="7"/>
    </row>
    <row r="540" customFormat="false" ht="14" hidden="false" customHeight="false" outlineLevel="0" collapsed="false">
      <c r="D540" s="181"/>
      <c r="J540" s="1"/>
      <c r="L540" s="1"/>
      <c r="S540" s="7"/>
    </row>
    <row r="541" customFormat="false" ht="14" hidden="false" customHeight="false" outlineLevel="0" collapsed="false">
      <c r="D541" s="181"/>
      <c r="J541" s="1"/>
      <c r="L541" s="1"/>
      <c r="S541" s="7"/>
    </row>
    <row r="542" customFormat="false" ht="14" hidden="false" customHeight="false" outlineLevel="0" collapsed="false">
      <c r="D542" s="181"/>
      <c r="J542" s="1"/>
      <c r="L542" s="1"/>
      <c r="S542" s="7"/>
    </row>
    <row r="543" customFormat="false" ht="14" hidden="false" customHeight="false" outlineLevel="0" collapsed="false">
      <c r="D543" s="181"/>
      <c r="J543" s="1"/>
      <c r="L543" s="1"/>
      <c r="S543" s="7"/>
    </row>
    <row r="544" customFormat="false" ht="14" hidden="false" customHeight="false" outlineLevel="0" collapsed="false">
      <c r="D544" s="181"/>
      <c r="J544" s="1"/>
      <c r="L544" s="1"/>
      <c r="S544" s="7"/>
    </row>
    <row r="545" customFormat="false" ht="14" hidden="false" customHeight="false" outlineLevel="0" collapsed="false">
      <c r="D545" s="181"/>
      <c r="J545" s="1"/>
      <c r="L545" s="1"/>
      <c r="S545" s="7"/>
    </row>
    <row r="546" customFormat="false" ht="14" hidden="false" customHeight="false" outlineLevel="0" collapsed="false">
      <c r="D546" s="181"/>
      <c r="J546" s="1"/>
      <c r="L546" s="1"/>
      <c r="S546" s="7"/>
    </row>
    <row r="547" customFormat="false" ht="14" hidden="false" customHeight="false" outlineLevel="0" collapsed="false">
      <c r="D547" s="181"/>
      <c r="J547" s="1"/>
      <c r="L547" s="1"/>
      <c r="S547" s="7"/>
    </row>
    <row r="548" customFormat="false" ht="14" hidden="false" customHeight="false" outlineLevel="0" collapsed="false">
      <c r="D548" s="181"/>
      <c r="J548" s="1"/>
      <c r="L548" s="1"/>
      <c r="S548" s="7"/>
    </row>
    <row r="549" customFormat="false" ht="14" hidden="false" customHeight="false" outlineLevel="0" collapsed="false">
      <c r="D549" s="181"/>
      <c r="J549" s="1"/>
      <c r="L549" s="1"/>
      <c r="S549" s="7"/>
    </row>
    <row r="550" customFormat="false" ht="14" hidden="false" customHeight="false" outlineLevel="0" collapsed="false">
      <c r="D550" s="181"/>
      <c r="J550" s="1"/>
      <c r="L550" s="1"/>
      <c r="S550" s="7"/>
    </row>
    <row r="551" customFormat="false" ht="14" hidden="false" customHeight="false" outlineLevel="0" collapsed="false">
      <c r="D551" s="181"/>
      <c r="J551" s="1"/>
      <c r="L551" s="1"/>
      <c r="S551" s="7"/>
    </row>
    <row r="552" customFormat="false" ht="14" hidden="false" customHeight="false" outlineLevel="0" collapsed="false">
      <c r="D552" s="181"/>
      <c r="J552" s="1"/>
      <c r="L552" s="1"/>
      <c r="S552" s="7"/>
    </row>
    <row r="553" customFormat="false" ht="14" hidden="false" customHeight="false" outlineLevel="0" collapsed="false">
      <c r="D553" s="181"/>
      <c r="J553" s="1"/>
      <c r="L553" s="1"/>
      <c r="S553" s="7"/>
    </row>
    <row r="554" customFormat="false" ht="14" hidden="false" customHeight="false" outlineLevel="0" collapsed="false">
      <c r="D554" s="181"/>
      <c r="J554" s="1"/>
      <c r="L554" s="1"/>
      <c r="S554" s="7"/>
    </row>
    <row r="555" customFormat="false" ht="14" hidden="false" customHeight="false" outlineLevel="0" collapsed="false">
      <c r="D555" s="181"/>
      <c r="J555" s="1"/>
      <c r="L555" s="1"/>
      <c r="S555" s="7"/>
    </row>
    <row r="556" customFormat="false" ht="14" hidden="false" customHeight="false" outlineLevel="0" collapsed="false">
      <c r="D556" s="181"/>
      <c r="J556" s="1"/>
      <c r="L556" s="1"/>
      <c r="S556" s="7"/>
    </row>
    <row r="557" customFormat="false" ht="14" hidden="false" customHeight="false" outlineLevel="0" collapsed="false">
      <c r="D557" s="181"/>
      <c r="J557" s="1"/>
      <c r="L557" s="1"/>
      <c r="S557" s="7"/>
    </row>
    <row r="558" customFormat="false" ht="14" hidden="false" customHeight="false" outlineLevel="0" collapsed="false">
      <c r="D558" s="181"/>
      <c r="J558" s="1"/>
      <c r="L558" s="1"/>
      <c r="S558" s="7"/>
    </row>
    <row r="559" customFormat="false" ht="14" hidden="false" customHeight="false" outlineLevel="0" collapsed="false">
      <c r="D559" s="181"/>
      <c r="J559" s="1"/>
      <c r="L559" s="1"/>
      <c r="S559" s="7"/>
    </row>
    <row r="560" customFormat="false" ht="14" hidden="false" customHeight="false" outlineLevel="0" collapsed="false">
      <c r="D560" s="181"/>
      <c r="J560" s="1"/>
      <c r="L560" s="1"/>
      <c r="S560" s="7"/>
    </row>
    <row r="561" customFormat="false" ht="14" hidden="false" customHeight="false" outlineLevel="0" collapsed="false">
      <c r="D561" s="181"/>
      <c r="J561" s="1"/>
      <c r="L561" s="1"/>
      <c r="S561" s="7"/>
    </row>
    <row r="562" customFormat="false" ht="14" hidden="false" customHeight="false" outlineLevel="0" collapsed="false">
      <c r="D562" s="181"/>
      <c r="J562" s="1"/>
      <c r="L562" s="1"/>
      <c r="S562" s="7"/>
    </row>
    <row r="563" customFormat="false" ht="14" hidden="false" customHeight="false" outlineLevel="0" collapsed="false">
      <c r="D563" s="181"/>
      <c r="J563" s="1"/>
      <c r="L563" s="1"/>
      <c r="S563" s="7"/>
    </row>
    <row r="564" customFormat="false" ht="14" hidden="false" customHeight="false" outlineLevel="0" collapsed="false">
      <c r="D564" s="181"/>
      <c r="J564" s="1"/>
      <c r="L564" s="1"/>
      <c r="S564" s="7"/>
    </row>
    <row r="565" customFormat="false" ht="14" hidden="false" customHeight="false" outlineLevel="0" collapsed="false">
      <c r="D565" s="181"/>
      <c r="J565" s="1"/>
      <c r="L565" s="1"/>
      <c r="S565" s="7"/>
    </row>
    <row r="566" customFormat="false" ht="14" hidden="false" customHeight="false" outlineLevel="0" collapsed="false">
      <c r="D566" s="181"/>
      <c r="J566" s="1"/>
      <c r="L566" s="1"/>
      <c r="S566" s="7"/>
    </row>
    <row r="567" customFormat="false" ht="14" hidden="false" customHeight="false" outlineLevel="0" collapsed="false">
      <c r="D567" s="181"/>
      <c r="J567" s="1"/>
      <c r="L567" s="1"/>
      <c r="S567" s="7"/>
    </row>
    <row r="568" customFormat="false" ht="14" hidden="false" customHeight="false" outlineLevel="0" collapsed="false">
      <c r="D568" s="181"/>
      <c r="J568" s="1"/>
      <c r="L568" s="1"/>
      <c r="S568" s="7"/>
    </row>
    <row r="569" customFormat="false" ht="14" hidden="false" customHeight="false" outlineLevel="0" collapsed="false">
      <c r="D569" s="181"/>
      <c r="J569" s="1"/>
      <c r="L569" s="1"/>
      <c r="S569" s="7"/>
    </row>
    <row r="570" customFormat="false" ht="14" hidden="false" customHeight="false" outlineLevel="0" collapsed="false">
      <c r="D570" s="181"/>
      <c r="J570" s="1"/>
      <c r="L570" s="1"/>
      <c r="S570" s="7"/>
    </row>
    <row r="571" customFormat="false" ht="14" hidden="false" customHeight="false" outlineLevel="0" collapsed="false">
      <c r="D571" s="181"/>
      <c r="J571" s="1"/>
      <c r="L571" s="1"/>
      <c r="S571" s="7"/>
    </row>
    <row r="572" customFormat="false" ht="14" hidden="false" customHeight="false" outlineLevel="0" collapsed="false">
      <c r="D572" s="181"/>
      <c r="J572" s="1"/>
      <c r="L572" s="1"/>
      <c r="S572" s="7"/>
    </row>
    <row r="573" customFormat="false" ht="14" hidden="false" customHeight="false" outlineLevel="0" collapsed="false">
      <c r="D573" s="181"/>
      <c r="J573" s="1"/>
      <c r="L573" s="1"/>
      <c r="S573" s="7"/>
    </row>
    <row r="574" customFormat="false" ht="14" hidden="false" customHeight="false" outlineLevel="0" collapsed="false">
      <c r="D574" s="181"/>
      <c r="J574" s="1"/>
      <c r="L574" s="1"/>
      <c r="S574" s="7"/>
    </row>
    <row r="575" customFormat="false" ht="14" hidden="false" customHeight="false" outlineLevel="0" collapsed="false">
      <c r="D575" s="181"/>
      <c r="J575" s="1"/>
      <c r="L575" s="1"/>
      <c r="S575" s="7"/>
    </row>
    <row r="576" customFormat="false" ht="14" hidden="false" customHeight="false" outlineLevel="0" collapsed="false">
      <c r="D576" s="181"/>
      <c r="J576" s="1"/>
      <c r="L576" s="1"/>
      <c r="S576" s="7"/>
    </row>
    <row r="577" customFormat="false" ht="14" hidden="false" customHeight="false" outlineLevel="0" collapsed="false">
      <c r="D577" s="181"/>
      <c r="J577" s="1"/>
      <c r="L577" s="1"/>
      <c r="S577" s="7"/>
    </row>
    <row r="578" customFormat="false" ht="14" hidden="false" customHeight="false" outlineLevel="0" collapsed="false">
      <c r="D578" s="181"/>
      <c r="J578" s="1"/>
      <c r="L578" s="1"/>
      <c r="S578" s="7"/>
    </row>
    <row r="579" customFormat="false" ht="14" hidden="false" customHeight="false" outlineLevel="0" collapsed="false">
      <c r="D579" s="181"/>
      <c r="J579" s="1"/>
      <c r="L579" s="1"/>
      <c r="S579" s="7"/>
    </row>
    <row r="580" customFormat="false" ht="14" hidden="false" customHeight="false" outlineLevel="0" collapsed="false">
      <c r="D580" s="181"/>
      <c r="J580" s="1"/>
      <c r="L580" s="1"/>
      <c r="S580" s="7"/>
    </row>
    <row r="581" customFormat="false" ht="14" hidden="false" customHeight="false" outlineLevel="0" collapsed="false">
      <c r="D581" s="181"/>
      <c r="J581" s="1"/>
      <c r="L581" s="1"/>
      <c r="S581" s="7"/>
    </row>
    <row r="582" customFormat="false" ht="14" hidden="false" customHeight="false" outlineLevel="0" collapsed="false">
      <c r="D582" s="181"/>
      <c r="J582" s="1"/>
      <c r="L582" s="1"/>
      <c r="S582" s="7"/>
    </row>
    <row r="583" customFormat="false" ht="14" hidden="false" customHeight="false" outlineLevel="0" collapsed="false">
      <c r="D583" s="181"/>
      <c r="J583" s="1"/>
      <c r="L583" s="1"/>
      <c r="S583" s="7"/>
    </row>
    <row r="584" customFormat="false" ht="14" hidden="false" customHeight="false" outlineLevel="0" collapsed="false">
      <c r="D584" s="181"/>
      <c r="J584" s="1"/>
      <c r="L584" s="1"/>
      <c r="S584" s="7"/>
    </row>
    <row r="585" customFormat="false" ht="14" hidden="false" customHeight="false" outlineLevel="0" collapsed="false">
      <c r="D585" s="181"/>
      <c r="J585" s="1"/>
      <c r="L585" s="1"/>
      <c r="S585" s="7"/>
    </row>
    <row r="586" customFormat="false" ht="14" hidden="false" customHeight="false" outlineLevel="0" collapsed="false">
      <c r="D586" s="181"/>
      <c r="J586" s="1"/>
      <c r="L586" s="1"/>
      <c r="S586" s="7"/>
    </row>
    <row r="587" customFormat="false" ht="14" hidden="false" customHeight="false" outlineLevel="0" collapsed="false">
      <c r="D587" s="181"/>
      <c r="J587" s="1"/>
      <c r="L587" s="1"/>
      <c r="S587" s="7"/>
    </row>
    <row r="588" customFormat="false" ht="14" hidden="false" customHeight="false" outlineLevel="0" collapsed="false">
      <c r="D588" s="181"/>
      <c r="J588" s="1"/>
      <c r="L588" s="1"/>
      <c r="S588" s="7"/>
    </row>
    <row r="589" customFormat="false" ht="14" hidden="false" customHeight="false" outlineLevel="0" collapsed="false">
      <c r="D589" s="181"/>
      <c r="J589" s="1"/>
      <c r="L589" s="1"/>
      <c r="S589" s="7"/>
    </row>
    <row r="590" customFormat="false" ht="14" hidden="false" customHeight="false" outlineLevel="0" collapsed="false">
      <c r="D590" s="181"/>
      <c r="J590" s="1"/>
      <c r="L590" s="1"/>
      <c r="S590" s="7"/>
    </row>
    <row r="591" customFormat="false" ht="14" hidden="false" customHeight="false" outlineLevel="0" collapsed="false">
      <c r="D591" s="181"/>
      <c r="J591" s="1"/>
      <c r="L591" s="1"/>
      <c r="S591" s="7"/>
    </row>
    <row r="592" customFormat="false" ht="14" hidden="false" customHeight="false" outlineLevel="0" collapsed="false">
      <c r="D592" s="181"/>
      <c r="J592" s="1"/>
      <c r="L592" s="1"/>
      <c r="S592" s="7"/>
    </row>
    <row r="593" customFormat="false" ht="14" hidden="false" customHeight="false" outlineLevel="0" collapsed="false">
      <c r="D593" s="181"/>
      <c r="J593" s="1"/>
      <c r="L593" s="1"/>
      <c r="S593" s="7"/>
    </row>
    <row r="594" customFormat="false" ht="14" hidden="false" customHeight="false" outlineLevel="0" collapsed="false">
      <c r="D594" s="181"/>
      <c r="J594" s="1"/>
      <c r="L594" s="1"/>
      <c r="S594" s="7"/>
    </row>
    <row r="595" customFormat="false" ht="14" hidden="false" customHeight="false" outlineLevel="0" collapsed="false">
      <c r="D595" s="181"/>
      <c r="J595" s="1"/>
      <c r="L595" s="1"/>
      <c r="S595" s="7"/>
    </row>
    <row r="596" customFormat="false" ht="14" hidden="false" customHeight="false" outlineLevel="0" collapsed="false">
      <c r="D596" s="181"/>
      <c r="J596" s="1"/>
      <c r="L596" s="1"/>
      <c r="S596" s="7"/>
    </row>
    <row r="597" customFormat="false" ht="14" hidden="false" customHeight="false" outlineLevel="0" collapsed="false">
      <c r="D597" s="181"/>
      <c r="J597" s="1"/>
      <c r="L597" s="1"/>
      <c r="S597" s="7"/>
    </row>
    <row r="598" customFormat="false" ht="14" hidden="false" customHeight="false" outlineLevel="0" collapsed="false">
      <c r="D598" s="181"/>
      <c r="J598" s="1"/>
      <c r="L598" s="1"/>
      <c r="S598" s="7"/>
    </row>
    <row r="599" customFormat="false" ht="14" hidden="false" customHeight="false" outlineLevel="0" collapsed="false">
      <c r="D599" s="181"/>
      <c r="J599" s="1"/>
      <c r="L599" s="1"/>
      <c r="S599" s="7"/>
    </row>
    <row r="600" customFormat="false" ht="14" hidden="false" customHeight="false" outlineLevel="0" collapsed="false">
      <c r="D600" s="181"/>
      <c r="J600" s="1"/>
      <c r="L600" s="1"/>
      <c r="S600" s="7"/>
    </row>
    <row r="601" customFormat="false" ht="14" hidden="false" customHeight="false" outlineLevel="0" collapsed="false">
      <c r="D601" s="181"/>
      <c r="J601" s="1"/>
      <c r="L601" s="1"/>
      <c r="S601" s="7"/>
    </row>
    <row r="602" customFormat="false" ht="14" hidden="false" customHeight="false" outlineLevel="0" collapsed="false">
      <c r="D602" s="181"/>
      <c r="J602" s="1"/>
      <c r="L602" s="1"/>
      <c r="S602" s="7"/>
    </row>
    <row r="603" customFormat="false" ht="14" hidden="false" customHeight="false" outlineLevel="0" collapsed="false">
      <c r="D603" s="181"/>
      <c r="J603" s="1"/>
      <c r="L603" s="1"/>
      <c r="S603" s="7"/>
    </row>
    <row r="604" customFormat="false" ht="14" hidden="false" customHeight="false" outlineLevel="0" collapsed="false">
      <c r="D604" s="181"/>
      <c r="J604" s="1"/>
      <c r="L604" s="1"/>
      <c r="S604" s="7"/>
    </row>
    <row r="605" customFormat="false" ht="14" hidden="false" customHeight="false" outlineLevel="0" collapsed="false">
      <c r="D605" s="181"/>
      <c r="J605" s="1"/>
      <c r="L605" s="1"/>
      <c r="S605" s="7"/>
    </row>
    <row r="606" customFormat="false" ht="14" hidden="false" customHeight="false" outlineLevel="0" collapsed="false">
      <c r="D606" s="181"/>
      <c r="J606" s="1"/>
      <c r="L606" s="1"/>
      <c r="S606" s="7"/>
    </row>
    <row r="607" customFormat="false" ht="14" hidden="false" customHeight="false" outlineLevel="0" collapsed="false">
      <c r="D607" s="181"/>
      <c r="J607" s="1"/>
      <c r="L607" s="1"/>
      <c r="S607" s="7"/>
    </row>
    <row r="608" customFormat="false" ht="14" hidden="false" customHeight="false" outlineLevel="0" collapsed="false">
      <c r="D608" s="181"/>
      <c r="J608" s="1"/>
      <c r="L608" s="1"/>
      <c r="S608" s="7"/>
    </row>
    <row r="609" customFormat="false" ht="14" hidden="false" customHeight="false" outlineLevel="0" collapsed="false">
      <c r="D609" s="181"/>
      <c r="J609" s="1"/>
      <c r="L609" s="1"/>
      <c r="S609" s="7"/>
    </row>
    <row r="610" customFormat="false" ht="14" hidden="false" customHeight="false" outlineLevel="0" collapsed="false">
      <c r="D610" s="181"/>
      <c r="J610" s="1"/>
      <c r="L610" s="1"/>
      <c r="S610" s="7"/>
    </row>
    <row r="611" customFormat="false" ht="14" hidden="false" customHeight="false" outlineLevel="0" collapsed="false">
      <c r="D611" s="181"/>
      <c r="J611" s="1"/>
      <c r="L611" s="1"/>
      <c r="S611" s="7"/>
    </row>
    <row r="612" customFormat="false" ht="14" hidden="false" customHeight="false" outlineLevel="0" collapsed="false">
      <c r="D612" s="181"/>
      <c r="J612" s="1"/>
      <c r="L612" s="1"/>
      <c r="S612" s="7"/>
    </row>
    <row r="613" customFormat="false" ht="14" hidden="false" customHeight="false" outlineLevel="0" collapsed="false">
      <c r="D613" s="181"/>
      <c r="J613" s="1"/>
      <c r="L613" s="1"/>
      <c r="S613" s="7"/>
    </row>
    <row r="614" customFormat="false" ht="14" hidden="false" customHeight="false" outlineLevel="0" collapsed="false">
      <c r="D614" s="181"/>
      <c r="J614" s="1"/>
      <c r="L614" s="1"/>
      <c r="S614" s="7"/>
    </row>
    <row r="615" customFormat="false" ht="14" hidden="false" customHeight="false" outlineLevel="0" collapsed="false">
      <c r="D615" s="181"/>
      <c r="J615" s="1"/>
      <c r="L615" s="1"/>
      <c r="S615" s="7"/>
    </row>
    <row r="616" customFormat="false" ht="14" hidden="false" customHeight="false" outlineLevel="0" collapsed="false">
      <c r="D616" s="181"/>
      <c r="J616" s="1"/>
      <c r="L616" s="1"/>
      <c r="S616" s="7"/>
    </row>
    <row r="617" customFormat="false" ht="14" hidden="false" customHeight="false" outlineLevel="0" collapsed="false">
      <c r="D617" s="181"/>
      <c r="J617" s="1"/>
      <c r="L617" s="1"/>
      <c r="S617" s="7"/>
    </row>
    <row r="618" customFormat="false" ht="14" hidden="false" customHeight="false" outlineLevel="0" collapsed="false">
      <c r="D618" s="181"/>
      <c r="J618" s="1"/>
      <c r="L618" s="1"/>
      <c r="S618" s="7"/>
    </row>
    <row r="619" customFormat="false" ht="14" hidden="false" customHeight="false" outlineLevel="0" collapsed="false">
      <c r="D619" s="181"/>
      <c r="J619" s="1"/>
      <c r="L619" s="1"/>
      <c r="S619" s="7"/>
    </row>
    <row r="620" customFormat="false" ht="14" hidden="false" customHeight="false" outlineLevel="0" collapsed="false">
      <c r="D620" s="181"/>
      <c r="J620" s="1"/>
      <c r="L620" s="1"/>
      <c r="S620" s="7"/>
    </row>
    <row r="621" customFormat="false" ht="14" hidden="false" customHeight="false" outlineLevel="0" collapsed="false">
      <c r="D621" s="181"/>
      <c r="J621" s="1"/>
      <c r="L621" s="1"/>
      <c r="S621" s="7"/>
    </row>
    <row r="622" customFormat="false" ht="14" hidden="false" customHeight="false" outlineLevel="0" collapsed="false">
      <c r="D622" s="181"/>
      <c r="J622" s="1"/>
      <c r="L622" s="1"/>
      <c r="S622" s="7"/>
    </row>
    <row r="623" customFormat="false" ht="14" hidden="false" customHeight="false" outlineLevel="0" collapsed="false">
      <c r="D623" s="181"/>
      <c r="J623" s="1"/>
      <c r="L623" s="1"/>
      <c r="S623" s="7"/>
    </row>
    <row r="624" customFormat="false" ht="14" hidden="false" customHeight="false" outlineLevel="0" collapsed="false">
      <c r="D624" s="181"/>
      <c r="J624" s="1"/>
      <c r="L624" s="1"/>
      <c r="S624" s="7"/>
    </row>
    <row r="625" customFormat="false" ht="14" hidden="false" customHeight="false" outlineLevel="0" collapsed="false">
      <c r="A625" s="182"/>
      <c r="C625" s="182"/>
      <c r="D625" s="183"/>
      <c r="E625" s="184"/>
      <c r="F625" s="185"/>
      <c r="H625" s="182"/>
      <c r="I625" s="182"/>
      <c r="J625" s="182"/>
      <c r="K625" s="182"/>
      <c r="L625" s="182"/>
      <c r="M625" s="186"/>
      <c r="N625" s="186"/>
      <c r="O625" s="186"/>
      <c r="P625" s="186"/>
      <c r="Q625" s="187"/>
      <c r="R625" s="186"/>
      <c r="S625" s="186"/>
    </row>
    <row r="626" customFormat="false" ht="14" hidden="false" customHeight="false" outlineLevel="0" collapsed="false">
      <c r="A626" s="182"/>
      <c r="C626" s="182"/>
      <c r="D626" s="183"/>
      <c r="E626" s="184"/>
      <c r="F626" s="185"/>
      <c r="H626" s="182"/>
      <c r="I626" s="182"/>
      <c r="J626" s="182"/>
      <c r="K626" s="182"/>
      <c r="L626" s="182"/>
      <c r="M626" s="186"/>
      <c r="N626" s="186"/>
      <c r="O626" s="186"/>
      <c r="P626" s="186"/>
      <c r="Q626" s="187"/>
      <c r="R626" s="186"/>
      <c r="S626" s="186"/>
    </row>
    <row r="627" customFormat="false" ht="14" hidden="false" customHeight="false" outlineLevel="0" collapsed="false">
      <c r="A627" s="182"/>
      <c r="C627" s="182"/>
      <c r="D627" s="183"/>
      <c r="E627" s="184"/>
      <c r="F627" s="185"/>
      <c r="H627" s="182"/>
      <c r="I627" s="182"/>
      <c r="J627" s="182"/>
      <c r="K627" s="182"/>
      <c r="L627" s="182"/>
      <c r="M627" s="186"/>
      <c r="N627" s="186"/>
      <c r="O627" s="186"/>
      <c r="P627" s="186"/>
      <c r="Q627" s="187"/>
      <c r="R627" s="186"/>
      <c r="S627" s="186"/>
    </row>
    <row r="628" customFormat="false" ht="14" hidden="false" customHeight="false" outlineLevel="0" collapsed="false">
      <c r="A628" s="182"/>
      <c r="C628" s="182"/>
      <c r="D628" s="183"/>
      <c r="E628" s="184"/>
      <c r="F628" s="185"/>
      <c r="H628" s="182"/>
      <c r="I628" s="182"/>
      <c r="J628" s="182"/>
      <c r="K628" s="182"/>
      <c r="L628" s="182"/>
      <c r="M628" s="186"/>
      <c r="N628" s="186"/>
      <c r="O628" s="186"/>
      <c r="P628" s="186"/>
      <c r="Q628" s="187"/>
      <c r="R628" s="186"/>
      <c r="S628" s="186"/>
    </row>
    <row r="629" customFormat="false" ht="14" hidden="false" customHeight="false" outlineLevel="0" collapsed="false">
      <c r="A629" s="182"/>
      <c r="C629" s="182"/>
      <c r="D629" s="183"/>
      <c r="E629" s="184"/>
      <c r="F629" s="185"/>
      <c r="H629" s="182"/>
      <c r="I629" s="182"/>
      <c r="J629" s="182"/>
      <c r="K629" s="182"/>
      <c r="L629" s="182"/>
      <c r="M629" s="186"/>
      <c r="N629" s="186"/>
      <c r="O629" s="186"/>
      <c r="P629" s="186"/>
      <c r="Q629" s="187"/>
      <c r="R629" s="186"/>
      <c r="S629" s="186"/>
    </row>
    <row r="630" customFormat="false" ht="14" hidden="false" customHeight="false" outlineLevel="0" collapsed="false">
      <c r="A630" s="182"/>
      <c r="C630" s="182"/>
      <c r="D630" s="183"/>
      <c r="E630" s="184"/>
      <c r="F630" s="185"/>
      <c r="H630" s="182"/>
      <c r="I630" s="182"/>
      <c r="J630" s="182"/>
      <c r="K630" s="182"/>
      <c r="L630" s="182"/>
      <c r="M630" s="186"/>
      <c r="N630" s="186"/>
      <c r="O630" s="186"/>
      <c r="P630" s="186"/>
      <c r="Q630" s="187"/>
      <c r="R630" s="186"/>
      <c r="S630" s="186"/>
    </row>
    <row r="631" customFormat="false" ht="14" hidden="false" customHeight="false" outlineLevel="0" collapsed="false">
      <c r="A631" s="182"/>
      <c r="C631" s="182"/>
      <c r="D631" s="183"/>
      <c r="E631" s="184"/>
      <c r="F631" s="185"/>
      <c r="H631" s="182"/>
      <c r="I631" s="182"/>
      <c r="J631" s="182"/>
      <c r="K631" s="182"/>
      <c r="L631" s="182"/>
      <c r="M631" s="186"/>
      <c r="N631" s="186"/>
      <c r="O631" s="186"/>
      <c r="P631" s="186"/>
      <c r="Q631" s="187"/>
      <c r="R631" s="186"/>
      <c r="S631" s="186"/>
    </row>
    <row r="632" customFormat="false" ht="14" hidden="false" customHeight="false" outlineLevel="0" collapsed="false">
      <c r="A632" s="182"/>
      <c r="C632" s="182"/>
      <c r="D632" s="183"/>
      <c r="E632" s="184"/>
      <c r="F632" s="185"/>
      <c r="H632" s="182"/>
      <c r="I632" s="182"/>
      <c r="J632" s="182"/>
      <c r="K632" s="182"/>
      <c r="L632" s="182"/>
      <c r="M632" s="186"/>
      <c r="N632" s="186"/>
      <c r="O632" s="186"/>
      <c r="P632" s="186"/>
      <c r="Q632" s="187"/>
      <c r="R632" s="186"/>
      <c r="S632" s="186"/>
    </row>
    <row r="633" customFormat="false" ht="14" hidden="false" customHeight="false" outlineLevel="0" collapsed="false">
      <c r="A633" s="182"/>
      <c r="C633" s="182"/>
      <c r="D633" s="183"/>
      <c r="E633" s="184"/>
      <c r="F633" s="185"/>
      <c r="H633" s="182"/>
      <c r="I633" s="182"/>
      <c r="J633" s="182"/>
      <c r="K633" s="182"/>
      <c r="L633" s="182"/>
      <c r="M633" s="186"/>
      <c r="N633" s="186"/>
      <c r="O633" s="186"/>
      <c r="P633" s="186"/>
      <c r="Q633" s="187"/>
      <c r="R633" s="186"/>
      <c r="S633" s="186"/>
    </row>
    <row r="634" customFormat="false" ht="14" hidden="false" customHeight="false" outlineLevel="0" collapsed="false">
      <c r="A634" s="182"/>
      <c r="C634" s="182"/>
      <c r="D634" s="183"/>
      <c r="E634" s="184"/>
      <c r="F634" s="185"/>
      <c r="H634" s="182"/>
      <c r="I634" s="182"/>
      <c r="J634" s="182"/>
      <c r="K634" s="182"/>
      <c r="L634" s="182"/>
      <c r="M634" s="186"/>
      <c r="N634" s="186"/>
      <c r="O634" s="186"/>
      <c r="P634" s="186"/>
      <c r="Q634" s="187"/>
      <c r="R634" s="186"/>
      <c r="S634" s="186"/>
    </row>
    <row r="635" customFormat="false" ht="14" hidden="false" customHeight="false" outlineLevel="0" collapsed="false">
      <c r="A635" s="182"/>
      <c r="C635" s="182"/>
      <c r="D635" s="183"/>
      <c r="E635" s="184"/>
      <c r="F635" s="185"/>
      <c r="H635" s="182"/>
      <c r="I635" s="182"/>
      <c r="J635" s="182"/>
      <c r="K635" s="182"/>
      <c r="L635" s="182"/>
      <c r="M635" s="186"/>
      <c r="N635" s="186"/>
      <c r="O635" s="186"/>
      <c r="P635" s="186"/>
      <c r="Q635" s="187"/>
      <c r="R635" s="186"/>
      <c r="S635" s="186"/>
    </row>
    <row r="636" customFormat="false" ht="14" hidden="false" customHeight="false" outlineLevel="0" collapsed="false">
      <c r="A636" s="182"/>
      <c r="C636" s="182"/>
      <c r="D636" s="183"/>
      <c r="E636" s="184"/>
      <c r="F636" s="185"/>
      <c r="H636" s="182"/>
      <c r="I636" s="182"/>
      <c r="J636" s="182"/>
      <c r="K636" s="182"/>
      <c r="L636" s="182"/>
      <c r="M636" s="186"/>
      <c r="N636" s="186"/>
      <c r="O636" s="186"/>
      <c r="P636" s="186"/>
      <c r="Q636" s="187"/>
      <c r="R636" s="186"/>
      <c r="S636" s="186"/>
    </row>
    <row r="637" customFormat="false" ht="14" hidden="false" customHeight="false" outlineLevel="0" collapsed="false">
      <c r="A637" s="182"/>
      <c r="C637" s="182"/>
      <c r="D637" s="183"/>
      <c r="E637" s="184"/>
      <c r="F637" s="185"/>
      <c r="H637" s="182"/>
      <c r="I637" s="182"/>
      <c r="J637" s="182"/>
      <c r="K637" s="182"/>
      <c r="L637" s="182"/>
      <c r="M637" s="186"/>
      <c r="N637" s="186"/>
      <c r="O637" s="186"/>
      <c r="P637" s="186"/>
      <c r="Q637" s="187"/>
      <c r="R637" s="186"/>
      <c r="S637" s="186"/>
    </row>
    <row r="638" customFormat="false" ht="14" hidden="false" customHeight="false" outlineLevel="0" collapsed="false">
      <c r="A638" s="182"/>
      <c r="C638" s="182"/>
      <c r="D638" s="183"/>
      <c r="E638" s="184"/>
      <c r="F638" s="185"/>
      <c r="H638" s="182"/>
      <c r="I638" s="182"/>
      <c r="J638" s="182"/>
      <c r="K638" s="182"/>
      <c r="L638" s="182"/>
      <c r="M638" s="186"/>
      <c r="N638" s="186"/>
      <c r="O638" s="186"/>
      <c r="P638" s="186"/>
      <c r="Q638" s="187"/>
      <c r="R638" s="186"/>
      <c r="S638" s="186"/>
    </row>
    <row r="639" customFormat="false" ht="14" hidden="false" customHeight="false" outlineLevel="0" collapsed="false">
      <c r="A639" s="182"/>
      <c r="C639" s="182"/>
      <c r="D639" s="183"/>
      <c r="E639" s="184"/>
      <c r="F639" s="185"/>
      <c r="H639" s="182"/>
      <c r="I639" s="182"/>
      <c r="J639" s="182"/>
      <c r="K639" s="182"/>
      <c r="L639" s="182"/>
      <c r="M639" s="186"/>
      <c r="N639" s="186"/>
      <c r="O639" s="186"/>
      <c r="P639" s="186"/>
      <c r="Q639" s="187"/>
      <c r="R639" s="186"/>
      <c r="S639" s="186"/>
    </row>
    <row r="640" customFormat="false" ht="14" hidden="false" customHeight="false" outlineLevel="0" collapsed="false">
      <c r="A640" s="182"/>
      <c r="C640" s="182"/>
      <c r="D640" s="183"/>
      <c r="E640" s="184"/>
      <c r="F640" s="185"/>
      <c r="H640" s="182"/>
      <c r="I640" s="182"/>
      <c r="J640" s="182"/>
      <c r="K640" s="182"/>
      <c r="L640" s="182"/>
      <c r="M640" s="186"/>
      <c r="N640" s="186"/>
      <c r="O640" s="186"/>
      <c r="P640" s="186"/>
      <c r="Q640" s="187"/>
      <c r="R640" s="186"/>
      <c r="S640" s="186"/>
    </row>
    <row r="641" customFormat="false" ht="14" hidden="false" customHeight="false" outlineLevel="0" collapsed="false">
      <c r="A641" s="182"/>
      <c r="C641" s="182"/>
      <c r="D641" s="183"/>
      <c r="E641" s="184"/>
      <c r="F641" s="185"/>
      <c r="H641" s="182"/>
      <c r="I641" s="182"/>
      <c r="J641" s="182"/>
      <c r="K641" s="182"/>
      <c r="L641" s="182"/>
      <c r="M641" s="186"/>
      <c r="N641" s="186"/>
      <c r="O641" s="186"/>
      <c r="P641" s="186"/>
      <c r="Q641" s="187"/>
      <c r="R641" s="186"/>
      <c r="S641" s="186"/>
    </row>
    <row r="642" customFormat="false" ht="14" hidden="false" customHeight="false" outlineLevel="0" collapsed="false">
      <c r="A642" s="182"/>
      <c r="C642" s="182"/>
      <c r="D642" s="183"/>
      <c r="E642" s="184"/>
      <c r="F642" s="185"/>
      <c r="H642" s="182"/>
      <c r="I642" s="182"/>
      <c r="J642" s="182"/>
      <c r="K642" s="182"/>
      <c r="L642" s="182"/>
      <c r="M642" s="186"/>
      <c r="N642" s="186"/>
      <c r="O642" s="186"/>
      <c r="P642" s="186"/>
      <c r="Q642" s="187"/>
      <c r="R642" s="186"/>
      <c r="S642" s="186"/>
    </row>
    <row r="643" customFormat="false" ht="14" hidden="false" customHeight="false" outlineLevel="0" collapsed="false">
      <c r="A643" s="182"/>
      <c r="C643" s="182"/>
      <c r="D643" s="183"/>
      <c r="E643" s="184"/>
      <c r="F643" s="185"/>
      <c r="H643" s="182"/>
      <c r="I643" s="182"/>
      <c r="J643" s="182"/>
      <c r="K643" s="182"/>
      <c r="L643" s="182"/>
      <c r="M643" s="186"/>
      <c r="N643" s="186"/>
      <c r="O643" s="186"/>
      <c r="P643" s="186"/>
      <c r="Q643" s="187"/>
      <c r="R643" s="186"/>
      <c r="S643" s="186"/>
    </row>
    <row r="644" customFormat="false" ht="14" hidden="false" customHeight="false" outlineLevel="0" collapsed="false">
      <c r="A644" s="182"/>
      <c r="C644" s="182"/>
      <c r="D644" s="183"/>
      <c r="E644" s="184"/>
      <c r="F644" s="185"/>
      <c r="H644" s="182"/>
      <c r="I644" s="182"/>
      <c r="J644" s="182"/>
      <c r="K644" s="182"/>
      <c r="L644" s="182"/>
      <c r="M644" s="186"/>
      <c r="N644" s="186"/>
      <c r="O644" s="186"/>
      <c r="P644" s="186"/>
      <c r="Q644" s="187"/>
      <c r="R644" s="186"/>
      <c r="S644" s="186"/>
    </row>
    <row r="645" customFormat="false" ht="14" hidden="false" customHeight="false" outlineLevel="0" collapsed="false">
      <c r="A645" s="182"/>
      <c r="C645" s="182"/>
      <c r="D645" s="183"/>
      <c r="E645" s="184"/>
      <c r="F645" s="185"/>
      <c r="H645" s="182"/>
      <c r="I645" s="182"/>
      <c r="J645" s="182"/>
      <c r="K645" s="182"/>
      <c r="L645" s="182"/>
      <c r="M645" s="186"/>
      <c r="N645" s="186"/>
      <c r="O645" s="186"/>
      <c r="P645" s="186"/>
      <c r="Q645" s="187"/>
      <c r="R645" s="186"/>
      <c r="S645" s="186"/>
    </row>
    <row r="646" customFormat="false" ht="14" hidden="false" customHeight="false" outlineLevel="0" collapsed="false">
      <c r="A646" s="182"/>
      <c r="C646" s="182"/>
      <c r="D646" s="183"/>
      <c r="E646" s="184"/>
      <c r="F646" s="185"/>
      <c r="H646" s="182"/>
      <c r="I646" s="182"/>
      <c r="J646" s="182"/>
      <c r="K646" s="182"/>
      <c r="L646" s="182"/>
      <c r="M646" s="186"/>
      <c r="N646" s="186"/>
      <c r="O646" s="186"/>
      <c r="P646" s="186"/>
      <c r="Q646" s="187"/>
      <c r="R646" s="186"/>
      <c r="S646" s="186"/>
    </row>
    <row r="647" customFormat="false" ht="14" hidden="false" customHeight="false" outlineLevel="0" collapsed="false">
      <c r="A647" s="182"/>
      <c r="C647" s="182"/>
      <c r="D647" s="183"/>
      <c r="E647" s="184"/>
      <c r="F647" s="185"/>
      <c r="H647" s="182"/>
      <c r="I647" s="182"/>
      <c r="J647" s="182"/>
      <c r="K647" s="182"/>
      <c r="L647" s="182"/>
      <c r="M647" s="186"/>
      <c r="N647" s="186"/>
      <c r="O647" s="186"/>
      <c r="P647" s="186"/>
      <c r="Q647" s="187"/>
      <c r="R647" s="186"/>
      <c r="S647" s="186"/>
    </row>
    <row r="648" customFormat="false" ht="14" hidden="false" customHeight="false" outlineLevel="0" collapsed="false">
      <c r="A648" s="182"/>
      <c r="C648" s="182"/>
      <c r="D648" s="183"/>
      <c r="E648" s="184"/>
      <c r="F648" s="185"/>
      <c r="H648" s="182"/>
      <c r="I648" s="182"/>
      <c r="J648" s="182"/>
      <c r="K648" s="182"/>
      <c r="L648" s="182"/>
      <c r="M648" s="186"/>
      <c r="N648" s="186"/>
      <c r="O648" s="186"/>
      <c r="P648" s="186"/>
      <c r="Q648" s="187"/>
      <c r="R648" s="186"/>
      <c r="S648" s="186"/>
    </row>
    <row r="649" customFormat="false" ht="14" hidden="false" customHeight="false" outlineLevel="0" collapsed="false">
      <c r="A649" s="182"/>
      <c r="C649" s="182"/>
      <c r="D649" s="183"/>
      <c r="E649" s="184"/>
      <c r="F649" s="185"/>
      <c r="H649" s="182"/>
      <c r="I649" s="182"/>
      <c r="J649" s="182"/>
      <c r="K649" s="182"/>
      <c r="L649" s="182"/>
      <c r="M649" s="186"/>
      <c r="N649" s="186"/>
      <c r="O649" s="186"/>
      <c r="P649" s="186"/>
      <c r="Q649" s="187"/>
      <c r="R649" s="186"/>
      <c r="S649" s="186"/>
    </row>
    <row r="650" customFormat="false" ht="14" hidden="false" customHeight="false" outlineLevel="0" collapsed="false">
      <c r="A650" s="182"/>
      <c r="C650" s="182"/>
      <c r="D650" s="183"/>
      <c r="E650" s="184"/>
      <c r="F650" s="185"/>
      <c r="H650" s="182"/>
      <c r="I650" s="182"/>
      <c r="J650" s="182"/>
      <c r="K650" s="182"/>
      <c r="L650" s="182"/>
      <c r="M650" s="186"/>
      <c r="N650" s="186"/>
      <c r="O650" s="186"/>
      <c r="P650" s="186"/>
      <c r="Q650" s="187"/>
      <c r="R650" s="186"/>
      <c r="S650" s="186"/>
    </row>
    <row r="651" customFormat="false" ht="14" hidden="false" customHeight="false" outlineLevel="0" collapsed="false">
      <c r="A651" s="182"/>
      <c r="C651" s="182"/>
      <c r="D651" s="183"/>
      <c r="E651" s="184"/>
      <c r="F651" s="185"/>
      <c r="H651" s="182"/>
      <c r="I651" s="182"/>
      <c r="J651" s="182"/>
      <c r="K651" s="182"/>
      <c r="L651" s="182"/>
      <c r="M651" s="186"/>
      <c r="N651" s="186"/>
      <c r="O651" s="186"/>
      <c r="P651" s="186"/>
      <c r="Q651" s="187"/>
      <c r="R651" s="186"/>
      <c r="S651" s="186"/>
    </row>
    <row r="652" customFormat="false" ht="14" hidden="false" customHeight="false" outlineLevel="0" collapsed="false">
      <c r="A652" s="182"/>
      <c r="C652" s="182"/>
      <c r="D652" s="183"/>
      <c r="E652" s="184"/>
      <c r="F652" s="185"/>
      <c r="H652" s="182"/>
      <c r="I652" s="182"/>
      <c r="J652" s="182"/>
      <c r="K652" s="182"/>
      <c r="L652" s="182"/>
      <c r="M652" s="186"/>
      <c r="N652" s="186"/>
      <c r="O652" s="186"/>
      <c r="P652" s="186"/>
      <c r="Q652" s="187"/>
      <c r="R652" s="186"/>
      <c r="S652" s="186"/>
    </row>
    <row r="653" customFormat="false" ht="14" hidden="false" customHeight="false" outlineLevel="0" collapsed="false">
      <c r="A653" s="182"/>
      <c r="C653" s="182"/>
      <c r="D653" s="183"/>
      <c r="E653" s="184"/>
      <c r="F653" s="185"/>
      <c r="H653" s="182"/>
      <c r="I653" s="182"/>
      <c r="J653" s="182"/>
      <c r="K653" s="182"/>
      <c r="L653" s="182"/>
      <c r="M653" s="186"/>
      <c r="N653" s="186"/>
      <c r="O653" s="186"/>
      <c r="P653" s="186"/>
      <c r="Q653" s="187"/>
      <c r="R653" s="186"/>
      <c r="S653" s="186"/>
    </row>
    <row r="654" customFormat="false" ht="14" hidden="false" customHeight="false" outlineLevel="0" collapsed="false">
      <c r="A654" s="182"/>
      <c r="C654" s="182"/>
      <c r="D654" s="183"/>
      <c r="E654" s="184"/>
      <c r="F654" s="185"/>
      <c r="H654" s="182"/>
      <c r="I654" s="182"/>
      <c r="J654" s="182"/>
      <c r="K654" s="182"/>
      <c r="L654" s="182"/>
      <c r="M654" s="186"/>
      <c r="N654" s="186"/>
      <c r="O654" s="186"/>
      <c r="P654" s="186"/>
      <c r="Q654" s="187"/>
      <c r="R654" s="186"/>
      <c r="S654" s="186"/>
    </row>
    <row r="655" customFormat="false" ht="14" hidden="false" customHeight="false" outlineLevel="0" collapsed="false">
      <c r="A655" s="182"/>
      <c r="C655" s="182"/>
      <c r="D655" s="183"/>
      <c r="E655" s="184"/>
      <c r="F655" s="185"/>
      <c r="H655" s="182"/>
      <c r="I655" s="182"/>
      <c r="J655" s="182"/>
      <c r="K655" s="182"/>
      <c r="L655" s="182"/>
      <c r="M655" s="186"/>
      <c r="N655" s="186"/>
      <c r="O655" s="186"/>
      <c r="P655" s="186"/>
      <c r="Q655" s="187"/>
      <c r="R655" s="186"/>
      <c r="S655" s="186"/>
    </row>
    <row r="656" customFormat="false" ht="14" hidden="false" customHeight="false" outlineLevel="0" collapsed="false">
      <c r="A656" s="182"/>
      <c r="C656" s="182"/>
      <c r="D656" s="183"/>
      <c r="E656" s="184"/>
      <c r="F656" s="185"/>
      <c r="H656" s="182"/>
      <c r="I656" s="182"/>
      <c r="J656" s="182"/>
      <c r="K656" s="182"/>
      <c r="L656" s="182"/>
      <c r="M656" s="186"/>
      <c r="N656" s="186"/>
      <c r="O656" s="186"/>
      <c r="P656" s="186"/>
      <c r="Q656" s="187"/>
      <c r="R656" s="186"/>
      <c r="S656" s="186"/>
    </row>
    <row r="657" customFormat="false" ht="14" hidden="false" customHeight="false" outlineLevel="0" collapsed="false">
      <c r="A657" s="182"/>
      <c r="C657" s="182"/>
      <c r="D657" s="183"/>
      <c r="E657" s="184"/>
      <c r="F657" s="185"/>
      <c r="H657" s="182"/>
      <c r="I657" s="182"/>
      <c r="J657" s="182"/>
      <c r="K657" s="182"/>
      <c r="L657" s="182"/>
      <c r="M657" s="186"/>
      <c r="N657" s="186"/>
      <c r="O657" s="186"/>
      <c r="P657" s="186"/>
      <c r="Q657" s="187"/>
      <c r="R657" s="186"/>
      <c r="S657" s="186"/>
    </row>
    <row r="658" customFormat="false" ht="14" hidden="false" customHeight="false" outlineLevel="0" collapsed="false">
      <c r="A658" s="182"/>
      <c r="C658" s="182"/>
      <c r="D658" s="183"/>
      <c r="E658" s="184"/>
      <c r="F658" s="185"/>
      <c r="H658" s="182"/>
      <c r="I658" s="182"/>
      <c r="J658" s="182"/>
      <c r="K658" s="182"/>
      <c r="L658" s="182"/>
      <c r="M658" s="186"/>
      <c r="N658" s="186"/>
      <c r="O658" s="186"/>
      <c r="P658" s="186"/>
      <c r="Q658" s="187"/>
      <c r="R658" s="186"/>
      <c r="S658" s="186"/>
    </row>
    <row r="659" customFormat="false" ht="14" hidden="false" customHeight="false" outlineLevel="0" collapsed="false">
      <c r="A659" s="182"/>
      <c r="C659" s="182"/>
      <c r="D659" s="183"/>
      <c r="E659" s="184"/>
      <c r="F659" s="185"/>
      <c r="H659" s="182"/>
      <c r="I659" s="182"/>
      <c r="J659" s="182"/>
      <c r="K659" s="182"/>
      <c r="L659" s="182"/>
      <c r="M659" s="186"/>
      <c r="N659" s="186"/>
      <c r="O659" s="186"/>
      <c r="P659" s="186"/>
      <c r="Q659" s="187"/>
      <c r="R659" s="186"/>
      <c r="S659" s="186"/>
    </row>
    <row r="660" customFormat="false" ht="14" hidden="false" customHeight="false" outlineLevel="0" collapsed="false">
      <c r="A660" s="182"/>
      <c r="C660" s="182"/>
      <c r="D660" s="183"/>
      <c r="E660" s="184"/>
      <c r="F660" s="185"/>
      <c r="H660" s="182"/>
      <c r="I660" s="182"/>
      <c r="J660" s="182"/>
      <c r="K660" s="182"/>
      <c r="L660" s="182"/>
      <c r="M660" s="186"/>
      <c r="N660" s="186"/>
      <c r="O660" s="186"/>
      <c r="P660" s="186"/>
      <c r="Q660" s="187"/>
      <c r="R660" s="186"/>
      <c r="S660" s="186"/>
    </row>
    <row r="661" customFormat="false" ht="14" hidden="false" customHeight="false" outlineLevel="0" collapsed="false">
      <c r="A661" s="182"/>
      <c r="C661" s="182"/>
      <c r="D661" s="183"/>
      <c r="E661" s="184"/>
      <c r="F661" s="185"/>
      <c r="H661" s="182"/>
      <c r="I661" s="182"/>
      <c r="J661" s="182"/>
      <c r="K661" s="182"/>
      <c r="L661" s="182"/>
      <c r="M661" s="186"/>
      <c r="N661" s="186"/>
      <c r="O661" s="186"/>
      <c r="P661" s="186"/>
      <c r="Q661" s="187"/>
      <c r="R661" s="186"/>
      <c r="S661" s="186"/>
    </row>
    <row r="662" customFormat="false" ht="14" hidden="false" customHeight="false" outlineLevel="0" collapsed="false">
      <c r="A662" s="182"/>
      <c r="C662" s="182"/>
      <c r="D662" s="183"/>
      <c r="E662" s="184"/>
      <c r="F662" s="185"/>
      <c r="H662" s="182"/>
      <c r="I662" s="182"/>
      <c r="J662" s="182"/>
      <c r="K662" s="182"/>
      <c r="L662" s="182"/>
      <c r="M662" s="186"/>
      <c r="N662" s="186"/>
      <c r="O662" s="186"/>
      <c r="P662" s="186"/>
      <c r="Q662" s="187"/>
      <c r="R662" s="186"/>
      <c r="S662" s="186"/>
    </row>
    <row r="663" customFormat="false" ht="14" hidden="false" customHeight="false" outlineLevel="0" collapsed="false">
      <c r="A663" s="182"/>
      <c r="C663" s="182"/>
      <c r="D663" s="183"/>
      <c r="E663" s="184"/>
      <c r="F663" s="185"/>
      <c r="H663" s="182"/>
      <c r="I663" s="182"/>
      <c r="J663" s="182"/>
      <c r="K663" s="182"/>
      <c r="L663" s="182"/>
      <c r="M663" s="186"/>
      <c r="N663" s="186"/>
      <c r="O663" s="186"/>
      <c r="P663" s="186"/>
      <c r="Q663" s="187"/>
      <c r="R663" s="186"/>
      <c r="S663" s="186"/>
    </row>
    <row r="664" customFormat="false" ht="14" hidden="false" customHeight="false" outlineLevel="0" collapsed="false">
      <c r="A664" s="182"/>
      <c r="C664" s="182"/>
      <c r="D664" s="183"/>
      <c r="E664" s="184"/>
      <c r="F664" s="185"/>
      <c r="H664" s="182"/>
      <c r="I664" s="182"/>
      <c r="J664" s="182"/>
      <c r="K664" s="182"/>
      <c r="L664" s="182"/>
      <c r="M664" s="186"/>
      <c r="N664" s="186"/>
      <c r="O664" s="186"/>
      <c r="P664" s="186"/>
      <c r="Q664" s="187"/>
      <c r="R664" s="186"/>
      <c r="S664" s="186"/>
    </row>
    <row r="665" customFormat="false" ht="14" hidden="false" customHeight="false" outlineLevel="0" collapsed="false">
      <c r="A665" s="182"/>
      <c r="C665" s="182"/>
      <c r="D665" s="183"/>
      <c r="E665" s="184"/>
      <c r="F665" s="185"/>
      <c r="H665" s="182"/>
      <c r="I665" s="182"/>
      <c r="J665" s="182"/>
      <c r="K665" s="182"/>
      <c r="L665" s="182"/>
      <c r="M665" s="186"/>
      <c r="N665" s="186"/>
      <c r="O665" s="186"/>
      <c r="P665" s="186"/>
      <c r="Q665" s="187"/>
      <c r="R665" s="186"/>
      <c r="S665" s="186"/>
    </row>
    <row r="666" customFormat="false" ht="14" hidden="false" customHeight="false" outlineLevel="0" collapsed="false">
      <c r="A666" s="182"/>
      <c r="C666" s="182"/>
      <c r="D666" s="183"/>
      <c r="E666" s="184"/>
      <c r="F666" s="185"/>
      <c r="H666" s="182"/>
      <c r="I666" s="182"/>
      <c r="J666" s="182"/>
      <c r="K666" s="182"/>
      <c r="L666" s="182"/>
      <c r="M666" s="186"/>
      <c r="N666" s="186"/>
      <c r="O666" s="186"/>
      <c r="P666" s="186"/>
      <c r="Q666" s="187"/>
      <c r="R666" s="186"/>
      <c r="S666" s="186"/>
    </row>
    <row r="667" customFormat="false" ht="14" hidden="false" customHeight="false" outlineLevel="0" collapsed="false">
      <c r="A667" s="182"/>
      <c r="C667" s="182"/>
      <c r="D667" s="183"/>
      <c r="E667" s="184"/>
      <c r="F667" s="185"/>
      <c r="H667" s="182"/>
      <c r="I667" s="182"/>
      <c r="J667" s="182"/>
      <c r="K667" s="182"/>
      <c r="L667" s="182"/>
      <c r="M667" s="186"/>
      <c r="N667" s="186"/>
      <c r="O667" s="186"/>
      <c r="P667" s="186"/>
      <c r="Q667" s="187"/>
      <c r="R667" s="186"/>
      <c r="S667" s="186"/>
    </row>
    <row r="668" customFormat="false" ht="14" hidden="false" customHeight="false" outlineLevel="0" collapsed="false">
      <c r="A668" s="182"/>
      <c r="C668" s="182"/>
      <c r="D668" s="183"/>
      <c r="E668" s="184"/>
      <c r="F668" s="185"/>
      <c r="H668" s="182"/>
      <c r="I668" s="182"/>
      <c r="J668" s="182"/>
      <c r="K668" s="182"/>
      <c r="L668" s="182"/>
      <c r="M668" s="186"/>
      <c r="N668" s="186"/>
      <c r="O668" s="186"/>
      <c r="P668" s="186"/>
      <c r="Q668" s="187"/>
      <c r="R668" s="186"/>
      <c r="S668" s="186"/>
    </row>
    <row r="669" customFormat="false" ht="14" hidden="false" customHeight="false" outlineLevel="0" collapsed="false">
      <c r="A669" s="182"/>
      <c r="C669" s="182"/>
      <c r="D669" s="183"/>
      <c r="E669" s="184"/>
      <c r="F669" s="185"/>
      <c r="H669" s="182"/>
      <c r="I669" s="182"/>
      <c r="J669" s="182"/>
      <c r="K669" s="182"/>
      <c r="L669" s="182"/>
      <c r="M669" s="186"/>
      <c r="N669" s="186"/>
      <c r="O669" s="186"/>
      <c r="P669" s="186"/>
      <c r="Q669" s="187"/>
      <c r="R669" s="186"/>
      <c r="S669" s="186"/>
    </row>
    <row r="670" customFormat="false" ht="14" hidden="false" customHeight="false" outlineLevel="0" collapsed="false">
      <c r="A670" s="182"/>
      <c r="C670" s="182"/>
      <c r="D670" s="183"/>
      <c r="E670" s="184"/>
      <c r="F670" s="185"/>
      <c r="H670" s="182"/>
      <c r="I670" s="182"/>
      <c r="J670" s="182"/>
      <c r="K670" s="182"/>
      <c r="L670" s="182"/>
      <c r="M670" s="186"/>
      <c r="N670" s="186"/>
      <c r="O670" s="186"/>
      <c r="P670" s="186"/>
      <c r="Q670" s="187"/>
      <c r="R670" s="186"/>
      <c r="S670" s="186"/>
    </row>
    <row r="671" customFormat="false" ht="14" hidden="false" customHeight="false" outlineLevel="0" collapsed="false">
      <c r="A671" s="182"/>
      <c r="C671" s="182"/>
      <c r="D671" s="183"/>
      <c r="E671" s="184"/>
      <c r="F671" s="185"/>
      <c r="H671" s="182"/>
      <c r="I671" s="182"/>
      <c r="J671" s="182"/>
      <c r="K671" s="182"/>
      <c r="L671" s="182"/>
      <c r="M671" s="186"/>
      <c r="N671" s="186"/>
      <c r="O671" s="186"/>
      <c r="P671" s="186"/>
      <c r="Q671" s="187"/>
      <c r="R671" s="186"/>
      <c r="S671" s="186"/>
    </row>
    <row r="672" customFormat="false" ht="14" hidden="false" customHeight="false" outlineLevel="0" collapsed="false">
      <c r="A672" s="182"/>
      <c r="C672" s="182"/>
      <c r="D672" s="183"/>
      <c r="E672" s="184"/>
      <c r="F672" s="185"/>
      <c r="H672" s="182"/>
      <c r="I672" s="182"/>
      <c r="J672" s="182"/>
      <c r="K672" s="182"/>
      <c r="L672" s="182"/>
      <c r="M672" s="186"/>
      <c r="N672" s="186"/>
      <c r="O672" s="186"/>
      <c r="P672" s="186"/>
      <c r="Q672" s="187"/>
      <c r="R672" s="186"/>
      <c r="S672" s="186"/>
    </row>
    <row r="673" customFormat="false" ht="14" hidden="false" customHeight="false" outlineLevel="0" collapsed="false">
      <c r="A673" s="182"/>
      <c r="C673" s="182"/>
      <c r="D673" s="183"/>
      <c r="E673" s="184"/>
      <c r="F673" s="185"/>
      <c r="H673" s="182"/>
      <c r="I673" s="182"/>
      <c r="J673" s="182"/>
      <c r="K673" s="182"/>
      <c r="L673" s="182"/>
      <c r="M673" s="186"/>
      <c r="N673" s="186"/>
      <c r="O673" s="186"/>
      <c r="P673" s="186"/>
      <c r="Q673" s="187"/>
      <c r="R673" s="186"/>
      <c r="S673" s="186"/>
    </row>
    <row r="674" customFormat="false" ht="14" hidden="false" customHeight="false" outlineLevel="0" collapsed="false">
      <c r="A674" s="182"/>
      <c r="C674" s="182"/>
      <c r="D674" s="183"/>
      <c r="E674" s="184"/>
      <c r="F674" s="185"/>
      <c r="H674" s="182"/>
      <c r="I674" s="182"/>
      <c r="J674" s="182"/>
      <c r="K674" s="182"/>
      <c r="L674" s="182"/>
      <c r="M674" s="186"/>
      <c r="N674" s="186"/>
      <c r="O674" s="186"/>
      <c r="P674" s="186"/>
      <c r="Q674" s="187"/>
      <c r="R674" s="186"/>
      <c r="S674" s="186"/>
    </row>
    <row r="675" customFormat="false" ht="14" hidden="false" customHeight="false" outlineLevel="0" collapsed="false">
      <c r="A675" s="182"/>
      <c r="C675" s="182"/>
      <c r="D675" s="183"/>
      <c r="E675" s="184"/>
      <c r="F675" s="185"/>
      <c r="H675" s="182"/>
      <c r="I675" s="182"/>
      <c r="J675" s="182"/>
      <c r="K675" s="182"/>
      <c r="L675" s="182"/>
      <c r="M675" s="186"/>
      <c r="N675" s="186"/>
      <c r="O675" s="186"/>
      <c r="P675" s="186"/>
      <c r="Q675" s="187"/>
      <c r="R675" s="186"/>
      <c r="S675" s="186"/>
    </row>
    <row r="676" customFormat="false" ht="14" hidden="false" customHeight="false" outlineLevel="0" collapsed="false">
      <c r="A676" s="182"/>
      <c r="C676" s="182"/>
      <c r="D676" s="183"/>
      <c r="E676" s="184"/>
      <c r="F676" s="185"/>
      <c r="H676" s="182"/>
      <c r="I676" s="182"/>
      <c r="J676" s="182"/>
      <c r="K676" s="182"/>
      <c r="L676" s="182"/>
      <c r="M676" s="186"/>
      <c r="N676" s="186"/>
      <c r="O676" s="186"/>
      <c r="P676" s="186"/>
      <c r="Q676" s="187"/>
      <c r="R676" s="186"/>
      <c r="S676" s="186"/>
    </row>
    <row r="677" customFormat="false" ht="14" hidden="false" customHeight="false" outlineLevel="0" collapsed="false">
      <c r="A677" s="182"/>
      <c r="C677" s="182"/>
      <c r="D677" s="183"/>
      <c r="E677" s="184"/>
      <c r="F677" s="185"/>
      <c r="H677" s="182"/>
      <c r="I677" s="182"/>
      <c r="J677" s="182"/>
      <c r="K677" s="182"/>
      <c r="L677" s="182"/>
      <c r="M677" s="186"/>
      <c r="N677" s="186"/>
      <c r="O677" s="186"/>
      <c r="P677" s="186"/>
      <c r="Q677" s="187"/>
      <c r="R677" s="186"/>
      <c r="S677" s="186"/>
    </row>
    <row r="678" customFormat="false" ht="14" hidden="false" customHeight="false" outlineLevel="0" collapsed="false">
      <c r="A678" s="182"/>
      <c r="C678" s="182"/>
      <c r="D678" s="183"/>
      <c r="E678" s="184"/>
      <c r="F678" s="185"/>
      <c r="H678" s="182"/>
      <c r="I678" s="182"/>
      <c r="J678" s="182"/>
      <c r="K678" s="182"/>
      <c r="L678" s="182"/>
      <c r="M678" s="186"/>
      <c r="N678" s="186"/>
      <c r="O678" s="186"/>
      <c r="P678" s="186"/>
      <c r="Q678" s="187"/>
      <c r="R678" s="186"/>
      <c r="S678" s="186"/>
    </row>
    <row r="679" customFormat="false" ht="14" hidden="false" customHeight="false" outlineLevel="0" collapsed="false">
      <c r="A679" s="182"/>
      <c r="C679" s="182"/>
      <c r="D679" s="183"/>
      <c r="E679" s="184"/>
      <c r="F679" s="185"/>
      <c r="H679" s="182"/>
      <c r="I679" s="182"/>
      <c r="J679" s="182"/>
      <c r="K679" s="182"/>
      <c r="L679" s="182"/>
      <c r="M679" s="186"/>
      <c r="N679" s="186"/>
      <c r="O679" s="186"/>
      <c r="P679" s="186"/>
      <c r="Q679" s="187"/>
      <c r="R679" s="186"/>
      <c r="S679" s="186"/>
    </row>
    <row r="680" customFormat="false" ht="14" hidden="false" customHeight="false" outlineLevel="0" collapsed="false">
      <c r="A680" s="182"/>
      <c r="C680" s="182"/>
      <c r="D680" s="183"/>
      <c r="E680" s="184"/>
      <c r="F680" s="185"/>
      <c r="H680" s="182"/>
      <c r="I680" s="182"/>
      <c r="J680" s="182"/>
      <c r="K680" s="182"/>
      <c r="L680" s="182"/>
      <c r="M680" s="186"/>
      <c r="N680" s="186"/>
      <c r="O680" s="186"/>
      <c r="P680" s="186"/>
      <c r="Q680" s="187"/>
      <c r="R680" s="186"/>
      <c r="S680" s="186"/>
    </row>
    <row r="681" customFormat="false" ht="14" hidden="false" customHeight="false" outlineLevel="0" collapsed="false">
      <c r="A681" s="182"/>
      <c r="C681" s="182"/>
      <c r="D681" s="183"/>
      <c r="E681" s="184"/>
      <c r="F681" s="185"/>
      <c r="H681" s="182"/>
      <c r="I681" s="182"/>
      <c r="J681" s="182"/>
      <c r="K681" s="182"/>
      <c r="L681" s="182"/>
      <c r="M681" s="186"/>
      <c r="N681" s="186"/>
      <c r="O681" s="186"/>
      <c r="P681" s="186"/>
      <c r="Q681" s="187"/>
      <c r="R681" s="186"/>
      <c r="S681" s="186"/>
    </row>
    <row r="682" customFormat="false" ht="14" hidden="false" customHeight="false" outlineLevel="0" collapsed="false">
      <c r="A682" s="182"/>
      <c r="C682" s="182"/>
      <c r="D682" s="183"/>
      <c r="E682" s="184"/>
      <c r="F682" s="185"/>
      <c r="H682" s="182"/>
      <c r="I682" s="182"/>
      <c r="J682" s="182"/>
      <c r="K682" s="182"/>
      <c r="L682" s="182"/>
      <c r="M682" s="186"/>
      <c r="N682" s="186"/>
      <c r="O682" s="186"/>
      <c r="P682" s="186"/>
      <c r="Q682" s="187"/>
      <c r="R682" s="186"/>
      <c r="S682" s="186"/>
    </row>
    <row r="683" customFormat="false" ht="14" hidden="false" customHeight="false" outlineLevel="0" collapsed="false">
      <c r="A683" s="182"/>
      <c r="C683" s="182"/>
      <c r="D683" s="183"/>
      <c r="E683" s="184"/>
      <c r="F683" s="185"/>
      <c r="H683" s="182"/>
      <c r="I683" s="182"/>
      <c r="J683" s="182"/>
      <c r="K683" s="182"/>
      <c r="L683" s="182"/>
      <c r="M683" s="186"/>
      <c r="N683" s="186"/>
      <c r="O683" s="186"/>
      <c r="P683" s="186"/>
      <c r="Q683" s="187"/>
      <c r="R683" s="186"/>
      <c r="S683" s="186"/>
    </row>
    <row r="684" customFormat="false" ht="14" hidden="false" customHeight="false" outlineLevel="0" collapsed="false">
      <c r="A684" s="182"/>
      <c r="C684" s="182"/>
      <c r="D684" s="183"/>
      <c r="E684" s="184"/>
      <c r="F684" s="185"/>
      <c r="H684" s="182"/>
      <c r="I684" s="182"/>
      <c r="J684" s="182"/>
      <c r="K684" s="182"/>
      <c r="L684" s="182"/>
      <c r="M684" s="186"/>
      <c r="N684" s="186"/>
      <c r="O684" s="186"/>
      <c r="P684" s="186"/>
      <c r="Q684" s="187"/>
      <c r="R684" s="186"/>
      <c r="S684" s="186"/>
    </row>
    <row r="685" customFormat="false" ht="14" hidden="false" customHeight="false" outlineLevel="0" collapsed="false">
      <c r="A685" s="182"/>
      <c r="C685" s="182"/>
      <c r="D685" s="183"/>
      <c r="E685" s="184"/>
      <c r="F685" s="185"/>
      <c r="H685" s="182"/>
      <c r="I685" s="182"/>
      <c r="J685" s="182"/>
      <c r="K685" s="182"/>
      <c r="L685" s="182"/>
      <c r="M685" s="186"/>
      <c r="N685" s="186"/>
      <c r="O685" s="186"/>
      <c r="P685" s="186"/>
      <c r="Q685" s="187"/>
      <c r="R685" s="186"/>
      <c r="S685" s="186"/>
    </row>
    <row r="686" customFormat="false" ht="14" hidden="false" customHeight="false" outlineLevel="0" collapsed="false">
      <c r="A686" s="182"/>
      <c r="C686" s="182"/>
      <c r="D686" s="183"/>
      <c r="E686" s="184"/>
      <c r="F686" s="185"/>
      <c r="H686" s="182"/>
      <c r="I686" s="182"/>
      <c r="J686" s="182"/>
      <c r="K686" s="182"/>
      <c r="L686" s="182"/>
      <c r="M686" s="186"/>
      <c r="N686" s="186"/>
      <c r="O686" s="186"/>
      <c r="P686" s="186"/>
      <c r="Q686" s="187"/>
      <c r="R686" s="186"/>
      <c r="S686" s="186"/>
    </row>
    <row r="687" customFormat="false" ht="14" hidden="false" customHeight="false" outlineLevel="0" collapsed="false">
      <c r="A687" s="182"/>
      <c r="C687" s="182"/>
      <c r="D687" s="183"/>
      <c r="E687" s="184"/>
      <c r="F687" s="185"/>
      <c r="H687" s="182"/>
      <c r="I687" s="182"/>
      <c r="J687" s="182"/>
      <c r="K687" s="182"/>
      <c r="L687" s="182"/>
      <c r="M687" s="186"/>
      <c r="N687" s="186"/>
      <c r="O687" s="186"/>
      <c r="P687" s="186"/>
      <c r="Q687" s="187"/>
      <c r="R687" s="186"/>
      <c r="S687" s="186"/>
    </row>
    <row r="688" customFormat="false" ht="14" hidden="false" customHeight="false" outlineLevel="0" collapsed="false">
      <c r="A688" s="182"/>
      <c r="C688" s="182"/>
      <c r="D688" s="183"/>
      <c r="E688" s="184"/>
      <c r="F688" s="185"/>
      <c r="H688" s="182"/>
      <c r="I688" s="182"/>
      <c r="J688" s="182"/>
      <c r="K688" s="182"/>
      <c r="L688" s="182"/>
      <c r="M688" s="186"/>
      <c r="N688" s="186"/>
      <c r="O688" s="186"/>
      <c r="P688" s="186"/>
      <c r="Q688" s="187"/>
      <c r="R688" s="186"/>
      <c r="S688" s="186"/>
    </row>
    <row r="689" customFormat="false" ht="14" hidden="false" customHeight="false" outlineLevel="0" collapsed="false">
      <c r="A689" s="182"/>
      <c r="C689" s="182"/>
      <c r="D689" s="183"/>
      <c r="E689" s="184"/>
      <c r="F689" s="185"/>
      <c r="H689" s="182"/>
      <c r="I689" s="182"/>
      <c r="J689" s="182"/>
      <c r="K689" s="182"/>
      <c r="L689" s="182"/>
      <c r="M689" s="186"/>
      <c r="N689" s="186"/>
      <c r="O689" s="186"/>
      <c r="P689" s="186"/>
      <c r="Q689" s="187"/>
      <c r="R689" s="186"/>
      <c r="S689" s="186"/>
    </row>
    <row r="690" customFormat="false" ht="14" hidden="false" customHeight="false" outlineLevel="0" collapsed="false">
      <c r="A690" s="182"/>
      <c r="C690" s="182"/>
      <c r="D690" s="183"/>
      <c r="E690" s="184"/>
      <c r="F690" s="185"/>
      <c r="H690" s="182"/>
      <c r="I690" s="182"/>
      <c r="J690" s="182"/>
      <c r="K690" s="182"/>
      <c r="L690" s="182"/>
      <c r="M690" s="186"/>
      <c r="N690" s="186"/>
      <c r="O690" s="186"/>
      <c r="P690" s="186"/>
      <c r="Q690" s="187"/>
      <c r="R690" s="186"/>
      <c r="S690" s="186"/>
    </row>
    <row r="691" customFormat="false" ht="14" hidden="false" customHeight="false" outlineLevel="0" collapsed="false">
      <c r="A691" s="182"/>
      <c r="C691" s="182"/>
      <c r="D691" s="183"/>
      <c r="E691" s="184"/>
      <c r="F691" s="185"/>
      <c r="H691" s="182"/>
      <c r="I691" s="182"/>
      <c r="J691" s="182"/>
      <c r="K691" s="182"/>
      <c r="L691" s="182"/>
      <c r="M691" s="186"/>
      <c r="N691" s="186"/>
      <c r="O691" s="186"/>
      <c r="P691" s="186"/>
      <c r="Q691" s="187"/>
      <c r="R691" s="186"/>
      <c r="S691" s="186"/>
    </row>
    <row r="692" customFormat="false" ht="14" hidden="false" customHeight="false" outlineLevel="0" collapsed="false">
      <c r="A692" s="182"/>
      <c r="C692" s="182"/>
      <c r="D692" s="183"/>
      <c r="E692" s="184"/>
      <c r="F692" s="185"/>
      <c r="H692" s="182"/>
      <c r="I692" s="182"/>
      <c r="J692" s="182"/>
      <c r="K692" s="182"/>
      <c r="L692" s="182"/>
      <c r="M692" s="186"/>
      <c r="N692" s="186"/>
      <c r="O692" s="186"/>
      <c r="P692" s="186"/>
      <c r="Q692" s="187"/>
      <c r="R692" s="186"/>
      <c r="S692" s="186"/>
    </row>
    <row r="693" customFormat="false" ht="14" hidden="false" customHeight="false" outlineLevel="0" collapsed="false">
      <c r="A693" s="182"/>
      <c r="C693" s="182"/>
      <c r="D693" s="183"/>
      <c r="E693" s="184"/>
      <c r="F693" s="185"/>
      <c r="H693" s="182"/>
      <c r="I693" s="182"/>
      <c r="J693" s="182"/>
      <c r="K693" s="182"/>
      <c r="L693" s="182"/>
      <c r="M693" s="186"/>
      <c r="N693" s="186"/>
      <c r="O693" s="186"/>
      <c r="P693" s="186"/>
      <c r="Q693" s="187"/>
      <c r="R693" s="186"/>
      <c r="S693" s="186"/>
    </row>
    <row r="694" customFormat="false" ht="14" hidden="false" customHeight="false" outlineLevel="0" collapsed="false">
      <c r="A694" s="182"/>
      <c r="C694" s="182"/>
      <c r="D694" s="183"/>
      <c r="E694" s="184"/>
      <c r="F694" s="185"/>
      <c r="H694" s="182"/>
      <c r="I694" s="182"/>
      <c r="J694" s="182"/>
      <c r="K694" s="182"/>
      <c r="L694" s="182"/>
      <c r="M694" s="186"/>
      <c r="N694" s="186"/>
      <c r="O694" s="186"/>
      <c r="P694" s="186"/>
      <c r="Q694" s="187"/>
      <c r="R694" s="186"/>
      <c r="S694" s="186"/>
    </row>
    <row r="695" customFormat="false" ht="14" hidden="false" customHeight="false" outlineLevel="0" collapsed="false">
      <c r="A695" s="182"/>
      <c r="C695" s="182"/>
      <c r="D695" s="183"/>
      <c r="E695" s="184"/>
      <c r="F695" s="185"/>
      <c r="H695" s="182"/>
      <c r="I695" s="182"/>
      <c r="J695" s="182"/>
      <c r="K695" s="182"/>
      <c r="L695" s="182"/>
      <c r="M695" s="186"/>
      <c r="N695" s="186"/>
      <c r="O695" s="186"/>
      <c r="P695" s="186"/>
      <c r="Q695" s="187"/>
      <c r="R695" s="186"/>
      <c r="S695" s="186"/>
    </row>
    <row r="696" customFormat="false" ht="14" hidden="false" customHeight="false" outlineLevel="0" collapsed="false">
      <c r="A696" s="182"/>
      <c r="C696" s="182"/>
      <c r="D696" s="183"/>
      <c r="E696" s="184"/>
      <c r="F696" s="185"/>
      <c r="H696" s="182"/>
      <c r="I696" s="182"/>
      <c r="J696" s="182"/>
      <c r="K696" s="182"/>
      <c r="L696" s="182"/>
      <c r="M696" s="186"/>
      <c r="N696" s="186"/>
      <c r="O696" s="186"/>
      <c r="P696" s="186"/>
      <c r="Q696" s="187"/>
      <c r="R696" s="186"/>
      <c r="S696" s="186"/>
    </row>
    <row r="697" customFormat="false" ht="14" hidden="false" customHeight="false" outlineLevel="0" collapsed="false">
      <c r="A697" s="182"/>
      <c r="C697" s="182"/>
      <c r="D697" s="183"/>
      <c r="E697" s="184"/>
      <c r="F697" s="185"/>
      <c r="H697" s="182"/>
      <c r="I697" s="182"/>
      <c r="J697" s="182"/>
      <c r="K697" s="182"/>
      <c r="L697" s="182"/>
      <c r="M697" s="186"/>
      <c r="N697" s="186"/>
      <c r="O697" s="186"/>
      <c r="P697" s="186"/>
      <c r="Q697" s="187"/>
      <c r="R697" s="186"/>
      <c r="S697" s="186"/>
    </row>
    <row r="698" customFormat="false" ht="14" hidden="false" customHeight="false" outlineLevel="0" collapsed="false">
      <c r="A698" s="182"/>
      <c r="C698" s="182"/>
      <c r="D698" s="183"/>
      <c r="E698" s="184"/>
      <c r="F698" s="185"/>
      <c r="H698" s="182"/>
      <c r="I698" s="182"/>
      <c r="J698" s="182"/>
      <c r="K698" s="182"/>
      <c r="L698" s="182"/>
      <c r="M698" s="186"/>
      <c r="N698" s="186"/>
      <c r="O698" s="186"/>
      <c r="P698" s="186"/>
      <c r="Q698" s="187"/>
      <c r="R698" s="186"/>
      <c r="S698" s="186"/>
    </row>
    <row r="699" customFormat="false" ht="14" hidden="false" customHeight="false" outlineLevel="0" collapsed="false">
      <c r="A699" s="182"/>
      <c r="C699" s="182"/>
      <c r="D699" s="183"/>
      <c r="E699" s="184"/>
      <c r="F699" s="185"/>
      <c r="H699" s="182"/>
      <c r="I699" s="182"/>
      <c r="J699" s="182"/>
      <c r="K699" s="182"/>
      <c r="L699" s="182"/>
      <c r="M699" s="186"/>
      <c r="N699" s="186"/>
      <c r="O699" s="186"/>
      <c r="P699" s="186"/>
      <c r="Q699" s="187"/>
      <c r="R699" s="186"/>
      <c r="S699" s="186"/>
    </row>
    <row r="700" customFormat="false" ht="14" hidden="false" customHeight="false" outlineLevel="0" collapsed="false">
      <c r="A700" s="182"/>
      <c r="C700" s="182"/>
      <c r="D700" s="183"/>
      <c r="E700" s="184"/>
      <c r="F700" s="185"/>
      <c r="H700" s="182"/>
      <c r="I700" s="182"/>
      <c r="J700" s="182"/>
      <c r="K700" s="182"/>
      <c r="L700" s="182"/>
      <c r="M700" s="186"/>
      <c r="N700" s="186"/>
      <c r="O700" s="186"/>
      <c r="P700" s="186"/>
      <c r="Q700" s="187"/>
      <c r="R700" s="186"/>
      <c r="S700" s="186"/>
    </row>
    <row r="701" customFormat="false" ht="14" hidden="false" customHeight="false" outlineLevel="0" collapsed="false">
      <c r="A701" s="182"/>
      <c r="C701" s="182"/>
      <c r="D701" s="183"/>
      <c r="E701" s="184"/>
      <c r="F701" s="185"/>
      <c r="H701" s="182"/>
      <c r="I701" s="182"/>
      <c r="J701" s="182"/>
      <c r="K701" s="182"/>
      <c r="L701" s="182"/>
      <c r="M701" s="186"/>
      <c r="N701" s="186"/>
      <c r="O701" s="186"/>
      <c r="P701" s="186"/>
      <c r="Q701" s="187"/>
      <c r="R701" s="186"/>
      <c r="S701" s="186"/>
    </row>
    <row r="702" customFormat="false" ht="14" hidden="false" customHeight="false" outlineLevel="0" collapsed="false">
      <c r="A702" s="182"/>
      <c r="C702" s="182"/>
      <c r="D702" s="183"/>
      <c r="E702" s="184"/>
      <c r="F702" s="185"/>
      <c r="H702" s="182"/>
      <c r="I702" s="182"/>
      <c r="J702" s="182"/>
      <c r="K702" s="182"/>
      <c r="L702" s="182"/>
      <c r="M702" s="186"/>
      <c r="N702" s="186"/>
      <c r="O702" s="186"/>
      <c r="P702" s="186"/>
      <c r="Q702" s="187"/>
      <c r="R702" s="186"/>
      <c r="S702" s="186"/>
    </row>
    <row r="703" customFormat="false" ht="14" hidden="false" customHeight="false" outlineLevel="0" collapsed="false">
      <c r="A703" s="182"/>
      <c r="C703" s="182"/>
      <c r="D703" s="183"/>
      <c r="E703" s="184"/>
      <c r="F703" s="185"/>
      <c r="H703" s="182"/>
      <c r="I703" s="182"/>
      <c r="J703" s="182"/>
      <c r="K703" s="182"/>
      <c r="L703" s="182"/>
      <c r="M703" s="186"/>
      <c r="N703" s="186"/>
      <c r="O703" s="186"/>
      <c r="P703" s="186"/>
      <c r="Q703" s="187"/>
      <c r="R703" s="186"/>
      <c r="S703" s="186"/>
    </row>
    <row r="704" customFormat="false" ht="14" hidden="false" customHeight="false" outlineLevel="0" collapsed="false">
      <c r="A704" s="182"/>
      <c r="C704" s="182"/>
      <c r="D704" s="183"/>
      <c r="E704" s="184"/>
      <c r="F704" s="185"/>
      <c r="H704" s="182"/>
      <c r="I704" s="182"/>
      <c r="J704" s="182"/>
      <c r="K704" s="182"/>
      <c r="L704" s="182"/>
      <c r="M704" s="186"/>
      <c r="N704" s="186"/>
      <c r="O704" s="186"/>
      <c r="P704" s="186"/>
      <c r="Q704" s="187"/>
      <c r="R704" s="186"/>
      <c r="S704" s="186"/>
    </row>
    <row r="705" customFormat="false" ht="14" hidden="false" customHeight="false" outlineLevel="0" collapsed="false">
      <c r="A705" s="182"/>
      <c r="C705" s="182"/>
      <c r="D705" s="183"/>
      <c r="E705" s="184"/>
      <c r="F705" s="185"/>
      <c r="H705" s="182"/>
      <c r="I705" s="182"/>
      <c r="J705" s="182"/>
      <c r="K705" s="182"/>
      <c r="L705" s="182"/>
      <c r="M705" s="186"/>
      <c r="N705" s="186"/>
      <c r="O705" s="186"/>
      <c r="P705" s="186"/>
      <c r="Q705" s="187"/>
      <c r="R705" s="186"/>
      <c r="S705" s="186"/>
    </row>
    <row r="706" customFormat="false" ht="14" hidden="false" customHeight="false" outlineLevel="0" collapsed="false">
      <c r="A706" s="182"/>
      <c r="C706" s="182"/>
      <c r="D706" s="183"/>
      <c r="E706" s="184"/>
      <c r="F706" s="185"/>
      <c r="H706" s="182"/>
      <c r="I706" s="182"/>
      <c r="J706" s="182"/>
      <c r="K706" s="182"/>
      <c r="L706" s="182"/>
      <c r="M706" s="186"/>
      <c r="N706" s="186"/>
      <c r="O706" s="186"/>
      <c r="P706" s="186"/>
      <c r="Q706" s="187"/>
      <c r="R706" s="186"/>
      <c r="S706" s="186"/>
    </row>
    <row r="707" customFormat="false" ht="14" hidden="false" customHeight="false" outlineLevel="0" collapsed="false">
      <c r="A707" s="182"/>
      <c r="C707" s="182"/>
      <c r="D707" s="183"/>
      <c r="E707" s="184"/>
      <c r="F707" s="185"/>
      <c r="H707" s="182"/>
      <c r="I707" s="182"/>
      <c r="J707" s="182"/>
      <c r="K707" s="182"/>
      <c r="L707" s="182"/>
      <c r="M707" s="186"/>
      <c r="N707" s="186"/>
      <c r="O707" s="186"/>
      <c r="P707" s="186"/>
      <c r="Q707" s="187"/>
      <c r="R707" s="186"/>
      <c r="S707" s="186"/>
    </row>
    <row r="708" customFormat="false" ht="14" hidden="false" customHeight="false" outlineLevel="0" collapsed="false">
      <c r="A708" s="182"/>
      <c r="C708" s="182"/>
      <c r="D708" s="183"/>
      <c r="E708" s="184"/>
      <c r="F708" s="185"/>
      <c r="H708" s="182"/>
      <c r="I708" s="182"/>
      <c r="J708" s="182"/>
      <c r="K708" s="182"/>
      <c r="L708" s="182"/>
      <c r="M708" s="186"/>
      <c r="N708" s="186"/>
      <c r="O708" s="186"/>
      <c r="P708" s="186"/>
      <c r="Q708" s="187"/>
      <c r="R708" s="186"/>
      <c r="S708" s="186"/>
    </row>
    <row r="709" customFormat="false" ht="14" hidden="false" customHeight="false" outlineLevel="0" collapsed="false">
      <c r="A709" s="182"/>
      <c r="C709" s="182"/>
      <c r="D709" s="183"/>
      <c r="E709" s="184"/>
      <c r="F709" s="185"/>
      <c r="H709" s="182"/>
      <c r="I709" s="182"/>
      <c r="J709" s="182"/>
      <c r="K709" s="182"/>
      <c r="L709" s="182"/>
      <c r="M709" s="186"/>
      <c r="N709" s="186"/>
      <c r="O709" s="186"/>
      <c r="P709" s="186"/>
      <c r="Q709" s="187"/>
      <c r="R709" s="186"/>
      <c r="S709" s="186"/>
    </row>
    <row r="710" customFormat="false" ht="14" hidden="false" customHeight="false" outlineLevel="0" collapsed="false">
      <c r="A710" s="182"/>
      <c r="C710" s="182"/>
      <c r="D710" s="183"/>
      <c r="E710" s="184"/>
      <c r="F710" s="185"/>
      <c r="H710" s="182"/>
      <c r="I710" s="182"/>
      <c r="J710" s="182"/>
      <c r="K710" s="182"/>
      <c r="L710" s="182"/>
      <c r="M710" s="186"/>
      <c r="N710" s="186"/>
      <c r="O710" s="186"/>
      <c r="P710" s="186"/>
      <c r="Q710" s="187"/>
      <c r="R710" s="186"/>
      <c r="S710" s="186"/>
    </row>
    <row r="711" customFormat="false" ht="14" hidden="false" customHeight="false" outlineLevel="0" collapsed="false">
      <c r="A711" s="182"/>
      <c r="C711" s="182"/>
      <c r="D711" s="183"/>
      <c r="E711" s="184"/>
      <c r="F711" s="185"/>
      <c r="H711" s="182"/>
      <c r="I711" s="182"/>
      <c r="J711" s="182"/>
      <c r="K711" s="182"/>
      <c r="L711" s="182"/>
      <c r="M711" s="186"/>
      <c r="N711" s="186"/>
      <c r="O711" s="186"/>
      <c r="P711" s="186"/>
      <c r="Q711" s="187"/>
      <c r="R711" s="186"/>
      <c r="S711" s="186"/>
    </row>
    <row r="712" customFormat="false" ht="14" hidden="false" customHeight="false" outlineLevel="0" collapsed="false">
      <c r="A712" s="182"/>
      <c r="C712" s="182"/>
      <c r="D712" s="183"/>
      <c r="E712" s="184"/>
      <c r="F712" s="185"/>
      <c r="H712" s="182"/>
      <c r="I712" s="182"/>
      <c r="J712" s="182"/>
      <c r="K712" s="182"/>
      <c r="L712" s="182"/>
      <c r="M712" s="186"/>
      <c r="N712" s="186"/>
      <c r="O712" s="186"/>
      <c r="P712" s="186"/>
      <c r="Q712" s="187"/>
      <c r="R712" s="186"/>
      <c r="S712" s="186"/>
    </row>
    <row r="713" customFormat="false" ht="14" hidden="false" customHeight="false" outlineLevel="0" collapsed="false">
      <c r="A713" s="182"/>
      <c r="C713" s="182"/>
      <c r="D713" s="183"/>
      <c r="E713" s="184"/>
      <c r="F713" s="185"/>
      <c r="H713" s="182"/>
      <c r="I713" s="182"/>
      <c r="J713" s="182"/>
      <c r="K713" s="182"/>
      <c r="L713" s="182"/>
      <c r="M713" s="186"/>
      <c r="N713" s="186"/>
      <c r="O713" s="186"/>
      <c r="P713" s="186"/>
      <c r="Q713" s="187"/>
      <c r="R713" s="186"/>
      <c r="S713" s="186"/>
    </row>
    <row r="714" customFormat="false" ht="14" hidden="false" customHeight="false" outlineLevel="0" collapsed="false">
      <c r="A714" s="182"/>
      <c r="C714" s="182"/>
      <c r="D714" s="183"/>
      <c r="E714" s="184"/>
      <c r="F714" s="185"/>
      <c r="H714" s="182"/>
      <c r="I714" s="182"/>
      <c r="J714" s="182"/>
      <c r="K714" s="182"/>
      <c r="L714" s="182"/>
      <c r="M714" s="186"/>
      <c r="N714" s="186"/>
      <c r="O714" s="186"/>
      <c r="P714" s="186"/>
      <c r="Q714" s="187"/>
      <c r="R714" s="186"/>
      <c r="S714" s="186"/>
    </row>
    <row r="715" customFormat="false" ht="14" hidden="false" customHeight="false" outlineLevel="0" collapsed="false">
      <c r="A715" s="182"/>
      <c r="C715" s="182"/>
      <c r="D715" s="183"/>
      <c r="E715" s="184"/>
      <c r="F715" s="185"/>
      <c r="H715" s="182"/>
      <c r="I715" s="182"/>
      <c r="J715" s="182"/>
      <c r="K715" s="182"/>
      <c r="L715" s="182"/>
      <c r="M715" s="186"/>
      <c r="N715" s="186"/>
      <c r="O715" s="186"/>
      <c r="P715" s="186"/>
      <c r="Q715" s="187"/>
      <c r="R715" s="186"/>
      <c r="S715" s="186"/>
    </row>
    <row r="716" customFormat="false" ht="14" hidden="false" customHeight="false" outlineLevel="0" collapsed="false">
      <c r="A716" s="182"/>
      <c r="C716" s="182"/>
      <c r="D716" s="183"/>
      <c r="E716" s="184"/>
      <c r="F716" s="185"/>
      <c r="H716" s="182"/>
      <c r="I716" s="182"/>
      <c r="J716" s="182"/>
      <c r="K716" s="182"/>
      <c r="L716" s="182"/>
      <c r="M716" s="186"/>
      <c r="N716" s="186"/>
      <c r="O716" s="186"/>
      <c r="P716" s="186"/>
      <c r="Q716" s="187"/>
      <c r="R716" s="186"/>
      <c r="S716" s="186"/>
    </row>
    <row r="717" customFormat="false" ht="14" hidden="false" customHeight="false" outlineLevel="0" collapsed="false">
      <c r="A717" s="182"/>
      <c r="C717" s="182"/>
      <c r="D717" s="183"/>
      <c r="E717" s="184"/>
      <c r="F717" s="185"/>
      <c r="H717" s="182"/>
      <c r="I717" s="182"/>
      <c r="J717" s="182"/>
      <c r="K717" s="182"/>
      <c r="L717" s="182"/>
      <c r="M717" s="186"/>
      <c r="N717" s="186"/>
      <c r="O717" s="186"/>
      <c r="P717" s="186"/>
      <c r="Q717" s="187"/>
      <c r="R717" s="186"/>
      <c r="S717" s="186"/>
    </row>
    <row r="718" customFormat="false" ht="14" hidden="false" customHeight="false" outlineLevel="0" collapsed="false">
      <c r="A718" s="182"/>
      <c r="C718" s="182"/>
      <c r="D718" s="183"/>
      <c r="E718" s="184"/>
      <c r="F718" s="185"/>
      <c r="H718" s="182"/>
      <c r="I718" s="182"/>
      <c r="J718" s="182"/>
      <c r="K718" s="182"/>
      <c r="L718" s="182"/>
      <c r="M718" s="186"/>
      <c r="N718" s="186"/>
      <c r="O718" s="186"/>
      <c r="P718" s="186"/>
      <c r="Q718" s="187"/>
      <c r="R718" s="186"/>
      <c r="S718" s="186"/>
    </row>
    <row r="719" customFormat="false" ht="14" hidden="false" customHeight="false" outlineLevel="0" collapsed="false">
      <c r="A719" s="182"/>
      <c r="C719" s="182"/>
      <c r="D719" s="183"/>
      <c r="E719" s="184"/>
      <c r="F719" s="185"/>
      <c r="H719" s="182"/>
      <c r="I719" s="182"/>
      <c r="J719" s="182"/>
      <c r="K719" s="182"/>
      <c r="L719" s="182"/>
      <c r="M719" s="186"/>
      <c r="N719" s="186"/>
      <c r="O719" s="186"/>
      <c r="P719" s="186"/>
      <c r="Q719" s="187"/>
      <c r="R719" s="186"/>
      <c r="S719" s="186"/>
    </row>
    <row r="720" customFormat="false" ht="14" hidden="false" customHeight="false" outlineLevel="0" collapsed="false">
      <c r="A720" s="182"/>
      <c r="C720" s="182"/>
      <c r="D720" s="183"/>
      <c r="E720" s="184"/>
      <c r="F720" s="185"/>
      <c r="H720" s="182"/>
      <c r="I720" s="182"/>
      <c r="J720" s="182"/>
      <c r="K720" s="182"/>
      <c r="L720" s="182"/>
      <c r="M720" s="186"/>
      <c r="N720" s="186"/>
      <c r="O720" s="186"/>
      <c r="P720" s="186"/>
      <c r="Q720" s="187"/>
      <c r="R720" s="186"/>
      <c r="S720" s="186"/>
    </row>
    <row r="721" customFormat="false" ht="14" hidden="false" customHeight="false" outlineLevel="0" collapsed="false">
      <c r="A721" s="182"/>
      <c r="C721" s="182"/>
      <c r="D721" s="183"/>
      <c r="E721" s="184"/>
      <c r="F721" s="185"/>
      <c r="H721" s="182"/>
      <c r="I721" s="182"/>
      <c r="J721" s="182"/>
      <c r="K721" s="182"/>
      <c r="L721" s="182"/>
      <c r="M721" s="186"/>
      <c r="N721" s="186"/>
      <c r="O721" s="186"/>
      <c r="P721" s="186"/>
      <c r="Q721" s="187"/>
      <c r="R721" s="186"/>
      <c r="S721" s="186"/>
    </row>
    <row r="722" customFormat="false" ht="14" hidden="false" customHeight="false" outlineLevel="0" collapsed="false">
      <c r="A722" s="182"/>
      <c r="C722" s="182"/>
      <c r="D722" s="183"/>
      <c r="E722" s="184"/>
      <c r="F722" s="185"/>
      <c r="H722" s="182"/>
      <c r="I722" s="182"/>
      <c r="J722" s="182"/>
      <c r="K722" s="182"/>
      <c r="L722" s="182"/>
      <c r="M722" s="186"/>
      <c r="N722" s="186"/>
      <c r="O722" s="186"/>
      <c r="P722" s="186"/>
      <c r="Q722" s="187"/>
      <c r="R722" s="186"/>
      <c r="S722" s="186"/>
    </row>
    <row r="723" customFormat="false" ht="14" hidden="false" customHeight="false" outlineLevel="0" collapsed="false">
      <c r="A723" s="182"/>
      <c r="C723" s="182"/>
      <c r="D723" s="183"/>
      <c r="E723" s="184"/>
      <c r="F723" s="185"/>
      <c r="H723" s="182"/>
      <c r="I723" s="182"/>
      <c r="J723" s="182"/>
      <c r="K723" s="182"/>
      <c r="L723" s="182"/>
      <c r="M723" s="186"/>
      <c r="N723" s="186"/>
      <c r="O723" s="186"/>
      <c r="P723" s="186"/>
      <c r="Q723" s="187"/>
      <c r="R723" s="186"/>
      <c r="S723" s="186"/>
    </row>
    <row r="724" customFormat="false" ht="14" hidden="false" customHeight="false" outlineLevel="0" collapsed="false">
      <c r="A724" s="182"/>
      <c r="C724" s="182"/>
      <c r="D724" s="183"/>
      <c r="E724" s="184"/>
      <c r="F724" s="185"/>
      <c r="H724" s="182"/>
      <c r="I724" s="182"/>
      <c r="J724" s="182"/>
      <c r="K724" s="182"/>
      <c r="L724" s="182"/>
      <c r="M724" s="186"/>
      <c r="N724" s="186"/>
      <c r="O724" s="186"/>
      <c r="P724" s="186"/>
      <c r="Q724" s="187"/>
      <c r="R724" s="186"/>
      <c r="S724" s="186"/>
    </row>
    <row r="725" customFormat="false" ht="14" hidden="false" customHeight="false" outlineLevel="0" collapsed="false">
      <c r="A725" s="182"/>
      <c r="C725" s="182"/>
      <c r="D725" s="183"/>
      <c r="E725" s="184"/>
      <c r="F725" s="185"/>
      <c r="H725" s="182"/>
      <c r="I725" s="182"/>
      <c r="J725" s="182"/>
      <c r="K725" s="182"/>
      <c r="L725" s="182"/>
      <c r="M725" s="186"/>
      <c r="N725" s="186"/>
      <c r="O725" s="186"/>
      <c r="P725" s="186"/>
      <c r="Q725" s="187"/>
      <c r="R725" s="186"/>
      <c r="S725" s="186"/>
    </row>
    <row r="726" customFormat="false" ht="14" hidden="false" customHeight="false" outlineLevel="0" collapsed="false">
      <c r="A726" s="182"/>
      <c r="C726" s="182"/>
      <c r="D726" s="183"/>
      <c r="E726" s="184"/>
      <c r="F726" s="185"/>
      <c r="H726" s="182"/>
      <c r="I726" s="182"/>
      <c r="J726" s="182"/>
      <c r="K726" s="182"/>
      <c r="L726" s="182"/>
      <c r="M726" s="186"/>
      <c r="N726" s="186"/>
      <c r="O726" s="186"/>
      <c r="P726" s="186"/>
      <c r="Q726" s="187"/>
      <c r="R726" s="186"/>
      <c r="S726" s="186"/>
    </row>
    <row r="727" customFormat="false" ht="14" hidden="false" customHeight="false" outlineLevel="0" collapsed="false">
      <c r="A727" s="182"/>
      <c r="C727" s="182"/>
      <c r="D727" s="183"/>
      <c r="E727" s="184"/>
      <c r="F727" s="185"/>
      <c r="H727" s="182"/>
      <c r="I727" s="182"/>
      <c r="J727" s="182"/>
      <c r="K727" s="182"/>
      <c r="L727" s="182"/>
      <c r="M727" s="186"/>
      <c r="N727" s="186"/>
      <c r="O727" s="186"/>
      <c r="P727" s="186"/>
      <c r="Q727" s="187"/>
      <c r="R727" s="186"/>
      <c r="S727" s="186"/>
    </row>
    <row r="728" customFormat="false" ht="14" hidden="false" customHeight="false" outlineLevel="0" collapsed="false">
      <c r="A728" s="182"/>
      <c r="C728" s="182"/>
      <c r="D728" s="183"/>
      <c r="E728" s="184"/>
      <c r="F728" s="185"/>
      <c r="H728" s="182"/>
      <c r="I728" s="182"/>
      <c r="J728" s="182"/>
      <c r="K728" s="182"/>
      <c r="L728" s="182"/>
      <c r="M728" s="186"/>
      <c r="N728" s="186"/>
      <c r="O728" s="186"/>
      <c r="P728" s="186"/>
      <c r="Q728" s="187"/>
      <c r="R728" s="186"/>
      <c r="S728" s="186"/>
    </row>
    <row r="729" customFormat="false" ht="14" hidden="false" customHeight="false" outlineLevel="0" collapsed="false">
      <c r="A729" s="182"/>
      <c r="C729" s="182"/>
      <c r="D729" s="183"/>
      <c r="E729" s="184"/>
      <c r="F729" s="185"/>
      <c r="H729" s="182"/>
      <c r="I729" s="182"/>
      <c r="J729" s="182"/>
      <c r="K729" s="182"/>
      <c r="L729" s="182"/>
      <c r="M729" s="186"/>
      <c r="N729" s="186"/>
      <c r="O729" s="186"/>
      <c r="P729" s="186"/>
      <c r="Q729" s="187"/>
      <c r="R729" s="186"/>
      <c r="S729" s="186"/>
    </row>
    <row r="730" customFormat="false" ht="14" hidden="false" customHeight="false" outlineLevel="0" collapsed="false">
      <c r="A730" s="182"/>
      <c r="C730" s="182"/>
      <c r="D730" s="183"/>
      <c r="E730" s="184"/>
      <c r="F730" s="185"/>
      <c r="H730" s="182"/>
      <c r="I730" s="182"/>
      <c r="J730" s="182"/>
      <c r="K730" s="182"/>
      <c r="L730" s="182"/>
      <c r="M730" s="186"/>
      <c r="N730" s="186"/>
      <c r="O730" s="186"/>
      <c r="P730" s="186"/>
      <c r="Q730" s="187"/>
      <c r="R730" s="186"/>
      <c r="S730" s="186"/>
    </row>
    <row r="731" customFormat="false" ht="14" hidden="false" customHeight="false" outlineLevel="0" collapsed="false">
      <c r="A731" s="182"/>
      <c r="C731" s="182"/>
      <c r="D731" s="183"/>
      <c r="E731" s="184"/>
      <c r="F731" s="185"/>
      <c r="H731" s="182"/>
      <c r="I731" s="182"/>
      <c r="J731" s="182"/>
      <c r="K731" s="182"/>
      <c r="L731" s="182"/>
      <c r="M731" s="186"/>
      <c r="N731" s="186"/>
      <c r="O731" s="186"/>
      <c r="P731" s="186"/>
      <c r="Q731" s="187"/>
      <c r="R731" s="186"/>
      <c r="S731" s="186"/>
    </row>
    <row r="732" customFormat="false" ht="14" hidden="false" customHeight="false" outlineLevel="0" collapsed="false">
      <c r="A732" s="182"/>
      <c r="C732" s="182"/>
      <c r="D732" s="183"/>
      <c r="E732" s="184"/>
      <c r="F732" s="185"/>
      <c r="H732" s="182"/>
      <c r="I732" s="182"/>
      <c r="J732" s="182"/>
      <c r="K732" s="182"/>
      <c r="L732" s="182"/>
      <c r="M732" s="186"/>
      <c r="N732" s="186"/>
      <c r="O732" s="186"/>
      <c r="P732" s="186"/>
      <c r="Q732" s="187"/>
      <c r="R732" s="186"/>
      <c r="S732" s="186"/>
    </row>
    <row r="733" customFormat="false" ht="14" hidden="false" customHeight="false" outlineLevel="0" collapsed="false">
      <c r="A733" s="182"/>
      <c r="C733" s="182"/>
      <c r="D733" s="183"/>
      <c r="E733" s="184"/>
      <c r="F733" s="185"/>
      <c r="H733" s="182"/>
      <c r="I733" s="182"/>
      <c r="J733" s="182"/>
      <c r="K733" s="182"/>
      <c r="L733" s="182"/>
      <c r="M733" s="186"/>
      <c r="N733" s="186"/>
      <c r="O733" s="186"/>
      <c r="P733" s="186"/>
      <c r="Q733" s="187"/>
      <c r="R733" s="186"/>
      <c r="S733" s="186"/>
    </row>
    <row r="734" customFormat="false" ht="14" hidden="false" customHeight="false" outlineLevel="0" collapsed="false">
      <c r="A734" s="182"/>
      <c r="C734" s="182"/>
      <c r="D734" s="183"/>
      <c r="E734" s="184"/>
      <c r="F734" s="185"/>
      <c r="H734" s="182"/>
      <c r="I734" s="182"/>
      <c r="J734" s="182"/>
      <c r="K734" s="182"/>
      <c r="L734" s="182"/>
      <c r="M734" s="186"/>
      <c r="N734" s="186"/>
      <c r="O734" s="186"/>
      <c r="P734" s="186"/>
      <c r="Q734" s="187"/>
      <c r="R734" s="186"/>
      <c r="S734" s="186"/>
    </row>
    <row r="735" customFormat="false" ht="14" hidden="false" customHeight="false" outlineLevel="0" collapsed="false">
      <c r="A735" s="182"/>
      <c r="C735" s="182"/>
      <c r="D735" s="183"/>
      <c r="E735" s="184"/>
      <c r="F735" s="185"/>
      <c r="H735" s="182"/>
      <c r="I735" s="182"/>
      <c r="J735" s="182"/>
      <c r="K735" s="182"/>
      <c r="L735" s="182"/>
      <c r="M735" s="186"/>
      <c r="N735" s="186"/>
      <c r="O735" s="186"/>
      <c r="P735" s="186"/>
      <c r="Q735" s="187"/>
      <c r="R735" s="186"/>
      <c r="S735" s="186"/>
    </row>
    <row r="736" customFormat="false" ht="14" hidden="false" customHeight="false" outlineLevel="0" collapsed="false">
      <c r="A736" s="182"/>
      <c r="C736" s="182"/>
      <c r="D736" s="183"/>
      <c r="E736" s="184"/>
      <c r="F736" s="185"/>
      <c r="H736" s="182"/>
      <c r="I736" s="182"/>
      <c r="J736" s="182"/>
      <c r="K736" s="182"/>
      <c r="L736" s="182"/>
      <c r="M736" s="186"/>
      <c r="N736" s="186"/>
      <c r="O736" s="186"/>
      <c r="P736" s="186"/>
      <c r="Q736" s="187"/>
      <c r="R736" s="186"/>
      <c r="S736" s="186"/>
    </row>
    <row r="737" customFormat="false" ht="14" hidden="false" customHeight="false" outlineLevel="0" collapsed="false">
      <c r="A737" s="182"/>
      <c r="C737" s="182"/>
      <c r="D737" s="183"/>
      <c r="E737" s="184"/>
      <c r="F737" s="185"/>
      <c r="H737" s="182"/>
      <c r="I737" s="182"/>
      <c r="J737" s="182"/>
      <c r="K737" s="182"/>
      <c r="L737" s="182"/>
      <c r="M737" s="186"/>
      <c r="N737" s="186"/>
      <c r="O737" s="186"/>
      <c r="P737" s="186"/>
      <c r="Q737" s="187"/>
      <c r="R737" s="186"/>
      <c r="S737" s="186"/>
    </row>
    <row r="738" customFormat="false" ht="14" hidden="false" customHeight="false" outlineLevel="0" collapsed="false">
      <c r="A738" s="182"/>
      <c r="C738" s="182"/>
      <c r="D738" s="183"/>
      <c r="E738" s="184"/>
      <c r="F738" s="185"/>
      <c r="H738" s="182"/>
      <c r="I738" s="182"/>
      <c r="J738" s="182"/>
      <c r="K738" s="182"/>
      <c r="L738" s="182"/>
      <c r="M738" s="186"/>
      <c r="N738" s="186"/>
      <c r="O738" s="186"/>
      <c r="P738" s="186"/>
      <c r="Q738" s="187"/>
      <c r="R738" s="186"/>
      <c r="S738" s="186"/>
    </row>
    <row r="739" customFormat="false" ht="14" hidden="false" customHeight="false" outlineLevel="0" collapsed="false">
      <c r="A739" s="182"/>
      <c r="C739" s="182"/>
      <c r="D739" s="183"/>
      <c r="E739" s="184"/>
      <c r="F739" s="185"/>
      <c r="H739" s="182"/>
      <c r="I739" s="182"/>
      <c r="J739" s="182"/>
      <c r="K739" s="182"/>
      <c r="L739" s="182"/>
      <c r="M739" s="186"/>
      <c r="N739" s="186"/>
      <c r="O739" s="186"/>
      <c r="P739" s="186"/>
      <c r="Q739" s="187"/>
      <c r="R739" s="186"/>
      <c r="S739" s="186"/>
    </row>
    <row r="740" customFormat="false" ht="14" hidden="false" customHeight="false" outlineLevel="0" collapsed="false">
      <c r="A740" s="182"/>
      <c r="C740" s="182"/>
      <c r="D740" s="183"/>
      <c r="E740" s="184"/>
      <c r="F740" s="185"/>
      <c r="H740" s="182"/>
      <c r="I740" s="182"/>
      <c r="J740" s="182"/>
      <c r="K740" s="182"/>
      <c r="L740" s="182"/>
      <c r="M740" s="186"/>
      <c r="N740" s="186"/>
      <c r="O740" s="186"/>
      <c r="P740" s="186"/>
      <c r="Q740" s="187"/>
      <c r="R740" s="186"/>
      <c r="S740" s="186"/>
    </row>
    <row r="741" customFormat="false" ht="14" hidden="false" customHeight="false" outlineLevel="0" collapsed="false">
      <c r="A741" s="182"/>
      <c r="C741" s="182"/>
      <c r="D741" s="183"/>
      <c r="E741" s="184"/>
      <c r="F741" s="185"/>
      <c r="H741" s="182"/>
      <c r="I741" s="182"/>
      <c r="J741" s="182"/>
      <c r="K741" s="182"/>
      <c r="L741" s="182"/>
      <c r="M741" s="186"/>
      <c r="N741" s="186"/>
      <c r="O741" s="186"/>
      <c r="P741" s="186"/>
      <c r="Q741" s="187"/>
      <c r="R741" s="186"/>
      <c r="S741" s="186"/>
    </row>
    <row r="742" customFormat="false" ht="14" hidden="false" customHeight="false" outlineLevel="0" collapsed="false">
      <c r="A742" s="182"/>
      <c r="C742" s="182"/>
      <c r="D742" s="183"/>
      <c r="E742" s="184"/>
      <c r="F742" s="185"/>
      <c r="H742" s="182"/>
      <c r="I742" s="182"/>
      <c r="J742" s="182"/>
      <c r="K742" s="182"/>
      <c r="L742" s="182"/>
      <c r="M742" s="186"/>
      <c r="N742" s="186"/>
      <c r="O742" s="186"/>
      <c r="P742" s="186"/>
      <c r="Q742" s="187"/>
      <c r="R742" s="186"/>
      <c r="S742" s="186"/>
    </row>
    <row r="743" customFormat="false" ht="14" hidden="false" customHeight="false" outlineLevel="0" collapsed="false">
      <c r="A743" s="182"/>
      <c r="C743" s="182"/>
      <c r="D743" s="183"/>
      <c r="E743" s="184"/>
      <c r="F743" s="185"/>
      <c r="H743" s="182"/>
      <c r="I743" s="182"/>
      <c r="J743" s="182"/>
      <c r="K743" s="182"/>
      <c r="L743" s="182"/>
      <c r="M743" s="186"/>
      <c r="N743" s="186"/>
      <c r="O743" s="186"/>
      <c r="P743" s="186"/>
      <c r="Q743" s="187"/>
      <c r="R743" s="186"/>
      <c r="S743" s="186"/>
    </row>
    <row r="744" customFormat="false" ht="14" hidden="false" customHeight="false" outlineLevel="0" collapsed="false">
      <c r="A744" s="182"/>
      <c r="C744" s="182"/>
      <c r="D744" s="183"/>
      <c r="E744" s="184"/>
      <c r="F744" s="185"/>
      <c r="H744" s="182"/>
      <c r="I744" s="182"/>
      <c r="J744" s="182"/>
      <c r="K744" s="182"/>
      <c r="L744" s="182"/>
      <c r="M744" s="186"/>
      <c r="N744" s="186"/>
      <c r="O744" s="186"/>
      <c r="P744" s="186"/>
      <c r="Q744" s="187"/>
      <c r="R744" s="186"/>
      <c r="S744" s="186"/>
    </row>
    <row r="745" customFormat="false" ht="14" hidden="false" customHeight="false" outlineLevel="0" collapsed="false">
      <c r="A745" s="182"/>
      <c r="C745" s="182"/>
      <c r="D745" s="183"/>
      <c r="E745" s="184"/>
      <c r="F745" s="185"/>
      <c r="H745" s="182"/>
      <c r="I745" s="182"/>
      <c r="J745" s="182"/>
      <c r="K745" s="182"/>
      <c r="L745" s="182"/>
      <c r="M745" s="186"/>
      <c r="N745" s="186"/>
      <c r="O745" s="186"/>
      <c r="P745" s="186"/>
      <c r="Q745" s="187"/>
      <c r="R745" s="186"/>
      <c r="S745" s="186"/>
    </row>
    <row r="746" customFormat="false" ht="14" hidden="false" customHeight="false" outlineLevel="0" collapsed="false">
      <c r="A746" s="182"/>
      <c r="C746" s="182"/>
      <c r="D746" s="183"/>
      <c r="E746" s="184"/>
      <c r="F746" s="185"/>
      <c r="H746" s="182"/>
      <c r="I746" s="182"/>
      <c r="J746" s="182"/>
      <c r="K746" s="182"/>
      <c r="L746" s="182"/>
      <c r="M746" s="186"/>
      <c r="N746" s="186"/>
      <c r="O746" s="186"/>
      <c r="P746" s="186"/>
      <c r="Q746" s="187"/>
      <c r="R746" s="186"/>
      <c r="S746" s="186"/>
    </row>
    <row r="747" customFormat="false" ht="14" hidden="false" customHeight="false" outlineLevel="0" collapsed="false">
      <c r="A747" s="182"/>
      <c r="C747" s="182"/>
      <c r="D747" s="183"/>
      <c r="E747" s="184"/>
      <c r="F747" s="185"/>
      <c r="H747" s="182"/>
      <c r="I747" s="182"/>
      <c r="J747" s="182"/>
      <c r="K747" s="182"/>
      <c r="L747" s="182"/>
      <c r="M747" s="186"/>
      <c r="N747" s="186"/>
      <c r="O747" s="186"/>
      <c r="P747" s="186"/>
      <c r="Q747" s="187"/>
      <c r="R747" s="186"/>
      <c r="S747" s="186"/>
    </row>
    <row r="748" customFormat="false" ht="14" hidden="false" customHeight="false" outlineLevel="0" collapsed="false">
      <c r="A748" s="182"/>
      <c r="C748" s="182"/>
      <c r="D748" s="183"/>
      <c r="E748" s="184"/>
      <c r="F748" s="185"/>
      <c r="H748" s="182"/>
      <c r="I748" s="182"/>
      <c r="J748" s="182"/>
      <c r="K748" s="182"/>
      <c r="L748" s="182"/>
      <c r="M748" s="186"/>
      <c r="N748" s="186"/>
      <c r="O748" s="186"/>
      <c r="P748" s="186"/>
      <c r="Q748" s="187"/>
      <c r="R748" s="186"/>
      <c r="S748" s="186"/>
    </row>
    <row r="749" customFormat="false" ht="14" hidden="false" customHeight="false" outlineLevel="0" collapsed="false">
      <c r="A749" s="182"/>
      <c r="C749" s="182"/>
      <c r="D749" s="183"/>
      <c r="E749" s="184"/>
      <c r="F749" s="185"/>
      <c r="H749" s="182"/>
      <c r="I749" s="182"/>
      <c r="J749" s="182"/>
      <c r="K749" s="182"/>
      <c r="L749" s="182"/>
      <c r="M749" s="186"/>
      <c r="N749" s="186"/>
      <c r="O749" s="186"/>
      <c r="P749" s="186"/>
      <c r="Q749" s="187"/>
      <c r="R749" s="186"/>
      <c r="S749" s="186"/>
    </row>
    <row r="750" customFormat="false" ht="14" hidden="false" customHeight="false" outlineLevel="0" collapsed="false">
      <c r="A750" s="182"/>
      <c r="C750" s="182"/>
      <c r="D750" s="183"/>
      <c r="E750" s="184"/>
      <c r="F750" s="185"/>
      <c r="H750" s="182"/>
      <c r="I750" s="182"/>
      <c r="J750" s="182"/>
      <c r="K750" s="182"/>
      <c r="L750" s="182"/>
      <c r="M750" s="186"/>
      <c r="N750" s="186"/>
      <c r="O750" s="186"/>
      <c r="P750" s="186"/>
      <c r="Q750" s="187"/>
      <c r="R750" s="186"/>
      <c r="S750" s="186"/>
    </row>
    <row r="751" customFormat="false" ht="14" hidden="false" customHeight="false" outlineLevel="0" collapsed="false">
      <c r="A751" s="182"/>
      <c r="C751" s="182"/>
      <c r="D751" s="183"/>
      <c r="E751" s="184"/>
      <c r="F751" s="185"/>
      <c r="H751" s="182"/>
      <c r="I751" s="182"/>
      <c r="J751" s="182"/>
      <c r="K751" s="182"/>
      <c r="L751" s="182"/>
      <c r="M751" s="186"/>
      <c r="N751" s="186"/>
      <c r="O751" s="186"/>
      <c r="P751" s="186"/>
      <c r="Q751" s="187"/>
      <c r="R751" s="186"/>
      <c r="S751" s="186"/>
    </row>
    <row r="752" customFormat="false" ht="14" hidden="false" customHeight="false" outlineLevel="0" collapsed="false">
      <c r="A752" s="182"/>
      <c r="C752" s="182"/>
      <c r="D752" s="183"/>
      <c r="E752" s="184"/>
      <c r="F752" s="185"/>
      <c r="H752" s="182"/>
      <c r="I752" s="182"/>
      <c r="J752" s="182"/>
      <c r="K752" s="182"/>
      <c r="L752" s="182"/>
      <c r="M752" s="186"/>
      <c r="N752" s="186"/>
      <c r="O752" s="186"/>
      <c r="P752" s="186"/>
      <c r="Q752" s="187"/>
      <c r="R752" s="186"/>
      <c r="S752" s="186"/>
    </row>
    <row r="753" customFormat="false" ht="14" hidden="false" customHeight="false" outlineLevel="0" collapsed="false">
      <c r="A753" s="182"/>
      <c r="C753" s="182"/>
      <c r="D753" s="183"/>
      <c r="E753" s="184"/>
      <c r="F753" s="185"/>
      <c r="H753" s="182"/>
      <c r="I753" s="182"/>
      <c r="J753" s="182"/>
      <c r="K753" s="182"/>
      <c r="L753" s="182"/>
      <c r="M753" s="186"/>
      <c r="N753" s="186"/>
      <c r="O753" s="186"/>
      <c r="P753" s="186"/>
      <c r="Q753" s="187"/>
      <c r="R753" s="186"/>
      <c r="S753" s="186"/>
    </row>
    <row r="754" customFormat="false" ht="14" hidden="false" customHeight="false" outlineLevel="0" collapsed="false">
      <c r="A754" s="182"/>
      <c r="C754" s="182"/>
      <c r="D754" s="183"/>
      <c r="E754" s="184"/>
      <c r="F754" s="185"/>
      <c r="H754" s="182"/>
      <c r="I754" s="182"/>
      <c r="J754" s="182"/>
      <c r="K754" s="182"/>
      <c r="L754" s="182"/>
      <c r="M754" s="186"/>
      <c r="N754" s="186"/>
      <c r="O754" s="186"/>
      <c r="P754" s="186"/>
      <c r="Q754" s="187"/>
      <c r="R754" s="186"/>
      <c r="S754" s="186"/>
    </row>
    <row r="755" customFormat="false" ht="14" hidden="false" customHeight="false" outlineLevel="0" collapsed="false">
      <c r="A755" s="182"/>
      <c r="C755" s="182"/>
      <c r="D755" s="183"/>
      <c r="E755" s="184"/>
      <c r="F755" s="185"/>
      <c r="H755" s="182"/>
      <c r="I755" s="182"/>
      <c r="J755" s="182"/>
      <c r="K755" s="182"/>
      <c r="L755" s="182"/>
      <c r="M755" s="186"/>
      <c r="N755" s="186"/>
      <c r="O755" s="186"/>
      <c r="P755" s="186"/>
      <c r="Q755" s="187"/>
      <c r="R755" s="186"/>
      <c r="S755" s="186"/>
    </row>
    <row r="756" customFormat="false" ht="14" hidden="false" customHeight="false" outlineLevel="0" collapsed="false">
      <c r="A756" s="182"/>
      <c r="C756" s="182"/>
      <c r="D756" s="183"/>
      <c r="E756" s="184"/>
      <c r="F756" s="185"/>
      <c r="H756" s="182"/>
      <c r="I756" s="182"/>
      <c r="J756" s="182"/>
      <c r="K756" s="182"/>
      <c r="L756" s="182"/>
      <c r="M756" s="186"/>
      <c r="N756" s="186"/>
      <c r="O756" s="186"/>
      <c r="P756" s="186"/>
      <c r="Q756" s="187"/>
      <c r="R756" s="186"/>
      <c r="S756" s="186"/>
    </row>
    <row r="757" customFormat="false" ht="14" hidden="false" customHeight="false" outlineLevel="0" collapsed="false">
      <c r="A757" s="182"/>
      <c r="C757" s="182"/>
      <c r="D757" s="183"/>
      <c r="E757" s="184"/>
      <c r="F757" s="185"/>
      <c r="H757" s="182"/>
      <c r="I757" s="182"/>
      <c r="J757" s="182"/>
      <c r="K757" s="182"/>
      <c r="L757" s="182"/>
      <c r="M757" s="186"/>
      <c r="N757" s="186"/>
      <c r="O757" s="186"/>
      <c r="P757" s="186"/>
      <c r="Q757" s="187"/>
      <c r="R757" s="186"/>
      <c r="S757" s="186"/>
    </row>
    <row r="758" customFormat="false" ht="14" hidden="false" customHeight="false" outlineLevel="0" collapsed="false">
      <c r="A758" s="182"/>
      <c r="C758" s="182"/>
      <c r="D758" s="183"/>
      <c r="E758" s="184"/>
      <c r="F758" s="185"/>
      <c r="H758" s="182"/>
      <c r="I758" s="182"/>
      <c r="J758" s="182"/>
      <c r="K758" s="182"/>
      <c r="L758" s="182"/>
      <c r="M758" s="186"/>
      <c r="N758" s="186"/>
      <c r="O758" s="186"/>
      <c r="P758" s="186"/>
      <c r="Q758" s="187"/>
      <c r="R758" s="186"/>
      <c r="S758" s="186"/>
    </row>
    <row r="759" customFormat="false" ht="14" hidden="false" customHeight="false" outlineLevel="0" collapsed="false">
      <c r="A759" s="182"/>
      <c r="C759" s="182"/>
      <c r="D759" s="183"/>
      <c r="E759" s="184"/>
      <c r="F759" s="185"/>
      <c r="H759" s="182"/>
      <c r="I759" s="182"/>
      <c r="J759" s="182"/>
      <c r="K759" s="182"/>
      <c r="L759" s="182"/>
      <c r="M759" s="186"/>
      <c r="N759" s="186"/>
      <c r="O759" s="186"/>
      <c r="P759" s="186"/>
      <c r="Q759" s="187"/>
      <c r="R759" s="186"/>
      <c r="S759" s="186"/>
    </row>
    <row r="760" customFormat="false" ht="14" hidden="false" customHeight="false" outlineLevel="0" collapsed="false">
      <c r="A760" s="182"/>
      <c r="C760" s="182"/>
      <c r="D760" s="183"/>
      <c r="E760" s="184"/>
      <c r="F760" s="185"/>
      <c r="H760" s="182"/>
      <c r="I760" s="182"/>
      <c r="J760" s="182"/>
      <c r="K760" s="182"/>
      <c r="L760" s="182"/>
      <c r="M760" s="186"/>
      <c r="N760" s="186"/>
      <c r="O760" s="186"/>
      <c r="P760" s="186"/>
      <c r="Q760" s="187"/>
      <c r="R760" s="186"/>
      <c r="S760" s="186"/>
    </row>
    <row r="761" customFormat="false" ht="14" hidden="false" customHeight="false" outlineLevel="0" collapsed="false">
      <c r="A761" s="182"/>
      <c r="C761" s="182"/>
      <c r="D761" s="183"/>
      <c r="E761" s="184"/>
      <c r="F761" s="185"/>
      <c r="H761" s="182"/>
      <c r="I761" s="182"/>
      <c r="J761" s="182"/>
      <c r="K761" s="182"/>
      <c r="L761" s="182"/>
      <c r="M761" s="186"/>
      <c r="N761" s="186"/>
      <c r="O761" s="186"/>
      <c r="P761" s="186"/>
      <c r="Q761" s="187"/>
      <c r="R761" s="186"/>
      <c r="S761" s="186"/>
    </row>
    <row r="762" customFormat="false" ht="14" hidden="false" customHeight="false" outlineLevel="0" collapsed="false">
      <c r="A762" s="182"/>
      <c r="C762" s="182"/>
      <c r="D762" s="183"/>
      <c r="E762" s="184"/>
      <c r="F762" s="185"/>
      <c r="H762" s="182"/>
      <c r="I762" s="182"/>
      <c r="J762" s="182"/>
      <c r="K762" s="182"/>
      <c r="L762" s="182"/>
      <c r="M762" s="186"/>
      <c r="N762" s="186"/>
      <c r="O762" s="186"/>
      <c r="P762" s="186"/>
      <c r="Q762" s="187"/>
      <c r="R762" s="186"/>
      <c r="S762" s="186"/>
    </row>
    <row r="763" customFormat="false" ht="14" hidden="false" customHeight="false" outlineLevel="0" collapsed="false">
      <c r="A763" s="182"/>
      <c r="C763" s="182"/>
      <c r="D763" s="183"/>
      <c r="E763" s="184"/>
      <c r="F763" s="185"/>
      <c r="H763" s="182"/>
      <c r="I763" s="182"/>
      <c r="J763" s="182"/>
      <c r="K763" s="182"/>
      <c r="L763" s="182"/>
      <c r="M763" s="186"/>
      <c r="N763" s="186"/>
      <c r="O763" s="186"/>
      <c r="P763" s="186"/>
      <c r="Q763" s="187"/>
      <c r="R763" s="186"/>
      <c r="S763" s="186"/>
    </row>
    <row r="764" customFormat="false" ht="14" hidden="false" customHeight="false" outlineLevel="0" collapsed="false">
      <c r="A764" s="182"/>
      <c r="C764" s="182"/>
      <c r="D764" s="183"/>
      <c r="E764" s="184"/>
      <c r="F764" s="185"/>
      <c r="H764" s="182"/>
      <c r="I764" s="182"/>
      <c r="J764" s="182"/>
      <c r="K764" s="182"/>
      <c r="L764" s="182"/>
      <c r="M764" s="186"/>
      <c r="N764" s="186"/>
      <c r="O764" s="186"/>
      <c r="P764" s="186"/>
      <c r="Q764" s="187"/>
      <c r="R764" s="186"/>
      <c r="S764" s="186"/>
    </row>
    <row r="765" customFormat="false" ht="14" hidden="false" customHeight="false" outlineLevel="0" collapsed="false">
      <c r="A765" s="182"/>
      <c r="C765" s="182"/>
      <c r="D765" s="183"/>
      <c r="E765" s="184"/>
      <c r="F765" s="185"/>
      <c r="H765" s="182"/>
      <c r="I765" s="182"/>
      <c r="J765" s="182"/>
      <c r="K765" s="182"/>
      <c r="L765" s="182"/>
      <c r="M765" s="186"/>
      <c r="N765" s="186"/>
      <c r="O765" s="186"/>
      <c r="P765" s="186"/>
      <c r="Q765" s="187"/>
      <c r="R765" s="186"/>
      <c r="S765" s="186"/>
    </row>
    <row r="766" customFormat="false" ht="14" hidden="false" customHeight="false" outlineLevel="0" collapsed="false">
      <c r="A766" s="182"/>
      <c r="C766" s="182"/>
      <c r="D766" s="183"/>
      <c r="E766" s="184"/>
      <c r="F766" s="185"/>
      <c r="H766" s="182"/>
      <c r="I766" s="182"/>
      <c r="J766" s="182"/>
      <c r="K766" s="182"/>
      <c r="L766" s="182"/>
      <c r="M766" s="186"/>
      <c r="N766" s="186"/>
      <c r="O766" s="186"/>
      <c r="P766" s="186"/>
      <c r="Q766" s="187"/>
      <c r="R766" s="186"/>
      <c r="S766" s="186"/>
    </row>
    <row r="767" customFormat="false" ht="14" hidden="false" customHeight="false" outlineLevel="0" collapsed="false">
      <c r="A767" s="182"/>
      <c r="C767" s="182"/>
      <c r="D767" s="183"/>
      <c r="E767" s="184"/>
      <c r="F767" s="185"/>
      <c r="H767" s="182"/>
      <c r="I767" s="182"/>
      <c r="J767" s="182"/>
      <c r="K767" s="182"/>
      <c r="L767" s="182"/>
      <c r="M767" s="186"/>
      <c r="N767" s="186"/>
      <c r="O767" s="186"/>
      <c r="P767" s="186"/>
      <c r="Q767" s="187"/>
      <c r="R767" s="186"/>
      <c r="S767" s="186"/>
    </row>
    <row r="768" customFormat="false" ht="14" hidden="false" customHeight="false" outlineLevel="0" collapsed="false">
      <c r="A768" s="182"/>
      <c r="C768" s="182"/>
      <c r="D768" s="183"/>
      <c r="E768" s="184"/>
      <c r="F768" s="185"/>
      <c r="H768" s="182"/>
      <c r="I768" s="182"/>
      <c r="J768" s="182"/>
      <c r="K768" s="182"/>
      <c r="L768" s="182"/>
      <c r="M768" s="186"/>
      <c r="N768" s="186"/>
      <c r="O768" s="186"/>
      <c r="P768" s="186"/>
      <c r="Q768" s="187"/>
      <c r="R768" s="186"/>
      <c r="S768" s="186"/>
    </row>
    <row r="769" customFormat="false" ht="14" hidden="false" customHeight="false" outlineLevel="0" collapsed="false">
      <c r="A769" s="182"/>
      <c r="C769" s="182"/>
      <c r="D769" s="183"/>
      <c r="E769" s="184"/>
      <c r="F769" s="185"/>
      <c r="H769" s="182"/>
      <c r="I769" s="182"/>
      <c r="J769" s="182"/>
      <c r="K769" s="182"/>
      <c r="L769" s="182"/>
      <c r="M769" s="186"/>
      <c r="N769" s="186"/>
      <c r="O769" s="186"/>
      <c r="P769" s="186"/>
      <c r="Q769" s="187"/>
      <c r="R769" s="186"/>
      <c r="S769" s="186"/>
    </row>
    <row r="770" customFormat="false" ht="14" hidden="false" customHeight="false" outlineLevel="0" collapsed="false">
      <c r="A770" s="182"/>
      <c r="C770" s="182"/>
      <c r="D770" s="183"/>
      <c r="E770" s="184"/>
      <c r="F770" s="185"/>
      <c r="H770" s="182"/>
      <c r="I770" s="182"/>
      <c r="J770" s="182"/>
      <c r="K770" s="182"/>
      <c r="L770" s="182"/>
      <c r="M770" s="186"/>
      <c r="N770" s="186"/>
      <c r="O770" s="186"/>
      <c r="P770" s="186"/>
      <c r="Q770" s="187"/>
      <c r="R770" s="186"/>
      <c r="S770" s="186"/>
    </row>
    <row r="771" customFormat="false" ht="14" hidden="false" customHeight="false" outlineLevel="0" collapsed="false">
      <c r="A771" s="182"/>
      <c r="C771" s="182"/>
      <c r="D771" s="183"/>
      <c r="E771" s="184"/>
      <c r="F771" s="185"/>
      <c r="H771" s="182"/>
      <c r="I771" s="182"/>
      <c r="J771" s="182"/>
      <c r="K771" s="182"/>
      <c r="L771" s="182"/>
      <c r="M771" s="186"/>
      <c r="N771" s="186"/>
      <c r="O771" s="186"/>
      <c r="P771" s="186"/>
      <c r="Q771" s="187"/>
      <c r="R771" s="186"/>
      <c r="S771" s="186"/>
    </row>
    <row r="772" customFormat="false" ht="14" hidden="false" customHeight="false" outlineLevel="0" collapsed="false">
      <c r="A772" s="182"/>
      <c r="C772" s="182"/>
      <c r="D772" s="183"/>
      <c r="E772" s="184"/>
      <c r="F772" s="185"/>
      <c r="H772" s="182"/>
      <c r="I772" s="182"/>
      <c r="J772" s="182"/>
      <c r="K772" s="182"/>
      <c r="L772" s="182"/>
      <c r="M772" s="186"/>
      <c r="N772" s="186"/>
      <c r="O772" s="186"/>
      <c r="P772" s="186"/>
      <c r="Q772" s="187"/>
      <c r="R772" s="186"/>
      <c r="S772" s="186"/>
    </row>
    <row r="773" customFormat="false" ht="14" hidden="false" customHeight="false" outlineLevel="0" collapsed="false">
      <c r="A773" s="182"/>
      <c r="C773" s="182"/>
      <c r="D773" s="183"/>
      <c r="E773" s="184"/>
      <c r="F773" s="185"/>
      <c r="H773" s="182"/>
      <c r="I773" s="182"/>
      <c r="J773" s="182"/>
      <c r="K773" s="182"/>
      <c r="L773" s="182"/>
      <c r="M773" s="186"/>
      <c r="N773" s="186"/>
      <c r="O773" s="186"/>
      <c r="P773" s="186"/>
      <c r="Q773" s="187"/>
      <c r="R773" s="186"/>
      <c r="S773" s="186"/>
    </row>
    <row r="774" customFormat="false" ht="14" hidden="false" customHeight="false" outlineLevel="0" collapsed="false">
      <c r="A774" s="182"/>
      <c r="C774" s="182"/>
      <c r="D774" s="183"/>
      <c r="E774" s="184"/>
      <c r="F774" s="185"/>
      <c r="H774" s="182"/>
      <c r="I774" s="182"/>
      <c r="J774" s="182"/>
      <c r="K774" s="182"/>
      <c r="L774" s="182"/>
      <c r="M774" s="186"/>
      <c r="N774" s="186"/>
      <c r="O774" s="186"/>
      <c r="P774" s="186"/>
      <c r="Q774" s="187"/>
      <c r="R774" s="186"/>
      <c r="S774" s="186"/>
    </row>
    <row r="775" customFormat="false" ht="14" hidden="false" customHeight="false" outlineLevel="0" collapsed="false">
      <c r="A775" s="182"/>
      <c r="C775" s="182"/>
      <c r="D775" s="183"/>
      <c r="E775" s="184"/>
      <c r="F775" s="185"/>
      <c r="H775" s="182"/>
      <c r="I775" s="182"/>
      <c r="J775" s="182"/>
      <c r="K775" s="182"/>
      <c r="L775" s="182"/>
      <c r="M775" s="186"/>
      <c r="N775" s="186"/>
      <c r="O775" s="186"/>
      <c r="P775" s="186"/>
      <c r="Q775" s="187"/>
      <c r="R775" s="186"/>
      <c r="S775" s="186"/>
    </row>
    <row r="776" customFormat="false" ht="14" hidden="false" customHeight="false" outlineLevel="0" collapsed="false">
      <c r="A776" s="182"/>
      <c r="C776" s="182"/>
      <c r="D776" s="183"/>
      <c r="E776" s="184"/>
      <c r="F776" s="185"/>
      <c r="H776" s="182"/>
      <c r="I776" s="182"/>
      <c r="J776" s="182"/>
      <c r="K776" s="182"/>
      <c r="L776" s="182"/>
      <c r="M776" s="186"/>
      <c r="N776" s="186"/>
      <c r="O776" s="186"/>
      <c r="P776" s="186"/>
      <c r="Q776" s="187"/>
      <c r="R776" s="186"/>
      <c r="S776" s="186"/>
    </row>
    <row r="777" customFormat="false" ht="14" hidden="false" customHeight="false" outlineLevel="0" collapsed="false">
      <c r="A777" s="182"/>
      <c r="C777" s="182"/>
      <c r="D777" s="183"/>
      <c r="E777" s="184"/>
      <c r="F777" s="185"/>
      <c r="H777" s="182"/>
      <c r="I777" s="182"/>
      <c r="J777" s="182"/>
      <c r="K777" s="182"/>
      <c r="L777" s="182"/>
      <c r="M777" s="186"/>
      <c r="N777" s="186"/>
      <c r="O777" s="186"/>
      <c r="P777" s="186"/>
      <c r="Q777" s="187"/>
      <c r="R777" s="186"/>
      <c r="S777" s="186"/>
    </row>
    <row r="778" customFormat="false" ht="14" hidden="false" customHeight="false" outlineLevel="0" collapsed="false">
      <c r="A778" s="182"/>
      <c r="C778" s="182"/>
      <c r="D778" s="183"/>
      <c r="E778" s="184"/>
      <c r="F778" s="185"/>
      <c r="H778" s="182"/>
      <c r="I778" s="182"/>
      <c r="J778" s="182"/>
      <c r="K778" s="182"/>
      <c r="L778" s="182"/>
      <c r="M778" s="186"/>
      <c r="N778" s="186"/>
      <c r="O778" s="186"/>
      <c r="P778" s="186"/>
      <c r="Q778" s="187"/>
      <c r="R778" s="186"/>
      <c r="S778" s="186"/>
    </row>
    <row r="779" customFormat="false" ht="14" hidden="false" customHeight="false" outlineLevel="0" collapsed="false">
      <c r="A779" s="182"/>
      <c r="C779" s="182"/>
      <c r="D779" s="183"/>
      <c r="E779" s="184"/>
      <c r="F779" s="185"/>
      <c r="H779" s="182"/>
      <c r="I779" s="182"/>
      <c r="J779" s="182"/>
      <c r="K779" s="182"/>
      <c r="L779" s="182"/>
      <c r="M779" s="186"/>
      <c r="N779" s="186"/>
      <c r="O779" s="186"/>
      <c r="P779" s="186"/>
      <c r="Q779" s="187"/>
      <c r="R779" s="186"/>
      <c r="S779" s="186"/>
    </row>
    <row r="780" customFormat="false" ht="14" hidden="false" customHeight="false" outlineLevel="0" collapsed="false">
      <c r="A780" s="182"/>
      <c r="C780" s="182"/>
      <c r="D780" s="183"/>
      <c r="E780" s="184"/>
      <c r="F780" s="185"/>
      <c r="H780" s="182"/>
      <c r="I780" s="182"/>
      <c r="J780" s="182"/>
      <c r="K780" s="182"/>
      <c r="L780" s="182"/>
      <c r="M780" s="186"/>
      <c r="N780" s="186"/>
      <c r="O780" s="186"/>
      <c r="P780" s="186"/>
      <c r="Q780" s="187"/>
      <c r="R780" s="186"/>
      <c r="S780" s="186"/>
    </row>
    <row r="781" customFormat="false" ht="14" hidden="false" customHeight="false" outlineLevel="0" collapsed="false">
      <c r="A781" s="182"/>
      <c r="C781" s="182"/>
      <c r="D781" s="183"/>
      <c r="E781" s="184"/>
      <c r="F781" s="185"/>
      <c r="H781" s="182"/>
      <c r="I781" s="182"/>
      <c r="J781" s="182"/>
      <c r="K781" s="182"/>
      <c r="L781" s="182"/>
      <c r="M781" s="186"/>
      <c r="N781" s="186"/>
      <c r="O781" s="186"/>
      <c r="P781" s="186"/>
      <c r="Q781" s="187"/>
      <c r="R781" s="186"/>
      <c r="S781" s="186"/>
    </row>
    <row r="782" customFormat="false" ht="14" hidden="false" customHeight="false" outlineLevel="0" collapsed="false">
      <c r="A782" s="182"/>
      <c r="C782" s="182"/>
      <c r="D782" s="183"/>
      <c r="E782" s="184"/>
      <c r="F782" s="185"/>
      <c r="H782" s="182"/>
      <c r="I782" s="182"/>
      <c r="J782" s="182"/>
      <c r="K782" s="182"/>
      <c r="L782" s="182"/>
      <c r="M782" s="186"/>
      <c r="N782" s="186"/>
      <c r="O782" s="186"/>
      <c r="P782" s="186"/>
      <c r="Q782" s="187"/>
      <c r="R782" s="186"/>
      <c r="S782" s="186"/>
    </row>
    <row r="783" customFormat="false" ht="14" hidden="false" customHeight="false" outlineLevel="0" collapsed="false">
      <c r="A783" s="182"/>
      <c r="C783" s="182"/>
      <c r="D783" s="183"/>
      <c r="E783" s="184"/>
      <c r="F783" s="185"/>
      <c r="H783" s="182"/>
      <c r="I783" s="182"/>
      <c r="J783" s="182"/>
      <c r="K783" s="182"/>
      <c r="L783" s="182"/>
      <c r="M783" s="186"/>
      <c r="N783" s="186"/>
      <c r="O783" s="186"/>
      <c r="P783" s="186"/>
      <c r="Q783" s="187"/>
      <c r="R783" s="186"/>
      <c r="S783" s="186"/>
    </row>
    <row r="784" customFormat="false" ht="14" hidden="false" customHeight="false" outlineLevel="0" collapsed="false">
      <c r="A784" s="182"/>
      <c r="C784" s="182"/>
      <c r="D784" s="183"/>
      <c r="E784" s="184"/>
      <c r="F784" s="185"/>
      <c r="H784" s="182"/>
      <c r="I784" s="182"/>
      <c r="J784" s="182"/>
      <c r="K784" s="182"/>
      <c r="L784" s="182"/>
      <c r="M784" s="186"/>
      <c r="N784" s="186"/>
      <c r="O784" s="186"/>
      <c r="P784" s="186"/>
      <c r="Q784" s="187"/>
      <c r="R784" s="186"/>
      <c r="S784" s="186"/>
    </row>
    <row r="785" customFormat="false" ht="14" hidden="false" customHeight="false" outlineLevel="0" collapsed="false">
      <c r="A785" s="182"/>
      <c r="C785" s="182"/>
      <c r="D785" s="183"/>
      <c r="E785" s="184"/>
      <c r="F785" s="185"/>
      <c r="H785" s="182"/>
      <c r="I785" s="182"/>
      <c r="J785" s="182"/>
      <c r="K785" s="182"/>
      <c r="L785" s="182"/>
      <c r="M785" s="186"/>
      <c r="N785" s="186"/>
      <c r="O785" s="186"/>
      <c r="P785" s="186"/>
      <c r="Q785" s="187"/>
      <c r="R785" s="186"/>
      <c r="S785" s="186"/>
    </row>
    <row r="786" customFormat="false" ht="14" hidden="false" customHeight="false" outlineLevel="0" collapsed="false">
      <c r="A786" s="182"/>
      <c r="C786" s="182"/>
      <c r="D786" s="183"/>
      <c r="E786" s="184"/>
      <c r="F786" s="185"/>
      <c r="H786" s="182"/>
      <c r="I786" s="182"/>
      <c r="J786" s="182"/>
      <c r="K786" s="182"/>
      <c r="L786" s="182"/>
      <c r="M786" s="186"/>
      <c r="N786" s="186"/>
      <c r="O786" s="186"/>
      <c r="P786" s="186"/>
      <c r="Q786" s="187"/>
      <c r="R786" s="186"/>
      <c r="S786" s="186"/>
    </row>
    <row r="787" customFormat="false" ht="14" hidden="false" customHeight="false" outlineLevel="0" collapsed="false">
      <c r="A787" s="182"/>
      <c r="C787" s="182"/>
      <c r="D787" s="183"/>
      <c r="E787" s="184"/>
      <c r="F787" s="185"/>
      <c r="H787" s="182"/>
      <c r="I787" s="182"/>
      <c r="J787" s="182"/>
      <c r="K787" s="182"/>
      <c r="L787" s="182"/>
      <c r="M787" s="186"/>
      <c r="N787" s="186"/>
      <c r="O787" s="186"/>
      <c r="P787" s="186"/>
      <c r="Q787" s="187"/>
      <c r="R787" s="186"/>
      <c r="S787" s="186"/>
    </row>
    <row r="788" customFormat="false" ht="14" hidden="false" customHeight="false" outlineLevel="0" collapsed="false">
      <c r="A788" s="182"/>
      <c r="C788" s="182"/>
      <c r="D788" s="183"/>
      <c r="E788" s="184"/>
      <c r="F788" s="185"/>
      <c r="H788" s="182"/>
      <c r="I788" s="182"/>
      <c r="J788" s="182"/>
      <c r="K788" s="182"/>
      <c r="L788" s="182"/>
      <c r="M788" s="186"/>
      <c r="N788" s="186"/>
      <c r="O788" s="186"/>
      <c r="P788" s="186"/>
      <c r="Q788" s="187"/>
      <c r="R788" s="186"/>
      <c r="S788" s="186"/>
    </row>
    <row r="789" customFormat="false" ht="14" hidden="false" customHeight="false" outlineLevel="0" collapsed="false">
      <c r="A789" s="182"/>
      <c r="C789" s="182"/>
      <c r="D789" s="183"/>
      <c r="E789" s="184"/>
      <c r="F789" s="185"/>
      <c r="H789" s="182"/>
      <c r="I789" s="182"/>
      <c r="J789" s="182"/>
      <c r="K789" s="182"/>
      <c r="L789" s="182"/>
      <c r="M789" s="186"/>
      <c r="N789" s="186"/>
      <c r="O789" s="186"/>
      <c r="P789" s="186"/>
      <c r="Q789" s="187"/>
      <c r="R789" s="186"/>
      <c r="S789" s="186"/>
    </row>
    <row r="790" customFormat="false" ht="14" hidden="false" customHeight="false" outlineLevel="0" collapsed="false">
      <c r="A790" s="182"/>
      <c r="C790" s="182"/>
      <c r="D790" s="183"/>
      <c r="E790" s="184"/>
      <c r="F790" s="185"/>
      <c r="H790" s="182"/>
      <c r="I790" s="182"/>
      <c r="J790" s="182"/>
      <c r="K790" s="182"/>
      <c r="L790" s="182"/>
      <c r="M790" s="186"/>
      <c r="N790" s="186"/>
      <c r="O790" s="186"/>
      <c r="P790" s="186"/>
      <c r="Q790" s="187"/>
      <c r="R790" s="186"/>
      <c r="S790" s="186"/>
    </row>
    <row r="791" customFormat="false" ht="14" hidden="false" customHeight="false" outlineLevel="0" collapsed="false">
      <c r="A791" s="182"/>
      <c r="C791" s="182"/>
      <c r="D791" s="183"/>
      <c r="E791" s="184"/>
      <c r="F791" s="185"/>
      <c r="H791" s="182"/>
      <c r="I791" s="182"/>
      <c r="J791" s="182"/>
      <c r="K791" s="182"/>
      <c r="L791" s="182"/>
      <c r="M791" s="186"/>
      <c r="N791" s="186"/>
      <c r="O791" s="186"/>
      <c r="P791" s="186"/>
      <c r="Q791" s="187"/>
      <c r="R791" s="186"/>
      <c r="S791" s="186"/>
    </row>
    <row r="792" customFormat="false" ht="14" hidden="false" customHeight="false" outlineLevel="0" collapsed="false">
      <c r="A792" s="182"/>
      <c r="C792" s="182"/>
      <c r="D792" s="183"/>
      <c r="E792" s="184"/>
      <c r="F792" s="185"/>
      <c r="H792" s="182"/>
      <c r="I792" s="182"/>
      <c r="J792" s="182"/>
      <c r="K792" s="182"/>
      <c r="L792" s="182"/>
      <c r="M792" s="186"/>
      <c r="N792" s="186"/>
      <c r="O792" s="186"/>
      <c r="P792" s="186"/>
      <c r="Q792" s="187"/>
      <c r="R792" s="186"/>
      <c r="S792" s="186"/>
    </row>
    <row r="793" customFormat="false" ht="14" hidden="false" customHeight="false" outlineLevel="0" collapsed="false">
      <c r="A793" s="182"/>
      <c r="C793" s="182"/>
      <c r="D793" s="183"/>
      <c r="E793" s="184"/>
      <c r="F793" s="185"/>
      <c r="H793" s="182"/>
      <c r="I793" s="182"/>
      <c r="J793" s="182"/>
      <c r="K793" s="182"/>
      <c r="L793" s="182"/>
      <c r="M793" s="186"/>
      <c r="N793" s="186"/>
      <c r="O793" s="186"/>
      <c r="P793" s="186"/>
      <c r="Q793" s="187"/>
      <c r="R793" s="186"/>
      <c r="S793" s="186"/>
    </row>
    <row r="794" customFormat="false" ht="14" hidden="false" customHeight="false" outlineLevel="0" collapsed="false">
      <c r="A794" s="182"/>
      <c r="C794" s="182"/>
      <c r="D794" s="183"/>
      <c r="E794" s="184"/>
      <c r="F794" s="185"/>
      <c r="H794" s="182"/>
      <c r="I794" s="182"/>
      <c r="J794" s="182"/>
      <c r="K794" s="182"/>
      <c r="L794" s="182"/>
      <c r="M794" s="186"/>
      <c r="N794" s="186"/>
      <c r="O794" s="186"/>
      <c r="P794" s="186"/>
      <c r="Q794" s="187"/>
      <c r="R794" s="186"/>
      <c r="S794" s="186"/>
    </row>
    <row r="795" customFormat="false" ht="14" hidden="false" customHeight="false" outlineLevel="0" collapsed="false">
      <c r="A795" s="182"/>
      <c r="C795" s="182"/>
      <c r="D795" s="183"/>
      <c r="E795" s="184"/>
      <c r="F795" s="185"/>
      <c r="H795" s="182"/>
      <c r="I795" s="182"/>
      <c r="J795" s="182"/>
      <c r="K795" s="182"/>
      <c r="L795" s="182"/>
      <c r="M795" s="186"/>
      <c r="N795" s="186"/>
      <c r="O795" s="186"/>
      <c r="P795" s="186"/>
      <c r="Q795" s="187"/>
      <c r="R795" s="186"/>
      <c r="S795" s="186"/>
    </row>
    <row r="796" customFormat="false" ht="14" hidden="false" customHeight="false" outlineLevel="0" collapsed="false">
      <c r="A796" s="182"/>
      <c r="C796" s="182"/>
      <c r="D796" s="183"/>
      <c r="E796" s="184"/>
      <c r="F796" s="185"/>
      <c r="H796" s="182"/>
      <c r="I796" s="182"/>
      <c r="J796" s="182"/>
      <c r="K796" s="182"/>
      <c r="L796" s="182"/>
      <c r="M796" s="186"/>
      <c r="N796" s="186"/>
      <c r="O796" s="186"/>
      <c r="P796" s="186"/>
      <c r="Q796" s="187"/>
      <c r="R796" s="186"/>
      <c r="S796" s="186"/>
    </row>
    <row r="797" customFormat="false" ht="14" hidden="false" customHeight="false" outlineLevel="0" collapsed="false">
      <c r="A797" s="182"/>
      <c r="C797" s="182"/>
      <c r="D797" s="183"/>
      <c r="E797" s="184"/>
      <c r="F797" s="185"/>
      <c r="H797" s="182"/>
      <c r="I797" s="182"/>
      <c r="J797" s="182"/>
      <c r="K797" s="182"/>
      <c r="L797" s="182"/>
      <c r="M797" s="186"/>
      <c r="N797" s="186"/>
      <c r="O797" s="186"/>
      <c r="P797" s="186"/>
      <c r="Q797" s="187"/>
      <c r="R797" s="186"/>
      <c r="S797" s="186"/>
    </row>
    <row r="798" customFormat="false" ht="14" hidden="false" customHeight="false" outlineLevel="0" collapsed="false">
      <c r="A798" s="182"/>
      <c r="C798" s="182"/>
      <c r="D798" s="183"/>
      <c r="E798" s="184"/>
      <c r="F798" s="185"/>
      <c r="H798" s="182"/>
      <c r="I798" s="182"/>
      <c r="J798" s="182"/>
      <c r="K798" s="182"/>
      <c r="L798" s="182"/>
      <c r="M798" s="186"/>
      <c r="N798" s="186"/>
      <c r="O798" s="186"/>
      <c r="P798" s="186"/>
      <c r="Q798" s="187"/>
      <c r="R798" s="186"/>
      <c r="S798" s="186"/>
    </row>
    <row r="799" customFormat="false" ht="14" hidden="false" customHeight="false" outlineLevel="0" collapsed="false">
      <c r="A799" s="182"/>
      <c r="C799" s="182"/>
      <c r="D799" s="183"/>
      <c r="E799" s="184"/>
      <c r="F799" s="185"/>
      <c r="H799" s="182"/>
      <c r="I799" s="182"/>
      <c r="J799" s="182"/>
      <c r="K799" s="182"/>
      <c r="L799" s="182"/>
      <c r="M799" s="186"/>
      <c r="N799" s="186"/>
      <c r="O799" s="186"/>
      <c r="P799" s="186"/>
      <c r="Q799" s="187"/>
      <c r="R799" s="186"/>
      <c r="S799" s="186"/>
    </row>
    <row r="800" customFormat="false" ht="14" hidden="false" customHeight="false" outlineLevel="0" collapsed="false">
      <c r="A800" s="182"/>
      <c r="C800" s="182"/>
      <c r="D800" s="183"/>
      <c r="E800" s="184"/>
      <c r="F800" s="185"/>
      <c r="H800" s="182"/>
      <c r="I800" s="182"/>
      <c r="J800" s="182"/>
      <c r="K800" s="182"/>
      <c r="L800" s="182"/>
      <c r="M800" s="186"/>
      <c r="N800" s="186"/>
      <c r="O800" s="186"/>
      <c r="P800" s="186"/>
      <c r="Q800" s="187"/>
      <c r="R800" s="186"/>
      <c r="S800" s="186"/>
    </row>
    <row r="801" customFormat="false" ht="14" hidden="false" customHeight="false" outlineLevel="0" collapsed="false">
      <c r="A801" s="182"/>
      <c r="C801" s="182"/>
      <c r="D801" s="183"/>
      <c r="E801" s="184"/>
      <c r="F801" s="185"/>
      <c r="H801" s="182"/>
      <c r="I801" s="182"/>
      <c r="J801" s="182"/>
      <c r="K801" s="182"/>
      <c r="L801" s="182"/>
      <c r="M801" s="186"/>
      <c r="N801" s="186"/>
      <c r="O801" s="186"/>
      <c r="P801" s="186"/>
      <c r="Q801" s="187"/>
      <c r="R801" s="186"/>
      <c r="S801" s="186"/>
    </row>
    <row r="802" customFormat="false" ht="14" hidden="false" customHeight="false" outlineLevel="0" collapsed="false">
      <c r="A802" s="182"/>
      <c r="C802" s="182"/>
      <c r="D802" s="183"/>
      <c r="E802" s="184"/>
      <c r="F802" s="185"/>
      <c r="H802" s="182"/>
      <c r="I802" s="182"/>
      <c r="J802" s="182"/>
      <c r="K802" s="182"/>
      <c r="L802" s="182"/>
      <c r="M802" s="186"/>
      <c r="N802" s="186"/>
      <c r="O802" s="186"/>
      <c r="P802" s="186"/>
      <c r="Q802" s="187"/>
      <c r="R802" s="186"/>
      <c r="S802" s="186"/>
    </row>
    <row r="803" customFormat="false" ht="14" hidden="false" customHeight="false" outlineLevel="0" collapsed="false">
      <c r="A803" s="182"/>
      <c r="C803" s="182"/>
      <c r="D803" s="183"/>
      <c r="E803" s="184"/>
      <c r="F803" s="185"/>
      <c r="H803" s="182"/>
      <c r="I803" s="182"/>
      <c r="J803" s="182"/>
      <c r="K803" s="182"/>
      <c r="L803" s="182"/>
      <c r="M803" s="186"/>
      <c r="N803" s="186"/>
      <c r="O803" s="186"/>
      <c r="P803" s="186"/>
      <c r="Q803" s="187"/>
      <c r="R803" s="186"/>
      <c r="S803" s="186"/>
    </row>
    <row r="804" customFormat="false" ht="14" hidden="false" customHeight="false" outlineLevel="0" collapsed="false">
      <c r="A804" s="182"/>
      <c r="C804" s="182"/>
      <c r="D804" s="183"/>
      <c r="E804" s="184"/>
      <c r="F804" s="185"/>
      <c r="H804" s="182"/>
      <c r="I804" s="182"/>
      <c r="J804" s="182"/>
      <c r="K804" s="182"/>
      <c r="L804" s="182"/>
      <c r="M804" s="186"/>
      <c r="N804" s="186"/>
      <c r="O804" s="186"/>
      <c r="P804" s="186"/>
      <c r="Q804" s="187"/>
      <c r="R804" s="186"/>
      <c r="S804" s="186"/>
    </row>
    <row r="805" customFormat="false" ht="14" hidden="false" customHeight="false" outlineLevel="0" collapsed="false">
      <c r="A805" s="182"/>
      <c r="C805" s="182"/>
      <c r="D805" s="183"/>
      <c r="E805" s="184"/>
      <c r="F805" s="185"/>
      <c r="H805" s="182"/>
      <c r="I805" s="182"/>
      <c r="J805" s="182"/>
      <c r="K805" s="182"/>
      <c r="L805" s="182"/>
      <c r="M805" s="186"/>
      <c r="N805" s="186"/>
      <c r="O805" s="186"/>
      <c r="P805" s="186"/>
      <c r="Q805" s="187"/>
      <c r="R805" s="186"/>
      <c r="S805" s="186"/>
    </row>
    <row r="806" customFormat="false" ht="14" hidden="false" customHeight="false" outlineLevel="0" collapsed="false">
      <c r="A806" s="182"/>
      <c r="C806" s="182"/>
      <c r="D806" s="183"/>
      <c r="E806" s="184"/>
      <c r="F806" s="185"/>
      <c r="H806" s="182"/>
      <c r="I806" s="182"/>
      <c r="J806" s="182"/>
      <c r="K806" s="182"/>
      <c r="L806" s="182"/>
      <c r="M806" s="186"/>
      <c r="N806" s="186"/>
      <c r="O806" s="186"/>
      <c r="P806" s="186"/>
      <c r="Q806" s="187"/>
      <c r="R806" s="186"/>
      <c r="S806" s="186"/>
    </row>
    <row r="807" customFormat="false" ht="14" hidden="false" customHeight="false" outlineLevel="0" collapsed="false">
      <c r="A807" s="182"/>
      <c r="C807" s="182"/>
      <c r="D807" s="183"/>
      <c r="E807" s="184"/>
      <c r="F807" s="185"/>
      <c r="H807" s="182"/>
      <c r="I807" s="182"/>
      <c r="J807" s="182"/>
      <c r="K807" s="182"/>
      <c r="L807" s="182"/>
      <c r="M807" s="186"/>
      <c r="N807" s="186"/>
      <c r="O807" s="186"/>
      <c r="P807" s="186"/>
      <c r="Q807" s="187"/>
      <c r="R807" s="186"/>
      <c r="S807" s="186"/>
    </row>
    <row r="808" customFormat="false" ht="14" hidden="false" customHeight="false" outlineLevel="0" collapsed="false">
      <c r="A808" s="182"/>
      <c r="C808" s="182"/>
      <c r="D808" s="183"/>
      <c r="E808" s="184"/>
      <c r="F808" s="185"/>
      <c r="H808" s="182"/>
      <c r="I808" s="182"/>
      <c r="J808" s="182"/>
      <c r="K808" s="182"/>
      <c r="L808" s="182"/>
      <c r="M808" s="186"/>
      <c r="N808" s="186"/>
      <c r="O808" s="186"/>
      <c r="P808" s="186"/>
      <c r="Q808" s="187"/>
      <c r="R808" s="186"/>
      <c r="S808" s="186"/>
    </row>
    <row r="809" customFormat="false" ht="14" hidden="false" customHeight="false" outlineLevel="0" collapsed="false">
      <c r="A809" s="182"/>
      <c r="C809" s="182"/>
      <c r="D809" s="183"/>
      <c r="E809" s="184"/>
      <c r="F809" s="185"/>
      <c r="H809" s="182"/>
      <c r="I809" s="182"/>
      <c r="J809" s="182"/>
      <c r="K809" s="182"/>
      <c r="L809" s="182"/>
      <c r="M809" s="186"/>
      <c r="N809" s="186"/>
      <c r="O809" s="186"/>
      <c r="P809" s="186"/>
      <c r="Q809" s="187"/>
      <c r="R809" s="186"/>
      <c r="S809" s="186"/>
    </row>
    <row r="810" customFormat="false" ht="14" hidden="false" customHeight="false" outlineLevel="0" collapsed="false">
      <c r="A810" s="182"/>
      <c r="C810" s="182"/>
      <c r="D810" s="183"/>
      <c r="E810" s="184"/>
      <c r="F810" s="185"/>
      <c r="H810" s="182"/>
      <c r="I810" s="182"/>
      <c r="J810" s="182"/>
      <c r="K810" s="182"/>
      <c r="L810" s="182"/>
      <c r="M810" s="186"/>
      <c r="N810" s="186"/>
      <c r="O810" s="186"/>
      <c r="P810" s="186"/>
      <c r="Q810" s="187"/>
      <c r="R810" s="186"/>
      <c r="S810" s="186"/>
    </row>
    <row r="811" customFormat="false" ht="14" hidden="false" customHeight="false" outlineLevel="0" collapsed="false">
      <c r="A811" s="182"/>
      <c r="C811" s="182"/>
      <c r="D811" s="183"/>
      <c r="E811" s="184"/>
      <c r="F811" s="185"/>
      <c r="H811" s="182"/>
      <c r="I811" s="182"/>
      <c r="J811" s="182"/>
      <c r="K811" s="182"/>
      <c r="L811" s="182"/>
      <c r="M811" s="186"/>
      <c r="N811" s="186"/>
      <c r="O811" s="186"/>
      <c r="P811" s="186"/>
      <c r="Q811" s="187"/>
      <c r="R811" s="186"/>
      <c r="S811" s="186"/>
    </row>
    <row r="812" customFormat="false" ht="14" hidden="false" customHeight="false" outlineLevel="0" collapsed="false">
      <c r="A812" s="182"/>
      <c r="C812" s="182"/>
      <c r="D812" s="183"/>
      <c r="E812" s="184"/>
      <c r="F812" s="185"/>
      <c r="H812" s="182"/>
      <c r="I812" s="182"/>
      <c r="J812" s="182"/>
      <c r="K812" s="182"/>
      <c r="L812" s="182"/>
      <c r="M812" s="186"/>
      <c r="N812" s="186"/>
      <c r="O812" s="186"/>
      <c r="P812" s="186"/>
      <c r="Q812" s="187"/>
      <c r="R812" s="186"/>
      <c r="S812" s="186"/>
    </row>
    <row r="813" customFormat="false" ht="14" hidden="false" customHeight="false" outlineLevel="0" collapsed="false">
      <c r="A813" s="182"/>
      <c r="C813" s="182"/>
      <c r="D813" s="183"/>
      <c r="E813" s="184"/>
      <c r="F813" s="185"/>
      <c r="H813" s="182"/>
      <c r="I813" s="182"/>
      <c r="J813" s="182"/>
      <c r="K813" s="182"/>
      <c r="L813" s="182"/>
      <c r="M813" s="186"/>
      <c r="N813" s="186"/>
      <c r="O813" s="186"/>
      <c r="P813" s="186"/>
      <c r="Q813" s="187"/>
      <c r="R813" s="186"/>
      <c r="S813" s="186"/>
    </row>
    <row r="814" customFormat="false" ht="14" hidden="false" customHeight="false" outlineLevel="0" collapsed="false">
      <c r="A814" s="182"/>
      <c r="C814" s="182"/>
      <c r="D814" s="183"/>
      <c r="E814" s="184"/>
      <c r="F814" s="185"/>
      <c r="H814" s="182"/>
      <c r="I814" s="182"/>
      <c r="J814" s="182"/>
      <c r="K814" s="182"/>
      <c r="L814" s="182"/>
      <c r="M814" s="186"/>
      <c r="N814" s="186"/>
      <c r="O814" s="186"/>
      <c r="P814" s="186"/>
      <c r="Q814" s="187"/>
      <c r="R814" s="186"/>
      <c r="S814" s="186"/>
    </row>
    <row r="815" customFormat="false" ht="14" hidden="false" customHeight="false" outlineLevel="0" collapsed="false">
      <c r="A815" s="182"/>
      <c r="C815" s="182"/>
      <c r="D815" s="183"/>
      <c r="E815" s="184"/>
      <c r="F815" s="185"/>
      <c r="H815" s="182"/>
      <c r="I815" s="182"/>
      <c r="J815" s="182"/>
      <c r="K815" s="182"/>
      <c r="L815" s="182"/>
      <c r="M815" s="186"/>
      <c r="N815" s="186"/>
      <c r="O815" s="186"/>
      <c r="P815" s="186"/>
      <c r="Q815" s="187"/>
      <c r="R815" s="186"/>
      <c r="S815" s="186"/>
    </row>
    <row r="816" customFormat="false" ht="14" hidden="false" customHeight="false" outlineLevel="0" collapsed="false">
      <c r="A816" s="182"/>
      <c r="C816" s="182"/>
      <c r="D816" s="183"/>
      <c r="E816" s="184"/>
      <c r="F816" s="185"/>
      <c r="H816" s="182"/>
      <c r="I816" s="182"/>
      <c r="J816" s="182"/>
      <c r="K816" s="182"/>
      <c r="L816" s="182"/>
      <c r="M816" s="186"/>
      <c r="N816" s="186"/>
      <c r="O816" s="186"/>
      <c r="P816" s="186"/>
      <c r="Q816" s="187"/>
      <c r="R816" s="186"/>
      <c r="S816" s="186"/>
    </row>
    <row r="817" customFormat="false" ht="14" hidden="false" customHeight="false" outlineLevel="0" collapsed="false">
      <c r="A817" s="182"/>
      <c r="C817" s="182"/>
      <c r="D817" s="183"/>
      <c r="E817" s="184"/>
      <c r="F817" s="185"/>
      <c r="H817" s="182"/>
      <c r="I817" s="182"/>
      <c r="J817" s="182"/>
      <c r="K817" s="182"/>
      <c r="L817" s="182"/>
      <c r="M817" s="186"/>
      <c r="N817" s="186"/>
      <c r="O817" s="186"/>
      <c r="P817" s="186"/>
      <c r="Q817" s="187"/>
      <c r="R817" s="186"/>
      <c r="S817" s="186"/>
    </row>
    <row r="818" customFormat="false" ht="14" hidden="false" customHeight="false" outlineLevel="0" collapsed="false">
      <c r="A818" s="182"/>
      <c r="C818" s="182"/>
      <c r="D818" s="183"/>
      <c r="E818" s="184"/>
      <c r="F818" s="185"/>
      <c r="H818" s="182"/>
      <c r="I818" s="182"/>
      <c r="J818" s="182"/>
      <c r="K818" s="182"/>
      <c r="L818" s="182"/>
      <c r="M818" s="186"/>
      <c r="N818" s="186"/>
      <c r="O818" s="186"/>
      <c r="P818" s="186"/>
      <c r="Q818" s="187"/>
      <c r="R818" s="186"/>
      <c r="S818" s="186"/>
    </row>
    <row r="819" customFormat="false" ht="14" hidden="false" customHeight="false" outlineLevel="0" collapsed="false">
      <c r="A819" s="182"/>
      <c r="C819" s="182"/>
      <c r="D819" s="183"/>
      <c r="E819" s="184"/>
      <c r="F819" s="185"/>
      <c r="H819" s="182"/>
      <c r="I819" s="182"/>
      <c r="J819" s="182"/>
      <c r="K819" s="182"/>
      <c r="L819" s="182"/>
      <c r="M819" s="186"/>
      <c r="N819" s="186"/>
      <c r="O819" s="186"/>
      <c r="P819" s="186"/>
      <c r="Q819" s="187"/>
      <c r="R819" s="186"/>
      <c r="S819" s="186"/>
    </row>
    <row r="820" customFormat="false" ht="14" hidden="false" customHeight="false" outlineLevel="0" collapsed="false">
      <c r="A820" s="182"/>
      <c r="C820" s="182"/>
      <c r="D820" s="183"/>
      <c r="E820" s="184"/>
      <c r="F820" s="185"/>
      <c r="H820" s="182"/>
      <c r="I820" s="182"/>
      <c r="J820" s="182"/>
      <c r="K820" s="182"/>
      <c r="L820" s="182"/>
      <c r="M820" s="186"/>
      <c r="N820" s="186"/>
      <c r="O820" s="186"/>
      <c r="P820" s="186"/>
      <c r="Q820" s="187"/>
      <c r="R820" s="186"/>
      <c r="S820" s="186"/>
    </row>
    <row r="821" customFormat="false" ht="14" hidden="false" customHeight="false" outlineLevel="0" collapsed="false">
      <c r="A821" s="182"/>
      <c r="C821" s="182"/>
      <c r="D821" s="183"/>
      <c r="E821" s="184"/>
      <c r="F821" s="185"/>
      <c r="H821" s="182"/>
      <c r="I821" s="182"/>
      <c r="J821" s="182"/>
      <c r="K821" s="182"/>
      <c r="L821" s="182"/>
      <c r="M821" s="186"/>
      <c r="N821" s="186"/>
      <c r="O821" s="186"/>
      <c r="P821" s="186"/>
      <c r="Q821" s="187"/>
      <c r="R821" s="186"/>
      <c r="S821" s="186"/>
    </row>
    <row r="822" customFormat="false" ht="14" hidden="false" customHeight="false" outlineLevel="0" collapsed="false">
      <c r="A822" s="182"/>
      <c r="C822" s="182"/>
      <c r="D822" s="183"/>
      <c r="E822" s="184"/>
      <c r="F822" s="185"/>
      <c r="H822" s="182"/>
      <c r="I822" s="182"/>
      <c r="J822" s="182"/>
      <c r="K822" s="182"/>
      <c r="L822" s="182"/>
      <c r="M822" s="186"/>
      <c r="N822" s="186"/>
      <c r="O822" s="186"/>
      <c r="P822" s="186"/>
      <c r="Q822" s="187"/>
      <c r="R822" s="186"/>
      <c r="S822" s="186"/>
    </row>
    <row r="823" customFormat="false" ht="14" hidden="false" customHeight="false" outlineLevel="0" collapsed="false">
      <c r="A823" s="182"/>
      <c r="C823" s="182"/>
      <c r="D823" s="183"/>
      <c r="E823" s="184"/>
      <c r="F823" s="185"/>
      <c r="H823" s="182"/>
      <c r="I823" s="182"/>
      <c r="J823" s="182"/>
      <c r="K823" s="182"/>
      <c r="L823" s="182"/>
      <c r="M823" s="186"/>
      <c r="N823" s="186"/>
      <c r="O823" s="186"/>
      <c r="P823" s="186"/>
      <c r="Q823" s="187"/>
      <c r="R823" s="186"/>
      <c r="S823" s="186"/>
    </row>
    <row r="824" customFormat="false" ht="14" hidden="false" customHeight="false" outlineLevel="0" collapsed="false">
      <c r="A824" s="182"/>
      <c r="C824" s="182"/>
      <c r="D824" s="183"/>
      <c r="E824" s="184"/>
      <c r="F824" s="185"/>
      <c r="H824" s="182"/>
      <c r="I824" s="182"/>
      <c r="J824" s="182"/>
      <c r="K824" s="182"/>
      <c r="L824" s="182"/>
      <c r="M824" s="186"/>
      <c r="N824" s="186"/>
      <c r="O824" s="186"/>
      <c r="P824" s="186"/>
      <c r="Q824" s="187"/>
      <c r="R824" s="186"/>
      <c r="S824" s="186"/>
    </row>
    <row r="825" customFormat="false" ht="14" hidden="false" customHeight="false" outlineLevel="0" collapsed="false">
      <c r="A825" s="182"/>
      <c r="C825" s="182"/>
      <c r="D825" s="183"/>
      <c r="E825" s="184"/>
      <c r="F825" s="185"/>
      <c r="H825" s="182"/>
      <c r="I825" s="182"/>
      <c r="J825" s="182"/>
      <c r="K825" s="182"/>
      <c r="L825" s="182"/>
      <c r="M825" s="186"/>
      <c r="N825" s="186"/>
      <c r="O825" s="186"/>
      <c r="P825" s="186"/>
      <c r="Q825" s="187"/>
      <c r="R825" s="186"/>
      <c r="S825" s="186"/>
    </row>
    <row r="826" customFormat="false" ht="14" hidden="false" customHeight="false" outlineLevel="0" collapsed="false">
      <c r="A826" s="182"/>
      <c r="C826" s="182"/>
      <c r="D826" s="183"/>
      <c r="E826" s="184"/>
      <c r="F826" s="185"/>
      <c r="H826" s="182"/>
      <c r="I826" s="182"/>
      <c r="J826" s="182"/>
      <c r="K826" s="182"/>
      <c r="L826" s="182"/>
      <c r="M826" s="186"/>
      <c r="N826" s="186"/>
      <c r="O826" s="186"/>
      <c r="P826" s="186"/>
      <c r="Q826" s="187"/>
      <c r="R826" s="186"/>
      <c r="S826" s="186"/>
    </row>
    <row r="827" customFormat="false" ht="14" hidden="false" customHeight="false" outlineLevel="0" collapsed="false">
      <c r="A827" s="182"/>
      <c r="C827" s="182"/>
      <c r="D827" s="183"/>
      <c r="E827" s="184"/>
      <c r="F827" s="185"/>
      <c r="H827" s="182"/>
      <c r="I827" s="182"/>
      <c r="J827" s="182"/>
      <c r="K827" s="182"/>
      <c r="L827" s="182"/>
      <c r="M827" s="186"/>
      <c r="N827" s="186"/>
      <c r="O827" s="186"/>
      <c r="P827" s="186"/>
      <c r="Q827" s="187"/>
      <c r="R827" s="186"/>
      <c r="S827" s="186"/>
    </row>
    <row r="828" customFormat="false" ht="14" hidden="false" customHeight="false" outlineLevel="0" collapsed="false">
      <c r="A828" s="182"/>
      <c r="C828" s="182"/>
      <c r="D828" s="183"/>
      <c r="E828" s="184"/>
      <c r="F828" s="185"/>
      <c r="H828" s="182"/>
      <c r="I828" s="182"/>
      <c r="J828" s="182"/>
      <c r="K828" s="182"/>
      <c r="L828" s="182"/>
      <c r="M828" s="186"/>
      <c r="N828" s="186"/>
      <c r="O828" s="186"/>
      <c r="P828" s="186"/>
      <c r="Q828" s="187"/>
      <c r="R828" s="186"/>
      <c r="S828" s="186"/>
    </row>
    <row r="829" customFormat="false" ht="14" hidden="false" customHeight="false" outlineLevel="0" collapsed="false">
      <c r="A829" s="182"/>
      <c r="C829" s="182"/>
      <c r="D829" s="183"/>
      <c r="E829" s="184"/>
      <c r="F829" s="185"/>
      <c r="H829" s="182"/>
      <c r="I829" s="182"/>
      <c r="J829" s="182"/>
      <c r="K829" s="182"/>
      <c r="L829" s="182"/>
      <c r="M829" s="186"/>
      <c r="N829" s="186"/>
      <c r="O829" s="186"/>
      <c r="P829" s="186"/>
      <c r="Q829" s="187"/>
      <c r="R829" s="186"/>
      <c r="S829" s="186"/>
    </row>
    <row r="830" customFormat="false" ht="14" hidden="false" customHeight="false" outlineLevel="0" collapsed="false">
      <c r="A830" s="182"/>
      <c r="C830" s="182"/>
      <c r="D830" s="183"/>
      <c r="E830" s="184"/>
      <c r="F830" s="185"/>
      <c r="H830" s="182"/>
      <c r="I830" s="182"/>
      <c r="J830" s="182"/>
      <c r="K830" s="182"/>
      <c r="L830" s="182"/>
      <c r="M830" s="186"/>
      <c r="N830" s="186"/>
      <c r="O830" s="186"/>
      <c r="P830" s="186"/>
      <c r="Q830" s="187"/>
      <c r="R830" s="186"/>
      <c r="S830" s="186"/>
    </row>
    <row r="831" customFormat="false" ht="14" hidden="false" customHeight="false" outlineLevel="0" collapsed="false">
      <c r="A831" s="182"/>
      <c r="C831" s="182"/>
      <c r="D831" s="183"/>
      <c r="E831" s="184"/>
      <c r="F831" s="185"/>
      <c r="H831" s="182"/>
      <c r="I831" s="182"/>
      <c r="J831" s="182"/>
      <c r="K831" s="182"/>
      <c r="L831" s="182"/>
      <c r="M831" s="186"/>
      <c r="N831" s="186"/>
      <c r="O831" s="186"/>
      <c r="P831" s="186"/>
      <c r="Q831" s="187"/>
      <c r="R831" s="186"/>
      <c r="S831" s="186"/>
    </row>
    <row r="832" customFormat="false" ht="14" hidden="false" customHeight="false" outlineLevel="0" collapsed="false">
      <c r="A832" s="182"/>
      <c r="C832" s="182"/>
      <c r="D832" s="183"/>
      <c r="E832" s="184"/>
      <c r="F832" s="185"/>
      <c r="H832" s="182"/>
      <c r="I832" s="182"/>
      <c r="J832" s="182"/>
      <c r="K832" s="182"/>
      <c r="L832" s="182"/>
      <c r="M832" s="186"/>
      <c r="N832" s="186"/>
      <c r="O832" s="186"/>
      <c r="P832" s="186"/>
      <c r="Q832" s="187"/>
      <c r="R832" s="186"/>
      <c r="S832" s="186"/>
    </row>
    <row r="833" customFormat="false" ht="14" hidden="false" customHeight="false" outlineLevel="0" collapsed="false">
      <c r="A833" s="182"/>
      <c r="C833" s="182"/>
      <c r="D833" s="183"/>
      <c r="E833" s="184"/>
      <c r="F833" s="185"/>
      <c r="H833" s="182"/>
      <c r="I833" s="182"/>
      <c r="J833" s="182"/>
      <c r="K833" s="182"/>
      <c r="L833" s="182"/>
      <c r="M833" s="186"/>
      <c r="N833" s="186"/>
      <c r="O833" s="186"/>
      <c r="P833" s="186"/>
      <c r="Q833" s="187"/>
      <c r="R833" s="186"/>
      <c r="S833" s="186"/>
    </row>
    <row r="834" customFormat="false" ht="14" hidden="false" customHeight="false" outlineLevel="0" collapsed="false">
      <c r="A834" s="182"/>
      <c r="C834" s="182"/>
      <c r="D834" s="183"/>
      <c r="E834" s="184"/>
      <c r="F834" s="185"/>
      <c r="H834" s="182"/>
      <c r="I834" s="182"/>
      <c r="J834" s="182"/>
      <c r="K834" s="182"/>
      <c r="L834" s="182"/>
      <c r="M834" s="186"/>
      <c r="N834" s="186"/>
      <c r="O834" s="186"/>
      <c r="P834" s="186"/>
      <c r="Q834" s="187"/>
      <c r="R834" s="186"/>
      <c r="S834" s="186"/>
    </row>
    <row r="835" customFormat="false" ht="14" hidden="false" customHeight="false" outlineLevel="0" collapsed="false">
      <c r="A835" s="182"/>
      <c r="C835" s="182"/>
      <c r="D835" s="183"/>
      <c r="E835" s="184"/>
      <c r="F835" s="185"/>
      <c r="H835" s="182"/>
      <c r="I835" s="182"/>
      <c r="J835" s="182"/>
      <c r="K835" s="182"/>
      <c r="L835" s="182"/>
      <c r="M835" s="186"/>
      <c r="N835" s="186"/>
      <c r="O835" s="186"/>
      <c r="P835" s="186"/>
      <c r="Q835" s="187"/>
      <c r="R835" s="186"/>
      <c r="S835" s="186"/>
    </row>
    <row r="836" customFormat="false" ht="14" hidden="false" customHeight="false" outlineLevel="0" collapsed="false">
      <c r="A836" s="182"/>
      <c r="C836" s="182"/>
      <c r="D836" s="183"/>
      <c r="E836" s="184"/>
      <c r="F836" s="185"/>
      <c r="H836" s="182"/>
      <c r="I836" s="182"/>
      <c r="J836" s="182"/>
      <c r="K836" s="182"/>
      <c r="L836" s="182"/>
      <c r="M836" s="186"/>
      <c r="N836" s="186"/>
      <c r="O836" s="186"/>
      <c r="P836" s="186"/>
      <c r="Q836" s="187"/>
      <c r="R836" s="186"/>
      <c r="S836" s="186"/>
    </row>
    <row r="837" customFormat="false" ht="14" hidden="false" customHeight="false" outlineLevel="0" collapsed="false">
      <c r="A837" s="182"/>
      <c r="C837" s="182"/>
      <c r="D837" s="183"/>
      <c r="E837" s="184"/>
      <c r="F837" s="185"/>
      <c r="H837" s="182"/>
      <c r="I837" s="182"/>
      <c r="J837" s="182"/>
      <c r="K837" s="182"/>
      <c r="L837" s="182"/>
      <c r="M837" s="186"/>
      <c r="N837" s="186"/>
      <c r="O837" s="186"/>
      <c r="P837" s="186"/>
      <c r="Q837" s="187"/>
      <c r="R837" s="186"/>
      <c r="S837" s="186"/>
    </row>
    <row r="838" customFormat="false" ht="14" hidden="false" customHeight="false" outlineLevel="0" collapsed="false">
      <c r="A838" s="182"/>
      <c r="C838" s="182"/>
      <c r="D838" s="183"/>
      <c r="E838" s="184"/>
      <c r="F838" s="185"/>
      <c r="H838" s="182"/>
      <c r="I838" s="182"/>
      <c r="J838" s="182"/>
      <c r="K838" s="182"/>
      <c r="L838" s="182"/>
      <c r="M838" s="186"/>
      <c r="N838" s="186"/>
      <c r="O838" s="186"/>
      <c r="P838" s="186"/>
      <c r="Q838" s="187"/>
      <c r="R838" s="186"/>
      <c r="S838" s="186"/>
    </row>
    <row r="839" customFormat="false" ht="14" hidden="false" customHeight="false" outlineLevel="0" collapsed="false">
      <c r="A839" s="182"/>
      <c r="C839" s="182"/>
      <c r="D839" s="183"/>
      <c r="E839" s="184"/>
      <c r="F839" s="185"/>
      <c r="H839" s="182"/>
      <c r="I839" s="182"/>
      <c r="J839" s="182"/>
      <c r="K839" s="182"/>
      <c r="L839" s="182"/>
      <c r="M839" s="186"/>
      <c r="N839" s="186"/>
      <c r="O839" s="186"/>
      <c r="P839" s="186"/>
      <c r="Q839" s="187"/>
      <c r="R839" s="186"/>
      <c r="S839" s="186"/>
    </row>
    <row r="840" customFormat="false" ht="14" hidden="false" customHeight="false" outlineLevel="0" collapsed="false">
      <c r="A840" s="182"/>
      <c r="C840" s="182"/>
      <c r="D840" s="183"/>
      <c r="E840" s="184"/>
      <c r="F840" s="185"/>
      <c r="H840" s="182"/>
      <c r="I840" s="182"/>
      <c r="J840" s="182"/>
      <c r="K840" s="182"/>
      <c r="L840" s="182"/>
      <c r="M840" s="186"/>
      <c r="N840" s="186"/>
      <c r="O840" s="186"/>
      <c r="P840" s="186"/>
      <c r="Q840" s="187"/>
      <c r="R840" s="186"/>
      <c r="S840" s="186"/>
    </row>
    <row r="841" customFormat="false" ht="14" hidden="false" customHeight="false" outlineLevel="0" collapsed="false">
      <c r="A841" s="182"/>
      <c r="C841" s="182"/>
      <c r="D841" s="183"/>
      <c r="E841" s="184"/>
      <c r="F841" s="185"/>
      <c r="H841" s="182"/>
      <c r="I841" s="182"/>
      <c r="J841" s="182"/>
      <c r="K841" s="182"/>
      <c r="L841" s="182"/>
      <c r="M841" s="186"/>
      <c r="N841" s="186"/>
      <c r="O841" s="186"/>
      <c r="P841" s="186"/>
      <c r="Q841" s="187"/>
      <c r="R841" s="186"/>
      <c r="S841" s="186"/>
    </row>
    <row r="842" customFormat="false" ht="14" hidden="false" customHeight="false" outlineLevel="0" collapsed="false">
      <c r="A842" s="182"/>
      <c r="C842" s="182"/>
      <c r="D842" s="183"/>
      <c r="E842" s="184"/>
      <c r="F842" s="185"/>
      <c r="H842" s="182"/>
      <c r="I842" s="182"/>
      <c r="J842" s="182"/>
      <c r="K842" s="182"/>
      <c r="L842" s="182"/>
      <c r="M842" s="186"/>
      <c r="N842" s="186"/>
      <c r="O842" s="186"/>
      <c r="P842" s="186"/>
      <c r="Q842" s="187"/>
      <c r="R842" s="186"/>
      <c r="S842" s="186"/>
    </row>
    <row r="843" customFormat="false" ht="14" hidden="false" customHeight="false" outlineLevel="0" collapsed="false">
      <c r="A843" s="182"/>
      <c r="C843" s="182"/>
      <c r="D843" s="183"/>
      <c r="E843" s="184"/>
      <c r="F843" s="185"/>
      <c r="H843" s="182"/>
      <c r="I843" s="182"/>
      <c r="J843" s="182"/>
      <c r="K843" s="182"/>
      <c r="L843" s="182"/>
      <c r="M843" s="186"/>
      <c r="N843" s="186"/>
      <c r="O843" s="186"/>
      <c r="P843" s="186"/>
      <c r="Q843" s="187"/>
      <c r="R843" s="186"/>
      <c r="S843" s="186"/>
    </row>
    <row r="844" customFormat="false" ht="14" hidden="false" customHeight="false" outlineLevel="0" collapsed="false">
      <c r="A844" s="182"/>
      <c r="C844" s="182"/>
      <c r="D844" s="183"/>
      <c r="E844" s="184"/>
      <c r="F844" s="185"/>
      <c r="H844" s="182"/>
      <c r="I844" s="182"/>
      <c r="J844" s="182"/>
      <c r="K844" s="182"/>
      <c r="L844" s="182"/>
      <c r="M844" s="186"/>
      <c r="N844" s="186"/>
      <c r="O844" s="186"/>
      <c r="P844" s="186"/>
      <c r="Q844" s="187"/>
      <c r="R844" s="186"/>
      <c r="S844" s="186"/>
    </row>
    <row r="845" customFormat="false" ht="14" hidden="false" customHeight="false" outlineLevel="0" collapsed="false">
      <c r="A845" s="182"/>
      <c r="C845" s="182"/>
      <c r="D845" s="183"/>
      <c r="E845" s="184"/>
      <c r="F845" s="185"/>
      <c r="H845" s="182"/>
      <c r="I845" s="182"/>
      <c r="J845" s="182"/>
      <c r="K845" s="182"/>
      <c r="L845" s="182"/>
      <c r="M845" s="186"/>
      <c r="N845" s="186"/>
      <c r="O845" s="186"/>
      <c r="P845" s="186"/>
      <c r="Q845" s="187"/>
      <c r="R845" s="186"/>
      <c r="S845" s="186"/>
    </row>
    <row r="846" customFormat="false" ht="14" hidden="false" customHeight="false" outlineLevel="0" collapsed="false">
      <c r="A846" s="182"/>
      <c r="C846" s="182"/>
      <c r="D846" s="183"/>
      <c r="E846" s="184"/>
      <c r="F846" s="185"/>
      <c r="H846" s="182"/>
      <c r="I846" s="182"/>
      <c r="J846" s="182"/>
      <c r="K846" s="182"/>
      <c r="L846" s="182"/>
      <c r="M846" s="186"/>
      <c r="N846" s="186"/>
      <c r="O846" s="186"/>
      <c r="P846" s="186"/>
      <c r="Q846" s="187"/>
      <c r="R846" s="186"/>
      <c r="S846" s="186"/>
    </row>
    <row r="847" customFormat="false" ht="14" hidden="false" customHeight="false" outlineLevel="0" collapsed="false">
      <c r="A847" s="182"/>
      <c r="C847" s="182"/>
      <c r="D847" s="183"/>
      <c r="E847" s="184"/>
      <c r="F847" s="185"/>
      <c r="H847" s="182"/>
      <c r="I847" s="182"/>
      <c r="J847" s="182"/>
      <c r="K847" s="182"/>
      <c r="L847" s="182"/>
      <c r="M847" s="186"/>
      <c r="N847" s="186"/>
      <c r="O847" s="186"/>
      <c r="P847" s="186"/>
      <c r="Q847" s="187"/>
      <c r="R847" s="186"/>
      <c r="S847" s="186"/>
    </row>
    <row r="848" customFormat="false" ht="14" hidden="false" customHeight="false" outlineLevel="0" collapsed="false">
      <c r="A848" s="182"/>
      <c r="C848" s="182"/>
      <c r="D848" s="183"/>
      <c r="E848" s="184"/>
      <c r="F848" s="185"/>
      <c r="H848" s="182"/>
      <c r="I848" s="182"/>
      <c r="J848" s="182"/>
      <c r="K848" s="182"/>
      <c r="L848" s="182"/>
      <c r="M848" s="186"/>
      <c r="N848" s="186"/>
      <c r="O848" s="186"/>
      <c r="P848" s="186"/>
      <c r="Q848" s="187"/>
      <c r="R848" s="186"/>
      <c r="S848" s="186"/>
    </row>
    <row r="849" customFormat="false" ht="14" hidden="false" customHeight="false" outlineLevel="0" collapsed="false">
      <c r="A849" s="182"/>
      <c r="C849" s="182"/>
      <c r="D849" s="183"/>
      <c r="E849" s="184"/>
      <c r="F849" s="185"/>
      <c r="H849" s="182"/>
      <c r="I849" s="182"/>
      <c r="J849" s="182"/>
      <c r="K849" s="182"/>
      <c r="L849" s="182"/>
      <c r="M849" s="186"/>
      <c r="N849" s="186"/>
      <c r="O849" s="186"/>
      <c r="P849" s="186"/>
      <c r="Q849" s="187"/>
      <c r="R849" s="186"/>
      <c r="S849" s="186"/>
    </row>
    <row r="850" customFormat="false" ht="14" hidden="false" customHeight="false" outlineLevel="0" collapsed="false">
      <c r="A850" s="182"/>
      <c r="C850" s="182"/>
      <c r="D850" s="183"/>
      <c r="E850" s="184"/>
      <c r="F850" s="185"/>
      <c r="H850" s="182"/>
      <c r="I850" s="182"/>
      <c r="J850" s="182"/>
      <c r="K850" s="182"/>
      <c r="L850" s="182"/>
      <c r="M850" s="186"/>
      <c r="N850" s="186"/>
      <c r="O850" s="186"/>
      <c r="P850" s="186"/>
      <c r="Q850" s="187"/>
      <c r="R850" s="186"/>
      <c r="S850" s="186"/>
    </row>
    <row r="851" customFormat="false" ht="14" hidden="false" customHeight="false" outlineLevel="0" collapsed="false">
      <c r="A851" s="182"/>
      <c r="C851" s="182"/>
      <c r="D851" s="183"/>
      <c r="E851" s="184"/>
      <c r="F851" s="185"/>
      <c r="H851" s="182"/>
      <c r="I851" s="182"/>
      <c r="J851" s="182"/>
      <c r="K851" s="182"/>
      <c r="L851" s="182"/>
      <c r="M851" s="186"/>
      <c r="N851" s="186"/>
      <c r="O851" s="186"/>
      <c r="P851" s="186"/>
      <c r="Q851" s="187"/>
      <c r="R851" s="186"/>
      <c r="S851" s="186"/>
    </row>
    <row r="852" customFormat="false" ht="14" hidden="false" customHeight="false" outlineLevel="0" collapsed="false">
      <c r="A852" s="182"/>
      <c r="C852" s="182"/>
      <c r="D852" s="183"/>
      <c r="E852" s="184"/>
      <c r="F852" s="185"/>
      <c r="H852" s="182"/>
      <c r="I852" s="182"/>
      <c r="J852" s="182"/>
      <c r="K852" s="182"/>
      <c r="L852" s="182"/>
      <c r="M852" s="186"/>
      <c r="N852" s="186"/>
      <c r="O852" s="186"/>
      <c r="P852" s="186"/>
      <c r="Q852" s="187"/>
      <c r="R852" s="186"/>
      <c r="S852" s="186"/>
    </row>
    <row r="853" customFormat="false" ht="14" hidden="false" customHeight="false" outlineLevel="0" collapsed="false">
      <c r="A853" s="182"/>
      <c r="C853" s="182"/>
      <c r="D853" s="183"/>
      <c r="E853" s="184"/>
      <c r="F853" s="185"/>
      <c r="H853" s="182"/>
      <c r="I853" s="182"/>
      <c r="J853" s="182"/>
      <c r="K853" s="182"/>
      <c r="L853" s="182"/>
      <c r="M853" s="186"/>
      <c r="N853" s="186"/>
      <c r="O853" s="186"/>
      <c r="P853" s="186"/>
      <c r="Q853" s="187"/>
      <c r="R853" s="186"/>
      <c r="S853" s="186"/>
    </row>
    <row r="854" customFormat="false" ht="14" hidden="false" customHeight="false" outlineLevel="0" collapsed="false">
      <c r="A854" s="182"/>
      <c r="C854" s="182"/>
      <c r="D854" s="183"/>
      <c r="E854" s="184"/>
      <c r="F854" s="185"/>
      <c r="H854" s="182"/>
      <c r="I854" s="182"/>
      <c r="J854" s="182"/>
      <c r="K854" s="182"/>
      <c r="L854" s="182"/>
      <c r="M854" s="186"/>
      <c r="N854" s="186"/>
      <c r="O854" s="186"/>
      <c r="P854" s="186"/>
      <c r="Q854" s="187"/>
      <c r="R854" s="186"/>
      <c r="S854" s="186"/>
    </row>
    <row r="855" customFormat="false" ht="14" hidden="false" customHeight="false" outlineLevel="0" collapsed="false">
      <c r="A855" s="182"/>
      <c r="C855" s="182"/>
      <c r="D855" s="183"/>
      <c r="E855" s="184"/>
      <c r="F855" s="185"/>
      <c r="H855" s="182"/>
      <c r="I855" s="182"/>
      <c r="J855" s="182"/>
      <c r="K855" s="182"/>
      <c r="L855" s="182"/>
      <c r="M855" s="186"/>
      <c r="N855" s="186"/>
      <c r="O855" s="186"/>
      <c r="P855" s="186"/>
      <c r="Q855" s="187"/>
      <c r="R855" s="186"/>
      <c r="S855" s="186"/>
    </row>
    <row r="856" customFormat="false" ht="14" hidden="false" customHeight="false" outlineLevel="0" collapsed="false">
      <c r="A856" s="182"/>
      <c r="C856" s="182"/>
      <c r="D856" s="183"/>
      <c r="E856" s="184"/>
      <c r="F856" s="185"/>
      <c r="H856" s="182"/>
      <c r="I856" s="182"/>
      <c r="J856" s="182"/>
      <c r="K856" s="182"/>
      <c r="L856" s="182"/>
      <c r="M856" s="186"/>
      <c r="N856" s="186"/>
      <c r="O856" s="186"/>
      <c r="P856" s="186"/>
      <c r="Q856" s="187"/>
      <c r="R856" s="186"/>
      <c r="S856" s="186"/>
    </row>
    <row r="857" customFormat="false" ht="14" hidden="false" customHeight="false" outlineLevel="0" collapsed="false">
      <c r="A857" s="182"/>
      <c r="C857" s="182"/>
      <c r="D857" s="183"/>
      <c r="E857" s="184"/>
      <c r="F857" s="185"/>
      <c r="H857" s="182"/>
      <c r="I857" s="182"/>
      <c r="J857" s="182"/>
      <c r="K857" s="182"/>
      <c r="L857" s="182"/>
      <c r="M857" s="186"/>
      <c r="N857" s="186"/>
      <c r="O857" s="186"/>
      <c r="P857" s="186"/>
      <c r="Q857" s="187"/>
      <c r="R857" s="186"/>
      <c r="S857" s="186"/>
    </row>
    <row r="858" customFormat="false" ht="14" hidden="false" customHeight="false" outlineLevel="0" collapsed="false">
      <c r="A858" s="182"/>
      <c r="C858" s="182"/>
      <c r="D858" s="183"/>
      <c r="E858" s="184"/>
      <c r="F858" s="185"/>
      <c r="H858" s="182"/>
      <c r="I858" s="182"/>
      <c r="J858" s="182"/>
      <c r="K858" s="182"/>
      <c r="L858" s="182"/>
      <c r="M858" s="186"/>
      <c r="N858" s="186"/>
      <c r="O858" s="186"/>
      <c r="P858" s="186"/>
      <c r="Q858" s="187"/>
      <c r="R858" s="186"/>
      <c r="S858" s="186"/>
    </row>
    <row r="859" customFormat="false" ht="14" hidden="false" customHeight="false" outlineLevel="0" collapsed="false">
      <c r="A859" s="182"/>
      <c r="C859" s="182"/>
      <c r="D859" s="183"/>
      <c r="E859" s="184"/>
      <c r="F859" s="185"/>
      <c r="H859" s="182"/>
      <c r="I859" s="182"/>
      <c r="J859" s="182"/>
      <c r="K859" s="182"/>
      <c r="L859" s="182"/>
      <c r="M859" s="186"/>
      <c r="N859" s="186"/>
      <c r="O859" s="186"/>
      <c r="P859" s="186"/>
      <c r="Q859" s="187"/>
      <c r="R859" s="186"/>
      <c r="S859" s="186"/>
    </row>
    <row r="860" customFormat="false" ht="14" hidden="false" customHeight="false" outlineLevel="0" collapsed="false">
      <c r="A860" s="182"/>
      <c r="C860" s="182"/>
      <c r="D860" s="183"/>
      <c r="E860" s="184"/>
      <c r="F860" s="185"/>
      <c r="H860" s="182"/>
      <c r="I860" s="182"/>
      <c r="J860" s="182"/>
      <c r="K860" s="182"/>
      <c r="L860" s="182"/>
      <c r="M860" s="186"/>
      <c r="N860" s="186"/>
      <c r="O860" s="186"/>
      <c r="P860" s="186"/>
      <c r="Q860" s="187"/>
      <c r="R860" s="186"/>
      <c r="S860" s="186"/>
    </row>
    <row r="861" customFormat="false" ht="14" hidden="false" customHeight="false" outlineLevel="0" collapsed="false">
      <c r="A861" s="182"/>
      <c r="C861" s="182"/>
      <c r="D861" s="183"/>
      <c r="E861" s="184"/>
      <c r="F861" s="185"/>
      <c r="H861" s="182"/>
      <c r="I861" s="182"/>
      <c r="J861" s="182"/>
      <c r="K861" s="182"/>
      <c r="L861" s="182"/>
      <c r="M861" s="186"/>
      <c r="N861" s="186"/>
      <c r="O861" s="186"/>
      <c r="P861" s="186"/>
      <c r="Q861" s="187"/>
      <c r="R861" s="186"/>
      <c r="S861" s="186"/>
    </row>
    <row r="862" customFormat="false" ht="14" hidden="false" customHeight="false" outlineLevel="0" collapsed="false">
      <c r="A862" s="182"/>
      <c r="C862" s="182"/>
      <c r="D862" s="183"/>
      <c r="E862" s="184"/>
      <c r="F862" s="185"/>
      <c r="H862" s="182"/>
      <c r="I862" s="182"/>
      <c r="J862" s="182"/>
      <c r="K862" s="182"/>
      <c r="L862" s="182"/>
      <c r="M862" s="186"/>
      <c r="N862" s="186"/>
      <c r="O862" s="186"/>
      <c r="P862" s="186"/>
      <c r="Q862" s="187"/>
      <c r="R862" s="186"/>
      <c r="S862" s="186"/>
    </row>
    <row r="863" customFormat="false" ht="14" hidden="false" customHeight="false" outlineLevel="0" collapsed="false">
      <c r="A863" s="182"/>
      <c r="C863" s="182"/>
      <c r="D863" s="183"/>
      <c r="E863" s="184"/>
      <c r="F863" s="185"/>
      <c r="H863" s="182"/>
      <c r="I863" s="182"/>
      <c r="J863" s="182"/>
      <c r="K863" s="182"/>
      <c r="L863" s="182"/>
      <c r="M863" s="186"/>
      <c r="N863" s="186"/>
      <c r="O863" s="186"/>
      <c r="P863" s="186"/>
      <c r="Q863" s="187"/>
      <c r="R863" s="186"/>
      <c r="S863" s="186"/>
    </row>
    <row r="864" customFormat="false" ht="14" hidden="false" customHeight="false" outlineLevel="0" collapsed="false">
      <c r="A864" s="182"/>
      <c r="C864" s="182"/>
      <c r="D864" s="183"/>
      <c r="E864" s="184"/>
      <c r="F864" s="185"/>
      <c r="H864" s="182"/>
      <c r="I864" s="182"/>
      <c r="J864" s="182"/>
      <c r="K864" s="182"/>
      <c r="L864" s="182"/>
      <c r="M864" s="186"/>
      <c r="N864" s="186"/>
      <c r="O864" s="186"/>
      <c r="P864" s="186"/>
      <c r="Q864" s="187"/>
      <c r="R864" s="186"/>
      <c r="S864" s="186"/>
    </row>
    <row r="865" customFormat="false" ht="14" hidden="false" customHeight="false" outlineLevel="0" collapsed="false">
      <c r="A865" s="182"/>
      <c r="C865" s="182"/>
      <c r="D865" s="183"/>
      <c r="E865" s="184"/>
      <c r="F865" s="185"/>
      <c r="H865" s="182"/>
      <c r="I865" s="182"/>
      <c r="J865" s="182"/>
      <c r="K865" s="182"/>
      <c r="L865" s="182"/>
      <c r="M865" s="186"/>
      <c r="N865" s="186"/>
      <c r="O865" s="186"/>
      <c r="P865" s="186"/>
      <c r="Q865" s="187"/>
      <c r="R865" s="186"/>
      <c r="S865" s="186"/>
    </row>
    <row r="866" customFormat="false" ht="14" hidden="false" customHeight="false" outlineLevel="0" collapsed="false">
      <c r="A866" s="182"/>
      <c r="C866" s="182"/>
      <c r="D866" s="183"/>
      <c r="E866" s="184"/>
      <c r="F866" s="185"/>
      <c r="H866" s="182"/>
      <c r="I866" s="182"/>
      <c r="J866" s="182"/>
      <c r="K866" s="182"/>
      <c r="L866" s="182"/>
      <c r="M866" s="186"/>
      <c r="N866" s="186"/>
      <c r="O866" s="186"/>
      <c r="P866" s="186"/>
      <c r="Q866" s="187"/>
      <c r="R866" s="186"/>
      <c r="S866" s="186"/>
    </row>
    <row r="867" customFormat="false" ht="14" hidden="false" customHeight="false" outlineLevel="0" collapsed="false">
      <c r="A867" s="182"/>
      <c r="C867" s="182"/>
      <c r="D867" s="183"/>
      <c r="E867" s="184"/>
      <c r="F867" s="185"/>
      <c r="H867" s="182"/>
      <c r="I867" s="182"/>
      <c r="J867" s="182"/>
      <c r="K867" s="182"/>
      <c r="L867" s="182"/>
      <c r="M867" s="186"/>
      <c r="N867" s="186"/>
      <c r="O867" s="186"/>
      <c r="P867" s="186"/>
      <c r="Q867" s="187"/>
      <c r="R867" s="186"/>
      <c r="S867" s="186"/>
    </row>
    <row r="868" customFormat="false" ht="14" hidden="false" customHeight="false" outlineLevel="0" collapsed="false">
      <c r="A868" s="182"/>
      <c r="C868" s="182"/>
      <c r="D868" s="183"/>
      <c r="E868" s="184"/>
      <c r="F868" s="185"/>
      <c r="H868" s="182"/>
      <c r="I868" s="182"/>
      <c r="J868" s="182"/>
      <c r="K868" s="182"/>
      <c r="L868" s="182"/>
      <c r="M868" s="186"/>
      <c r="N868" s="186"/>
      <c r="O868" s="186"/>
      <c r="P868" s="186"/>
      <c r="Q868" s="187"/>
      <c r="R868" s="186"/>
      <c r="S868" s="186"/>
    </row>
    <row r="869" customFormat="false" ht="14" hidden="false" customHeight="false" outlineLevel="0" collapsed="false">
      <c r="A869" s="182"/>
      <c r="C869" s="182"/>
      <c r="D869" s="183"/>
      <c r="E869" s="184"/>
      <c r="F869" s="185"/>
      <c r="H869" s="182"/>
      <c r="I869" s="182"/>
      <c r="J869" s="182"/>
      <c r="K869" s="182"/>
      <c r="L869" s="182"/>
      <c r="M869" s="186"/>
      <c r="N869" s="186"/>
      <c r="O869" s="186"/>
      <c r="P869" s="186"/>
      <c r="Q869" s="187"/>
      <c r="R869" s="186"/>
      <c r="S869" s="186"/>
    </row>
    <row r="870" customFormat="false" ht="14" hidden="false" customHeight="false" outlineLevel="0" collapsed="false">
      <c r="A870" s="182"/>
      <c r="C870" s="182"/>
      <c r="D870" s="183"/>
      <c r="E870" s="184"/>
      <c r="F870" s="185"/>
      <c r="H870" s="182"/>
      <c r="I870" s="182"/>
      <c r="J870" s="182"/>
      <c r="K870" s="182"/>
      <c r="L870" s="182"/>
      <c r="M870" s="186"/>
      <c r="N870" s="186"/>
      <c r="O870" s="186"/>
      <c r="P870" s="186"/>
      <c r="Q870" s="187"/>
      <c r="R870" s="186"/>
      <c r="S870" s="186"/>
    </row>
    <row r="871" customFormat="false" ht="14" hidden="false" customHeight="false" outlineLevel="0" collapsed="false">
      <c r="A871" s="182"/>
      <c r="C871" s="182"/>
      <c r="D871" s="183"/>
      <c r="E871" s="184"/>
      <c r="F871" s="185"/>
      <c r="H871" s="182"/>
      <c r="I871" s="182"/>
      <c r="J871" s="182"/>
      <c r="K871" s="182"/>
      <c r="L871" s="182"/>
      <c r="M871" s="186"/>
      <c r="N871" s="186"/>
      <c r="O871" s="186"/>
      <c r="P871" s="186"/>
      <c r="Q871" s="187"/>
      <c r="R871" s="186"/>
      <c r="S871" s="186"/>
    </row>
    <row r="872" customFormat="false" ht="14" hidden="false" customHeight="false" outlineLevel="0" collapsed="false">
      <c r="A872" s="182"/>
      <c r="C872" s="182"/>
      <c r="D872" s="183"/>
      <c r="E872" s="184"/>
      <c r="F872" s="185"/>
      <c r="H872" s="182"/>
      <c r="I872" s="182"/>
      <c r="J872" s="182"/>
      <c r="K872" s="182"/>
      <c r="L872" s="182"/>
      <c r="M872" s="186"/>
      <c r="N872" s="186"/>
      <c r="O872" s="186"/>
      <c r="P872" s="186"/>
      <c r="Q872" s="187"/>
      <c r="R872" s="186"/>
      <c r="S872" s="186"/>
    </row>
    <row r="873" customFormat="false" ht="14" hidden="false" customHeight="false" outlineLevel="0" collapsed="false">
      <c r="A873" s="182"/>
      <c r="C873" s="182"/>
      <c r="D873" s="183"/>
      <c r="E873" s="184"/>
      <c r="F873" s="185"/>
      <c r="H873" s="182"/>
      <c r="I873" s="182"/>
      <c r="J873" s="182"/>
      <c r="K873" s="182"/>
      <c r="L873" s="182"/>
      <c r="M873" s="186"/>
      <c r="N873" s="186"/>
      <c r="O873" s="186"/>
      <c r="P873" s="186"/>
      <c r="Q873" s="187"/>
      <c r="R873" s="186"/>
      <c r="S873" s="186"/>
    </row>
    <row r="874" customFormat="false" ht="14" hidden="false" customHeight="false" outlineLevel="0" collapsed="false">
      <c r="A874" s="182"/>
      <c r="C874" s="182"/>
      <c r="D874" s="183"/>
      <c r="E874" s="184"/>
      <c r="F874" s="185"/>
      <c r="H874" s="182"/>
      <c r="I874" s="182"/>
      <c r="J874" s="182"/>
      <c r="K874" s="182"/>
      <c r="L874" s="182"/>
      <c r="M874" s="186"/>
      <c r="N874" s="186"/>
      <c r="O874" s="186"/>
      <c r="P874" s="186"/>
      <c r="Q874" s="187"/>
      <c r="R874" s="186"/>
      <c r="S874" s="186"/>
    </row>
    <row r="875" customFormat="false" ht="14" hidden="false" customHeight="false" outlineLevel="0" collapsed="false">
      <c r="A875" s="182"/>
      <c r="C875" s="182"/>
      <c r="D875" s="183"/>
      <c r="E875" s="184"/>
      <c r="F875" s="185"/>
      <c r="H875" s="182"/>
      <c r="I875" s="182"/>
      <c r="J875" s="182"/>
      <c r="K875" s="182"/>
      <c r="L875" s="182"/>
      <c r="M875" s="186"/>
      <c r="N875" s="186"/>
      <c r="O875" s="186"/>
      <c r="P875" s="186"/>
      <c r="Q875" s="187"/>
      <c r="R875" s="186"/>
      <c r="S875" s="186"/>
    </row>
    <row r="876" customFormat="false" ht="14" hidden="false" customHeight="false" outlineLevel="0" collapsed="false">
      <c r="A876" s="182"/>
      <c r="C876" s="182"/>
      <c r="D876" s="183"/>
      <c r="E876" s="184"/>
      <c r="F876" s="185"/>
      <c r="H876" s="182"/>
      <c r="I876" s="182"/>
      <c r="J876" s="182"/>
      <c r="K876" s="182"/>
      <c r="L876" s="182"/>
      <c r="M876" s="186"/>
      <c r="N876" s="186"/>
      <c r="O876" s="186"/>
      <c r="P876" s="186"/>
      <c r="Q876" s="187"/>
      <c r="R876" s="186"/>
      <c r="S876" s="186"/>
    </row>
    <row r="877" customFormat="false" ht="14" hidden="false" customHeight="false" outlineLevel="0" collapsed="false">
      <c r="A877" s="182"/>
      <c r="C877" s="182"/>
      <c r="D877" s="183"/>
      <c r="E877" s="184"/>
      <c r="F877" s="185"/>
      <c r="H877" s="182"/>
      <c r="I877" s="182"/>
      <c r="J877" s="182"/>
      <c r="K877" s="182"/>
      <c r="L877" s="182"/>
      <c r="M877" s="186"/>
      <c r="N877" s="186"/>
      <c r="O877" s="186"/>
      <c r="P877" s="186"/>
      <c r="Q877" s="187"/>
      <c r="R877" s="186"/>
      <c r="S877" s="186"/>
    </row>
    <row r="878" customFormat="false" ht="14" hidden="false" customHeight="false" outlineLevel="0" collapsed="false">
      <c r="A878" s="182"/>
      <c r="C878" s="182"/>
      <c r="D878" s="183"/>
      <c r="E878" s="184"/>
      <c r="F878" s="185"/>
      <c r="H878" s="182"/>
      <c r="I878" s="182"/>
      <c r="J878" s="182"/>
      <c r="K878" s="182"/>
      <c r="L878" s="182"/>
      <c r="M878" s="186"/>
      <c r="N878" s="186"/>
      <c r="O878" s="186"/>
      <c r="P878" s="186"/>
      <c r="Q878" s="187"/>
      <c r="R878" s="186"/>
      <c r="S878" s="186"/>
    </row>
    <row r="879" customFormat="false" ht="14" hidden="false" customHeight="false" outlineLevel="0" collapsed="false">
      <c r="A879" s="182"/>
      <c r="C879" s="182"/>
      <c r="D879" s="183"/>
      <c r="E879" s="184"/>
      <c r="F879" s="185"/>
      <c r="H879" s="182"/>
      <c r="I879" s="182"/>
      <c r="J879" s="182"/>
      <c r="K879" s="182"/>
      <c r="L879" s="182"/>
      <c r="M879" s="186"/>
      <c r="N879" s="186"/>
      <c r="O879" s="186"/>
      <c r="P879" s="186"/>
      <c r="Q879" s="187"/>
      <c r="R879" s="186"/>
      <c r="S879" s="186"/>
    </row>
    <row r="880" customFormat="false" ht="14" hidden="false" customHeight="false" outlineLevel="0" collapsed="false">
      <c r="A880" s="182"/>
      <c r="C880" s="182"/>
      <c r="D880" s="183"/>
      <c r="E880" s="184"/>
      <c r="F880" s="185"/>
      <c r="H880" s="182"/>
      <c r="I880" s="182"/>
      <c r="J880" s="182"/>
      <c r="K880" s="182"/>
      <c r="L880" s="182"/>
      <c r="M880" s="186"/>
      <c r="N880" s="186"/>
      <c r="O880" s="186"/>
      <c r="P880" s="186"/>
      <c r="Q880" s="187"/>
      <c r="R880" s="186"/>
      <c r="S880" s="186"/>
    </row>
    <row r="881" customFormat="false" ht="14" hidden="false" customHeight="false" outlineLevel="0" collapsed="false">
      <c r="A881" s="182"/>
      <c r="C881" s="182"/>
      <c r="D881" s="183"/>
      <c r="E881" s="184"/>
      <c r="F881" s="185"/>
      <c r="H881" s="182"/>
      <c r="I881" s="182"/>
      <c r="J881" s="182"/>
      <c r="K881" s="182"/>
      <c r="L881" s="182"/>
      <c r="M881" s="186"/>
      <c r="N881" s="186"/>
      <c r="O881" s="186"/>
      <c r="P881" s="186"/>
      <c r="Q881" s="187"/>
      <c r="R881" s="186"/>
      <c r="S881" s="186"/>
    </row>
    <row r="882" customFormat="false" ht="14" hidden="false" customHeight="false" outlineLevel="0" collapsed="false">
      <c r="A882" s="182"/>
      <c r="C882" s="182"/>
      <c r="D882" s="183"/>
      <c r="E882" s="184"/>
      <c r="F882" s="185"/>
      <c r="H882" s="182"/>
      <c r="I882" s="182"/>
      <c r="J882" s="182"/>
      <c r="K882" s="182"/>
      <c r="L882" s="182"/>
      <c r="M882" s="186"/>
      <c r="N882" s="186"/>
      <c r="O882" s="186"/>
      <c r="P882" s="186"/>
      <c r="Q882" s="187"/>
      <c r="R882" s="186"/>
      <c r="S882" s="186"/>
    </row>
    <row r="883" customFormat="false" ht="14" hidden="false" customHeight="false" outlineLevel="0" collapsed="false">
      <c r="A883" s="182"/>
      <c r="C883" s="182"/>
      <c r="D883" s="183"/>
      <c r="E883" s="184"/>
      <c r="F883" s="185"/>
      <c r="H883" s="182"/>
      <c r="I883" s="182"/>
      <c r="J883" s="182"/>
      <c r="K883" s="182"/>
      <c r="L883" s="182"/>
      <c r="M883" s="186"/>
      <c r="N883" s="186"/>
      <c r="O883" s="186"/>
      <c r="P883" s="186"/>
      <c r="Q883" s="187"/>
      <c r="R883" s="186"/>
      <c r="S883" s="186"/>
    </row>
    <row r="884" customFormat="false" ht="14" hidden="false" customHeight="false" outlineLevel="0" collapsed="false">
      <c r="A884" s="182"/>
      <c r="C884" s="182"/>
      <c r="D884" s="183"/>
      <c r="E884" s="184"/>
      <c r="F884" s="185"/>
      <c r="H884" s="182"/>
      <c r="I884" s="182"/>
      <c r="J884" s="182"/>
      <c r="K884" s="182"/>
      <c r="L884" s="182"/>
      <c r="M884" s="186"/>
      <c r="N884" s="186"/>
      <c r="O884" s="186"/>
      <c r="P884" s="186"/>
      <c r="Q884" s="187"/>
      <c r="R884" s="186"/>
      <c r="S884" s="186"/>
    </row>
    <row r="885" customFormat="false" ht="14" hidden="false" customHeight="false" outlineLevel="0" collapsed="false">
      <c r="A885" s="182"/>
      <c r="C885" s="182"/>
      <c r="D885" s="183"/>
      <c r="E885" s="184"/>
      <c r="F885" s="185"/>
      <c r="H885" s="182"/>
      <c r="I885" s="182"/>
      <c r="J885" s="182"/>
      <c r="K885" s="182"/>
      <c r="L885" s="182"/>
      <c r="M885" s="186"/>
      <c r="N885" s="186"/>
      <c r="O885" s="186"/>
      <c r="P885" s="186"/>
      <c r="Q885" s="187"/>
      <c r="R885" s="186"/>
      <c r="S885" s="186"/>
    </row>
    <row r="886" customFormat="false" ht="14" hidden="false" customHeight="false" outlineLevel="0" collapsed="false">
      <c r="A886" s="182"/>
      <c r="C886" s="182"/>
      <c r="D886" s="183"/>
      <c r="E886" s="184"/>
      <c r="F886" s="185"/>
      <c r="H886" s="182"/>
      <c r="I886" s="182"/>
      <c r="J886" s="182"/>
      <c r="K886" s="182"/>
      <c r="L886" s="182"/>
      <c r="M886" s="186"/>
      <c r="N886" s="186"/>
      <c r="O886" s="186"/>
      <c r="P886" s="186"/>
      <c r="Q886" s="187"/>
      <c r="R886" s="186"/>
      <c r="S886" s="186"/>
    </row>
    <row r="887" customFormat="false" ht="14" hidden="false" customHeight="false" outlineLevel="0" collapsed="false">
      <c r="A887" s="182"/>
      <c r="C887" s="182"/>
      <c r="D887" s="183"/>
      <c r="E887" s="184"/>
      <c r="F887" s="185"/>
      <c r="H887" s="182"/>
      <c r="I887" s="182"/>
      <c r="J887" s="182"/>
      <c r="K887" s="182"/>
      <c r="L887" s="182"/>
      <c r="M887" s="186"/>
      <c r="N887" s="186"/>
      <c r="O887" s="186"/>
      <c r="P887" s="186"/>
      <c r="Q887" s="187"/>
      <c r="R887" s="186"/>
      <c r="S887" s="186"/>
    </row>
    <row r="888" customFormat="false" ht="14" hidden="false" customHeight="false" outlineLevel="0" collapsed="false">
      <c r="A888" s="182"/>
      <c r="C888" s="182"/>
      <c r="D888" s="183"/>
      <c r="E888" s="184"/>
      <c r="F888" s="185"/>
      <c r="H888" s="182"/>
      <c r="I888" s="182"/>
      <c r="J888" s="182"/>
      <c r="K888" s="182"/>
      <c r="L888" s="182"/>
      <c r="M888" s="186"/>
      <c r="N888" s="186"/>
      <c r="O888" s="186"/>
      <c r="P888" s="186"/>
      <c r="Q888" s="187"/>
      <c r="R888" s="186"/>
      <c r="S888" s="186"/>
    </row>
    <row r="889" customFormat="false" ht="14" hidden="false" customHeight="false" outlineLevel="0" collapsed="false">
      <c r="A889" s="182"/>
      <c r="C889" s="182"/>
      <c r="D889" s="183"/>
      <c r="E889" s="184"/>
      <c r="F889" s="185"/>
      <c r="H889" s="182"/>
      <c r="I889" s="182"/>
      <c r="J889" s="182"/>
      <c r="K889" s="182"/>
      <c r="L889" s="182"/>
      <c r="M889" s="186"/>
      <c r="N889" s="186"/>
      <c r="O889" s="186"/>
      <c r="P889" s="186"/>
      <c r="Q889" s="187"/>
      <c r="R889" s="186"/>
      <c r="S889" s="186"/>
    </row>
    <row r="890" customFormat="false" ht="14" hidden="false" customHeight="false" outlineLevel="0" collapsed="false">
      <c r="A890" s="182"/>
      <c r="C890" s="182"/>
      <c r="D890" s="183"/>
      <c r="E890" s="184"/>
      <c r="F890" s="185"/>
      <c r="H890" s="182"/>
      <c r="I890" s="182"/>
      <c r="J890" s="182"/>
      <c r="K890" s="182"/>
      <c r="L890" s="182"/>
      <c r="M890" s="186"/>
      <c r="N890" s="186"/>
      <c r="O890" s="186"/>
      <c r="P890" s="186"/>
      <c r="Q890" s="187"/>
      <c r="R890" s="186"/>
      <c r="S890" s="186"/>
    </row>
    <row r="891" customFormat="false" ht="14" hidden="false" customHeight="false" outlineLevel="0" collapsed="false">
      <c r="A891" s="182"/>
      <c r="C891" s="182"/>
      <c r="D891" s="183"/>
      <c r="E891" s="184"/>
      <c r="F891" s="185"/>
      <c r="H891" s="182"/>
      <c r="I891" s="182"/>
      <c r="J891" s="182"/>
      <c r="K891" s="182"/>
      <c r="L891" s="182"/>
      <c r="M891" s="186"/>
      <c r="N891" s="186"/>
      <c r="O891" s="186"/>
      <c r="P891" s="186"/>
      <c r="Q891" s="187"/>
      <c r="R891" s="186"/>
      <c r="S891" s="186"/>
    </row>
    <row r="892" customFormat="false" ht="14" hidden="false" customHeight="false" outlineLevel="0" collapsed="false">
      <c r="A892" s="182"/>
      <c r="C892" s="182"/>
      <c r="D892" s="183"/>
      <c r="E892" s="184"/>
      <c r="F892" s="185"/>
      <c r="H892" s="182"/>
      <c r="I892" s="182"/>
      <c r="J892" s="182"/>
      <c r="K892" s="182"/>
      <c r="L892" s="182"/>
      <c r="M892" s="186"/>
      <c r="N892" s="186"/>
      <c r="O892" s="186"/>
      <c r="P892" s="186"/>
      <c r="Q892" s="187"/>
      <c r="R892" s="186"/>
      <c r="S892" s="186"/>
    </row>
    <row r="893" customFormat="false" ht="14" hidden="false" customHeight="false" outlineLevel="0" collapsed="false">
      <c r="A893" s="182"/>
      <c r="C893" s="182"/>
      <c r="D893" s="183"/>
      <c r="E893" s="184"/>
      <c r="F893" s="185"/>
      <c r="H893" s="182"/>
      <c r="I893" s="182"/>
      <c r="J893" s="182"/>
      <c r="K893" s="182"/>
      <c r="L893" s="182"/>
      <c r="M893" s="186"/>
      <c r="N893" s="186"/>
      <c r="O893" s="186"/>
      <c r="P893" s="186"/>
      <c r="Q893" s="187"/>
      <c r="R893" s="186"/>
      <c r="S893" s="186"/>
    </row>
    <row r="894" customFormat="false" ht="14" hidden="false" customHeight="false" outlineLevel="0" collapsed="false">
      <c r="A894" s="182"/>
      <c r="C894" s="182"/>
      <c r="D894" s="183"/>
      <c r="E894" s="184"/>
      <c r="F894" s="185"/>
      <c r="H894" s="182"/>
      <c r="I894" s="182"/>
      <c r="J894" s="182"/>
      <c r="K894" s="182"/>
      <c r="L894" s="182"/>
      <c r="M894" s="186"/>
      <c r="N894" s="186"/>
      <c r="O894" s="186"/>
      <c r="P894" s="186"/>
      <c r="Q894" s="187"/>
      <c r="R894" s="186"/>
      <c r="S894" s="186"/>
    </row>
    <row r="895" customFormat="false" ht="14" hidden="false" customHeight="false" outlineLevel="0" collapsed="false">
      <c r="A895" s="182"/>
      <c r="C895" s="182"/>
      <c r="D895" s="183"/>
      <c r="E895" s="184"/>
      <c r="F895" s="185"/>
      <c r="H895" s="182"/>
      <c r="I895" s="182"/>
      <c r="J895" s="182"/>
      <c r="K895" s="182"/>
      <c r="L895" s="182"/>
      <c r="M895" s="186"/>
      <c r="N895" s="186"/>
      <c r="O895" s="186"/>
      <c r="P895" s="186"/>
      <c r="Q895" s="187"/>
      <c r="R895" s="186"/>
      <c r="S895" s="186"/>
    </row>
    <row r="896" customFormat="false" ht="14" hidden="false" customHeight="false" outlineLevel="0" collapsed="false">
      <c r="A896" s="182"/>
      <c r="C896" s="182"/>
      <c r="D896" s="183"/>
      <c r="E896" s="184"/>
      <c r="F896" s="185"/>
      <c r="H896" s="182"/>
      <c r="I896" s="182"/>
      <c r="J896" s="182"/>
      <c r="K896" s="182"/>
      <c r="L896" s="182"/>
      <c r="M896" s="186"/>
      <c r="N896" s="186"/>
      <c r="O896" s="186"/>
      <c r="P896" s="186"/>
      <c r="Q896" s="187"/>
      <c r="R896" s="186"/>
      <c r="S896" s="186"/>
    </row>
    <row r="897" customFormat="false" ht="14" hidden="false" customHeight="false" outlineLevel="0" collapsed="false">
      <c r="A897" s="182"/>
      <c r="C897" s="182"/>
      <c r="D897" s="183"/>
      <c r="E897" s="184"/>
      <c r="F897" s="185"/>
      <c r="H897" s="182"/>
      <c r="I897" s="182"/>
      <c r="J897" s="182"/>
      <c r="K897" s="182"/>
      <c r="L897" s="182"/>
      <c r="M897" s="186"/>
      <c r="N897" s="186"/>
      <c r="O897" s="186"/>
      <c r="P897" s="186"/>
      <c r="Q897" s="187"/>
      <c r="R897" s="186"/>
      <c r="S897" s="186"/>
    </row>
    <row r="898" customFormat="false" ht="14" hidden="false" customHeight="false" outlineLevel="0" collapsed="false">
      <c r="A898" s="182"/>
      <c r="C898" s="182"/>
      <c r="D898" s="183"/>
      <c r="E898" s="184"/>
      <c r="F898" s="185"/>
      <c r="H898" s="182"/>
      <c r="I898" s="182"/>
      <c r="J898" s="182"/>
      <c r="K898" s="182"/>
      <c r="L898" s="182"/>
      <c r="M898" s="186"/>
      <c r="N898" s="186"/>
      <c r="O898" s="186"/>
      <c r="P898" s="186"/>
      <c r="Q898" s="187"/>
      <c r="R898" s="186"/>
      <c r="S898" s="186"/>
    </row>
    <row r="899" customFormat="false" ht="14" hidden="false" customHeight="false" outlineLevel="0" collapsed="false">
      <c r="A899" s="182"/>
      <c r="C899" s="182"/>
      <c r="D899" s="183"/>
      <c r="E899" s="184"/>
      <c r="F899" s="185"/>
      <c r="H899" s="182"/>
      <c r="I899" s="182"/>
      <c r="J899" s="182"/>
      <c r="K899" s="182"/>
      <c r="L899" s="182"/>
      <c r="M899" s="186"/>
      <c r="N899" s="186"/>
      <c r="O899" s="186"/>
      <c r="P899" s="186"/>
      <c r="Q899" s="187"/>
      <c r="R899" s="186"/>
      <c r="S899" s="186"/>
    </row>
    <row r="900" customFormat="false" ht="14" hidden="false" customHeight="false" outlineLevel="0" collapsed="false">
      <c r="A900" s="182"/>
      <c r="C900" s="182"/>
      <c r="D900" s="183"/>
      <c r="E900" s="184"/>
      <c r="F900" s="185"/>
      <c r="H900" s="182"/>
      <c r="I900" s="182"/>
      <c r="J900" s="182"/>
      <c r="K900" s="182"/>
      <c r="L900" s="182"/>
      <c r="M900" s="186"/>
      <c r="N900" s="186"/>
      <c r="O900" s="186"/>
      <c r="P900" s="186"/>
      <c r="Q900" s="187"/>
      <c r="R900" s="186"/>
      <c r="S900" s="186"/>
    </row>
    <row r="901" customFormat="false" ht="14" hidden="false" customHeight="false" outlineLevel="0" collapsed="false">
      <c r="A901" s="182"/>
      <c r="C901" s="182"/>
      <c r="D901" s="183"/>
      <c r="E901" s="184"/>
      <c r="F901" s="185"/>
      <c r="H901" s="182"/>
      <c r="I901" s="182"/>
      <c r="J901" s="182"/>
      <c r="K901" s="182"/>
      <c r="L901" s="182"/>
      <c r="M901" s="186"/>
      <c r="N901" s="186"/>
      <c r="O901" s="186"/>
      <c r="P901" s="186"/>
      <c r="Q901" s="187"/>
      <c r="R901" s="186"/>
      <c r="S901" s="186"/>
    </row>
    <row r="902" customFormat="false" ht="14" hidden="false" customHeight="false" outlineLevel="0" collapsed="false">
      <c r="A902" s="182"/>
      <c r="C902" s="182"/>
      <c r="D902" s="183"/>
      <c r="E902" s="184"/>
      <c r="F902" s="185"/>
      <c r="H902" s="182"/>
      <c r="I902" s="182"/>
      <c r="J902" s="182"/>
      <c r="K902" s="182"/>
      <c r="L902" s="182"/>
      <c r="M902" s="186"/>
      <c r="N902" s="186"/>
      <c r="O902" s="186"/>
      <c r="P902" s="186"/>
      <c r="Q902" s="187"/>
      <c r="R902" s="186"/>
      <c r="S902" s="186"/>
    </row>
    <row r="903" customFormat="false" ht="14" hidden="false" customHeight="false" outlineLevel="0" collapsed="false">
      <c r="A903" s="182"/>
      <c r="C903" s="182"/>
      <c r="D903" s="183"/>
      <c r="E903" s="184"/>
      <c r="F903" s="185"/>
      <c r="H903" s="182"/>
      <c r="I903" s="182"/>
      <c r="J903" s="182"/>
      <c r="K903" s="182"/>
      <c r="L903" s="182"/>
      <c r="M903" s="186"/>
      <c r="N903" s="186"/>
      <c r="O903" s="186"/>
      <c r="P903" s="186"/>
      <c r="Q903" s="187"/>
      <c r="R903" s="186"/>
      <c r="S903" s="186"/>
    </row>
    <row r="904" customFormat="false" ht="14" hidden="false" customHeight="false" outlineLevel="0" collapsed="false">
      <c r="A904" s="182"/>
      <c r="C904" s="182"/>
      <c r="D904" s="183"/>
      <c r="E904" s="184"/>
      <c r="F904" s="185"/>
      <c r="H904" s="182"/>
      <c r="I904" s="182"/>
      <c r="J904" s="182"/>
      <c r="K904" s="182"/>
      <c r="L904" s="182"/>
      <c r="M904" s="186"/>
      <c r="N904" s="186"/>
      <c r="O904" s="186"/>
      <c r="P904" s="186"/>
      <c r="Q904" s="187"/>
      <c r="R904" s="186"/>
      <c r="S904" s="186"/>
    </row>
    <row r="905" customFormat="false" ht="14" hidden="false" customHeight="false" outlineLevel="0" collapsed="false">
      <c r="A905" s="182"/>
      <c r="C905" s="182"/>
      <c r="D905" s="183"/>
      <c r="E905" s="184"/>
      <c r="F905" s="185"/>
      <c r="H905" s="182"/>
      <c r="I905" s="182"/>
      <c r="J905" s="182"/>
      <c r="K905" s="182"/>
      <c r="L905" s="182"/>
      <c r="M905" s="186"/>
      <c r="N905" s="186"/>
      <c r="O905" s="186"/>
      <c r="P905" s="186"/>
      <c r="Q905" s="187"/>
      <c r="R905" s="186"/>
      <c r="S905" s="186"/>
    </row>
    <row r="906" customFormat="false" ht="14" hidden="false" customHeight="false" outlineLevel="0" collapsed="false">
      <c r="A906" s="182"/>
      <c r="C906" s="182"/>
      <c r="D906" s="183"/>
      <c r="E906" s="184"/>
      <c r="F906" s="185"/>
      <c r="H906" s="182"/>
      <c r="I906" s="182"/>
      <c r="J906" s="182"/>
      <c r="K906" s="182"/>
      <c r="L906" s="182"/>
      <c r="M906" s="186"/>
      <c r="N906" s="186"/>
      <c r="O906" s="186"/>
      <c r="P906" s="186"/>
      <c r="Q906" s="187"/>
      <c r="R906" s="186"/>
      <c r="S906" s="186"/>
    </row>
    <row r="907" customFormat="false" ht="14" hidden="false" customHeight="false" outlineLevel="0" collapsed="false">
      <c r="A907" s="182"/>
      <c r="C907" s="182"/>
      <c r="D907" s="183"/>
      <c r="E907" s="184"/>
      <c r="F907" s="185"/>
      <c r="H907" s="182"/>
      <c r="I907" s="182"/>
      <c r="J907" s="182"/>
      <c r="K907" s="182"/>
      <c r="L907" s="182"/>
      <c r="M907" s="186"/>
      <c r="N907" s="186"/>
      <c r="O907" s="186"/>
      <c r="P907" s="186"/>
      <c r="Q907" s="187"/>
      <c r="R907" s="186"/>
      <c r="S907" s="186"/>
    </row>
    <row r="908" customFormat="false" ht="14" hidden="false" customHeight="false" outlineLevel="0" collapsed="false">
      <c r="A908" s="182"/>
      <c r="C908" s="182"/>
      <c r="D908" s="183"/>
      <c r="E908" s="184"/>
      <c r="F908" s="185"/>
      <c r="H908" s="182"/>
      <c r="I908" s="182"/>
      <c r="J908" s="182"/>
      <c r="K908" s="182"/>
      <c r="L908" s="182"/>
      <c r="M908" s="186"/>
      <c r="N908" s="186"/>
      <c r="O908" s="186"/>
      <c r="P908" s="186"/>
      <c r="Q908" s="187"/>
      <c r="R908" s="186"/>
      <c r="S908" s="186"/>
    </row>
    <row r="909" customFormat="false" ht="14" hidden="false" customHeight="false" outlineLevel="0" collapsed="false">
      <c r="A909" s="182"/>
      <c r="C909" s="182"/>
      <c r="D909" s="183"/>
      <c r="E909" s="184"/>
      <c r="F909" s="185"/>
      <c r="H909" s="182"/>
      <c r="I909" s="182"/>
      <c r="J909" s="182"/>
      <c r="K909" s="182"/>
      <c r="L909" s="182"/>
      <c r="M909" s="186"/>
      <c r="N909" s="186"/>
      <c r="O909" s="186"/>
      <c r="P909" s="186"/>
      <c r="Q909" s="187"/>
      <c r="R909" s="186"/>
      <c r="S909" s="186"/>
    </row>
    <row r="910" customFormat="false" ht="14" hidden="false" customHeight="false" outlineLevel="0" collapsed="false">
      <c r="A910" s="182"/>
      <c r="C910" s="182"/>
      <c r="D910" s="183"/>
      <c r="E910" s="184"/>
      <c r="F910" s="185"/>
      <c r="H910" s="182"/>
      <c r="I910" s="182"/>
      <c r="J910" s="182"/>
      <c r="K910" s="182"/>
      <c r="L910" s="182"/>
      <c r="M910" s="186"/>
      <c r="N910" s="186"/>
      <c r="O910" s="186"/>
      <c r="P910" s="186"/>
      <c r="Q910" s="187"/>
      <c r="R910" s="186"/>
      <c r="S910" s="186"/>
    </row>
    <row r="911" customFormat="false" ht="14" hidden="false" customHeight="false" outlineLevel="0" collapsed="false">
      <c r="A911" s="182"/>
      <c r="C911" s="182"/>
      <c r="D911" s="183"/>
      <c r="E911" s="184"/>
      <c r="F911" s="185"/>
      <c r="H911" s="182"/>
      <c r="I911" s="182"/>
      <c r="J911" s="182"/>
      <c r="K911" s="182"/>
      <c r="L911" s="182"/>
      <c r="M911" s="186"/>
      <c r="N911" s="186"/>
      <c r="O911" s="186"/>
      <c r="P911" s="186"/>
      <c r="Q911" s="187"/>
      <c r="R911" s="186"/>
      <c r="S911" s="186"/>
    </row>
    <row r="912" customFormat="false" ht="14" hidden="false" customHeight="false" outlineLevel="0" collapsed="false">
      <c r="A912" s="182"/>
      <c r="C912" s="182"/>
      <c r="D912" s="183"/>
      <c r="E912" s="184"/>
      <c r="F912" s="185"/>
      <c r="H912" s="182"/>
      <c r="I912" s="182"/>
      <c r="J912" s="182"/>
      <c r="K912" s="182"/>
      <c r="L912" s="182"/>
      <c r="M912" s="186"/>
      <c r="N912" s="186"/>
      <c r="O912" s="186"/>
      <c r="P912" s="186"/>
      <c r="Q912" s="187"/>
      <c r="R912" s="186"/>
      <c r="S912" s="186"/>
    </row>
    <row r="913" customFormat="false" ht="14" hidden="false" customHeight="false" outlineLevel="0" collapsed="false">
      <c r="A913" s="182"/>
      <c r="C913" s="182"/>
      <c r="D913" s="183"/>
      <c r="E913" s="184"/>
      <c r="F913" s="185"/>
      <c r="H913" s="182"/>
      <c r="I913" s="182"/>
      <c r="J913" s="182"/>
      <c r="K913" s="182"/>
      <c r="L913" s="182"/>
      <c r="M913" s="186"/>
      <c r="N913" s="186"/>
      <c r="O913" s="186"/>
      <c r="P913" s="186"/>
      <c r="Q913" s="187"/>
      <c r="R913" s="186"/>
      <c r="S913" s="186"/>
    </row>
    <row r="914" customFormat="false" ht="14" hidden="false" customHeight="false" outlineLevel="0" collapsed="false">
      <c r="A914" s="182"/>
      <c r="C914" s="182"/>
      <c r="D914" s="183"/>
      <c r="E914" s="184"/>
      <c r="F914" s="185"/>
      <c r="H914" s="182"/>
      <c r="I914" s="182"/>
      <c r="J914" s="182"/>
      <c r="K914" s="182"/>
      <c r="L914" s="182"/>
      <c r="M914" s="186"/>
      <c r="N914" s="186"/>
      <c r="O914" s="186"/>
      <c r="P914" s="186"/>
      <c r="Q914" s="187"/>
      <c r="R914" s="186"/>
      <c r="S914" s="186"/>
    </row>
    <row r="915" customFormat="false" ht="14" hidden="false" customHeight="false" outlineLevel="0" collapsed="false">
      <c r="A915" s="182"/>
      <c r="C915" s="182"/>
      <c r="D915" s="183"/>
      <c r="E915" s="184"/>
      <c r="F915" s="185"/>
      <c r="H915" s="182"/>
      <c r="I915" s="182"/>
      <c r="J915" s="182"/>
      <c r="K915" s="182"/>
      <c r="L915" s="182"/>
      <c r="M915" s="186"/>
      <c r="N915" s="186"/>
      <c r="O915" s="186"/>
      <c r="P915" s="186"/>
      <c r="Q915" s="187"/>
      <c r="R915" s="186"/>
      <c r="S915" s="186"/>
    </row>
    <row r="916" customFormat="false" ht="14" hidden="false" customHeight="false" outlineLevel="0" collapsed="false">
      <c r="A916" s="182"/>
      <c r="C916" s="182"/>
      <c r="D916" s="183"/>
      <c r="E916" s="184"/>
      <c r="F916" s="185"/>
      <c r="H916" s="182"/>
      <c r="I916" s="182"/>
      <c r="J916" s="182"/>
      <c r="K916" s="182"/>
      <c r="L916" s="182"/>
      <c r="M916" s="186"/>
      <c r="N916" s="186"/>
      <c r="O916" s="186"/>
      <c r="P916" s="186"/>
      <c r="Q916" s="187"/>
      <c r="R916" s="186"/>
      <c r="S916" s="186"/>
    </row>
    <row r="917" customFormat="false" ht="14" hidden="false" customHeight="false" outlineLevel="0" collapsed="false">
      <c r="A917" s="182"/>
      <c r="C917" s="182"/>
      <c r="D917" s="183"/>
      <c r="E917" s="184"/>
      <c r="F917" s="185"/>
      <c r="H917" s="182"/>
      <c r="I917" s="182"/>
      <c r="J917" s="182"/>
      <c r="K917" s="182"/>
      <c r="L917" s="182"/>
      <c r="M917" s="186"/>
      <c r="N917" s="186"/>
      <c r="O917" s="186"/>
      <c r="P917" s="186"/>
      <c r="Q917" s="187"/>
      <c r="R917" s="186"/>
      <c r="S917" s="186"/>
    </row>
    <row r="918" customFormat="false" ht="14" hidden="false" customHeight="false" outlineLevel="0" collapsed="false">
      <c r="A918" s="182"/>
      <c r="C918" s="182"/>
      <c r="D918" s="183"/>
      <c r="E918" s="184"/>
      <c r="F918" s="185"/>
      <c r="H918" s="182"/>
      <c r="I918" s="182"/>
      <c r="J918" s="182"/>
      <c r="K918" s="182"/>
      <c r="L918" s="182"/>
      <c r="M918" s="186"/>
      <c r="N918" s="186"/>
      <c r="O918" s="186"/>
      <c r="P918" s="186"/>
      <c r="Q918" s="187"/>
      <c r="R918" s="186"/>
      <c r="S918" s="186"/>
    </row>
    <row r="919" customFormat="false" ht="14" hidden="false" customHeight="false" outlineLevel="0" collapsed="false">
      <c r="A919" s="182"/>
      <c r="C919" s="182"/>
      <c r="D919" s="183"/>
      <c r="E919" s="184"/>
      <c r="F919" s="185"/>
      <c r="H919" s="182"/>
      <c r="I919" s="182"/>
      <c r="J919" s="182"/>
      <c r="K919" s="182"/>
      <c r="L919" s="182"/>
      <c r="M919" s="186"/>
      <c r="N919" s="186"/>
      <c r="O919" s="186"/>
      <c r="P919" s="186"/>
      <c r="Q919" s="187"/>
      <c r="R919" s="186"/>
      <c r="S919" s="186"/>
    </row>
    <row r="920" customFormat="false" ht="14" hidden="false" customHeight="false" outlineLevel="0" collapsed="false">
      <c r="A920" s="182"/>
      <c r="C920" s="182"/>
      <c r="D920" s="183"/>
      <c r="E920" s="184"/>
      <c r="F920" s="185"/>
      <c r="H920" s="182"/>
      <c r="I920" s="182"/>
      <c r="J920" s="182"/>
      <c r="K920" s="182"/>
      <c r="L920" s="182"/>
      <c r="M920" s="186"/>
      <c r="N920" s="186"/>
      <c r="O920" s="186"/>
      <c r="P920" s="186"/>
      <c r="Q920" s="187"/>
      <c r="R920" s="186"/>
      <c r="S920" s="186"/>
    </row>
    <row r="921" customFormat="false" ht="14" hidden="false" customHeight="false" outlineLevel="0" collapsed="false">
      <c r="A921" s="182"/>
      <c r="C921" s="182"/>
      <c r="D921" s="183"/>
      <c r="E921" s="184"/>
      <c r="F921" s="185"/>
      <c r="H921" s="182"/>
      <c r="I921" s="182"/>
      <c r="J921" s="182"/>
      <c r="K921" s="182"/>
      <c r="L921" s="182"/>
      <c r="M921" s="186"/>
      <c r="N921" s="186"/>
      <c r="O921" s="186"/>
      <c r="P921" s="186"/>
      <c r="Q921" s="187"/>
      <c r="R921" s="186"/>
      <c r="S921" s="186"/>
    </row>
    <row r="922" customFormat="false" ht="14" hidden="false" customHeight="false" outlineLevel="0" collapsed="false">
      <c r="A922" s="182"/>
      <c r="C922" s="182"/>
      <c r="D922" s="183"/>
      <c r="E922" s="184"/>
      <c r="F922" s="185"/>
      <c r="H922" s="182"/>
      <c r="I922" s="182"/>
      <c r="J922" s="182"/>
      <c r="K922" s="182"/>
      <c r="L922" s="182"/>
      <c r="M922" s="186"/>
      <c r="N922" s="186"/>
      <c r="O922" s="186"/>
      <c r="P922" s="186"/>
      <c r="Q922" s="187"/>
      <c r="R922" s="186"/>
      <c r="S922" s="186"/>
    </row>
    <row r="923" customFormat="false" ht="14" hidden="false" customHeight="false" outlineLevel="0" collapsed="false">
      <c r="A923" s="182"/>
      <c r="C923" s="182"/>
      <c r="D923" s="183"/>
      <c r="E923" s="184"/>
      <c r="F923" s="185"/>
      <c r="H923" s="182"/>
      <c r="I923" s="182"/>
      <c r="J923" s="182"/>
      <c r="K923" s="182"/>
      <c r="L923" s="182"/>
      <c r="M923" s="186"/>
      <c r="N923" s="186"/>
      <c r="O923" s="186"/>
      <c r="P923" s="186"/>
      <c r="Q923" s="187"/>
      <c r="R923" s="186"/>
      <c r="S923" s="186"/>
    </row>
    <row r="924" customFormat="false" ht="14" hidden="false" customHeight="false" outlineLevel="0" collapsed="false">
      <c r="A924" s="182"/>
      <c r="C924" s="182"/>
      <c r="D924" s="183"/>
      <c r="E924" s="184"/>
      <c r="F924" s="185"/>
      <c r="H924" s="182"/>
      <c r="I924" s="182"/>
      <c r="J924" s="182"/>
      <c r="K924" s="182"/>
      <c r="L924" s="182"/>
      <c r="M924" s="186"/>
      <c r="N924" s="186"/>
      <c r="O924" s="186"/>
      <c r="P924" s="186"/>
      <c r="Q924" s="187"/>
      <c r="R924" s="186"/>
      <c r="S924" s="186"/>
    </row>
    <row r="925" customFormat="false" ht="14" hidden="false" customHeight="false" outlineLevel="0" collapsed="false">
      <c r="A925" s="182"/>
      <c r="C925" s="182"/>
      <c r="D925" s="183"/>
      <c r="E925" s="184"/>
      <c r="F925" s="185"/>
      <c r="H925" s="182"/>
      <c r="I925" s="182"/>
      <c r="J925" s="182"/>
      <c r="K925" s="182"/>
      <c r="L925" s="182"/>
      <c r="M925" s="186"/>
      <c r="N925" s="186"/>
      <c r="O925" s="186"/>
      <c r="P925" s="186"/>
      <c r="Q925" s="187"/>
      <c r="R925" s="186"/>
      <c r="S925" s="186"/>
    </row>
    <row r="926" customFormat="false" ht="14" hidden="false" customHeight="false" outlineLevel="0" collapsed="false">
      <c r="A926" s="182"/>
      <c r="C926" s="182"/>
      <c r="D926" s="183"/>
      <c r="E926" s="184"/>
      <c r="F926" s="185"/>
      <c r="H926" s="182"/>
      <c r="I926" s="182"/>
      <c r="J926" s="182"/>
      <c r="K926" s="182"/>
      <c r="L926" s="182"/>
      <c r="M926" s="186"/>
      <c r="N926" s="186"/>
      <c r="O926" s="186"/>
      <c r="P926" s="186"/>
      <c r="Q926" s="187"/>
      <c r="R926" s="186"/>
      <c r="S926" s="186"/>
    </row>
    <row r="927" customFormat="false" ht="14" hidden="false" customHeight="false" outlineLevel="0" collapsed="false">
      <c r="A927" s="182"/>
      <c r="C927" s="182"/>
      <c r="D927" s="183"/>
      <c r="E927" s="184"/>
      <c r="F927" s="185"/>
      <c r="H927" s="182"/>
      <c r="I927" s="182"/>
      <c r="J927" s="182"/>
      <c r="K927" s="182"/>
      <c r="L927" s="182"/>
      <c r="M927" s="186"/>
      <c r="N927" s="186"/>
      <c r="O927" s="186"/>
      <c r="P927" s="186"/>
      <c r="Q927" s="187"/>
      <c r="R927" s="186"/>
      <c r="S927" s="186"/>
    </row>
    <row r="928" customFormat="false" ht="14" hidden="false" customHeight="false" outlineLevel="0" collapsed="false">
      <c r="A928" s="182"/>
      <c r="C928" s="182"/>
      <c r="D928" s="183"/>
      <c r="E928" s="184"/>
      <c r="F928" s="185"/>
      <c r="H928" s="182"/>
      <c r="I928" s="182"/>
      <c r="J928" s="182"/>
      <c r="K928" s="182"/>
      <c r="L928" s="182"/>
      <c r="M928" s="186"/>
      <c r="N928" s="186"/>
      <c r="O928" s="186"/>
      <c r="P928" s="186"/>
      <c r="Q928" s="187"/>
      <c r="R928" s="186"/>
      <c r="S928" s="186"/>
    </row>
    <row r="929" customFormat="false" ht="14" hidden="false" customHeight="false" outlineLevel="0" collapsed="false">
      <c r="A929" s="182"/>
      <c r="C929" s="182"/>
      <c r="D929" s="183"/>
      <c r="E929" s="184"/>
      <c r="F929" s="185"/>
      <c r="H929" s="182"/>
      <c r="I929" s="182"/>
      <c r="J929" s="182"/>
      <c r="K929" s="182"/>
      <c r="L929" s="182"/>
      <c r="M929" s="186"/>
      <c r="N929" s="186"/>
      <c r="O929" s="186"/>
      <c r="P929" s="186"/>
      <c r="Q929" s="187"/>
      <c r="R929" s="186"/>
      <c r="S929" s="186"/>
    </row>
    <row r="930" customFormat="false" ht="14" hidden="false" customHeight="false" outlineLevel="0" collapsed="false">
      <c r="A930" s="182"/>
      <c r="C930" s="182"/>
      <c r="D930" s="183"/>
      <c r="E930" s="184"/>
      <c r="F930" s="185"/>
      <c r="H930" s="182"/>
      <c r="I930" s="182"/>
      <c r="J930" s="182"/>
      <c r="K930" s="182"/>
      <c r="L930" s="182"/>
      <c r="M930" s="186"/>
      <c r="N930" s="186"/>
      <c r="O930" s="186"/>
      <c r="P930" s="186"/>
      <c r="Q930" s="187"/>
      <c r="R930" s="186"/>
      <c r="S930" s="186"/>
    </row>
    <row r="931" customFormat="false" ht="14" hidden="false" customHeight="false" outlineLevel="0" collapsed="false">
      <c r="A931" s="182"/>
      <c r="C931" s="182"/>
      <c r="D931" s="183"/>
      <c r="E931" s="184"/>
      <c r="F931" s="185"/>
      <c r="H931" s="182"/>
      <c r="I931" s="182"/>
      <c r="J931" s="182"/>
      <c r="K931" s="182"/>
      <c r="L931" s="182"/>
      <c r="M931" s="186"/>
      <c r="N931" s="186"/>
      <c r="O931" s="186"/>
      <c r="P931" s="186"/>
      <c r="Q931" s="187"/>
      <c r="R931" s="186"/>
      <c r="S931" s="186"/>
    </row>
    <row r="932" customFormat="false" ht="14" hidden="false" customHeight="false" outlineLevel="0" collapsed="false">
      <c r="A932" s="182"/>
      <c r="C932" s="182"/>
      <c r="D932" s="183"/>
      <c r="E932" s="184"/>
      <c r="F932" s="185"/>
      <c r="H932" s="182"/>
      <c r="I932" s="182"/>
      <c r="J932" s="182"/>
      <c r="K932" s="182"/>
      <c r="L932" s="182"/>
      <c r="M932" s="186"/>
      <c r="N932" s="186"/>
      <c r="O932" s="186"/>
      <c r="P932" s="186"/>
      <c r="Q932" s="187"/>
      <c r="R932" s="186"/>
      <c r="S932" s="186"/>
    </row>
    <row r="933" customFormat="false" ht="14" hidden="false" customHeight="false" outlineLevel="0" collapsed="false">
      <c r="A933" s="182"/>
      <c r="C933" s="182"/>
      <c r="D933" s="183"/>
      <c r="E933" s="184"/>
      <c r="F933" s="185"/>
      <c r="H933" s="182"/>
      <c r="I933" s="182"/>
      <c r="J933" s="182"/>
      <c r="K933" s="182"/>
      <c r="L933" s="182"/>
      <c r="M933" s="186"/>
      <c r="N933" s="186"/>
      <c r="O933" s="186"/>
      <c r="P933" s="186"/>
      <c r="Q933" s="187"/>
      <c r="R933" s="186"/>
      <c r="S933" s="186"/>
    </row>
    <row r="934" customFormat="false" ht="14" hidden="false" customHeight="false" outlineLevel="0" collapsed="false">
      <c r="A934" s="182"/>
      <c r="C934" s="182"/>
      <c r="D934" s="183"/>
      <c r="E934" s="184"/>
      <c r="F934" s="185"/>
      <c r="H934" s="182"/>
      <c r="I934" s="182"/>
      <c r="J934" s="182"/>
      <c r="K934" s="182"/>
      <c r="L934" s="182"/>
      <c r="M934" s="186"/>
      <c r="N934" s="186"/>
      <c r="O934" s="186"/>
      <c r="P934" s="186"/>
      <c r="Q934" s="187"/>
      <c r="R934" s="186"/>
      <c r="S934" s="186"/>
    </row>
    <row r="935" customFormat="false" ht="14" hidden="false" customHeight="false" outlineLevel="0" collapsed="false">
      <c r="A935" s="182"/>
      <c r="C935" s="182"/>
      <c r="D935" s="183"/>
      <c r="E935" s="184"/>
      <c r="F935" s="185"/>
      <c r="H935" s="182"/>
      <c r="I935" s="182"/>
      <c r="J935" s="182"/>
      <c r="K935" s="182"/>
      <c r="L935" s="182"/>
      <c r="M935" s="186"/>
      <c r="N935" s="186"/>
      <c r="O935" s="186"/>
      <c r="P935" s="186"/>
      <c r="Q935" s="187"/>
      <c r="R935" s="186"/>
      <c r="S935" s="186"/>
    </row>
    <row r="936" customFormat="false" ht="14" hidden="false" customHeight="false" outlineLevel="0" collapsed="false">
      <c r="A936" s="182"/>
      <c r="C936" s="182"/>
      <c r="D936" s="183"/>
      <c r="E936" s="184"/>
      <c r="F936" s="185"/>
      <c r="H936" s="182"/>
      <c r="I936" s="182"/>
      <c r="J936" s="182"/>
      <c r="K936" s="182"/>
      <c r="L936" s="182"/>
      <c r="M936" s="186"/>
      <c r="N936" s="186"/>
      <c r="O936" s="186"/>
      <c r="P936" s="186"/>
      <c r="Q936" s="187"/>
      <c r="R936" s="186"/>
      <c r="S936" s="186"/>
    </row>
    <row r="937" customFormat="false" ht="14" hidden="false" customHeight="false" outlineLevel="0" collapsed="false">
      <c r="A937" s="182"/>
      <c r="C937" s="182"/>
      <c r="D937" s="183"/>
      <c r="E937" s="184"/>
      <c r="F937" s="185"/>
      <c r="H937" s="182"/>
      <c r="I937" s="182"/>
      <c r="J937" s="182"/>
      <c r="K937" s="182"/>
      <c r="L937" s="182"/>
      <c r="M937" s="186"/>
      <c r="N937" s="186"/>
      <c r="O937" s="186"/>
      <c r="P937" s="186"/>
      <c r="Q937" s="187"/>
      <c r="R937" s="186"/>
      <c r="S937" s="186"/>
    </row>
    <row r="938" customFormat="false" ht="14" hidden="false" customHeight="false" outlineLevel="0" collapsed="false">
      <c r="A938" s="182"/>
      <c r="C938" s="182"/>
      <c r="D938" s="183"/>
      <c r="E938" s="184"/>
      <c r="F938" s="185"/>
      <c r="H938" s="182"/>
      <c r="I938" s="182"/>
      <c r="J938" s="182"/>
      <c r="K938" s="182"/>
      <c r="L938" s="182"/>
      <c r="M938" s="186"/>
      <c r="N938" s="186"/>
      <c r="O938" s="186"/>
      <c r="P938" s="186"/>
      <c r="Q938" s="187"/>
      <c r="R938" s="186"/>
      <c r="S938" s="186"/>
    </row>
    <row r="939" customFormat="false" ht="14" hidden="false" customHeight="false" outlineLevel="0" collapsed="false">
      <c r="A939" s="182"/>
      <c r="C939" s="182"/>
      <c r="D939" s="183"/>
      <c r="E939" s="184"/>
      <c r="F939" s="185"/>
      <c r="H939" s="182"/>
      <c r="I939" s="182"/>
      <c r="J939" s="182"/>
      <c r="K939" s="182"/>
      <c r="L939" s="182"/>
      <c r="M939" s="186"/>
      <c r="N939" s="186"/>
      <c r="O939" s="186"/>
      <c r="P939" s="186"/>
      <c r="Q939" s="187"/>
      <c r="R939" s="186"/>
      <c r="S939" s="186"/>
    </row>
    <row r="940" customFormat="false" ht="14" hidden="false" customHeight="false" outlineLevel="0" collapsed="false">
      <c r="A940" s="182"/>
      <c r="C940" s="182"/>
      <c r="D940" s="183"/>
      <c r="E940" s="184"/>
      <c r="F940" s="185"/>
      <c r="H940" s="182"/>
      <c r="I940" s="182"/>
      <c r="J940" s="182"/>
      <c r="K940" s="182"/>
      <c r="L940" s="182"/>
      <c r="M940" s="186"/>
      <c r="N940" s="186"/>
      <c r="O940" s="186"/>
      <c r="P940" s="186"/>
      <c r="Q940" s="187"/>
      <c r="R940" s="186"/>
      <c r="S940" s="186"/>
    </row>
    <row r="941" customFormat="false" ht="14" hidden="false" customHeight="false" outlineLevel="0" collapsed="false">
      <c r="A941" s="182"/>
      <c r="C941" s="182"/>
      <c r="D941" s="183"/>
      <c r="E941" s="184"/>
      <c r="F941" s="185"/>
      <c r="H941" s="182"/>
      <c r="I941" s="182"/>
      <c r="J941" s="182"/>
      <c r="K941" s="182"/>
      <c r="L941" s="182"/>
      <c r="M941" s="186"/>
      <c r="N941" s="186"/>
      <c r="O941" s="186"/>
      <c r="P941" s="186"/>
      <c r="Q941" s="187"/>
      <c r="R941" s="186"/>
      <c r="S941" s="186"/>
    </row>
    <row r="942" customFormat="false" ht="14" hidden="false" customHeight="false" outlineLevel="0" collapsed="false">
      <c r="A942" s="182"/>
      <c r="C942" s="182"/>
      <c r="D942" s="183"/>
      <c r="E942" s="184"/>
      <c r="F942" s="185"/>
      <c r="H942" s="182"/>
      <c r="I942" s="182"/>
      <c r="J942" s="182"/>
      <c r="K942" s="182"/>
      <c r="L942" s="182"/>
      <c r="M942" s="186"/>
      <c r="N942" s="186"/>
      <c r="O942" s="186"/>
      <c r="P942" s="186"/>
      <c r="Q942" s="187"/>
      <c r="R942" s="186"/>
      <c r="S942" s="186"/>
    </row>
    <row r="943" customFormat="false" ht="14" hidden="false" customHeight="false" outlineLevel="0" collapsed="false">
      <c r="A943" s="182"/>
      <c r="C943" s="182"/>
      <c r="D943" s="183"/>
      <c r="E943" s="184"/>
      <c r="F943" s="185"/>
      <c r="H943" s="182"/>
      <c r="I943" s="182"/>
      <c r="J943" s="182"/>
      <c r="K943" s="182"/>
      <c r="L943" s="182"/>
      <c r="M943" s="186"/>
      <c r="N943" s="186"/>
      <c r="O943" s="186"/>
      <c r="P943" s="186"/>
      <c r="Q943" s="187"/>
      <c r="R943" s="186"/>
      <c r="S943" s="186"/>
    </row>
    <row r="944" customFormat="false" ht="14" hidden="false" customHeight="false" outlineLevel="0" collapsed="false">
      <c r="A944" s="182"/>
      <c r="C944" s="182"/>
      <c r="D944" s="183"/>
      <c r="E944" s="184"/>
      <c r="F944" s="185"/>
      <c r="H944" s="182"/>
      <c r="I944" s="182"/>
      <c r="J944" s="182"/>
      <c r="K944" s="182"/>
      <c r="L944" s="182"/>
      <c r="M944" s="186"/>
      <c r="N944" s="186"/>
      <c r="O944" s="186"/>
      <c r="P944" s="186"/>
      <c r="Q944" s="187"/>
      <c r="R944" s="186"/>
      <c r="S944" s="186"/>
    </row>
    <row r="945" customFormat="false" ht="14" hidden="false" customHeight="false" outlineLevel="0" collapsed="false">
      <c r="A945" s="182"/>
      <c r="C945" s="182"/>
      <c r="D945" s="183"/>
      <c r="E945" s="184"/>
      <c r="F945" s="185"/>
      <c r="H945" s="182"/>
      <c r="I945" s="182"/>
      <c r="J945" s="182"/>
      <c r="K945" s="182"/>
      <c r="L945" s="182"/>
      <c r="M945" s="186"/>
      <c r="N945" s="186"/>
      <c r="O945" s="186"/>
      <c r="P945" s="186"/>
      <c r="Q945" s="187"/>
      <c r="R945" s="186"/>
      <c r="S945" s="186"/>
    </row>
    <row r="946" customFormat="false" ht="14" hidden="false" customHeight="false" outlineLevel="0" collapsed="false">
      <c r="A946" s="182"/>
      <c r="C946" s="182"/>
      <c r="D946" s="183"/>
      <c r="E946" s="184"/>
      <c r="F946" s="185"/>
      <c r="H946" s="182"/>
      <c r="I946" s="182"/>
      <c r="J946" s="182"/>
      <c r="K946" s="182"/>
      <c r="L946" s="182"/>
      <c r="M946" s="186"/>
      <c r="N946" s="186"/>
      <c r="O946" s="186"/>
      <c r="P946" s="186"/>
      <c r="Q946" s="187"/>
      <c r="R946" s="186"/>
      <c r="S946" s="186"/>
    </row>
    <row r="947" customFormat="false" ht="14" hidden="false" customHeight="false" outlineLevel="0" collapsed="false">
      <c r="A947" s="182"/>
      <c r="C947" s="182"/>
      <c r="D947" s="183"/>
      <c r="E947" s="184"/>
      <c r="F947" s="185"/>
      <c r="H947" s="182"/>
      <c r="I947" s="182"/>
      <c r="J947" s="182"/>
      <c r="K947" s="182"/>
      <c r="L947" s="182"/>
      <c r="M947" s="186"/>
      <c r="N947" s="186"/>
      <c r="O947" s="186"/>
      <c r="P947" s="186"/>
      <c r="Q947" s="187"/>
      <c r="R947" s="186"/>
      <c r="S947" s="186"/>
    </row>
    <row r="948" customFormat="false" ht="14" hidden="false" customHeight="false" outlineLevel="0" collapsed="false">
      <c r="A948" s="182"/>
      <c r="C948" s="182"/>
      <c r="D948" s="183"/>
      <c r="E948" s="184"/>
      <c r="F948" s="185"/>
      <c r="H948" s="182"/>
      <c r="I948" s="182"/>
      <c r="J948" s="182"/>
      <c r="K948" s="182"/>
      <c r="L948" s="182"/>
      <c r="M948" s="186"/>
      <c r="N948" s="186"/>
      <c r="O948" s="186"/>
      <c r="P948" s="186"/>
      <c r="Q948" s="187"/>
      <c r="R948" s="186"/>
      <c r="S948" s="186"/>
    </row>
    <row r="949" customFormat="false" ht="14" hidden="false" customHeight="false" outlineLevel="0" collapsed="false">
      <c r="A949" s="182"/>
      <c r="C949" s="182"/>
      <c r="D949" s="183"/>
      <c r="E949" s="184"/>
      <c r="F949" s="185"/>
      <c r="H949" s="182"/>
      <c r="I949" s="182"/>
      <c r="J949" s="182"/>
      <c r="K949" s="182"/>
      <c r="L949" s="182"/>
      <c r="M949" s="186"/>
      <c r="N949" s="186"/>
      <c r="O949" s="186"/>
      <c r="P949" s="186"/>
      <c r="Q949" s="187"/>
      <c r="R949" s="186"/>
      <c r="S949" s="186"/>
    </row>
    <row r="950" customFormat="false" ht="14" hidden="false" customHeight="false" outlineLevel="0" collapsed="false">
      <c r="A950" s="182"/>
      <c r="C950" s="182"/>
      <c r="D950" s="183"/>
      <c r="E950" s="184"/>
      <c r="F950" s="185"/>
      <c r="H950" s="182"/>
      <c r="I950" s="182"/>
      <c r="J950" s="182"/>
      <c r="K950" s="182"/>
      <c r="L950" s="182"/>
      <c r="M950" s="186"/>
      <c r="N950" s="186"/>
      <c r="O950" s="186"/>
      <c r="P950" s="186"/>
      <c r="Q950" s="187"/>
      <c r="R950" s="186"/>
      <c r="S950" s="186"/>
    </row>
    <row r="951" customFormat="false" ht="14" hidden="false" customHeight="false" outlineLevel="0" collapsed="false">
      <c r="A951" s="182"/>
      <c r="C951" s="182"/>
      <c r="D951" s="183"/>
      <c r="E951" s="184"/>
      <c r="F951" s="185"/>
      <c r="H951" s="182"/>
      <c r="I951" s="182"/>
      <c r="J951" s="182"/>
      <c r="K951" s="182"/>
      <c r="L951" s="182"/>
      <c r="M951" s="186"/>
      <c r="N951" s="186"/>
      <c r="O951" s="186"/>
      <c r="P951" s="186"/>
      <c r="Q951" s="187"/>
      <c r="R951" s="186"/>
      <c r="S951" s="186"/>
    </row>
    <row r="952" customFormat="false" ht="14" hidden="false" customHeight="false" outlineLevel="0" collapsed="false">
      <c r="A952" s="182"/>
      <c r="C952" s="182"/>
      <c r="D952" s="183"/>
      <c r="E952" s="184"/>
      <c r="F952" s="185"/>
      <c r="H952" s="182"/>
      <c r="I952" s="182"/>
      <c r="J952" s="182"/>
      <c r="K952" s="182"/>
      <c r="L952" s="182"/>
      <c r="M952" s="186"/>
      <c r="N952" s="186"/>
      <c r="O952" s="186"/>
      <c r="P952" s="186"/>
      <c r="Q952" s="187"/>
      <c r="R952" s="186"/>
      <c r="S952" s="186"/>
    </row>
    <row r="953" customFormat="false" ht="14" hidden="false" customHeight="false" outlineLevel="0" collapsed="false">
      <c r="A953" s="182"/>
      <c r="C953" s="182"/>
      <c r="D953" s="183"/>
      <c r="E953" s="184"/>
      <c r="F953" s="185"/>
      <c r="H953" s="182"/>
      <c r="I953" s="182"/>
      <c r="J953" s="182"/>
      <c r="K953" s="182"/>
      <c r="L953" s="182"/>
      <c r="M953" s="186"/>
      <c r="N953" s="186"/>
      <c r="O953" s="186"/>
      <c r="P953" s="186"/>
      <c r="Q953" s="187"/>
      <c r="R953" s="186"/>
      <c r="S953" s="186"/>
    </row>
    <row r="954" customFormat="false" ht="14" hidden="false" customHeight="false" outlineLevel="0" collapsed="false">
      <c r="A954" s="182"/>
      <c r="C954" s="182"/>
      <c r="D954" s="183"/>
      <c r="E954" s="184"/>
      <c r="F954" s="185"/>
      <c r="H954" s="182"/>
      <c r="I954" s="182"/>
      <c r="J954" s="182"/>
      <c r="K954" s="182"/>
      <c r="L954" s="182"/>
      <c r="M954" s="186"/>
      <c r="N954" s="186"/>
      <c r="O954" s="186"/>
      <c r="P954" s="186"/>
      <c r="Q954" s="187"/>
      <c r="R954" s="186"/>
      <c r="S954" s="186"/>
    </row>
    <row r="955" customFormat="false" ht="14" hidden="false" customHeight="false" outlineLevel="0" collapsed="false">
      <c r="A955" s="182"/>
      <c r="C955" s="182"/>
      <c r="D955" s="183"/>
      <c r="E955" s="184"/>
      <c r="F955" s="185"/>
      <c r="H955" s="182"/>
      <c r="I955" s="182"/>
      <c r="J955" s="182"/>
      <c r="K955" s="182"/>
      <c r="L955" s="182"/>
      <c r="M955" s="186"/>
      <c r="N955" s="186"/>
      <c r="O955" s="186"/>
      <c r="P955" s="186"/>
      <c r="Q955" s="187"/>
      <c r="R955" s="186"/>
      <c r="S955" s="186"/>
    </row>
    <row r="956" customFormat="false" ht="14" hidden="false" customHeight="false" outlineLevel="0" collapsed="false">
      <c r="A956" s="182"/>
      <c r="C956" s="182"/>
      <c r="D956" s="183"/>
      <c r="E956" s="184"/>
      <c r="F956" s="185"/>
      <c r="H956" s="182"/>
      <c r="I956" s="182"/>
      <c r="J956" s="182"/>
      <c r="K956" s="182"/>
      <c r="L956" s="182"/>
      <c r="M956" s="186"/>
      <c r="N956" s="186"/>
      <c r="O956" s="186"/>
      <c r="P956" s="186"/>
      <c r="Q956" s="187"/>
      <c r="R956" s="186"/>
      <c r="S956" s="186"/>
    </row>
    <row r="957" customFormat="false" ht="14" hidden="false" customHeight="false" outlineLevel="0" collapsed="false">
      <c r="A957" s="182"/>
      <c r="C957" s="182"/>
      <c r="D957" s="183"/>
      <c r="E957" s="184"/>
      <c r="F957" s="185"/>
      <c r="H957" s="182"/>
      <c r="I957" s="182"/>
      <c r="J957" s="182"/>
      <c r="K957" s="182"/>
      <c r="L957" s="182"/>
      <c r="M957" s="186"/>
      <c r="N957" s="186"/>
      <c r="O957" s="186"/>
      <c r="P957" s="186"/>
      <c r="Q957" s="187"/>
      <c r="R957" s="186"/>
      <c r="S957" s="186"/>
    </row>
    <row r="958" customFormat="false" ht="14" hidden="false" customHeight="false" outlineLevel="0" collapsed="false">
      <c r="A958" s="182"/>
      <c r="C958" s="182"/>
      <c r="D958" s="183"/>
      <c r="E958" s="184"/>
      <c r="F958" s="185"/>
      <c r="H958" s="182"/>
      <c r="I958" s="182"/>
      <c r="J958" s="182"/>
      <c r="K958" s="182"/>
      <c r="L958" s="182"/>
      <c r="M958" s="186"/>
      <c r="N958" s="186"/>
      <c r="O958" s="186"/>
      <c r="P958" s="186"/>
      <c r="Q958" s="187"/>
      <c r="R958" s="186"/>
      <c r="S958" s="186"/>
    </row>
    <row r="959" customFormat="false" ht="14" hidden="false" customHeight="false" outlineLevel="0" collapsed="false">
      <c r="A959" s="182"/>
      <c r="C959" s="182"/>
      <c r="D959" s="183"/>
      <c r="E959" s="184"/>
      <c r="F959" s="185"/>
      <c r="H959" s="182"/>
      <c r="I959" s="182"/>
      <c r="J959" s="182"/>
      <c r="K959" s="182"/>
      <c r="L959" s="182"/>
      <c r="M959" s="186"/>
      <c r="N959" s="186"/>
      <c r="O959" s="186"/>
      <c r="P959" s="186"/>
      <c r="Q959" s="187"/>
      <c r="R959" s="186"/>
      <c r="S959" s="186"/>
    </row>
    <row r="960" customFormat="false" ht="14" hidden="false" customHeight="false" outlineLevel="0" collapsed="false">
      <c r="A960" s="182"/>
      <c r="C960" s="182"/>
      <c r="D960" s="183"/>
      <c r="E960" s="184"/>
      <c r="F960" s="185"/>
      <c r="H960" s="182"/>
      <c r="I960" s="182"/>
      <c r="J960" s="182"/>
      <c r="K960" s="182"/>
      <c r="L960" s="182"/>
      <c r="M960" s="186"/>
      <c r="N960" s="186"/>
      <c r="O960" s="186"/>
      <c r="P960" s="186"/>
      <c r="Q960" s="187"/>
      <c r="R960" s="186"/>
      <c r="S960" s="186"/>
    </row>
    <row r="961" customFormat="false" ht="14" hidden="false" customHeight="false" outlineLevel="0" collapsed="false">
      <c r="A961" s="182"/>
      <c r="C961" s="182"/>
      <c r="D961" s="183"/>
      <c r="E961" s="184"/>
      <c r="F961" s="185"/>
      <c r="H961" s="182"/>
      <c r="I961" s="182"/>
      <c r="J961" s="182"/>
      <c r="K961" s="182"/>
      <c r="L961" s="182"/>
      <c r="M961" s="186"/>
      <c r="N961" s="186"/>
      <c r="O961" s="186"/>
      <c r="P961" s="186"/>
      <c r="Q961" s="187"/>
      <c r="R961" s="186"/>
      <c r="S961" s="186"/>
    </row>
    <row r="962" customFormat="false" ht="14" hidden="false" customHeight="false" outlineLevel="0" collapsed="false">
      <c r="A962" s="182"/>
      <c r="C962" s="182"/>
      <c r="D962" s="183"/>
      <c r="E962" s="184"/>
      <c r="F962" s="185"/>
      <c r="H962" s="182"/>
      <c r="I962" s="182"/>
      <c r="J962" s="182"/>
      <c r="K962" s="182"/>
      <c r="L962" s="182"/>
      <c r="M962" s="186"/>
      <c r="N962" s="186"/>
      <c r="O962" s="186"/>
      <c r="P962" s="186"/>
      <c r="Q962" s="187"/>
      <c r="R962" s="186"/>
      <c r="S962" s="186"/>
    </row>
    <row r="963" customFormat="false" ht="14" hidden="false" customHeight="false" outlineLevel="0" collapsed="false">
      <c r="A963" s="182"/>
      <c r="C963" s="182"/>
      <c r="D963" s="183"/>
      <c r="E963" s="184"/>
      <c r="F963" s="185"/>
      <c r="H963" s="182"/>
      <c r="I963" s="182"/>
      <c r="J963" s="182"/>
      <c r="K963" s="182"/>
      <c r="L963" s="182"/>
      <c r="M963" s="186"/>
      <c r="N963" s="186"/>
      <c r="O963" s="186"/>
      <c r="P963" s="186"/>
      <c r="Q963" s="187"/>
      <c r="R963" s="186"/>
      <c r="S963" s="186"/>
    </row>
    <row r="964" customFormat="false" ht="14" hidden="false" customHeight="false" outlineLevel="0" collapsed="false">
      <c r="A964" s="182"/>
      <c r="C964" s="182"/>
      <c r="D964" s="183"/>
      <c r="E964" s="184"/>
      <c r="F964" s="185"/>
      <c r="H964" s="182"/>
      <c r="I964" s="182"/>
      <c r="J964" s="182"/>
      <c r="K964" s="182"/>
      <c r="L964" s="182"/>
      <c r="M964" s="186"/>
      <c r="N964" s="186"/>
      <c r="O964" s="186"/>
      <c r="P964" s="186"/>
      <c r="Q964" s="187"/>
      <c r="R964" s="186"/>
      <c r="S964" s="186"/>
    </row>
    <row r="965" customFormat="false" ht="14" hidden="false" customHeight="false" outlineLevel="0" collapsed="false">
      <c r="A965" s="182"/>
      <c r="C965" s="182"/>
      <c r="D965" s="183"/>
      <c r="E965" s="184"/>
      <c r="F965" s="185"/>
      <c r="H965" s="182"/>
      <c r="I965" s="182"/>
      <c r="J965" s="182"/>
      <c r="K965" s="182"/>
      <c r="L965" s="182"/>
      <c r="M965" s="186"/>
      <c r="N965" s="186"/>
      <c r="O965" s="186"/>
      <c r="P965" s="186"/>
      <c r="Q965" s="187"/>
      <c r="R965" s="186"/>
      <c r="S965" s="186"/>
    </row>
    <row r="966" customFormat="false" ht="14" hidden="false" customHeight="false" outlineLevel="0" collapsed="false">
      <c r="A966" s="182"/>
      <c r="C966" s="182"/>
      <c r="D966" s="183"/>
      <c r="E966" s="184"/>
      <c r="F966" s="185"/>
      <c r="H966" s="182"/>
      <c r="I966" s="182"/>
      <c r="J966" s="182"/>
      <c r="K966" s="182"/>
      <c r="L966" s="182"/>
      <c r="M966" s="186"/>
      <c r="N966" s="186"/>
      <c r="O966" s="186"/>
      <c r="P966" s="186"/>
      <c r="Q966" s="187"/>
      <c r="R966" s="186"/>
      <c r="S966" s="186"/>
    </row>
    <row r="967" customFormat="false" ht="14" hidden="false" customHeight="false" outlineLevel="0" collapsed="false">
      <c r="A967" s="182"/>
      <c r="C967" s="182"/>
      <c r="D967" s="183"/>
      <c r="E967" s="184"/>
      <c r="F967" s="185"/>
      <c r="H967" s="182"/>
      <c r="I967" s="182"/>
      <c r="J967" s="182"/>
      <c r="K967" s="182"/>
      <c r="L967" s="182"/>
      <c r="M967" s="186"/>
      <c r="N967" s="186"/>
      <c r="O967" s="186"/>
      <c r="P967" s="186"/>
      <c r="Q967" s="187"/>
      <c r="R967" s="186"/>
      <c r="S967" s="186"/>
    </row>
    <row r="968" customFormat="false" ht="14" hidden="false" customHeight="false" outlineLevel="0" collapsed="false">
      <c r="A968" s="182"/>
      <c r="C968" s="182"/>
      <c r="D968" s="183"/>
      <c r="E968" s="184"/>
      <c r="F968" s="185"/>
      <c r="H968" s="182"/>
      <c r="I968" s="182"/>
      <c r="J968" s="182"/>
      <c r="K968" s="182"/>
      <c r="L968" s="182"/>
      <c r="M968" s="186"/>
      <c r="N968" s="186"/>
      <c r="O968" s="186"/>
      <c r="P968" s="186"/>
      <c r="Q968" s="187"/>
      <c r="R968" s="186"/>
      <c r="S968" s="186"/>
    </row>
    <row r="969" customFormat="false" ht="14" hidden="false" customHeight="false" outlineLevel="0" collapsed="false">
      <c r="A969" s="182"/>
      <c r="C969" s="182"/>
      <c r="D969" s="183"/>
      <c r="E969" s="184"/>
      <c r="F969" s="185"/>
      <c r="H969" s="182"/>
      <c r="I969" s="182"/>
      <c r="J969" s="182"/>
      <c r="K969" s="182"/>
      <c r="L969" s="182"/>
      <c r="M969" s="186"/>
      <c r="N969" s="186"/>
      <c r="O969" s="186"/>
      <c r="P969" s="186"/>
      <c r="Q969" s="187"/>
      <c r="R969" s="186"/>
      <c r="S969" s="186"/>
    </row>
    <row r="970" customFormat="false" ht="14" hidden="false" customHeight="false" outlineLevel="0" collapsed="false">
      <c r="A970" s="182"/>
      <c r="C970" s="182"/>
      <c r="D970" s="183"/>
      <c r="E970" s="184"/>
      <c r="F970" s="185"/>
      <c r="H970" s="182"/>
      <c r="I970" s="182"/>
      <c r="J970" s="182"/>
      <c r="K970" s="182"/>
      <c r="L970" s="182"/>
      <c r="M970" s="186"/>
      <c r="N970" s="186"/>
      <c r="O970" s="186"/>
      <c r="P970" s="186"/>
      <c r="Q970" s="187"/>
      <c r="R970" s="186"/>
      <c r="S970" s="186"/>
    </row>
    <row r="971" customFormat="false" ht="14" hidden="false" customHeight="false" outlineLevel="0" collapsed="false">
      <c r="A971" s="182"/>
      <c r="C971" s="182"/>
      <c r="D971" s="183"/>
      <c r="E971" s="184"/>
      <c r="F971" s="185"/>
      <c r="H971" s="182"/>
      <c r="I971" s="182"/>
      <c r="J971" s="182"/>
      <c r="K971" s="182"/>
      <c r="L971" s="182"/>
      <c r="M971" s="186"/>
      <c r="N971" s="186"/>
      <c r="O971" s="186"/>
      <c r="P971" s="186"/>
      <c r="Q971" s="187"/>
      <c r="R971" s="186"/>
      <c r="S971" s="186"/>
    </row>
    <row r="972" customFormat="false" ht="14" hidden="false" customHeight="false" outlineLevel="0" collapsed="false">
      <c r="A972" s="182"/>
      <c r="C972" s="182"/>
      <c r="D972" s="183"/>
      <c r="E972" s="184"/>
      <c r="F972" s="185"/>
      <c r="H972" s="182"/>
      <c r="I972" s="182"/>
      <c r="J972" s="182"/>
      <c r="K972" s="182"/>
      <c r="L972" s="182"/>
      <c r="M972" s="186"/>
      <c r="N972" s="186"/>
      <c r="O972" s="186"/>
      <c r="P972" s="186"/>
      <c r="Q972" s="187"/>
      <c r="R972" s="186"/>
      <c r="S972" s="186"/>
    </row>
    <row r="973" customFormat="false" ht="14" hidden="false" customHeight="false" outlineLevel="0" collapsed="false">
      <c r="A973" s="182"/>
      <c r="C973" s="182"/>
      <c r="D973" s="183"/>
      <c r="E973" s="184"/>
      <c r="F973" s="185"/>
      <c r="H973" s="182"/>
      <c r="I973" s="182"/>
      <c r="J973" s="182"/>
      <c r="K973" s="182"/>
      <c r="L973" s="182"/>
      <c r="M973" s="186"/>
      <c r="N973" s="186"/>
      <c r="O973" s="186"/>
      <c r="P973" s="186"/>
      <c r="Q973" s="187"/>
      <c r="R973" s="186"/>
      <c r="S973" s="186"/>
    </row>
    <row r="974" customFormat="false" ht="14" hidden="false" customHeight="false" outlineLevel="0" collapsed="false">
      <c r="A974" s="182"/>
      <c r="C974" s="182"/>
      <c r="D974" s="183"/>
      <c r="E974" s="184"/>
      <c r="F974" s="185"/>
      <c r="H974" s="182"/>
      <c r="I974" s="182"/>
      <c r="J974" s="182"/>
      <c r="K974" s="182"/>
      <c r="L974" s="182"/>
      <c r="M974" s="186"/>
      <c r="N974" s="186"/>
      <c r="O974" s="186"/>
      <c r="P974" s="186"/>
      <c r="Q974" s="187"/>
      <c r="R974" s="186"/>
      <c r="S974" s="186"/>
    </row>
    <row r="975" customFormat="false" ht="14" hidden="false" customHeight="false" outlineLevel="0" collapsed="false">
      <c r="A975" s="182"/>
      <c r="C975" s="182"/>
      <c r="D975" s="183"/>
      <c r="E975" s="184"/>
      <c r="F975" s="185"/>
      <c r="H975" s="182"/>
      <c r="I975" s="182"/>
      <c r="J975" s="182"/>
      <c r="K975" s="182"/>
      <c r="L975" s="182"/>
      <c r="M975" s="186"/>
      <c r="N975" s="186"/>
      <c r="O975" s="186"/>
      <c r="P975" s="186"/>
      <c r="Q975" s="187"/>
      <c r="R975" s="186"/>
      <c r="S975" s="186"/>
    </row>
    <row r="976" customFormat="false" ht="14" hidden="false" customHeight="false" outlineLevel="0" collapsed="false">
      <c r="A976" s="182"/>
      <c r="C976" s="182"/>
      <c r="D976" s="183"/>
      <c r="E976" s="184"/>
      <c r="F976" s="185"/>
      <c r="H976" s="182"/>
      <c r="I976" s="182"/>
      <c r="J976" s="182"/>
      <c r="K976" s="182"/>
      <c r="L976" s="182"/>
      <c r="M976" s="186"/>
      <c r="N976" s="186"/>
      <c r="O976" s="186"/>
      <c r="P976" s="186"/>
      <c r="Q976" s="187"/>
      <c r="R976" s="186"/>
      <c r="S976" s="186"/>
    </row>
    <row r="977" customFormat="false" ht="14" hidden="false" customHeight="false" outlineLevel="0" collapsed="false">
      <c r="A977" s="182"/>
      <c r="C977" s="182"/>
      <c r="D977" s="183"/>
      <c r="E977" s="184"/>
      <c r="F977" s="185"/>
      <c r="H977" s="182"/>
      <c r="I977" s="182"/>
      <c r="J977" s="182"/>
      <c r="K977" s="182"/>
      <c r="L977" s="182"/>
      <c r="M977" s="186"/>
      <c r="N977" s="186"/>
      <c r="O977" s="186"/>
      <c r="P977" s="186"/>
      <c r="Q977" s="187"/>
      <c r="R977" s="186"/>
      <c r="S977" s="186"/>
    </row>
    <row r="978" customFormat="false" ht="14" hidden="false" customHeight="false" outlineLevel="0" collapsed="false">
      <c r="A978" s="182"/>
      <c r="C978" s="182"/>
      <c r="D978" s="183"/>
      <c r="E978" s="184"/>
      <c r="F978" s="185"/>
      <c r="H978" s="182"/>
      <c r="I978" s="182"/>
      <c r="J978" s="182"/>
      <c r="K978" s="182"/>
      <c r="L978" s="182"/>
      <c r="M978" s="186"/>
      <c r="N978" s="186"/>
      <c r="O978" s="186"/>
      <c r="P978" s="186"/>
      <c r="Q978" s="187"/>
      <c r="R978" s="186"/>
      <c r="S978" s="186"/>
    </row>
    <row r="979" customFormat="false" ht="14" hidden="false" customHeight="false" outlineLevel="0" collapsed="false">
      <c r="A979" s="182"/>
      <c r="C979" s="182"/>
      <c r="D979" s="183"/>
      <c r="E979" s="184"/>
      <c r="F979" s="185"/>
      <c r="H979" s="182"/>
      <c r="I979" s="182"/>
      <c r="J979" s="182"/>
      <c r="K979" s="182"/>
      <c r="L979" s="182"/>
      <c r="M979" s="186"/>
      <c r="N979" s="186"/>
      <c r="O979" s="186"/>
      <c r="P979" s="186"/>
      <c r="Q979" s="187"/>
      <c r="R979" s="186"/>
      <c r="S979" s="186"/>
    </row>
    <row r="980" customFormat="false" ht="14" hidden="false" customHeight="false" outlineLevel="0" collapsed="false">
      <c r="A980" s="182"/>
      <c r="C980" s="182"/>
      <c r="D980" s="183"/>
      <c r="E980" s="184"/>
      <c r="F980" s="185"/>
      <c r="H980" s="182"/>
      <c r="I980" s="182"/>
      <c r="J980" s="182"/>
      <c r="K980" s="182"/>
      <c r="L980" s="182"/>
      <c r="M980" s="186"/>
      <c r="N980" s="186"/>
      <c r="O980" s="186"/>
      <c r="P980" s="186"/>
      <c r="Q980" s="187"/>
      <c r="R980" s="186"/>
      <c r="S980" s="186"/>
    </row>
    <row r="981" customFormat="false" ht="14" hidden="false" customHeight="false" outlineLevel="0" collapsed="false">
      <c r="A981" s="182"/>
      <c r="C981" s="182"/>
      <c r="D981" s="183"/>
      <c r="E981" s="184"/>
      <c r="F981" s="185"/>
      <c r="H981" s="182"/>
      <c r="I981" s="182"/>
      <c r="J981" s="182"/>
      <c r="K981" s="182"/>
      <c r="L981" s="182"/>
      <c r="M981" s="186"/>
      <c r="N981" s="186"/>
      <c r="O981" s="186"/>
      <c r="P981" s="186"/>
      <c r="Q981" s="187"/>
      <c r="R981" s="186"/>
      <c r="S981" s="186"/>
    </row>
    <row r="982" customFormat="false" ht="14" hidden="false" customHeight="false" outlineLevel="0" collapsed="false">
      <c r="A982" s="182"/>
      <c r="C982" s="182"/>
      <c r="D982" s="183"/>
      <c r="E982" s="184"/>
      <c r="F982" s="185"/>
      <c r="H982" s="182"/>
      <c r="I982" s="182"/>
      <c r="J982" s="182"/>
      <c r="K982" s="182"/>
      <c r="L982" s="182"/>
      <c r="M982" s="186"/>
      <c r="N982" s="186"/>
      <c r="O982" s="186"/>
      <c r="P982" s="186"/>
      <c r="Q982" s="187"/>
      <c r="R982" s="186"/>
      <c r="S982" s="186"/>
    </row>
    <row r="983" customFormat="false" ht="14" hidden="false" customHeight="false" outlineLevel="0" collapsed="false">
      <c r="A983" s="182"/>
      <c r="C983" s="182"/>
      <c r="D983" s="183"/>
      <c r="E983" s="184"/>
      <c r="F983" s="185"/>
      <c r="H983" s="182"/>
      <c r="I983" s="182"/>
      <c r="J983" s="182"/>
      <c r="K983" s="182"/>
      <c r="L983" s="182"/>
      <c r="M983" s="186"/>
      <c r="N983" s="186"/>
      <c r="O983" s="186"/>
      <c r="P983" s="186"/>
      <c r="Q983" s="187"/>
      <c r="R983" s="186"/>
      <c r="S983" s="186"/>
    </row>
    <row r="984" customFormat="false" ht="14" hidden="false" customHeight="false" outlineLevel="0" collapsed="false">
      <c r="A984" s="182"/>
      <c r="C984" s="182"/>
      <c r="D984" s="183"/>
      <c r="E984" s="184"/>
      <c r="F984" s="185"/>
      <c r="H984" s="182"/>
      <c r="I984" s="182"/>
      <c r="J984" s="182"/>
      <c r="K984" s="182"/>
      <c r="L984" s="182"/>
      <c r="M984" s="186"/>
      <c r="N984" s="186"/>
      <c r="O984" s="186"/>
      <c r="P984" s="186"/>
      <c r="Q984" s="187"/>
      <c r="R984" s="186"/>
      <c r="S984" s="186"/>
    </row>
    <row r="985" customFormat="false" ht="14" hidden="false" customHeight="false" outlineLevel="0" collapsed="false">
      <c r="A985" s="182"/>
      <c r="C985" s="182"/>
      <c r="D985" s="183"/>
      <c r="E985" s="184"/>
      <c r="F985" s="185"/>
      <c r="H985" s="182"/>
      <c r="I985" s="182"/>
      <c r="J985" s="182"/>
      <c r="K985" s="182"/>
      <c r="L985" s="182"/>
      <c r="M985" s="186"/>
      <c r="N985" s="186"/>
      <c r="O985" s="186"/>
      <c r="P985" s="186"/>
      <c r="Q985" s="187"/>
      <c r="R985" s="186"/>
      <c r="S985" s="186"/>
    </row>
    <row r="986" customFormat="false" ht="14" hidden="false" customHeight="false" outlineLevel="0" collapsed="false">
      <c r="A986" s="182"/>
      <c r="C986" s="182"/>
      <c r="D986" s="183"/>
      <c r="E986" s="184"/>
      <c r="F986" s="185"/>
      <c r="H986" s="182"/>
      <c r="I986" s="182"/>
      <c r="J986" s="182"/>
      <c r="K986" s="182"/>
      <c r="L986" s="182"/>
      <c r="M986" s="186"/>
      <c r="N986" s="186"/>
      <c r="O986" s="186"/>
      <c r="P986" s="186"/>
      <c r="Q986" s="187"/>
      <c r="R986" s="186"/>
      <c r="S986" s="186"/>
    </row>
    <row r="987" customFormat="false" ht="14" hidden="false" customHeight="false" outlineLevel="0" collapsed="false">
      <c r="A987" s="182"/>
      <c r="C987" s="182"/>
      <c r="D987" s="183"/>
      <c r="E987" s="184"/>
      <c r="F987" s="185"/>
      <c r="H987" s="182"/>
      <c r="I987" s="182"/>
      <c r="J987" s="182"/>
      <c r="K987" s="182"/>
      <c r="L987" s="182"/>
      <c r="M987" s="186"/>
      <c r="N987" s="186"/>
      <c r="O987" s="186"/>
      <c r="P987" s="186"/>
      <c r="Q987" s="187"/>
      <c r="R987" s="186"/>
      <c r="S987" s="186"/>
    </row>
    <row r="988" customFormat="false" ht="14" hidden="false" customHeight="false" outlineLevel="0" collapsed="false">
      <c r="A988" s="182"/>
      <c r="C988" s="182"/>
      <c r="D988" s="183"/>
      <c r="E988" s="184"/>
      <c r="F988" s="185"/>
      <c r="H988" s="182"/>
      <c r="I988" s="182"/>
      <c r="J988" s="182"/>
      <c r="K988" s="182"/>
      <c r="L988" s="182"/>
      <c r="M988" s="186"/>
      <c r="N988" s="186"/>
      <c r="O988" s="186"/>
      <c r="P988" s="186"/>
      <c r="Q988" s="187"/>
      <c r="R988" s="186"/>
      <c r="S988" s="186"/>
    </row>
    <row r="989" customFormat="false" ht="14" hidden="false" customHeight="false" outlineLevel="0" collapsed="false">
      <c r="A989" s="182"/>
      <c r="C989" s="182"/>
      <c r="D989" s="183"/>
      <c r="E989" s="184"/>
      <c r="F989" s="185"/>
      <c r="H989" s="182"/>
      <c r="I989" s="182"/>
      <c r="J989" s="182"/>
      <c r="K989" s="182"/>
      <c r="L989" s="182"/>
      <c r="M989" s="186"/>
      <c r="N989" s="186"/>
      <c r="O989" s="186"/>
      <c r="P989" s="186"/>
      <c r="Q989" s="187"/>
      <c r="R989" s="186"/>
      <c r="S989" s="186"/>
    </row>
    <row r="990" customFormat="false" ht="14" hidden="false" customHeight="false" outlineLevel="0" collapsed="false">
      <c r="A990" s="182"/>
      <c r="C990" s="182"/>
      <c r="D990" s="183"/>
      <c r="E990" s="184"/>
      <c r="F990" s="185"/>
      <c r="H990" s="182"/>
      <c r="I990" s="182"/>
      <c r="J990" s="182"/>
      <c r="K990" s="182"/>
      <c r="L990" s="182"/>
      <c r="M990" s="186"/>
      <c r="N990" s="186"/>
      <c r="O990" s="186"/>
      <c r="P990" s="186"/>
      <c r="Q990" s="187"/>
      <c r="R990" s="186"/>
      <c r="S990" s="186"/>
    </row>
    <row r="991" customFormat="false" ht="14" hidden="false" customHeight="false" outlineLevel="0" collapsed="false">
      <c r="A991" s="182"/>
      <c r="C991" s="182"/>
      <c r="D991" s="183"/>
      <c r="E991" s="184"/>
      <c r="F991" s="185"/>
      <c r="H991" s="182"/>
      <c r="I991" s="182"/>
      <c r="J991" s="182"/>
      <c r="K991" s="182"/>
      <c r="L991" s="182"/>
      <c r="M991" s="186"/>
      <c r="N991" s="186"/>
      <c r="O991" s="186"/>
      <c r="P991" s="186"/>
      <c r="Q991" s="187"/>
      <c r="R991" s="186"/>
      <c r="S991" s="186"/>
    </row>
    <row r="992" customFormat="false" ht="14" hidden="false" customHeight="false" outlineLevel="0" collapsed="false">
      <c r="A992" s="182"/>
      <c r="C992" s="182"/>
      <c r="D992" s="183"/>
      <c r="E992" s="184"/>
      <c r="F992" s="185"/>
      <c r="H992" s="182"/>
      <c r="I992" s="182"/>
      <c r="J992" s="182"/>
      <c r="K992" s="182"/>
      <c r="L992" s="182"/>
      <c r="M992" s="186"/>
      <c r="N992" s="186"/>
      <c r="O992" s="186"/>
      <c r="P992" s="186"/>
      <c r="Q992" s="187"/>
      <c r="R992" s="186"/>
      <c r="S992" s="186"/>
    </row>
    <row r="993" customFormat="false" ht="14" hidden="false" customHeight="false" outlineLevel="0" collapsed="false">
      <c r="A993" s="182"/>
      <c r="C993" s="182"/>
      <c r="D993" s="183"/>
      <c r="E993" s="184"/>
      <c r="F993" s="185"/>
      <c r="H993" s="182"/>
      <c r="I993" s="182"/>
      <c r="J993" s="182"/>
      <c r="K993" s="182"/>
      <c r="L993" s="182"/>
      <c r="M993" s="186"/>
      <c r="N993" s="186"/>
      <c r="O993" s="186"/>
      <c r="P993" s="186"/>
      <c r="Q993" s="187"/>
      <c r="R993" s="186"/>
      <c r="S993" s="186"/>
    </row>
    <row r="994" customFormat="false" ht="14" hidden="false" customHeight="false" outlineLevel="0" collapsed="false">
      <c r="A994" s="182"/>
      <c r="C994" s="182"/>
      <c r="D994" s="183"/>
      <c r="E994" s="184"/>
      <c r="F994" s="185"/>
      <c r="H994" s="182"/>
      <c r="I994" s="182"/>
      <c r="J994" s="182"/>
      <c r="K994" s="182"/>
      <c r="L994" s="182"/>
      <c r="M994" s="186"/>
      <c r="N994" s="186"/>
      <c r="O994" s="186"/>
      <c r="P994" s="186"/>
      <c r="Q994" s="187"/>
      <c r="R994" s="186"/>
      <c r="S994" s="186"/>
    </row>
    <row r="995" customFormat="false" ht="14" hidden="false" customHeight="false" outlineLevel="0" collapsed="false">
      <c r="A995" s="182"/>
      <c r="C995" s="182"/>
      <c r="D995" s="183"/>
      <c r="E995" s="184"/>
      <c r="F995" s="185"/>
      <c r="H995" s="182"/>
      <c r="I995" s="182"/>
      <c r="J995" s="182"/>
      <c r="K995" s="182"/>
      <c r="L995" s="182"/>
      <c r="M995" s="186"/>
      <c r="N995" s="186"/>
      <c r="O995" s="186"/>
      <c r="P995" s="186"/>
      <c r="Q995" s="187"/>
      <c r="R995" s="186"/>
      <c r="S995" s="186"/>
    </row>
    <row r="996" customFormat="false" ht="14" hidden="false" customHeight="false" outlineLevel="0" collapsed="false">
      <c r="A996" s="182"/>
      <c r="C996" s="182"/>
      <c r="D996" s="183"/>
      <c r="E996" s="184"/>
      <c r="F996" s="185"/>
      <c r="H996" s="182"/>
      <c r="I996" s="182"/>
      <c r="J996" s="182"/>
      <c r="K996" s="182"/>
      <c r="L996" s="182"/>
      <c r="M996" s="186"/>
      <c r="N996" s="186"/>
      <c r="O996" s="186"/>
      <c r="P996" s="186"/>
      <c r="Q996" s="187"/>
      <c r="R996" s="186"/>
      <c r="S996" s="186"/>
    </row>
    <row r="997" customFormat="false" ht="14" hidden="false" customHeight="false" outlineLevel="0" collapsed="false">
      <c r="A997" s="182"/>
      <c r="C997" s="182"/>
      <c r="D997" s="183"/>
      <c r="E997" s="184"/>
      <c r="F997" s="185"/>
      <c r="H997" s="182"/>
      <c r="I997" s="182"/>
      <c r="J997" s="182"/>
      <c r="K997" s="182"/>
      <c r="L997" s="182"/>
      <c r="M997" s="186"/>
      <c r="N997" s="186"/>
      <c r="O997" s="186"/>
      <c r="P997" s="186"/>
      <c r="Q997" s="187"/>
      <c r="R997" s="186"/>
      <c r="S997" s="186"/>
    </row>
    <row r="998" customFormat="false" ht="14" hidden="false" customHeight="false" outlineLevel="0" collapsed="false">
      <c r="A998" s="182"/>
      <c r="C998" s="182"/>
      <c r="D998" s="183"/>
      <c r="E998" s="184"/>
      <c r="F998" s="185"/>
      <c r="H998" s="182"/>
      <c r="I998" s="182"/>
      <c r="J998" s="182"/>
      <c r="K998" s="182"/>
      <c r="L998" s="182"/>
      <c r="M998" s="186"/>
      <c r="N998" s="186"/>
      <c r="O998" s="186"/>
      <c r="P998" s="186"/>
      <c r="Q998" s="187"/>
      <c r="R998" s="186"/>
      <c r="S998" s="186"/>
    </row>
    <row r="999" customFormat="false" ht="14" hidden="false" customHeight="false" outlineLevel="0" collapsed="false">
      <c r="A999" s="182"/>
      <c r="C999" s="182"/>
      <c r="D999" s="183"/>
      <c r="E999" s="184"/>
      <c r="F999" s="185"/>
      <c r="H999" s="182"/>
      <c r="I999" s="182"/>
      <c r="J999" s="182"/>
      <c r="K999" s="182"/>
      <c r="L999" s="182"/>
      <c r="M999" s="186"/>
      <c r="N999" s="186"/>
      <c r="O999" s="186"/>
      <c r="P999" s="186"/>
      <c r="Q999" s="187"/>
      <c r="R999" s="186"/>
      <c r="S999" s="186"/>
    </row>
    <row r="1000" customFormat="false" ht="14" hidden="false" customHeight="false" outlineLevel="0" collapsed="false">
      <c r="A1000" s="182"/>
      <c r="C1000" s="182"/>
      <c r="D1000" s="183"/>
      <c r="E1000" s="184"/>
      <c r="F1000" s="185"/>
      <c r="H1000" s="182"/>
      <c r="I1000" s="182"/>
      <c r="J1000" s="182"/>
      <c r="K1000" s="182"/>
      <c r="L1000" s="182"/>
      <c r="M1000" s="186"/>
      <c r="N1000" s="186"/>
      <c r="O1000" s="186"/>
      <c r="P1000" s="186"/>
      <c r="Q1000" s="187"/>
      <c r="R1000" s="186"/>
      <c r="S1000" s="186"/>
    </row>
    <row r="1001" customFormat="false" ht="14" hidden="false" customHeight="false" outlineLevel="0" collapsed="false">
      <c r="A1001" s="182"/>
      <c r="C1001" s="182"/>
      <c r="D1001" s="183"/>
      <c r="E1001" s="184"/>
      <c r="F1001" s="185"/>
      <c r="H1001" s="182"/>
      <c r="I1001" s="182"/>
      <c r="J1001" s="182"/>
      <c r="K1001" s="182"/>
      <c r="L1001" s="182"/>
      <c r="M1001" s="186"/>
      <c r="N1001" s="186"/>
      <c r="O1001" s="186"/>
      <c r="P1001" s="186"/>
      <c r="Q1001" s="187"/>
      <c r="R1001" s="186"/>
      <c r="S1001" s="186"/>
    </row>
    <row r="1002" customFormat="false" ht="14" hidden="false" customHeight="false" outlineLevel="0" collapsed="false">
      <c r="A1002" s="182"/>
      <c r="C1002" s="182"/>
      <c r="D1002" s="183"/>
      <c r="E1002" s="184"/>
      <c r="F1002" s="185"/>
      <c r="H1002" s="182"/>
      <c r="I1002" s="182"/>
      <c r="J1002" s="182"/>
      <c r="K1002" s="182"/>
      <c r="L1002" s="182"/>
      <c r="M1002" s="186"/>
      <c r="N1002" s="186"/>
      <c r="O1002" s="186"/>
      <c r="P1002" s="186"/>
      <c r="Q1002" s="187"/>
      <c r="R1002" s="186"/>
      <c r="S1002" s="186"/>
    </row>
    <row r="1003" customFormat="false" ht="14" hidden="false" customHeight="false" outlineLevel="0" collapsed="false">
      <c r="A1003" s="182"/>
      <c r="C1003" s="182"/>
      <c r="D1003" s="183"/>
      <c r="E1003" s="184"/>
      <c r="F1003" s="185"/>
      <c r="H1003" s="182"/>
      <c r="I1003" s="182"/>
      <c r="J1003" s="182"/>
      <c r="K1003" s="182"/>
      <c r="L1003" s="182"/>
      <c r="M1003" s="186"/>
      <c r="N1003" s="186"/>
      <c r="O1003" s="186"/>
      <c r="P1003" s="186"/>
      <c r="Q1003" s="187"/>
      <c r="R1003" s="186"/>
      <c r="S1003" s="186"/>
    </row>
    <row r="1004" customFormat="false" ht="14" hidden="false" customHeight="false" outlineLevel="0" collapsed="false">
      <c r="A1004" s="182"/>
      <c r="C1004" s="182"/>
      <c r="D1004" s="183"/>
      <c r="E1004" s="184"/>
      <c r="F1004" s="185"/>
      <c r="H1004" s="182"/>
      <c r="I1004" s="182"/>
      <c r="J1004" s="182"/>
      <c r="K1004" s="182"/>
      <c r="L1004" s="182"/>
      <c r="M1004" s="186"/>
      <c r="N1004" s="186"/>
      <c r="O1004" s="186"/>
      <c r="P1004" s="186"/>
      <c r="Q1004" s="187"/>
      <c r="R1004" s="186"/>
      <c r="S1004" s="186"/>
    </row>
    <row r="1005" customFormat="false" ht="14" hidden="false" customHeight="false" outlineLevel="0" collapsed="false">
      <c r="A1005" s="182"/>
      <c r="C1005" s="182"/>
      <c r="D1005" s="183"/>
      <c r="E1005" s="184"/>
      <c r="F1005" s="185"/>
      <c r="H1005" s="182"/>
      <c r="I1005" s="182"/>
      <c r="J1005" s="182"/>
      <c r="K1005" s="182"/>
      <c r="L1005" s="182"/>
      <c r="M1005" s="186"/>
      <c r="N1005" s="186"/>
      <c r="O1005" s="186"/>
      <c r="P1005" s="186"/>
      <c r="Q1005" s="187"/>
      <c r="R1005" s="186"/>
      <c r="S1005" s="186"/>
    </row>
    <row r="1006" customFormat="false" ht="14" hidden="false" customHeight="false" outlineLevel="0" collapsed="false">
      <c r="A1006" s="182"/>
      <c r="C1006" s="182"/>
      <c r="D1006" s="183"/>
      <c r="E1006" s="184"/>
      <c r="F1006" s="185"/>
      <c r="H1006" s="182"/>
      <c r="I1006" s="182"/>
      <c r="J1006" s="182"/>
      <c r="K1006" s="182"/>
      <c r="L1006" s="182"/>
      <c r="M1006" s="186"/>
      <c r="N1006" s="186"/>
      <c r="O1006" s="186"/>
      <c r="P1006" s="186"/>
      <c r="Q1006" s="187"/>
      <c r="R1006" s="186"/>
      <c r="S1006" s="186"/>
    </row>
    <row r="1007" customFormat="false" ht="14" hidden="false" customHeight="false" outlineLevel="0" collapsed="false">
      <c r="A1007" s="182"/>
      <c r="C1007" s="182"/>
      <c r="D1007" s="183"/>
      <c r="E1007" s="184"/>
      <c r="F1007" s="185"/>
      <c r="H1007" s="182"/>
      <c r="I1007" s="182"/>
      <c r="J1007" s="182"/>
      <c r="K1007" s="182"/>
      <c r="L1007" s="182"/>
      <c r="M1007" s="186"/>
      <c r="N1007" s="186"/>
      <c r="O1007" s="186"/>
      <c r="P1007" s="186"/>
      <c r="Q1007" s="187"/>
      <c r="R1007" s="186"/>
      <c r="S1007" s="186"/>
    </row>
    <row r="1008" customFormat="false" ht="14" hidden="false" customHeight="false" outlineLevel="0" collapsed="false">
      <c r="A1008" s="182"/>
      <c r="C1008" s="182"/>
      <c r="D1008" s="183"/>
      <c r="E1008" s="184"/>
      <c r="F1008" s="185"/>
      <c r="H1008" s="182"/>
      <c r="I1008" s="182"/>
      <c r="J1008" s="182"/>
      <c r="K1008" s="182"/>
      <c r="L1008" s="182"/>
      <c r="M1008" s="186"/>
      <c r="N1008" s="186"/>
      <c r="O1008" s="186"/>
      <c r="P1008" s="186"/>
      <c r="Q1008" s="187"/>
      <c r="R1008" s="186"/>
      <c r="S1008" s="186"/>
    </row>
    <row r="1009" customFormat="false" ht="14" hidden="false" customHeight="false" outlineLevel="0" collapsed="false">
      <c r="A1009" s="182"/>
      <c r="C1009" s="182"/>
      <c r="D1009" s="183"/>
      <c r="E1009" s="184"/>
      <c r="F1009" s="185"/>
      <c r="H1009" s="182"/>
      <c r="I1009" s="182"/>
      <c r="J1009" s="182"/>
      <c r="K1009" s="182"/>
      <c r="L1009" s="182"/>
      <c r="M1009" s="186"/>
      <c r="N1009" s="186"/>
      <c r="O1009" s="186"/>
      <c r="P1009" s="186"/>
      <c r="Q1009" s="187"/>
      <c r="R1009" s="186"/>
      <c r="S1009" s="186"/>
    </row>
    <row r="1010" customFormat="false" ht="14" hidden="false" customHeight="false" outlineLevel="0" collapsed="false">
      <c r="A1010" s="182"/>
      <c r="C1010" s="182"/>
      <c r="D1010" s="183"/>
      <c r="E1010" s="184"/>
      <c r="F1010" s="185"/>
      <c r="H1010" s="182"/>
      <c r="I1010" s="182"/>
      <c r="J1010" s="182"/>
      <c r="K1010" s="182"/>
      <c r="L1010" s="182"/>
      <c r="M1010" s="186"/>
      <c r="N1010" s="186"/>
      <c r="O1010" s="186"/>
      <c r="P1010" s="186"/>
      <c r="Q1010" s="187"/>
      <c r="R1010" s="186"/>
      <c r="S1010" s="186"/>
    </row>
    <row r="1011" customFormat="false" ht="14" hidden="false" customHeight="false" outlineLevel="0" collapsed="false">
      <c r="A1011" s="182"/>
      <c r="C1011" s="182"/>
      <c r="D1011" s="183"/>
      <c r="E1011" s="184"/>
      <c r="F1011" s="185"/>
      <c r="H1011" s="182"/>
      <c r="I1011" s="182"/>
      <c r="J1011" s="182"/>
      <c r="K1011" s="182"/>
      <c r="L1011" s="182"/>
      <c r="M1011" s="186"/>
      <c r="N1011" s="186"/>
      <c r="O1011" s="186"/>
      <c r="P1011" s="186"/>
      <c r="Q1011" s="187"/>
      <c r="R1011" s="186"/>
      <c r="S1011" s="186"/>
    </row>
    <row r="1012" customFormat="false" ht="14" hidden="false" customHeight="false" outlineLevel="0" collapsed="false">
      <c r="A1012" s="182"/>
      <c r="C1012" s="182"/>
      <c r="D1012" s="183"/>
      <c r="E1012" s="184"/>
      <c r="F1012" s="185"/>
      <c r="H1012" s="182"/>
      <c r="I1012" s="182"/>
      <c r="J1012" s="182"/>
      <c r="K1012" s="182"/>
      <c r="L1012" s="182"/>
      <c r="M1012" s="186"/>
      <c r="N1012" s="186"/>
      <c r="O1012" s="186"/>
      <c r="P1012" s="186"/>
      <c r="Q1012" s="187"/>
      <c r="R1012" s="186"/>
      <c r="S1012" s="186"/>
    </row>
    <row r="1013" customFormat="false" ht="14" hidden="false" customHeight="false" outlineLevel="0" collapsed="false">
      <c r="A1013" s="182"/>
      <c r="C1013" s="182"/>
      <c r="D1013" s="183"/>
      <c r="E1013" s="184"/>
      <c r="F1013" s="185"/>
      <c r="H1013" s="182"/>
      <c r="I1013" s="182"/>
      <c r="J1013" s="182"/>
      <c r="K1013" s="182"/>
      <c r="L1013" s="182"/>
      <c r="M1013" s="186"/>
      <c r="N1013" s="186"/>
      <c r="O1013" s="186"/>
      <c r="P1013" s="186"/>
      <c r="Q1013" s="187"/>
      <c r="R1013" s="186"/>
      <c r="S1013" s="186"/>
    </row>
    <row r="1014" customFormat="false" ht="14" hidden="false" customHeight="false" outlineLevel="0" collapsed="false">
      <c r="A1014" s="182"/>
      <c r="C1014" s="182"/>
      <c r="D1014" s="183"/>
      <c r="E1014" s="184"/>
      <c r="F1014" s="185"/>
      <c r="H1014" s="182"/>
      <c r="I1014" s="182"/>
      <c r="J1014" s="182"/>
      <c r="K1014" s="182"/>
      <c r="L1014" s="182"/>
      <c r="M1014" s="186"/>
      <c r="N1014" s="186"/>
      <c r="O1014" s="186"/>
      <c r="P1014" s="186"/>
      <c r="Q1014" s="187"/>
      <c r="R1014" s="186"/>
      <c r="S1014" s="186"/>
    </row>
    <row r="1015" customFormat="false" ht="14" hidden="false" customHeight="false" outlineLevel="0" collapsed="false">
      <c r="A1015" s="182"/>
      <c r="C1015" s="182"/>
      <c r="D1015" s="183"/>
      <c r="E1015" s="184"/>
      <c r="F1015" s="185"/>
      <c r="H1015" s="182"/>
      <c r="I1015" s="182"/>
      <c r="J1015" s="182"/>
      <c r="K1015" s="182"/>
      <c r="L1015" s="182"/>
      <c r="M1015" s="186"/>
      <c r="N1015" s="186"/>
      <c r="O1015" s="186"/>
      <c r="P1015" s="186"/>
      <c r="Q1015" s="187"/>
      <c r="R1015" s="186"/>
      <c r="S1015" s="186"/>
    </row>
    <row r="1016" customFormat="false" ht="14" hidden="false" customHeight="false" outlineLevel="0" collapsed="false">
      <c r="A1016" s="182"/>
      <c r="C1016" s="182"/>
      <c r="D1016" s="183"/>
      <c r="E1016" s="184"/>
      <c r="F1016" s="185"/>
      <c r="H1016" s="182"/>
      <c r="I1016" s="182"/>
      <c r="J1016" s="182"/>
      <c r="K1016" s="182"/>
      <c r="L1016" s="182"/>
      <c r="M1016" s="186"/>
      <c r="N1016" s="186"/>
      <c r="O1016" s="186"/>
      <c r="P1016" s="186"/>
      <c r="Q1016" s="187"/>
      <c r="R1016" s="186"/>
      <c r="S1016" s="186"/>
    </row>
    <row r="1017" customFormat="false" ht="14" hidden="false" customHeight="false" outlineLevel="0" collapsed="false">
      <c r="A1017" s="182"/>
      <c r="C1017" s="182"/>
      <c r="D1017" s="183"/>
      <c r="E1017" s="184"/>
      <c r="F1017" s="185"/>
      <c r="H1017" s="182"/>
      <c r="I1017" s="182"/>
      <c r="J1017" s="182"/>
      <c r="K1017" s="182"/>
      <c r="L1017" s="182"/>
      <c r="M1017" s="186"/>
      <c r="N1017" s="186"/>
      <c r="O1017" s="186"/>
      <c r="P1017" s="186"/>
      <c r="Q1017" s="187"/>
      <c r="R1017" s="186"/>
      <c r="S1017" s="186"/>
    </row>
    <row r="1018" customFormat="false" ht="14" hidden="false" customHeight="false" outlineLevel="0" collapsed="false">
      <c r="A1018" s="182"/>
      <c r="C1018" s="182"/>
      <c r="D1018" s="183"/>
      <c r="E1018" s="184"/>
      <c r="F1018" s="185"/>
      <c r="H1018" s="182"/>
      <c r="I1018" s="182"/>
      <c r="J1018" s="182"/>
      <c r="K1018" s="182"/>
      <c r="L1018" s="182"/>
      <c r="M1018" s="186"/>
      <c r="N1018" s="186"/>
      <c r="O1018" s="186"/>
      <c r="P1018" s="186"/>
      <c r="Q1018" s="187"/>
      <c r="R1018" s="186"/>
      <c r="S1018" s="186"/>
    </row>
    <row r="1019" customFormat="false" ht="14" hidden="false" customHeight="false" outlineLevel="0" collapsed="false">
      <c r="A1019" s="182"/>
      <c r="C1019" s="182"/>
      <c r="D1019" s="183"/>
      <c r="E1019" s="184"/>
      <c r="F1019" s="185"/>
      <c r="H1019" s="182"/>
      <c r="I1019" s="182"/>
      <c r="J1019" s="182"/>
      <c r="K1019" s="182"/>
      <c r="L1019" s="182"/>
      <c r="M1019" s="186"/>
      <c r="N1019" s="186"/>
      <c r="O1019" s="186"/>
      <c r="P1019" s="186"/>
      <c r="Q1019" s="187"/>
      <c r="R1019" s="186"/>
      <c r="S1019" s="186"/>
    </row>
    <row r="1020" customFormat="false" ht="14" hidden="false" customHeight="false" outlineLevel="0" collapsed="false">
      <c r="A1020" s="182"/>
      <c r="C1020" s="182"/>
      <c r="D1020" s="183"/>
      <c r="E1020" s="184"/>
      <c r="F1020" s="185"/>
      <c r="H1020" s="182"/>
      <c r="I1020" s="182"/>
      <c r="J1020" s="182"/>
      <c r="K1020" s="182"/>
      <c r="L1020" s="182"/>
      <c r="M1020" s="186"/>
      <c r="N1020" s="186"/>
      <c r="O1020" s="186"/>
      <c r="P1020" s="186"/>
      <c r="Q1020" s="187"/>
      <c r="R1020" s="186"/>
      <c r="S1020" s="186"/>
    </row>
    <row r="1021" customFormat="false" ht="14" hidden="false" customHeight="false" outlineLevel="0" collapsed="false">
      <c r="A1021" s="182"/>
      <c r="C1021" s="182"/>
      <c r="D1021" s="183"/>
      <c r="E1021" s="184"/>
      <c r="F1021" s="185"/>
      <c r="H1021" s="182"/>
      <c r="I1021" s="182"/>
      <c r="J1021" s="182"/>
      <c r="K1021" s="182"/>
      <c r="L1021" s="182"/>
      <c r="M1021" s="186"/>
      <c r="N1021" s="186"/>
      <c r="O1021" s="186"/>
      <c r="P1021" s="186"/>
      <c r="Q1021" s="187"/>
      <c r="R1021" s="186"/>
      <c r="S1021" s="186"/>
    </row>
    <row r="1022" customFormat="false" ht="14" hidden="false" customHeight="false" outlineLevel="0" collapsed="false">
      <c r="A1022" s="182"/>
      <c r="C1022" s="182"/>
      <c r="D1022" s="183"/>
      <c r="E1022" s="184"/>
      <c r="F1022" s="185"/>
      <c r="H1022" s="182"/>
      <c r="I1022" s="182"/>
      <c r="J1022" s="182"/>
      <c r="K1022" s="182"/>
      <c r="L1022" s="182"/>
      <c r="M1022" s="186"/>
      <c r="N1022" s="186"/>
      <c r="O1022" s="186"/>
      <c r="P1022" s="186"/>
      <c r="Q1022" s="187"/>
      <c r="R1022" s="186"/>
      <c r="S1022" s="186"/>
    </row>
    <row r="1023" customFormat="false" ht="14" hidden="false" customHeight="false" outlineLevel="0" collapsed="false">
      <c r="A1023" s="182"/>
      <c r="C1023" s="182"/>
      <c r="D1023" s="183"/>
      <c r="E1023" s="184"/>
      <c r="F1023" s="185"/>
      <c r="H1023" s="182"/>
      <c r="I1023" s="182"/>
      <c r="J1023" s="182"/>
      <c r="K1023" s="182"/>
      <c r="L1023" s="182"/>
      <c r="M1023" s="186"/>
      <c r="N1023" s="186"/>
      <c r="O1023" s="186"/>
      <c r="P1023" s="186"/>
      <c r="Q1023" s="187"/>
      <c r="R1023" s="186"/>
      <c r="S1023" s="186"/>
    </row>
    <row r="1024" customFormat="false" ht="14" hidden="false" customHeight="false" outlineLevel="0" collapsed="false">
      <c r="A1024" s="182"/>
      <c r="C1024" s="182"/>
      <c r="D1024" s="183"/>
      <c r="E1024" s="184"/>
      <c r="F1024" s="185"/>
      <c r="H1024" s="182"/>
      <c r="I1024" s="182"/>
      <c r="J1024" s="182"/>
      <c r="K1024" s="182"/>
      <c r="L1024" s="182"/>
      <c r="M1024" s="186"/>
      <c r="N1024" s="186"/>
      <c r="O1024" s="186"/>
      <c r="P1024" s="186"/>
      <c r="Q1024" s="187"/>
      <c r="R1024" s="186"/>
      <c r="S1024" s="186"/>
    </row>
    <row r="1025" customFormat="false" ht="14" hidden="false" customHeight="false" outlineLevel="0" collapsed="false">
      <c r="A1025" s="182"/>
      <c r="C1025" s="182"/>
      <c r="D1025" s="183"/>
      <c r="E1025" s="184"/>
      <c r="F1025" s="185"/>
      <c r="H1025" s="182"/>
      <c r="I1025" s="182"/>
      <c r="J1025" s="182"/>
      <c r="K1025" s="182"/>
      <c r="L1025" s="182"/>
      <c r="M1025" s="186"/>
      <c r="N1025" s="186"/>
      <c r="O1025" s="186"/>
      <c r="P1025" s="186"/>
      <c r="Q1025" s="187"/>
      <c r="R1025" s="186"/>
      <c r="S1025" s="186"/>
    </row>
    <row r="1026" customFormat="false" ht="14" hidden="false" customHeight="false" outlineLevel="0" collapsed="false">
      <c r="A1026" s="182"/>
      <c r="C1026" s="182"/>
      <c r="D1026" s="183"/>
      <c r="E1026" s="184"/>
      <c r="F1026" s="185"/>
      <c r="H1026" s="182"/>
      <c r="I1026" s="182"/>
      <c r="J1026" s="182"/>
      <c r="K1026" s="182"/>
      <c r="L1026" s="182"/>
      <c r="M1026" s="186"/>
      <c r="N1026" s="186"/>
      <c r="O1026" s="186"/>
      <c r="P1026" s="186"/>
      <c r="Q1026" s="187"/>
      <c r="R1026" s="186"/>
      <c r="S1026" s="186"/>
    </row>
    <row r="1027" customFormat="false" ht="14" hidden="false" customHeight="false" outlineLevel="0" collapsed="false">
      <c r="A1027" s="182"/>
      <c r="C1027" s="182"/>
      <c r="D1027" s="183"/>
      <c r="E1027" s="184"/>
      <c r="F1027" s="185"/>
      <c r="H1027" s="182"/>
      <c r="I1027" s="182"/>
      <c r="J1027" s="182"/>
      <c r="K1027" s="182"/>
      <c r="L1027" s="182"/>
      <c r="M1027" s="186"/>
      <c r="N1027" s="186"/>
      <c r="O1027" s="186"/>
      <c r="P1027" s="186"/>
      <c r="Q1027" s="187"/>
      <c r="R1027" s="186"/>
      <c r="S1027" s="186"/>
    </row>
    <row r="1028" customFormat="false" ht="14" hidden="false" customHeight="false" outlineLevel="0" collapsed="false">
      <c r="A1028" s="182"/>
      <c r="C1028" s="182"/>
      <c r="D1028" s="183"/>
      <c r="E1028" s="184"/>
      <c r="F1028" s="185"/>
      <c r="H1028" s="182"/>
      <c r="I1028" s="182"/>
      <c r="J1028" s="182"/>
      <c r="K1028" s="182"/>
      <c r="L1028" s="182"/>
      <c r="M1028" s="186"/>
      <c r="N1028" s="186"/>
      <c r="O1028" s="186"/>
      <c r="P1028" s="186"/>
      <c r="Q1028" s="187"/>
      <c r="R1028" s="186"/>
      <c r="S1028" s="186"/>
    </row>
    <row r="1029" customFormat="false" ht="14" hidden="false" customHeight="false" outlineLevel="0" collapsed="false">
      <c r="A1029" s="182"/>
      <c r="C1029" s="182"/>
      <c r="D1029" s="183"/>
      <c r="E1029" s="184"/>
      <c r="F1029" s="185"/>
      <c r="H1029" s="182"/>
      <c r="I1029" s="182"/>
      <c r="J1029" s="182"/>
      <c r="K1029" s="182"/>
      <c r="L1029" s="182"/>
      <c r="M1029" s="186"/>
      <c r="N1029" s="186"/>
      <c r="O1029" s="186"/>
      <c r="P1029" s="186"/>
      <c r="Q1029" s="187"/>
      <c r="R1029" s="186"/>
      <c r="S1029" s="186"/>
    </row>
    <row r="1030" customFormat="false" ht="14" hidden="false" customHeight="false" outlineLevel="0" collapsed="false">
      <c r="A1030" s="182"/>
      <c r="C1030" s="182"/>
      <c r="D1030" s="183"/>
      <c r="E1030" s="184"/>
      <c r="F1030" s="185"/>
      <c r="H1030" s="182"/>
      <c r="I1030" s="182"/>
      <c r="J1030" s="182"/>
      <c r="K1030" s="182"/>
      <c r="L1030" s="182"/>
      <c r="M1030" s="186"/>
      <c r="N1030" s="186"/>
      <c r="O1030" s="186"/>
      <c r="P1030" s="186"/>
      <c r="Q1030" s="187"/>
      <c r="R1030" s="186"/>
      <c r="S1030" s="186"/>
    </row>
    <row r="1031" customFormat="false" ht="14" hidden="false" customHeight="false" outlineLevel="0" collapsed="false">
      <c r="A1031" s="182"/>
      <c r="C1031" s="182"/>
      <c r="D1031" s="183"/>
      <c r="E1031" s="184"/>
      <c r="F1031" s="185"/>
      <c r="H1031" s="182"/>
      <c r="I1031" s="182"/>
      <c r="J1031" s="182"/>
      <c r="K1031" s="182"/>
      <c r="L1031" s="182"/>
      <c r="M1031" s="186"/>
      <c r="N1031" s="186"/>
      <c r="O1031" s="186"/>
      <c r="P1031" s="186"/>
      <c r="Q1031" s="187"/>
      <c r="R1031" s="186"/>
      <c r="S1031" s="186"/>
    </row>
    <row r="1032" customFormat="false" ht="14" hidden="false" customHeight="false" outlineLevel="0" collapsed="false">
      <c r="A1032" s="182"/>
      <c r="C1032" s="182"/>
      <c r="D1032" s="183"/>
      <c r="E1032" s="184"/>
      <c r="F1032" s="185"/>
      <c r="H1032" s="182"/>
      <c r="I1032" s="182"/>
      <c r="J1032" s="182"/>
      <c r="K1032" s="182"/>
      <c r="L1032" s="182"/>
      <c r="M1032" s="186"/>
      <c r="N1032" s="186"/>
      <c r="O1032" s="186"/>
      <c r="P1032" s="186"/>
      <c r="Q1032" s="187"/>
      <c r="R1032" s="186"/>
      <c r="S1032" s="186"/>
    </row>
    <row r="1033" customFormat="false" ht="14" hidden="false" customHeight="false" outlineLevel="0" collapsed="false">
      <c r="A1033" s="182"/>
      <c r="C1033" s="182"/>
      <c r="D1033" s="183"/>
      <c r="E1033" s="184"/>
      <c r="F1033" s="185"/>
      <c r="H1033" s="182"/>
      <c r="I1033" s="182"/>
      <c r="J1033" s="182"/>
      <c r="K1033" s="182"/>
      <c r="L1033" s="182"/>
      <c r="M1033" s="186"/>
      <c r="N1033" s="186"/>
      <c r="O1033" s="186"/>
      <c r="P1033" s="186"/>
      <c r="Q1033" s="187"/>
      <c r="R1033" s="186"/>
      <c r="S1033" s="186"/>
    </row>
    <row r="1034" customFormat="false" ht="14" hidden="false" customHeight="false" outlineLevel="0" collapsed="false">
      <c r="A1034" s="182"/>
      <c r="C1034" s="182"/>
      <c r="D1034" s="183"/>
      <c r="E1034" s="184"/>
      <c r="F1034" s="185"/>
      <c r="H1034" s="182"/>
      <c r="I1034" s="182"/>
      <c r="J1034" s="182"/>
      <c r="K1034" s="182"/>
      <c r="L1034" s="182"/>
      <c r="M1034" s="186"/>
      <c r="N1034" s="186"/>
      <c r="O1034" s="186"/>
      <c r="P1034" s="186"/>
      <c r="Q1034" s="187"/>
      <c r="R1034" s="186"/>
      <c r="S1034" s="186"/>
    </row>
    <row r="1035" customFormat="false" ht="14" hidden="false" customHeight="false" outlineLevel="0" collapsed="false">
      <c r="A1035" s="182"/>
      <c r="C1035" s="182"/>
      <c r="D1035" s="183"/>
      <c r="E1035" s="184"/>
      <c r="F1035" s="185"/>
      <c r="H1035" s="182"/>
      <c r="I1035" s="182"/>
      <c r="J1035" s="182"/>
      <c r="K1035" s="182"/>
      <c r="L1035" s="182"/>
      <c r="M1035" s="186"/>
      <c r="N1035" s="186"/>
      <c r="O1035" s="186"/>
      <c r="P1035" s="186"/>
      <c r="Q1035" s="187"/>
      <c r="R1035" s="186"/>
      <c r="S1035" s="186"/>
    </row>
    <row r="1036" customFormat="false" ht="14" hidden="false" customHeight="false" outlineLevel="0" collapsed="false">
      <c r="A1036" s="182"/>
      <c r="C1036" s="182"/>
      <c r="D1036" s="183"/>
      <c r="E1036" s="184"/>
      <c r="F1036" s="185"/>
      <c r="H1036" s="182"/>
      <c r="I1036" s="182"/>
      <c r="J1036" s="182"/>
      <c r="K1036" s="182"/>
      <c r="L1036" s="182"/>
      <c r="M1036" s="186"/>
      <c r="N1036" s="186"/>
      <c r="O1036" s="186"/>
      <c r="P1036" s="186"/>
      <c r="Q1036" s="187"/>
      <c r="R1036" s="186"/>
      <c r="S1036" s="186"/>
    </row>
    <row r="1037" customFormat="false" ht="14" hidden="false" customHeight="false" outlineLevel="0" collapsed="false">
      <c r="A1037" s="182"/>
      <c r="C1037" s="182"/>
      <c r="D1037" s="183"/>
      <c r="E1037" s="184"/>
      <c r="F1037" s="185"/>
      <c r="H1037" s="182"/>
      <c r="I1037" s="182"/>
      <c r="J1037" s="182"/>
      <c r="K1037" s="182"/>
      <c r="L1037" s="182"/>
      <c r="M1037" s="186"/>
      <c r="N1037" s="186"/>
      <c r="O1037" s="186"/>
      <c r="P1037" s="186"/>
      <c r="Q1037" s="187"/>
      <c r="R1037" s="186"/>
      <c r="S1037" s="186"/>
    </row>
    <row r="1038" customFormat="false" ht="14" hidden="false" customHeight="false" outlineLevel="0" collapsed="false">
      <c r="A1038" s="182"/>
      <c r="C1038" s="182"/>
      <c r="D1038" s="183"/>
      <c r="E1038" s="184"/>
      <c r="F1038" s="185"/>
      <c r="H1038" s="182"/>
      <c r="I1038" s="182"/>
      <c r="J1038" s="182"/>
      <c r="K1038" s="182"/>
      <c r="L1038" s="182"/>
      <c r="M1038" s="186"/>
      <c r="N1038" s="186"/>
      <c r="O1038" s="186"/>
      <c r="P1038" s="186"/>
      <c r="Q1038" s="187"/>
      <c r="R1038" s="186"/>
      <c r="S1038" s="186"/>
    </row>
    <row r="1039" customFormat="false" ht="14" hidden="false" customHeight="false" outlineLevel="0" collapsed="false">
      <c r="A1039" s="182"/>
      <c r="C1039" s="182"/>
      <c r="D1039" s="183"/>
      <c r="E1039" s="184"/>
      <c r="F1039" s="185"/>
      <c r="H1039" s="182"/>
      <c r="I1039" s="182"/>
      <c r="J1039" s="182"/>
      <c r="K1039" s="182"/>
      <c r="L1039" s="182"/>
      <c r="M1039" s="186"/>
      <c r="N1039" s="186"/>
      <c r="O1039" s="186"/>
      <c r="P1039" s="186"/>
      <c r="Q1039" s="187"/>
      <c r="R1039" s="186"/>
      <c r="S1039" s="186"/>
    </row>
    <row r="1040" customFormat="false" ht="14" hidden="false" customHeight="false" outlineLevel="0" collapsed="false">
      <c r="A1040" s="182"/>
      <c r="C1040" s="182"/>
      <c r="D1040" s="183"/>
      <c r="E1040" s="184"/>
      <c r="F1040" s="185"/>
      <c r="H1040" s="182"/>
      <c r="I1040" s="182"/>
      <c r="J1040" s="182"/>
      <c r="K1040" s="182"/>
      <c r="L1040" s="182"/>
      <c r="M1040" s="186"/>
      <c r="N1040" s="186"/>
      <c r="O1040" s="186"/>
      <c r="P1040" s="186"/>
      <c r="Q1040" s="187"/>
      <c r="R1040" s="186"/>
      <c r="S1040" s="186"/>
    </row>
    <row r="1041" customFormat="false" ht="14" hidden="false" customHeight="false" outlineLevel="0" collapsed="false">
      <c r="A1041" s="182"/>
      <c r="C1041" s="182"/>
      <c r="D1041" s="183"/>
      <c r="E1041" s="184"/>
      <c r="F1041" s="185"/>
      <c r="H1041" s="182"/>
      <c r="I1041" s="182"/>
      <c r="J1041" s="182"/>
      <c r="K1041" s="182"/>
      <c r="L1041" s="182"/>
      <c r="M1041" s="186"/>
      <c r="N1041" s="186"/>
      <c r="O1041" s="186"/>
      <c r="P1041" s="186"/>
      <c r="Q1041" s="187"/>
      <c r="R1041" s="186"/>
      <c r="S1041" s="186"/>
    </row>
    <row r="1042" customFormat="false" ht="14" hidden="false" customHeight="false" outlineLevel="0" collapsed="false">
      <c r="A1042" s="182"/>
      <c r="C1042" s="182"/>
      <c r="D1042" s="183"/>
      <c r="E1042" s="184"/>
      <c r="F1042" s="185"/>
      <c r="H1042" s="182"/>
      <c r="I1042" s="182"/>
      <c r="J1042" s="182"/>
      <c r="K1042" s="182"/>
      <c r="L1042" s="182"/>
      <c r="M1042" s="186"/>
      <c r="N1042" s="186"/>
      <c r="O1042" s="186"/>
      <c r="P1042" s="186"/>
      <c r="Q1042" s="187"/>
      <c r="R1042" s="186"/>
      <c r="S1042" s="186"/>
    </row>
    <row r="1043" customFormat="false" ht="14" hidden="false" customHeight="false" outlineLevel="0" collapsed="false">
      <c r="A1043" s="182"/>
      <c r="C1043" s="182"/>
      <c r="D1043" s="183"/>
      <c r="E1043" s="184"/>
      <c r="F1043" s="185"/>
      <c r="H1043" s="182"/>
      <c r="I1043" s="182"/>
      <c r="J1043" s="182"/>
      <c r="K1043" s="182"/>
      <c r="L1043" s="182"/>
      <c r="M1043" s="186"/>
      <c r="N1043" s="186"/>
      <c r="O1043" s="186"/>
      <c r="P1043" s="186"/>
      <c r="Q1043" s="187"/>
      <c r="R1043" s="186"/>
      <c r="S1043" s="186"/>
    </row>
    <row r="1044" customFormat="false" ht="14" hidden="false" customHeight="false" outlineLevel="0" collapsed="false">
      <c r="A1044" s="182"/>
      <c r="C1044" s="182"/>
      <c r="D1044" s="183"/>
      <c r="E1044" s="184"/>
      <c r="F1044" s="185"/>
      <c r="H1044" s="182"/>
      <c r="I1044" s="182"/>
      <c r="J1044" s="182"/>
      <c r="K1044" s="182"/>
      <c r="L1044" s="182"/>
      <c r="M1044" s="186"/>
      <c r="N1044" s="186"/>
      <c r="O1044" s="186"/>
      <c r="P1044" s="186"/>
      <c r="Q1044" s="187"/>
      <c r="R1044" s="186"/>
      <c r="S1044" s="186"/>
    </row>
    <row r="1045" customFormat="false" ht="14" hidden="false" customHeight="false" outlineLevel="0" collapsed="false">
      <c r="A1045" s="182"/>
      <c r="C1045" s="182"/>
      <c r="D1045" s="183"/>
      <c r="E1045" s="184"/>
      <c r="F1045" s="185"/>
      <c r="H1045" s="182"/>
      <c r="I1045" s="182"/>
      <c r="J1045" s="182"/>
      <c r="K1045" s="182"/>
      <c r="L1045" s="182"/>
      <c r="M1045" s="186"/>
      <c r="N1045" s="186"/>
      <c r="O1045" s="186"/>
      <c r="P1045" s="186"/>
      <c r="Q1045" s="187"/>
      <c r="R1045" s="186"/>
      <c r="S1045" s="186"/>
    </row>
    <row r="1046" customFormat="false" ht="14" hidden="false" customHeight="false" outlineLevel="0" collapsed="false">
      <c r="A1046" s="182"/>
      <c r="C1046" s="182"/>
      <c r="D1046" s="183"/>
      <c r="E1046" s="184"/>
      <c r="F1046" s="185"/>
      <c r="H1046" s="182"/>
      <c r="I1046" s="182"/>
      <c r="J1046" s="182"/>
      <c r="K1046" s="182"/>
      <c r="L1046" s="182"/>
      <c r="M1046" s="186"/>
      <c r="N1046" s="186"/>
      <c r="O1046" s="186"/>
      <c r="P1046" s="186"/>
      <c r="Q1046" s="187"/>
      <c r="R1046" s="186"/>
      <c r="S1046" s="186"/>
    </row>
    <row r="1047" customFormat="false" ht="14" hidden="false" customHeight="false" outlineLevel="0" collapsed="false">
      <c r="A1047" s="182"/>
      <c r="C1047" s="182"/>
      <c r="D1047" s="183"/>
      <c r="E1047" s="184"/>
      <c r="F1047" s="185"/>
      <c r="H1047" s="182"/>
      <c r="I1047" s="182"/>
      <c r="J1047" s="182"/>
      <c r="K1047" s="182"/>
      <c r="L1047" s="182"/>
      <c r="M1047" s="186"/>
      <c r="N1047" s="186"/>
      <c r="O1047" s="186"/>
      <c r="P1047" s="186"/>
      <c r="Q1047" s="187"/>
      <c r="R1047" s="186"/>
      <c r="S1047" s="186"/>
    </row>
    <row r="1048" customFormat="false" ht="14" hidden="false" customHeight="false" outlineLevel="0" collapsed="false">
      <c r="A1048" s="182"/>
      <c r="C1048" s="182"/>
      <c r="D1048" s="183"/>
      <c r="E1048" s="184"/>
      <c r="F1048" s="185"/>
      <c r="H1048" s="182"/>
      <c r="I1048" s="182"/>
      <c r="J1048" s="182"/>
      <c r="K1048" s="182"/>
      <c r="L1048" s="182"/>
      <c r="M1048" s="186"/>
      <c r="N1048" s="186"/>
      <c r="O1048" s="186"/>
      <c r="P1048" s="186"/>
      <c r="Q1048" s="187"/>
      <c r="R1048" s="186"/>
      <c r="S1048" s="186"/>
    </row>
    <row r="1049" customFormat="false" ht="14" hidden="false" customHeight="false" outlineLevel="0" collapsed="false">
      <c r="A1049" s="182"/>
      <c r="C1049" s="182"/>
      <c r="D1049" s="183"/>
      <c r="E1049" s="184"/>
      <c r="F1049" s="185"/>
      <c r="H1049" s="182"/>
      <c r="I1049" s="182"/>
      <c r="J1049" s="182"/>
      <c r="K1049" s="182"/>
      <c r="L1049" s="182"/>
      <c r="M1049" s="186"/>
      <c r="N1049" s="186"/>
      <c r="O1049" s="186"/>
      <c r="P1049" s="186"/>
      <c r="Q1049" s="187"/>
      <c r="R1049" s="186"/>
      <c r="S1049" s="186"/>
    </row>
    <row r="1050" customFormat="false" ht="14" hidden="false" customHeight="false" outlineLevel="0" collapsed="false">
      <c r="A1050" s="182"/>
      <c r="C1050" s="182"/>
      <c r="D1050" s="183"/>
      <c r="E1050" s="184"/>
      <c r="F1050" s="185"/>
      <c r="H1050" s="182"/>
      <c r="I1050" s="182"/>
      <c r="J1050" s="182"/>
      <c r="K1050" s="182"/>
      <c r="L1050" s="182"/>
      <c r="M1050" s="186"/>
      <c r="N1050" s="186"/>
      <c r="O1050" s="186"/>
      <c r="P1050" s="186"/>
      <c r="Q1050" s="187"/>
      <c r="R1050" s="186"/>
      <c r="S1050" s="186"/>
    </row>
    <row r="1051" customFormat="false" ht="14" hidden="false" customHeight="false" outlineLevel="0" collapsed="false">
      <c r="A1051" s="182"/>
      <c r="C1051" s="182"/>
      <c r="D1051" s="183"/>
      <c r="E1051" s="184"/>
      <c r="F1051" s="185"/>
      <c r="H1051" s="182"/>
      <c r="I1051" s="182"/>
      <c r="J1051" s="182"/>
      <c r="K1051" s="182"/>
      <c r="L1051" s="182"/>
      <c r="M1051" s="186"/>
      <c r="N1051" s="186"/>
      <c r="O1051" s="186"/>
      <c r="P1051" s="186"/>
      <c r="Q1051" s="187"/>
      <c r="R1051" s="186"/>
      <c r="S1051" s="186"/>
    </row>
    <row r="1052" customFormat="false" ht="14" hidden="false" customHeight="false" outlineLevel="0" collapsed="false">
      <c r="A1052" s="182"/>
      <c r="C1052" s="182"/>
      <c r="D1052" s="183"/>
      <c r="E1052" s="184"/>
      <c r="F1052" s="185"/>
      <c r="H1052" s="182"/>
      <c r="I1052" s="182"/>
      <c r="J1052" s="182"/>
      <c r="K1052" s="182"/>
      <c r="L1052" s="182"/>
      <c r="M1052" s="186"/>
      <c r="N1052" s="186"/>
      <c r="O1052" s="186"/>
      <c r="P1052" s="186"/>
      <c r="Q1052" s="187"/>
      <c r="R1052" s="186"/>
      <c r="S1052" s="186"/>
    </row>
    <row r="1053" customFormat="false" ht="14" hidden="false" customHeight="false" outlineLevel="0" collapsed="false">
      <c r="A1053" s="182"/>
      <c r="C1053" s="182"/>
      <c r="D1053" s="183"/>
      <c r="E1053" s="184"/>
      <c r="F1053" s="185"/>
      <c r="H1053" s="182"/>
      <c r="I1053" s="182"/>
      <c r="J1053" s="182"/>
      <c r="K1053" s="182"/>
      <c r="L1053" s="182"/>
      <c r="M1053" s="186"/>
      <c r="N1053" s="186"/>
      <c r="O1053" s="186"/>
      <c r="P1053" s="186"/>
      <c r="Q1053" s="187"/>
      <c r="R1053" s="186"/>
      <c r="S1053" s="186"/>
    </row>
    <row r="1054" customFormat="false" ht="14" hidden="false" customHeight="false" outlineLevel="0" collapsed="false">
      <c r="A1054" s="182"/>
      <c r="C1054" s="182"/>
      <c r="D1054" s="183"/>
      <c r="E1054" s="184"/>
      <c r="F1054" s="185"/>
      <c r="H1054" s="182"/>
      <c r="I1054" s="182"/>
      <c r="J1054" s="182"/>
      <c r="K1054" s="182"/>
      <c r="L1054" s="182"/>
      <c r="M1054" s="186"/>
      <c r="N1054" s="186"/>
      <c r="O1054" s="186"/>
      <c r="P1054" s="186"/>
      <c r="Q1054" s="187"/>
      <c r="R1054" s="186"/>
      <c r="S1054" s="186"/>
    </row>
    <row r="1055" customFormat="false" ht="14" hidden="false" customHeight="false" outlineLevel="0" collapsed="false">
      <c r="A1055" s="182"/>
      <c r="C1055" s="182"/>
      <c r="D1055" s="183"/>
      <c r="E1055" s="184"/>
      <c r="F1055" s="185"/>
      <c r="H1055" s="182"/>
      <c r="I1055" s="182"/>
      <c r="J1055" s="182"/>
      <c r="K1055" s="182"/>
      <c r="L1055" s="182"/>
      <c r="M1055" s="186"/>
      <c r="N1055" s="186"/>
      <c r="O1055" s="186"/>
      <c r="P1055" s="186"/>
      <c r="Q1055" s="187"/>
      <c r="R1055" s="186"/>
      <c r="S1055" s="186"/>
    </row>
    <row r="1056" customFormat="false" ht="14" hidden="false" customHeight="false" outlineLevel="0" collapsed="false">
      <c r="A1056" s="182"/>
      <c r="C1056" s="182"/>
      <c r="D1056" s="183"/>
      <c r="E1056" s="184"/>
      <c r="F1056" s="185"/>
      <c r="H1056" s="182"/>
      <c r="I1056" s="182"/>
      <c r="J1056" s="182"/>
      <c r="K1056" s="182"/>
      <c r="L1056" s="182"/>
      <c r="M1056" s="186"/>
      <c r="N1056" s="186"/>
      <c r="O1056" s="186"/>
      <c r="P1056" s="186"/>
      <c r="Q1056" s="187"/>
      <c r="R1056" s="186"/>
      <c r="S1056" s="186"/>
    </row>
    <row r="1057" customFormat="false" ht="14" hidden="false" customHeight="false" outlineLevel="0" collapsed="false">
      <c r="A1057" s="182"/>
      <c r="C1057" s="182"/>
      <c r="D1057" s="183"/>
      <c r="E1057" s="184"/>
      <c r="F1057" s="185"/>
      <c r="H1057" s="182"/>
      <c r="I1057" s="182"/>
      <c r="J1057" s="182"/>
      <c r="K1057" s="182"/>
      <c r="L1057" s="182"/>
      <c r="M1057" s="186"/>
      <c r="N1057" s="186"/>
      <c r="O1057" s="186"/>
      <c r="P1057" s="186"/>
      <c r="Q1057" s="187"/>
      <c r="R1057" s="186"/>
      <c r="S1057" s="186"/>
    </row>
    <row r="1058" customFormat="false" ht="14" hidden="false" customHeight="false" outlineLevel="0" collapsed="false">
      <c r="A1058" s="182"/>
      <c r="C1058" s="182"/>
      <c r="D1058" s="183"/>
      <c r="E1058" s="184"/>
      <c r="F1058" s="185"/>
      <c r="H1058" s="182"/>
      <c r="I1058" s="182"/>
      <c r="J1058" s="182"/>
      <c r="K1058" s="182"/>
      <c r="L1058" s="182"/>
      <c r="M1058" s="186"/>
      <c r="N1058" s="186"/>
      <c r="O1058" s="186"/>
      <c r="P1058" s="186"/>
      <c r="Q1058" s="187"/>
      <c r="R1058" s="186"/>
      <c r="S1058" s="186"/>
    </row>
    <row r="1059" customFormat="false" ht="14" hidden="false" customHeight="false" outlineLevel="0" collapsed="false">
      <c r="A1059" s="182"/>
      <c r="C1059" s="182"/>
      <c r="D1059" s="183"/>
      <c r="E1059" s="184"/>
      <c r="F1059" s="185"/>
      <c r="H1059" s="182"/>
      <c r="I1059" s="182"/>
      <c r="J1059" s="182"/>
      <c r="K1059" s="182"/>
      <c r="L1059" s="182"/>
      <c r="M1059" s="186"/>
      <c r="N1059" s="186"/>
      <c r="O1059" s="186"/>
      <c r="P1059" s="186"/>
      <c r="Q1059" s="187"/>
      <c r="R1059" s="186"/>
      <c r="S1059" s="186"/>
    </row>
    <row r="1060" customFormat="false" ht="14" hidden="false" customHeight="false" outlineLevel="0" collapsed="false">
      <c r="A1060" s="182"/>
      <c r="C1060" s="182"/>
      <c r="D1060" s="183"/>
      <c r="E1060" s="184"/>
      <c r="F1060" s="185"/>
      <c r="H1060" s="182"/>
      <c r="I1060" s="182"/>
      <c r="J1060" s="182"/>
      <c r="K1060" s="182"/>
      <c r="L1060" s="182"/>
      <c r="M1060" s="186"/>
      <c r="N1060" s="186"/>
      <c r="O1060" s="186"/>
      <c r="P1060" s="186"/>
      <c r="Q1060" s="187"/>
      <c r="R1060" s="186"/>
      <c r="S1060" s="186"/>
    </row>
    <row r="1061" customFormat="false" ht="14" hidden="false" customHeight="false" outlineLevel="0" collapsed="false">
      <c r="A1061" s="182"/>
      <c r="C1061" s="182"/>
      <c r="D1061" s="183"/>
      <c r="E1061" s="184"/>
      <c r="F1061" s="185"/>
      <c r="H1061" s="182"/>
      <c r="I1061" s="182"/>
      <c r="J1061" s="182"/>
      <c r="K1061" s="182"/>
      <c r="L1061" s="182"/>
      <c r="M1061" s="186"/>
      <c r="N1061" s="186"/>
      <c r="O1061" s="186"/>
      <c r="P1061" s="186"/>
      <c r="Q1061" s="187"/>
      <c r="R1061" s="186"/>
      <c r="S1061" s="186"/>
    </row>
    <row r="1062" customFormat="false" ht="14" hidden="false" customHeight="false" outlineLevel="0" collapsed="false">
      <c r="A1062" s="182"/>
      <c r="C1062" s="182"/>
      <c r="D1062" s="183"/>
      <c r="E1062" s="184"/>
      <c r="F1062" s="185"/>
      <c r="H1062" s="182"/>
      <c r="I1062" s="182"/>
      <c r="J1062" s="182"/>
      <c r="K1062" s="182"/>
      <c r="L1062" s="182"/>
      <c r="M1062" s="186"/>
      <c r="N1062" s="186"/>
      <c r="O1062" s="186"/>
      <c r="P1062" s="186"/>
      <c r="Q1062" s="187"/>
      <c r="R1062" s="186"/>
      <c r="S1062" s="186"/>
    </row>
    <row r="1063" customFormat="false" ht="14" hidden="false" customHeight="false" outlineLevel="0" collapsed="false">
      <c r="A1063" s="182"/>
      <c r="C1063" s="182"/>
      <c r="D1063" s="183"/>
      <c r="E1063" s="184"/>
      <c r="F1063" s="185"/>
      <c r="H1063" s="182"/>
      <c r="I1063" s="182"/>
      <c r="J1063" s="182"/>
      <c r="K1063" s="182"/>
      <c r="L1063" s="182"/>
      <c r="M1063" s="186"/>
      <c r="N1063" s="186"/>
      <c r="O1063" s="186"/>
      <c r="P1063" s="186"/>
      <c r="Q1063" s="187"/>
      <c r="R1063" s="186"/>
      <c r="S1063" s="186"/>
    </row>
    <row r="1064" customFormat="false" ht="14" hidden="false" customHeight="false" outlineLevel="0" collapsed="false">
      <c r="A1064" s="182"/>
      <c r="C1064" s="182"/>
      <c r="D1064" s="183"/>
      <c r="E1064" s="184"/>
      <c r="F1064" s="185"/>
      <c r="H1064" s="182"/>
      <c r="I1064" s="182"/>
      <c r="J1064" s="182"/>
      <c r="K1064" s="182"/>
      <c r="L1064" s="182"/>
      <c r="M1064" s="186"/>
      <c r="N1064" s="186"/>
      <c r="O1064" s="186"/>
      <c r="P1064" s="186"/>
      <c r="Q1064" s="187"/>
      <c r="R1064" s="186"/>
      <c r="S1064" s="186"/>
    </row>
    <row r="1065" customFormat="false" ht="14" hidden="false" customHeight="false" outlineLevel="0" collapsed="false">
      <c r="A1065" s="182"/>
      <c r="C1065" s="182"/>
      <c r="D1065" s="183"/>
      <c r="E1065" s="184"/>
      <c r="F1065" s="185"/>
      <c r="H1065" s="182"/>
      <c r="I1065" s="182"/>
      <c r="J1065" s="182"/>
      <c r="K1065" s="182"/>
      <c r="L1065" s="182"/>
      <c r="M1065" s="186"/>
      <c r="N1065" s="186"/>
      <c r="O1065" s="186"/>
      <c r="P1065" s="186"/>
      <c r="Q1065" s="187"/>
      <c r="R1065" s="186"/>
      <c r="S1065" s="186"/>
    </row>
    <row r="1066" customFormat="false" ht="14" hidden="false" customHeight="false" outlineLevel="0" collapsed="false">
      <c r="A1066" s="182"/>
      <c r="C1066" s="182"/>
      <c r="D1066" s="183"/>
      <c r="E1066" s="184"/>
      <c r="F1066" s="185"/>
      <c r="H1066" s="182"/>
      <c r="I1066" s="182"/>
      <c r="J1066" s="182"/>
      <c r="K1066" s="182"/>
      <c r="L1066" s="182"/>
      <c r="M1066" s="186"/>
      <c r="N1066" s="186"/>
      <c r="O1066" s="186"/>
      <c r="P1066" s="186"/>
      <c r="Q1066" s="187"/>
      <c r="R1066" s="186"/>
      <c r="S1066" s="186"/>
    </row>
    <row r="1067" customFormat="false" ht="14" hidden="false" customHeight="false" outlineLevel="0" collapsed="false">
      <c r="A1067" s="182"/>
      <c r="C1067" s="182"/>
      <c r="D1067" s="183"/>
      <c r="E1067" s="184"/>
      <c r="F1067" s="185"/>
      <c r="H1067" s="182"/>
      <c r="I1067" s="182"/>
      <c r="J1067" s="182"/>
      <c r="K1067" s="182"/>
      <c r="L1067" s="182"/>
      <c r="M1067" s="186"/>
      <c r="N1067" s="186"/>
      <c r="O1067" s="186"/>
      <c r="P1067" s="186"/>
      <c r="Q1067" s="187"/>
      <c r="R1067" s="186"/>
      <c r="S1067" s="186"/>
    </row>
    <row r="1068" customFormat="false" ht="14" hidden="false" customHeight="false" outlineLevel="0" collapsed="false">
      <c r="A1068" s="182"/>
      <c r="C1068" s="182"/>
      <c r="D1068" s="183"/>
      <c r="E1068" s="184"/>
      <c r="F1068" s="185"/>
      <c r="H1068" s="182"/>
      <c r="I1068" s="182"/>
      <c r="J1068" s="182"/>
      <c r="K1068" s="182"/>
      <c r="L1068" s="182"/>
      <c r="M1068" s="186"/>
      <c r="N1068" s="186"/>
      <c r="O1068" s="186"/>
      <c r="P1068" s="186"/>
      <c r="Q1068" s="187"/>
      <c r="R1068" s="186"/>
      <c r="S1068" s="186"/>
    </row>
    <row r="1069" customFormat="false" ht="14" hidden="false" customHeight="false" outlineLevel="0" collapsed="false">
      <c r="A1069" s="182"/>
      <c r="C1069" s="182"/>
      <c r="D1069" s="183"/>
      <c r="E1069" s="184"/>
      <c r="F1069" s="185"/>
      <c r="H1069" s="182"/>
      <c r="I1069" s="182"/>
      <c r="J1069" s="182"/>
      <c r="K1069" s="182"/>
      <c r="L1069" s="182"/>
      <c r="M1069" s="186"/>
      <c r="N1069" s="186"/>
      <c r="O1069" s="186"/>
      <c r="P1069" s="186"/>
      <c r="Q1069" s="187"/>
      <c r="R1069" s="186"/>
      <c r="S1069" s="186"/>
    </row>
    <row r="1070" customFormat="false" ht="14" hidden="false" customHeight="false" outlineLevel="0" collapsed="false">
      <c r="A1070" s="182"/>
      <c r="C1070" s="182"/>
      <c r="D1070" s="183"/>
      <c r="E1070" s="184"/>
      <c r="F1070" s="185"/>
      <c r="H1070" s="182"/>
      <c r="I1070" s="182"/>
      <c r="J1070" s="182"/>
      <c r="K1070" s="182"/>
      <c r="L1070" s="182"/>
      <c r="M1070" s="186"/>
      <c r="N1070" s="186"/>
      <c r="O1070" s="186"/>
      <c r="P1070" s="186"/>
      <c r="Q1070" s="187"/>
      <c r="R1070" s="186"/>
      <c r="S1070" s="186"/>
    </row>
    <row r="1071" customFormat="false" ht="14" hidden="false" customHeight="false" outlineLevel="0" collapsed="false">
      <c r="A1071" s="182"/>
      <c r="C1071" s="182"/>
      <c r="D1071" s="183"/>
      <c r="E1071" s="184"/>
      <c r="F1071" s="185"/>
      <c r="H1071" s="182"/>
      <c r="I1071" s="182"/>
      <c r="J1071" s="182"/>
      <c r="K1071" s="182"/>
      <c r="L1071" s="182"/>
      <c r="M1071" s="186"/>
      <c r="N1071" s="186"/>
      <c r="O1071" s="186"/>
      <c r="P1071" s="186"/>
      <c r="Q1071" s="187"/>
      <c r="R1071" s="186"/>
      <c r="S1071" s="186"/>
    </row>
    <row r="1072" customFormat="false" ht="14" hidden="false" customHeight="false" outlineLevel="0" collapsed="false">
      <c r="A1072" s="182"/>
      <c r="C1072" s="182"/>
      <c r="D1072" s="183"/>
      <c r="E1072" s="184"/>
      <c r="F1072" s="185"/>
      <c r="H1072" s="182"/>
      <c r="I1072" s="182"/>
      <c r="J1072" s="182"/>
      <c r="K1072" s="182"/>
      <c r="L1072" s="182"/>
      <c r="M1072" s="186"/>
      <c r="N1072" s="186"/>
      <c r="O1072" s="186"/>
      <c r="P1072" s="186"/>
      <c r="Q1072" s="187"/>
      <c r="R1072" s="186"/>
      <c r="S1072" s="186"/>
    </row>
    <row r="1073" customFormat="false" ht="14" hidden="false" customHeight="false" outlineLevel="0" collapsed="false">
      <c r="A1073" s="182"/>
      <c r="C1073" s="182"/>
      <c r="D1073" s="183"/>
      <c r="E1073" s="184"/>
      <c r="F1073" s="185"/>
      <c r="H1073" s="182"/>
      <c r="I1073" s="182"/>
      <c r="J1073" s="182"/>
      <c r="K1073" s="182"/>
      <c r="L1073" s="182"/>
      <c r="M1073" s="186"/>
      <c r="N1073" s="186"/>
      <c r="O1073" s="186"/>
      <c r="P1073" s="186"/>
      <c r="Q1073" s="187"/>
      <c r="R1073" s="186"/>
      <c r="S1073" s="186"/>
    </row>
    <row r="1074" customFormat="false" ht="14" hidden="false" customHeight="false" outlineLevel="0" collapsed="false">
      <c r="A1074" s="182"/>
      <c r="C1074" s="182"/>
      <c r="D1074" s="183"/>
      <c r="E1074" s="184"/>
      <c r="F1074" s="185"/>
      <c r="H1074" s="182"/>
      <c r="I1074" s="182"/>
      <c r="J1074" s="182"/>
      <c r="K1074" s="182"/>
      <c r="L1074" s="182"/>
      <c r="M1074" s="186"/>
      <c r="N1074" s="186"/>
      <c r="O1074" s="186"/>
      <c r="P1074" s="186"/>
      <c r="Q1074" s="187"/>
      <c r="R1074" s="186"/>
      <c r="S1074" s="186"/>
    </row>
    <row r="1075" customFormat="false" ht="14" hidden="false" customHeight="false" outlineLevel="0" collapsed="false">
      <c r="A1075" s="182"/>
      <c r="C1075" s="182"/>
      <c r="D1075" s="183"/>
      <c r="E1075" s="184"/>
      <c r="F1075" s="185"/>
      <c r="H1075" s="182"/>
      <c r="I1075" s="182"/>
      <c r="J1075" s="182"/>
      <c r="K1075" s="182"/>
      <c r="L1075" s="182"/>
      <c r="M1075" s="186"/>
      <c r="N1075" s="186"/>
      <c r="O1075" s="186"/>
      <c r="P1075" s="186"/>
      <c r="Q1075" s="187"/>
      <c r="R1075" s="186"/>
      <c r="S1075" s="186"/>
    </row>
    <row r="1076" customFormat="false" ht="14" hidden="false" customHeight="false" outlineLevel="0" collapsed="false">
      <c r="A1076" s="182"/>
      <c r="C1076" s="182"/>
      <c r="D1076" s="183"/>
      <c r="E1076" s="184"/>
      <c r="F1076" s="185"/>
      <c r="H1076" s="182"/>
      <c r="I1076" s="182"/>
      <c r="J1076" s="182"/>
      <c r="K1076" s="182"/>
      <c r="L1076" s="182"/>
      <c r="M1076" s="186"/>
      <c r="N1076" s="186"/>
      <c r="O1076" s="186"/>
      <c r="P1076" s="186"/>
      <c r="Q1076" s="187"/>
      <c r="R1076" s="186"/>
      <c r="S1076" s="186"/>
    </row>
    <row r="1077" customFormat="false" ht="14" hidden="false" customHeight="false" outlineLevel="0" collapsed="false">
      <c r="A1077" s="182"/>
      <c r="C1077" s="182"/>
      <c r="D1077" s="183"/>
      <c r="E1077" s="184"/>
      <c r="F1077" s="185"/>
      <c r="H1077" s="182"/>
      <c r="I1077" s="182"/>
      <c r="J1077" s="182"/>
      <c r="K1077" s="182"/>
      <c r="L1077" s="182"/>
      <c r="M1077" s="186"/>
      <c r="N1077" s="186"/>
      <c r="O1077" s="186"/>
      <c r="P1077" s="186"/>
      <c r="Q1077" s="187"/>
      <c r="R1077" s="186"/>
      <c r="S1077" s="186"/>
    </row>
    <row r="1078" customFormat="false" ht="14" hidden="false" customHeight="false" outlineLevel="0" collapsed="false">
      <c r="A1078" s="182"/>
      <c r="C1078" s="182"/>
      <c r="D1078" s="183"/>
      <c r="E1078" s="184"/>
      <c r="F1078" s="185"/>
      <c r="H1078" s="182"/>
      <c r="I1078" s="182"/>
      <c r="J1078" s="182"/>
      <c r="K1078" s="182"/>
      <c r="L1078" s="182"/>
      <c r="M1078" s="186"/>
      <c r="N1078" s="186"/>
      <c r="O1078" s="186"/>
      <c r="P1078" s="186"/>
      <c r="Q1078" s="187"/>
      <c r="R1078" s="186"/>
      <c r="S1078" s="186"/>
    </row>
    <row r="1079" customFormat="false" ht="14" hidden="false" customHeight="false" outlineLevel="0" collapsed="false">
      <c r="A1079" s="182"/>
      <c r="C1079" s="182"/>
      <c r="D1079" s="183"/>
      <c r="E1079" s="184"/>
      <c r="F1079" s="185"/>
      <c r="H1079" s="182"/>
      <c r="I1079" s="182"/>
      <c r="J1079" s="182"/>
      <c r="K1079" s="182"/>
      <c r="L1079" s="182"/>
      <c r="M1079" s="186"/>
      <c r="N1079" s="186"/>
      <c r="O1079" s="186"/>
      <c r="P1079" s="186"/>
      <c r="Q1079" s="187"/>
      <c r="R1079" s="186"/>
      <c r="S1079" s="186"/>
    </row>
    <row r="1080" customFormat="false" ht="14" hidden="false" customHeight="false" outlineLevel="0" collapsed="false">
      <c r="A1080" s="182"/>
      <c r="C1080" s="182"/>
      <c r="D1080" s="183"/>
      <c r="E1080" s="184"/>
      <c r="F1080" s="185"/>
      <c r="H1080" s="182"/>
      <c r="I1080" s="182"/>
      <c r="J1080" s="182"/>
      <c r="K1080" s="182"/>
      <c r="L1080" s="182"/>
      <c r="M1080" s="186"/>
      <c r="N1080" s="186"/>
      <c r="O1080" s="186"/>
      <c r="P1080" s="186"/>
      <c r="Q1080" s="187"/>
      <c r="R1080" s="186"/>
      <c r="S1080" s="186"/>
    </row>
    <row r="1081" customFormat="false" ht="14" hidden="false" customHeight="false" outlineLevel="0" collapsed="false">
      <c r="A1081" s="182"/>
      <c r="C1081" s="182"/>
      <c r="D1081" s="183"/>
      <c r="E1081" s="184"/>
      <c r="F1081" s="185"/>
      <c r="H1081" s="182"/>
      <c r="I1081" s="182"/>
      <c r="J1081" s="182"/>
      <c r="K1081" s="182"/>
      <c r="L1081" s="182"/>
      <c r="M1081" s="186"/>
      <c r="N1081" s="186"/>
      <c r="O1081" s="186"/>
      <c r="P1081" s="186"/>
      <c r="Q1081" s="187"/>
      <c r="R1081" s="186"/>
      <c r="S1081" s="186"/>
    </row>
    <row r="1082" customFormat="false" ht="14" hidden="false" customHeight="false" outlineLevel="0" collapsed="false">
      <c r="A1082" s="182"/>
      <c r="C1082" s="182"/>
      <c r="D1082" s="183"/>
      <c r="E1082" s="184"/>
      <c r="F1082" s="185"/>
      <c r="H1082" s="182"/>
      <c r="I1082" s="182"/>
      <c r="J1082" s="182"/>
      <c r="K1082" s="182"/>
      <c r="L1082" s="182"/>
      <c r="M1082" s="186"/>
      <c r="N1082" s="186"/>
      <c r="O1082" s="186"/>
      <c r="P1082" s="186"/>
      <c r="Q1082" s="187"/>
      <c r="R1082" s="186"/>
      <c r="S1082" s="186"/>
    </row>
    <row r="1083" customFormat="false" ht="14" hidden="false" customHeight="false" outlineLevel="0" collapsed="false">
      <c r="A1083" s="182"/>
      <c r="C1083" s="182"/>
      <c r="D1083" s="183"/>
      <c r="E1083" s="184"/>
      <c r="F1083" s="185"/>
      <c r="H1083" s="182"/>
      <c r="I1083" s="182"/>
      <c r="J1083" s="182"/>
      <c r="K1083" s="182"/>
      <c r="L1083" s="182"/>
      <c r="M1083" s="186"/>
      <c r="N1083" s="186"/>
      <c r="O1083" s="186"/>
      <c r="P1083" s="186"/>
      <c r="Q1083" s="187"/>
      <c r="R1083" s="186"/>
      <c r="S1083" s="186"/>
    </row>
    <row r="1084" customFormat="false" ht="14" hidden="false" customHeight="false" outlineLevel="0" collapsed="false">
      <c r="A1084" s="182"/>
      <c r="C1084" s="182"/>
      <c r="D1084" s="183"/>
      <c r="E1084" s="184"/>
      <c r="F1084" s="185"/>
      <c r="H1084" s="182"/>
      <c r="I1084" s="182"/>
      <c r="J1084" s="182"/>
      <c r="K1084" s="182"/>
      <c r="L1084" s="182"/>
      <c r="M1084" s="186"/>
      <c r="N1084" s="186"/>
      <c r="O1084" s="186"/>
      <c r="P1084" s="186"/>
      <c r="Q1084" s="187"/>
      <c r="R1084" s="186"/>
      <c r="S1084" s="186"/>
    </row>
    <row r="1085" customFormat="false" ht="14" hidden="false" customHeight="false" outlineLevel="0" collapsed="false">
      <c r="A1085" s="182"/>
      <c r="C1085" s="182"/>
      <c r="D1085" s="183"/>
      <c r="E1085" s="184"/>
      <c r="F1085" s="185"/>
      <c r="H1085" s="182"/>
      <c r="I1085" s="182"/>
      <c r="J1085" s="182"/>
      <c r="K1085" s="182"/>
      <c r="L1085" s="182"/>
      <c r="M1085" s="186"/>
      <c r="N1085" s="186"/>
      <c r="O1085" s="186"/>
      <c r="P1085" s="186"/>
      <c r="Q1085" s="187"/>
      <c r="R1085" s="186"/>
      <c r="S1085" s="186"/>
    </row>
    <row r="1086" customFormat="false" ht="14" hidden="false" customHeight="false" outlineLevel="0" collapsed="false">
      <c r="A1086" s="182"/>
      <c r="C1086" s="182"/>
      <c r="D1086" s="183"/>
      <c r="E1086" s="184"/>
      <c r="F1086" s="185"/>
      <c r="H1086" s="182"/>
      <c r="I1086" s="182"/>
      <c r="J1086" s="182"/>
      <c r="K1086" s="182"/>
      <c r="L1086" s="182"/>
      <c r="M1086" s="186"/>
      <c r="N1086" s="186"/>
      <c r="O1086" s="186"/>
      <c r="P1086" s="186"/>
      <c r="Q1086" s="187"/>
      <c r="R1086" s="186"/>
      <c r="S1086" s="186"/>
    </row>
    <row r="1087" customFormat="false" ht="14" hidden="false" customHeight="false" outlineLevel="0" collapsed="false">
      <c r="A1087" s="182"/>
      <c r="C1087" s="182"/>
      <c r="D1087" s="183"/>
      <c r="E1087" s="184"/>
      <c r="F1087" s="185"/>
      <c r="H1087" s="182"/>
      <c r="I1087" s="182"/>
      <c r="J1087" s="182"/>
      <c r="K1087" s="182"/>
      <c r="L1087" s="182"/>
      <c r="M1087" s="186"/>
      <c r="N1087" s="186"/>
      <c r="O1087" s="186"/>
      <c r="P1087" s="186"/>
      <c r="Q1087" s="187"/>
      <c r="R1087" s="186"/>
      <c r="S1087" s="186"/>
    </row>
    <row r="1088" customFormat="false" ht="14" hidden="false" customHeight="false" outlineLevel="0" collapsed="false">
      <c r="A1088" s="182"/>
      <c r="C1088" s="182"/>
      <c r="D1088" s="183"/>
      <c r="E1088" s="184"/>
      <c r="F1088" s="185"/>
      <c r="H1088" s="182"/>
      <c r="I1088" s="182"/>
      <c r="J1088" s="182"/>
      <c r="K1088" s="182"/>
      <c r="L1088" s="182"/>
      <c r="M1088" s="186"/>
      <c r="N1088" s="186"/>
      <c r="O1088" s="186"/>
      <c r="P1088" s="186"/>
      <c r="Q1088" s="187"/>
      <c r="R1088" s="186"/>
      <c r="S1088" s="186"/>
    </row>
    <row r="1089" customFormat="false" ht="14" hidden="false" customHeight="false" outlineLevel="0" collapsed="false">
      <c r="A1089" s="182"/>
      <c r="C1089" s="182"/>
      <c r="D1089" s="183"/>
      <c r="E1089" s="184"/>
      <c r="F1089" s="185"/>
      <c r="H1089" s="182"/>
      <c r="I1089" s="182"/>
      <c r="J1089" s="182"/>
      <c r="K1089" s="182"/>
      <c r="L1089" s="182"/>
      <c r="M1089" s="186"/>
      <c r="N1089" s="186"/>
      <c r="O1089" s="186"/>
      <c r="P1089" s="186"/>
      <c r="Q1089" s="187"/>
      <c r="R1089" s="186"/>
      <c r="S1089" s="186"/>
    </row>
    <row r="1090" customFormat="false" ht="14" hidden="false" customHeight="false" outlineLevel="0" collapsed="false">
      <c r="A1090" s="182"/>
      <c r="C1090" s="182"/>
      <c r="D1090" s="183"/>
      <c r="E1090" s="184"/>
      <c r="F1090" s="185"/>
      <c r="H1090" s="182"/>
      <c r="I1090" s="182"/>
      <c r="J1090" s="182"/>
      <c r="K1090" s="182"/>
      <c r="L1090" s="182"/>
      <c r="M1090" s="186"/>
      <c r="N1090" s="186"/>
      <c r="O1090" s="186"/>
      <c r="P1090" s="186"/>
      <c r="Q1090" s="187"/>
      <c r="R1090" s="186"/>
      <c r="S1090" s="186"/>
    </row>
    <row r="1091" customFormat="false" ht="14" hidden="false" customHeight="false" outlineLevel="0" collapsed="false">
      <c r="A1091" s="182"/>
      <c r="C1091" s="182"/>
      <c r="D1091" s="183"/>
      <c r="E1091" s="184"/>
      <c r="F1091" s="185"/>
      <c r="H1091" s="182"/>
      <c r="I1091" s="182"/>
      <c r="J1091" s="182"/>
      <c r="K1091" s="182"/>
      <c r="L1091" s="182"/>
      <c r="M1091" s="186"/>
      <c r="N1091" s="186"/>
      <c r="O1091" s="186"/>
      <c r="P1091" s="186"/>
      <c r="Q1091" s="187"/>
      <c r="R1091" s="186"/>
      <c r="S1091" s="186"/>
    </row>
    <row r="1092" customFormat="false" ht="14" hidden="false" customHeight="false" outlineLevel="0" collapsed="false">
      <c r="A1092" s="182"/>
      <c r="C1092" s="182"/>
      <c r="D1092" s="183"/>
      <c r="E1092" s="184"/>
      <c r="F1092" s="185"/>
      <c r="H1092" s="182"/>
      <c r="I1092" s="182"/>
      <c r="J1092" s="182"/>
      <c r="K1092" s="182"/>
      <c r="L1092" s="182"/>
      <c r="M1092" s="186"/>
      <c r="N1092" s="186"/>
      <c r="O1092" s="186"/>
      <c r="P1092" s="186"/>
      <c r="Q1092" s="187"/>
      <c r="R1092" s="186"/>
      <c r="S1092" s="186"/>
    </row>
    <row r="1093" customFormat="false" ht="14" hidden="false" customHeight="false" outlineLevel="0" collapsed="false">
      <c r="A1093" s="182"/>
      <c r="C1093" s="182"/>
      <c r="D1093" s="183"/>
      <c r="E1093" s="184"/>
      <c r="F1093" s="185"/>
      <c r="H1093" s="182"/>
      <c r="I1093" s="182"/>
      <c r="J1093" s="182"/>
      <c r="K1093" s="182"/>
      <c r="L1093" s="182"/>
      <c r="M1093" s="186"/>
      <c r="N1093" s="186"/>
      <c r="O1093" s="186"/>
      <c r="P1093" s="186"/>
      <c r="Q1093" s="187"/>
      <c r="R1093" s="186"/>
      <c r="S1093" s="186"/>
    </row>
    <row r="1094" customFormat="false" ht="14" hidden="false" customHeight="false" outlineLevel="0" collapsed="false">
      <c r="A1094" s="182"/>
      <c r="C1094" s="182"/>
      <c r="D1094" s="183"/>
      <c r="E1094" s="184"/>
      <c r="F1094" s="185"/>
      <c r="H1094" s="182"/>
      <c r="I1094" s="182"/>
      <c r="J1094" s="182"/>
      <c r="K1094" s="182"/>
      <c r="L1094" s="182"/>
      <c r="M1094" s="186"/>
      <c r="N1094" s="186"/>
      <c r="O1094" s="186"/>
      <c r="P1094" s="186"/>
      <c r="Q1094" s="187"/>
      <c r="R1094" s="186"/>
      <c r="S1094" s="186"/>
    </row>
    <row r="1095" customFormat="false" ht="14" hidden="false" customHeight="false" outlineLevel="0" collapsed="false">
      <c r="A1095" s="182"/>
      <c r="C1095" s="182"/>
      <c r="D1095" s="183"/>
      <c r="E1095" s="184"/>
      <c r="F1095" s="185"/>
      <c r="H1095" s="182"/>
      <c r="I1095" s="182"/>
      <c r="J1095" s="182"/>
      <c r="K1095" s="182"/>
      <c r="L1095" s="182"/>
      <c r="M1095" s="186"/>
      <c r="N1095" s="186"/>
      <c r="O1095" s="186"/>
      <c r="P1095" s="186"/>
      <c r="Q1095" s="187"/>
      <c r="R1095" s="186"/>
      <c r="S1095" s="186"/>
    </row>
    <row r="1096" customFormat="false" ht="14" hidden="false" customHeight="false" outlineLevel="0" collapsed="false">
      <c r="A1096" s="182"/>
      <c r="C1096" s="182"/>
      <c r="D1096" s="183"/>
      <c r="E1096" s="184"/>
      <c r="F1096" s="185"/>
      <c r="H1096" s="182"/>
      <c r="I1096" s="182"/>
      <c r="J1096" s="182"/>
      <c r="K1096" s="182"/>
      <c r="L1096" s="182"/>
      <c r="M1096" s="186"/>
      <c r="N1096" s="186"/>
      <c r="O1096" s="186"/>
      <c r="P1096" s="186"/>
      <c r="Q1096" s="187"/>
      <c r="R1096" s="186"/>
      <c r="S1096" s="186"/>
    </row>
    <row r="1097" customFormat="false" ht="14" hidden="false" customHeight="false" outlineLevel="0" collapsed="false">
      <c r="A1097" s="182"/>
      <c r="C1097" s="182"/>
      <c r="D1097" s="183"/>
      <c r="E1097" s="184"/>
      <c r="F1097" s="185"/>
      <c r="H1097" s="182"/>
      <c r="I1097" s="182"/>
      <c r="J1097" s="182"/>
      <c r="K1097" s="182"/>
      <c r="L1097" s="182"/>
      <c r="M1097" s="186"/>
      <c r="N1097" s="186"/>
      <c r="O1097" s="186"/>
      <c r="P1097" s="186"/>
      <c r="Q1097" s="187"/>
      <c r="R1097" s="186"/>
      <c r="S1097" s="186"/>
    </row>
    <row r="1098" customFormat="false" ht="14" hidden="false" customHeight="false" outlineLevel="0" collapsed="false">
      <c r="A1098" s="182"/>
      <c r="C1098" s="182"/>
      <c r="D1098" s="183"/>
      <c r="E1098" s="184"/>
      <c r="F1098" s="185"/>
      <c r="H1098" s="182"/>
      <c r="I1098" s="182"/>
      <c r="J1098" s="182"/>
      <c r="K1098" s="182"/>
      <c r="L1098" s="182"/>
      <c r="M1098" s="186"/>
      <c r="N1098" s="186"/>
      <c r="O1098" s="186"/>
      <c r="P1098" s="186"/>
      <c r="Q1098" s="187"/>
      <c r="R1098" s="186"/>
      <c r="S1098" s="186"/>
    </row>
    <row r="1099" customFormat="false" ht="14" hidden="false" customHeight="false" outlineLevel="0" collapsed="false">
      <c r="A1099" s="182"/>
      <c r="C1099" s="182"/>
      <c r="D1099" s="183"/>
      <c r="E1099" s="184"/>
      <c r="F1099" s="185"/>
      <c r="H1099" s="182"/>
      <c r="I1099" s="182"/>
      <c r="J1099" s="182"/>
      <c r="K1099" s="182"/>
      <c r="L1099" s="182"/>
      <c r="M1099" s="186"/>
      <c r="N1099" s="186"/>
      <c r="O1099" s="186"/>
      <c r="P1099" s="186"/>
      <c r="Q1099" s="187"/>
      <c r="R1099" s="186"/>
      <c r="S1099" s="186"/>
    </row>
    <row r="1100" customFormat="false" ht="14" hidden="false" customHeight="false" outlineLevel="0" collapsed="false">
      <c r="A1100" s="182"/>
      <c r="C1100" s="182"/>
      <c r="D1100" s="183"/>
      <c r="E1100" s="184"/>
      <c r="F1100" s="185"/>
      <c r="H1100" s="182"/>
      <c r="I1100" s="182"/>
      <c r="J1100" s="182"/>
      <c r="K1100" s="182"/>
      <c r="L1100" s="182"/>
      <c r="M1100" s="186"/>
      <c r="N1100" s="186"/>
      <c r="O1100" s="186"/>
      <c r="P1100" s="186"/>
      <c r="Q1100" s="187"/>
      <c r="R1100" s="186"/>
      <c r="S1100" s="186"/>
    </row>
    <row r="1101" customFormat="false" ht="14" hidden="false" customHeight="false" outlineLevel="0" collapsed="false">
      <c r="A1101" s="182"/>
      <c r="C1101" s="182"/>
      <c r="D1101" s="183"/>
      <c r="E1101" s="184"/>
      <c r="F1101" s="185"/>
      <c r="H1101" s="182"/>
      <c r="I1101" s="182"/>
      <c r="J1101" s="182"/>
      <c r="K1101" s="182"/>
      <c r="L1101" s="182"/>
      <c r="M1101" s="186"/>
      <c r="N1101" s="186"/>
      <c r="O1101" s="186"/>
      <c r="P1101" s="186"/>
      <c r="Q1101" s="187"/>
      <c r="R1101" s="186"/>
      <c r="S1101" s="186"/>
    </row>
    <row r="1102" customFormat="false" ht="14" hidden="false" customHeight="false" outlineLevel="0" collapsed="false">
      <c r="A1102" s="182"/>
      <c r="C1102" s="182"/>
      <c r="D1102" s="183"/>
      <c r="E1102" s="184"/>
      <c r="F1102" s="185"/>
      <c r="H1102" s="182"/>
      <c r="I1102" s="182"/>
      <c r="J1102" s="182"/>
      <c r="K1102" s="182"/>
      <c r="L1102" s="182"/>
      <c r="M1102" s="186"/>
      <c r="N1102" s="186"/>
      <c r="O1102" s="186"/>
      <c r="P1102" s="186"/>
      <c r="Q1102" s="187"/>
      <c r="R1102" s="186"/>
      <c r="S1102" s="186"/>
    </row>
    <row r="1103" customFormat="false" ht="14" hidden="false" customHeight="false" outlineLevel="0" collapsed="false">
      <c r="A1103" s="182"/>
      <c r="C1103" s="182"/>
      <c r="D1103" s="183"/>
      <c r="E1103" s="184"/>
      <c r="F1103" s="185"/>
      <c r="H1103" s="182"/>
      <c r="I1103" s="182"/>
      <c r="J1103" s="182"/>
      <c r="K1103" s="182"/>
      <c r="L1103" s="182"/>
      <c r="M1103" s="186"/>
      <c r="N1103" s="186"/>
      <c r="O1103" s="186"/>
      <c r="P1103" s="186"/>
      <c r="Q1103" s="187"/>
      <c r="R1103" s="186"/>
      <c r="S1103" s="186"/>
    </row>
    <row r="1104" customFormat="false" ht="14" hidden="false" customHeight="false" outlineLevel="0" collapsed="false">
      <c r="A1104" s="182"/>
      <c r="C1104" s="182"/>
      <c r="D1104" s="183"/>
      <c r="E1104" s="184"/>
      <c r="F1104" s="185"/>
      <c r="H1104" s="182"/>
      <c r="I1104" s="182"/>
      <c r="J1104" s="182"/>
      <c r="K1104" s="182"/>
      <c r="L1104" s="182"/>
      <c r="M1104" s="186"/>
      <c r="N1104" s="186"/>
      <c r="O1104" s="186"/>
      <c r="P1104" s="186"/>
      <c r="Q1104" s="187"/>
      <c r="R1104" s="186"/>
      <c r="S1104" s="186"/>
    </row>
    <row r="1105" customFormat="false" ht="14" hidden="false" customHeight="false" outlineLevel="0" collapsed="false">
      <c r="A1105" s="182"/>
      <c r="C1105" s="182"/>
      <c r="D1105" s="183"/>
      <c r="E1105" s="184"/>
      <c r="F1105" s="185"/>
      <c r="H1105" s="182"/>
      <c r="I1105" s="182"/>
      <c r="J1105" s="182"/>
      <c r="K1105" s="182"/>
      <c r="L1105" s="182"/>
      <c r="M1105" s="186"/>
      <c r="N1105" s="186"/>
      <c r="O1105" s="186"/>
      <c r="P1105" s="186"/>
      <c r="Q1105" s="187"/>
      <c r="R1105" s="186"/>
      <c r="S1105" s="186"/>
    </row>
    <row r="1106" customFormat="false" ht="14" hidden="false" customHeight="false" outlineLevel="0" collapsed="false">
      <c r="A1106" s="182"/>
      <c r="C1106" s="182"/>
      <c r="D1106" s="183"/>
      <c r="E1106" s="184"/>
      <c r="F1106" s="185"/>
      <c r="H1106" s="182"/>
      <c r="I1106" s="182"/>
      <c r="J1106" s="182"/>
      <c r="K1106" s="182"/>
      <c r="L1106" s="182"/>
      <c r="M1106" s="186"/>
      <c r="N1106" s="186"/>
      <c r="O1106" s="186"/>
      <c r="P1106" s="186"/>
      <c r="Q1106" s="187"/>
      <c r="R1106" s="186"/>
      <c r="S1106" s="186"/>
    </row>
    <row r="1107" customFormat="false" ht="14" hidden="false" customHeight="false" outlineLevel="0" collapsed="false">
      <c r="A1107" s="182"/>
      <c r="C1107" s="182"/>
      <c r="D1107" s="183"/>
      <c r="E1107" s="184"/>
      <c r="F1107" s="185"/>
      <c r="H1107" s="182"/>
      <c r="I1107" s="182"/>
      <c r="J1107" s="182"/>
      <c r="K1107" s="182"/>
      <c r="L1107" s="182"/>
      <c r="M1107" s="186"/>
      <c r="N1107" s="186"/>
      <c r="O1107" s="186"/>
      <c r="P1107" s="186"/>
      <c r="Q1107" s="187"/>
      <c r="R1107" s="186"/>
      <c r="S1107" s="186"/>
    </row>
    <row r="1108" customFormat="false" ht="14" hidden="false" customHeight="false" outlineLevel="0" collapsed="false">
      <c r="A1108" s="182"/>
      <c r="C1108" s="182"/>
      <c r="D1108" s="183"/>
      <c r="E1108" s="184"/>
      <c r="F1108" s="185"/>
      <c r="H1108" s="182"/>
      <c r="I1108" s="182"/>
      <c r="J1108" s="182"/>
      <c r="K1108" s="182"/>
      <c r="L1108" s="182"/>
      <c r="M1108" s="186"/>
      <c r="N1108" s="186"/>
      <c r="O1108" s="186"/>
      <c r="P1108" s="186"/>
      <c r="Q1108" s="187"/>
      <c r="R1108" s="186"/>
      <c r="S1108" s="186"/>
    </row>
    <row r="1109" customFormat="false" ht="14" hidden="false" customHeight="false" outlineLevel="0" collapsed="false">
      <c r="A1109" s="182"/>
      <c r="C1109" s="182"/>
      <c r="D1109" s="183"/>
      <c r="E1109" s="184"/>
      <c r="F1109" s="185"/>
      <c r="H1109" s="182"/>
      <c r="I1109" s="182"/>
      <c r="J1109" s="182"/>
      <c r="K1109" s="182"/>
      <c r="L1109" s="182"/>
      <c r="M1109" s="186"/>
      <c r="N1109" s="186"/>
      <c r="O1109" s="186"/>
      <c r="P1109" s="186"/>
      <c r="Q1109" s="187"/>
      <c r="R1109" s="186"/>
      <c r="S1109" s="186"/>
    </row>
    <row r="1110" customFormat="false" ht="14" hidden="false" customHeight="false" outlineLevel="0" collapsed="false">
      <c r="A1110" s="182"/>
      <c r="C1110" s="182"/>
      <c r="D1110" s="183"/>
      <c r="E1110" s="184"/>
      <c r="F1110" s="185"/>
      <c r="H1110" s="182"/>
      <c r="I1110" s="182"/>
      <c r="J1110" s="182"/>
      <c r="K1110" s="182"/>
      <c r="L1110" s="182"/>
      <c r="M1110" s="186"/>
      <c r="N1110" s="186"/>
      <c r="O1110" s="186"/>
      <c r="P1110" s="186"/>
      <c r="Q1110" s="187"/>
      <c r="R1110" s="186"/>
      <c r="S1110" s="186"/>
    </row>
    <row r="1111" customFormat="false" ht="14" hidden="false" customHeight="false" outlineLevel="0" collapsed="false">
      <c r="A1111" s="182"/>
      <c r="C1111" s="182"/>
      <c r="D1111" s="183"/>
      <c r="E1111" s="184"/>
      <c r="F1111" s="185"/>
      <c r="H1111" s="182"/>
      <c r="I1111" s="182"/>
      <c r="J1111" s="182"/>
      <c r="K1111" s="182"/>
      <c r="L1111" s="182"/>
      <c r="M1111" s="186"/>
      <c r="N1111" s="186"/>
      <c r="O1111" s="186"/>
      <c r="P1111" s="186"/>
      <c r="Q1111" s="187"/>
      <c r="R1111" s="186"/>
      <c r="S1111" s="186"/>
    </row>
    <row r="1112" customFormat="false" ht="14" hidden="false" customHeight="false" outlineLevel="0" collapsed="false">
      <c r="A1112" s="182"/>
      <c r="C1112" s="182"/>
      <c r="D1112" s="183"/>
      <c r="E1112" s="184"/>
      <c r="F1112" s="185"/>
      <c r="H1112" s="182"/>
      <c r="I1112" s="182"/>
      <c r="J1112" s="182"/>
      <c r="K1112" s="182"/>
      <c r="L1112" s="182"/>
      <c r="M1112" s="186"/>
      <c r="N1112" s="186"/>
      <c r="O1112" s="186"/>
      <c r="P1112" s="186"/>
      <c r="Q1112" s="187"/>
      <c r="R1112" s="186"/>
      <c r="S1112" s="186"/>
    </row>
    <row r="1113" customFormat="false" ht="14" hidden="false" customHeight="false" outlineLevel="0" collapsed="false">
      <c r="A1113" s="182"/>
      <c r="C1113" s="182"/>
      <c r="D1113" s="183"/>
      <c r="E1113" s="184"/>
      <c r="F1113" s="185"/>
      <c r="H1113" s="182"/>
      <c r="I1113" s="182"/>
      <c r="J1113" s="182"/>
      <c r="K1113" s="182"/>
      <c r="L1113" s="182"/>
      <c r="M1113" s="186"/>
      <c r="N1113" s="186"/>
      <c r="O1113" s="186"/>
      <c r="P1113" s="186"/>
      <c r="Q1113" s="187"/>
      <c r="R1113" s="186"/>
      <c r="S1113" s="186"/>
    </row>
    <row r="1114" customFormat="false" ht="14" hidden="false" customHeight="false" outlineLevel="0" collapsed="false">
      <c r="A1114" s="182"/>
      <c r="C1114" s="182"/>
      <c r="D1114" s="183"/>
      <c r="E1114" s="184"/>
      <c r="F1114" s="185"/>
      <c r="H1114" s="182"/>
      <c r="I1114" s="182"/>
      <c r="J1114" s="182"/>
      <c r="K1114" s="182"/>
      <c r="L1114" s="182"/>
      <c r="M1114" s="186"/>
      <c r="N1114" s="186"/>
      <c r="O1114" s="186"/>
      <c r="P1114" s="186"/>
      <c r="Q1114" s="187"/>
      <c r="R1114" s="186"/>
      <c r="S1114" s="186"/>
    </row>
    <row r="1115" customFormat="false" ht="14" hidden="false" customHeight="false" outlineLevel="0" collapsed="false">
      <c r="A1115" s="182"/>
      <c r="C1115" s="182"/>
      <c r="D1115" s="183"/>
      <c r="E1115" s="184"/>
      <c r="F1115" s="185"/>
      <c r="H1115" s="182"/>
      <c r="I1115" s="182"/>
      <c r="J1115" s="182"/>
      <c r="K1115" s="182"/>
      <c r="L1115" s="182"/>
      <c r="M1115" s="186"/>
      <c r="N1115" s="186"/>
      <c r="O1115" s="186"/>
      <c r="P1115" s="186"/>
      <c r="Q1115" s="187"/>
      <c r="R1115" s="186"/>
      <c r="S1115" s="186"/>
    </row>
    <row r="1116" customFormat="false" ht="14" hidden="false" customHeight="false" outlineLevel="0" collapsed="false">
      <c r="A1116" s="182"/>
      <c r="C1116" s="182"/>
      <c r="D1116" s="183"/>
      <c r="E1116" s="184"/>
      <c r="F1116" s="185"/>
      <c r="H1116" s="182"/>
      <c r="I1116" s="182"/>
      <c r="J1116" s="182"/>
      <c r="K1116" s="182"/>
      <c r="L1116" s="182"/>
      <c r="M1116" s="186"/>
      <c r="N1116" s="186"/>
      <c r="O1116" s="186"/>
      <c r="P1116" s="186"/>
      <c r="Q1116" s="187"/>
      <c r="R1116" s="186"/>
      <c r="S1116" s="186"/>
    </row>
    <row r="1117" customFormat="false" ht="14" hidden="false" customHeight="false" outlineLevel="0" collapsed="false">
      <c r="A1117" s="182"/>
      <c r="C1117" s="182"/>
      <c r="D1117" s="183"/>
      <c r="E1117" s="184"/>
      <c r="F1117" s="185"/>
      <c r="H1117" s="182"/>
      <c r="I1117" s="182"/>
      <c r="J1117" s="182"/>
      <c r="K1117" s="182"/>
      <c r="L1117" s="182"/>
      <c r="M1117" s="186"/>
      <c r="N1117" s="186"/>
      <c r="O1117" s="186"/>
      <c r="P1117" s="186"/>
      <c r="Q1117" s="187"/>
      <c r="R1117" s="186"/>
      <c r="S1117" s="186"/>
    </row>
    <row r="1118" customFormat="false" ht="14" hidden="false" customHeight="false" outlineLevel="0" collapsed="false">
      <c r="A1118" s="182"/>
      <c r="C1118" s="182"/>
      <c r="D1118" s="183"/>
      <c r="E1118" s="184"/>
      <c r="F1118" s="185"/>
      <c r="H1118" s="182"/>
      <c r="I1118" s="182"/>
      <c r="J1118" s="182"/>
      <c r="K1118" s="182"/>
      <c r="L1118" s="182"/>
      <c r="M1118" s="186"/>
      <c r="N1118" s="186"/>
      <c r="O1118" s="186"/>
      <c r="P1118" s="186"/>
      <c r="Q1118" s="187"/>
      <c r="R1118" s="186"/>
      <c r="S1118" s="186"/>
    </row>
    <row r="1119" customFormat="false" ht="14" hidden="false" customHeight="false" outlineLevel="0" collapsed="false">
      <c r="A1119" s="182"/>
      <c r="C1119" s="182"/>
      <c r="D1119" s="183"/>
      <c r="E1119" s="184"/>
      <c r="F1119" s="185"/>
      <c r="H1119" s="182"/>
      <c r="I1119" s="182"/>
      <c r="J1119" s="182"/>
      <c r="K1119" s="182"/>
      <c r="L1119" s="182"/>
      <c r="M1119" s="186"/>
      <c r="N1119" s="186"/>
      <c r="O1119" s="186"/>
      <c r="P1119" s="186"/>
      <c r="Q1119" s="187"/>
      <c r="R1119" s="186"/>
      <c r="S1119" s="186"/>
    </row>
    <row r="1120" customFormat="false" ht="14" hidden="false" customHeight="false" outlineLevel="0" collapsed="false">
      <c r="A1120" s="182"/>
      <c r="C1120" s="182"/>
      <c r="D1120" s="183"/>
      <c r="E1120" s="184"/>
      <c r="F1120" s="185"/>
      <c r="H1120" s="182"/>
      <c r="I1120" s="182"/>
      <c r="J1120" s="182"/>
      <c r="K1120" s="182"/>
      <c r="L1120" s="182"/>
      <c r="M1120" s="186"/>
      <c r="N1120" s="186"/>
      <c r="O1120" s="186"/>
      <c r="P1120" s="186"/>
      <c r="Q1120" s="187"/>
      <c r="R1120" s="186"/>
      <c r="S1120" s="186"/>
    </row>
    <row r="1121" customFormat="false" ht="14" hidden="false" customHeight="false" outlineLevel="0" collapsed="false">
      <c r="A1121" s="182"/>
      <c r="C1121" s="182"/>
      <c r="D1121" s="183"/>
      <c r="E1121" s="184"/>
      <c r="F1121" s="185"/>
      <c r="H1121" s="182"/>
      <c r="I1121" s="182"/>
      <c r="J1121" s="182"/>
      <c r="K1121" s="182"/>
      <c r="L1121" s="182"/>
      <c r="M1121" s="186"/>
      <c r="N1121" s="186"/>
      <c r="O1121" s="186"/>
      <c r="P1121" s="186"/>
      <c r="Q1121" s="187"/>
      <c r="R1121" s="186"/>
      <c r="S1121" s="186"/>
    </row>
    <row r="1122" customFormat="false" ht="14" hidden="false" customHeight="false" outlineLevel="0" collapsed="false">
      <c r="A1122" s="182"/>
      <c r="C1122" s="182"/>
      <c r="D1122" s="183"/>
      <c r="E1122" s="184"/>
      <c r="F1122" s="185"/>
      <c r="H1122" s="182"/>
      <c r="I1122" s="182"/>
      <c r="J1122" s="182"/>
      <c r="K1122" s="182"/>
      <c r="L1122" s="182"/>
      <c r="M1122" s="186"/>
      <c r="N1122" s="186"/>
      <c r="O1122" s="186"/>
      <c r="P1122" s="186"/>
      <c r="Q1122" s="187"/>
      <c r="R1122" s="186"/>
      <c r="S1122" s="186"/>
    </row>
    <row r="1123" customFormat="false" ht="14" hidden="false" customHeight="false" outlineLevel="0" collapsed="false">
      <c r="A1123" s="182"/>
      <c r="C1123" s="182"/>
      <c r="D1123" s="183"/>
      <c r="E1123" s="184"/>
      <c r="F1123" s="185"/>
      <c r="H1123" s="182"/>
      <c r="I1123" s="182"/>
      <c r="J1123" s="182"/>
      <c r="K1123" s="182"/>
      <c r="L1123" s="182"/>
      <c r="M1123" s="186"/>
      <c r="N1123" s="186"/>
      <c r="O1123" s="186"/>
      <c r="P1123" s="186"/>
      <c r="Q1123" s="187"/>
      <c r="R1123" s="186"/>
      <c r="S1123" s="186"/>
    </row>
    <row r="1124" customFormat="false" ht="14" hidden="false" customHeight="false" outlineLevel="0" collapsed="false">
      <c r="A1124" s="182"/>
      <c r="C1124" s="182"/>
      <c r="D1124" s="183"/>
      <c r="E1124" s="184"/>
      <c r="F1124" s="185"/>
      <c r="H1124" s="182"/>
      <c r="I1124" s="182"/>
      <c r="J1124" s="182"/>
      <c r="K1124" s="182"/>
      <c r="L1124" s="182"/>
      <c r="M1124" s="186"/>
      <c r="N1124" s="186"/>
      <c r="O1124" s="186"/>
      <c r="P1124" s="186"/>
      <c r="Q1124" s="187"/>
      <c r="R1124" s="186"/>
      <c r="S1124" s="186"/>
    </row>
    <row r="1125" customFormat="false" ht="14" hidden="false" customHeight="false" outlineLevel="0" collapsed="false">
      <c r="A1125" s="182"/>
      <c r="C1125" s="182"/>
      <c r="D1125" s="183"/>
      <c r="E1125" s="184"/>
      <c r="F1125" s="185"/>
      <c r="H1125" s="182"/>
      <c r="I1125" s="182"/>
      <c r="J1125" s="182"/>
      <c r="K1125" s="182"/>
      <c r="L1125" s="182"/>
      <c r="M1125" s="186"/>
      <c r="N1125" s="186"/>
      <c r="O1125" s="186"/>
      <c r="P1125" s="186"/>
      <c r="Q1125" s="187"/>
      <c r="R1125" s="186"/>
      <c r="S1125" s="186"/>
    </row>
    <row r="1126" customFormat="false" ht="14" hidden="false" customHeight="false" outlineLevel="0" collapsed="false">
      <c r="A1126" s="182"/>
      <c r="C1126" s="182"/>
      <c r="D1126" s="183"/>
      <c r="E1126" s="184"/>
      <c r="F1126" s="185"/>
      <c r="H1126" s="182"/>
      <c r="I1126" s="182"/>
      <c r="J1126" s="182"/>
      <c r="K1126" s="182"/>
      <c r="L1126" s="182"/>
      <c r="M1126" s="186"/>
      <c r="N1126" s="186"/>
      <c r="O1126" s="186"/>
      <c r="P1126" s="186"/>
      <c r="Q1126" s="187"/>
      <c r="R1126" s="186"/>
      <c r="S1126" s="186"/>
    </row>
    <row r="1127" customFormat="false" ht="14" hidden="false" customHeight="false" outlineLevel="0" collapsed="false">
      <c r="A1127" s="182"/>
      <c r="C1127" s="182"/>
      <c r="D1127" s="183"/>
      <c r="E1127" s="184"/>
      <c r="F1127" s="185"/>
      <c r="H1127" s="182"/>
      <c r="I1127" s="182"/>
      <c r="J1127" s="182"/>
      <c r="K1127" s="182"/>
      <c r="L1127" s="182"/>
      <c r="M1127" s="186"/>
      <c r="N1127" s="186"/>
      <c r="O1127" s="186"/>
      <c r="P1127" s="186"/>
      <c r="Q1127" s="187"/>
      <c r="R1127" s="186"/>
      <c r="S1127" s="186"/>
    </row>
    <row r="1128" customFormat="false" ht="14" hidden="false" customHeight="false" outlineLevel="0" collapsed="false">
      <c r="A1128" s="182"/>
      <c r="C1128" s="182"/>
      <c r="D1128" s="183"/>
      <c r="E1128" s="184"/>
      <c r="F1128" s="185"/>
      <c r="H1128" s="182"/>
      <c r="I1128" s="182"/>
      <c r="J1128" s="182"/>
      <c r="K1128" s="182"/>
      <c r="L1128" s="182"/>
      <c r="M1128" s="186"/>
      <c r="N1128" s="186"/>
      <c r="O1128" s="186"/>
      <c r="P1128" s="186"/>
      <c r="Q1128" s="187"/>
      <c r="R1128" s="186"/>
      <c r="S1128" s="186"/>
    </row>
    <row r="1129" customFormat="false" ht="14" hidden="false" customHeight="false" outlineLevel="0" collapsed="false">
      <c r="A1129" s="182"/>
      <c r="C1129" s="182"/>
      <c r="D1129" s="183"/>
      <c r="E1129" s="184"/>
      <c r="F1129" s="185"/>
      <c r="H1129" s="182"/>
      <c r="I1129" s="182"/>
      <c r="J1129" s="182"/>
      <c r="K1129" s="182"/>
      <c r="L1129" s="182"/>
      <c r="M1129" s="186"/>
      <c r="N1129" s="186"/>
      <c r="O1129" s="186"/>
      <c r="P1129" s="186"/>
      <c r="Q1129" s="187"/>
      <c r="R1129" s="186"/>
      <c r="S1129" s="186"/>
    </row>
    <row r="1130" customFormat="false" ht="14" hidden="false" customHeight="false" outlineLevel="0" collapsed="false">
      <c r="A1130" s="182"/>
      <c r="C1130" s="182"/>
      <c r="D1130" s="183"/>
      <c r="E1130" s="184"/>
      <c r="F1130" s="185"/>
      <c r="H1130" s="182"/>
      <c r="I1130" s="182"/>
      <c r="J1130" s="182"/>
      <c r="K1130" s="182"/>
      <c r="L1130" s="182"/>
      <c r="M1130" s="186"/>
      <c r="N1130" s="186"/>
      <c r="O1130" s="186"/>
      <c r="P1130" s="186"/>
      <c r="Q1130" s="187"/>
      <c r="R1130" s="186"/>
      <c r="S1130" s="186"/>
    </row>
    <row r="1131" customFormat="false" ht="14" hidden="false" customHeight="false" outlineLevel="0" collapsed="false">
      <c r="A1131" s="182"/>
      <c r="C1131" s="182"/>
      <c r="D1131" s="183"/>
      <c r="E1131" s="184"/>
      <c r="F1131" s="185"/>
      <c r="H1131" s="182"/>
      <c r="I1131" s="182"/>
      <c r="J1131" s="182"/>
      <c r="K1131" s="182"/>
      <c r="L1131" s="182"/>
      <c r="M1131" s="186"/>
      <c r="N1131" s="186"/>
      <c r="O1131" s="186"/>
      <c r="P1131" s="186"/>
      <c r="Q1131" s="187"/>
      <c r="R1131" s="186"/>
      <c r="S1131" s="186"/>
    </row>
    <row r="1132" customFormat="false" ht="14" hidden="false" customHeight="false" outlineLevel="0" collapsed="false">
      <c r="A1132" s="182"/>
      <c r="C1132" s="182"/>
      <c r="D1132" s="183"/>
      <c r="E1132" s="184"/>
      <c r="F1132" s="185"/>
      <c r="H1132" s="182"/>
      <c r="I1132" s="182"/>
      <c r="J1132" s="182"/>
      <c r="K1132" s="182"/>
      <c r="L1132" s="182"/>
      <c r="M1132" s="186"/>
      <c r="N1132" s="186"/>
      <c r="O1132" s="186"/>
      <c r="P1132" s="186"/>
      <c r="Q1132" s="187"/>
      <c r="R1132" s="186"/>
      <c r="S1132" s="186"/>
    </row>
    <row r="1133" customFormat="false" ht="14" hidden="false" customHeight="false" outlineLevel="0" collapsed="false">
      <c r="A1133" s="182"/>
      <c r="C1133" s="182"/>
      <c r="D1133" s="183"/>
      <c r="E1133" s="184"/>
      <c r="F1133" s="185"/>
      <c r="H1133" s="182"/>
      <c r="I1133" s="182"/>
      <c r="J1133" s="182"/>
      <c r="K1133" s="182"/>
      <c r="L1133" s="182"/>
      <c r="M1133" s="186"/>
      <c r="N1133" s="186"/>
      <c r="O1133" s="186"/>
      <c r="P1133" s="186"/>
      <c r="Q1133" s="187"/>
      <c r="R1133" s="186"/>
      <c r="S1133" s="186"/>
    </row>
    <row r="1134" customFormat="false" ht="14" hidden="false" customHeight="false" outlineLevel="0" collapsed="false">
      <c r="A1134" s="182"/>
      <c r="C1134" s="182"/>
      <c r="D1134" s="183"/>
      <c r="E1134" s="184"/>
      <c r="F1134" s="185"/>
      <c r="H1134" s="182"/>
      <c r="I1134" s="182"/>
      <c r="J1134" s="182"/>
      <c r="K1134" s="182"/>
      <c r="L1134" s="182"/>
      <c r="M1134" s="186"/>
      <c r="N1134" s="186"/>
      <c r="O1134" s="186"/>
      <c r="P1134" s="186"/>
      <c r="Q1134" s="187"/>
      <c r="R1134" s="186"/>
      <c r="S1134" s="186"/>
    </row>
    <row r="1135" customFormat="false" ht="14" hidden="false" customHeight="false" outlineLevel="0" collapsed="false">
      <c r="A1135" s="182"/>
      <c r="C1135" s="182"/>
      <c r="D1135" s="183"/>
      <c r="E1135" s="184"/>
      <c r="F1135" s="185"/>
      <c r="H1135" s="182"/>
      <c r="I1135" s="182"/>
      <c r="J1135" s="182"/>
      <c r="K1135" s="182"/>
      <c r="L1135" s="182"/>
      <c r="M1135" s="186"/>
      <c r="N1135" s="186"/>
      <c r="O1135" s="186"/>
      <c r="P1135" s="186"/>
      <c r="Q1135" s="187"/>
      <c r="R1135" s="186"/>
      <c r="S1135" s="186"/>
    </row>
    <row r="1136" customFormat="false" ht="14" hidden="false" customHeight="false" outlineLevel="0" collapsed="false">
      <c r="A1136" s="182"/>
      <c r="C1136" s="182"/>
      <c r="D1136" s="183"/>
      <c r="E1136" s="184"/>
      <c r="F1136" s="185"/>
      <c r="H1136" s="182"/>
      <c r="I1136" s="182"/>
      <c r="J1136" s="182"/>
      <c r="K1136" s="182"/>
      <c r="L1136" s="182"/>
      <c r="M1136" s="186"/>
      <c r="N1136" s="186"/>
      <c r="O1136" s="186"/>
      <c r="P1136" s="186"/>
      <c r="Q1136" s="187"/>
      <c r="R1136" s="186"/>
      <c r="S1136" s="186"/>
    </row>
    <row r="1137" customFormat="false" ht="14" hidden="false" customHeight="false" outlineLevel="0" collapsed="false">
      <c r="A1137" s="182"/>
      <c r="C1137" s="182"/>
      <c r="D1137" s="183"/>
      <c r="E1137" s="184"/>
      <c r="F1137" s="185"/>
      <c r="H1137" s="182"/>
      <c r="I1137" s="182"/>
      <c r="J1137" s="182"/>
      <c r="K1137" s="182"/>
      <c r="L1137" s="182"/>
      <c r="M1137" s="186"/>
      <c r="N1137" s="186"/>
      <c r="O1137" s="186"/>
      <c r="P1137" s="186"/>
      <c r="Q1137" s="187"/>
      <c r="R1137" s="186"/>
      <c r="S1137" s="186"/>
    </row>
    <row r="1138" customFormat="false" ht="14" hidden="false" customHeight="false" outlineLevel="0" collapsed="false">
      <c r="A1138" s="182"/>
      <c r="C1138" s="182"/>
      <c r="D1138" s="183"/>
      <c r="E1138" s="184"/>
      <c r="F1138" s="185"/>
      <c r="H1138" s="182"/>
      <c r="I1138" s="182"/>
      <c r="J1138" s="182"/>
      <c r="K1138" s="182"/>
      <c r="L1138" s="182"/>
      <c r="M1138" s="186"/>
      <c r="N1138" s="186"/>
      <c r="O1138" s="186"/>
      <c r="P1138" s="186"/>
      <c r="Q1138" s="187"/>
      <c r="R1138" s="186"/>
      <c r="S1138" s="186"/>
    </row>
    <row r="1139" customFormat="false" ht="14" hidden="false" customHeight="false" outlineLevel="0" collapsed="false">
      <c r="A1139" s="182"/>
      <c r="C1139" s="182"/>
      <c r="D1139" s="183"/>
      <c r="E1139" s="184"/>
      <c r="F1139" s="185"/>
      <c r="H1139" s="182"/>
      <c r="I1139" s="182"/>
      <c r="J1139" s="182"/>
      <c r="K1139" s="182"/>
      <c r="L1139" s="182"/>
      <c r="M1139" s="186"/>
      <c r="N1139" s="186"/>
      <c r="O1139" s="186"/>
      <c r="P1139" s="186"/>
      <c r="Q1139" s="187"/>
      <c r="R1139" s="186"/>
      <c r="S1139" s="186"/>
    </row>
    <row r="1140" customFormat="false" ht="14" hidden="false" customHeight="false" outlineLevel="0" collapsed="false">
      <c r="A1140" s="182"/>
      <c r="C1140" s="182"/>
      <c r="D1140" s="183"/>
      <c r="E1140" s="184"/>
      <c r="F1140" s="185"/>
      <c r="H1140" s="182"/>
      <c r="I1140" s="182"/>
      <c r="J1140" s="182"/>
      <c r="K1140" s="182"/>
      <c r="L1140" s="182"/>
      <c r="M1140" s="186"/>
      <c r="N1140" s="186"/>
      <c r="O1140" s="186"/>
      <c r="P1140" s="186"/>
      <c r="Q1140" s="187"/>
      <c r="R1140" s="186"/>
      <c r="S1140" s="186"/>
    </row>
    <row r="1141" customFormat="false" ht="14" hidden="false" customHeight="false" outlineLevel="0" collapsed="false">
      <c r="A1141" s="182"/>
      <c r="C1141" s="182"/>
      <c r="D1141" s="183"/>
      <c r="E1141" s="184"/>
      <c r="F1141" s="185"/>
      <c r="H1141" s="182"/>
      <c r="I1141" s="182"/>
      <c r="J1141" s="182"/>
      <c r="K1141" s="182"/>
      <c r="L1141" s="182"/>
      <c r="M1141" s="186"/>
      <c r="N1141" s="186"/>
      <c r="O1141" s="186"/>
      <c r="P1141" s="186"/>
      <c r="Q1141" s="187"/>
      <c r="R1141" s="186"/>
      <c r="S1141" s="186"/>
    </row>
    <row r="1142" customFormat="false" ht="14" hidden="false" customHeight="false" outlineLevel="0" collapsed="false">
      <c r="A1142" s="182"/>
      <c r="C1142" s="182"/>
      <c r="D1142" s="183"/>
      <c r="E1142" s="184"/>
      <c r="F1142" s="185"/>
      <c r="H1142" s="182"/>
      <c r="I1142" s="182"/>
      <c r="J1142" s="182"/>
      <c r="K1142" s="182"/>
      <c r="L1142" s="182"/>
      <c r="M1142" s="186"/>
      <c r="N1142" s="186"/>
      <c r="O1142" s="186"/>
      <c r="P1142" s="186"/>
      <c r="Q1142" s="187"/>
      <c r="R1142" s="186"/>
      <c r="S1142" s="186"/>
    </row>
    <row r="1143" customFormat="false" ht="14" hidden="false" customHeight="false" outlineLevel="0" collapsed="false">
      <c r="A1143" s="182"/>
      <c r="C1143" s="182"/>
      <c r="D1143" s="183"/>
      <c r="E1143" s="184"/>
      <c r="F1143" s="185"/>
      <c r="H1143" s="182"/>
      <c r="I1143" s="182"/>
      <c r="J1143" s="182"/>
      <c r="K1143" s="182"/>
      <c r="L1143" s="182"/>
      <c r="M1143" s="186"/>
      <c r="N1143" s="186"/>
      <c r="O1143" s="186"/>
      <c r="P1143" s="186"/>
      <c r="Q1143" s="187"/>
      <c r="R1143" s="186"/>
      <c r="S1143" s="186"/>
    </row>
    <row r="1144" customFormat="false" ht="14" hidden="false" customHeight="false" outlineLevel="0" collapsed="false">
      <c r="A1144" s="182"/>
      <c r="C1144" s="182"/>
      <c r="D1144" s="183"/>
      <c r="E1144" s="184"/>
      <c r="F1144" s="185"/>
      <c r="H1144" s="182"/>
      <c r="I1144" s="182"/>
      <c r="J1144" s="182"/>
      <c r="K1144" s="182"/>
      <c r="L1144" s="182"/>
      <c r="M1144" s="186"/>
      <c r="N1144" s="186"/>
      <c r="O1144" s="186"/>
      <c r="P1144" s="186"/>
      <c r="Q1144" s="187"/>
      <c r="R1144" s="186"/>
      <c r="S1144" s="186"/>
    </row>
    <row r="1145" customFormat="false" ht="14" hidden="false" customHeight="false" outlineLevel="0" collapsed="false">
      <c r="A1145" s="182"/>
      <c r="C1145" s="182"/>
      <c r="D1145" s="183"/>
      <c r="E1145" s="184"/>
      <c r="F1145" s="185"/>
      <c r="H1145" s="182"/>
      <c r="I1145" s="182"/>
      <c r="J1145" s="182"/>
      <c r="K1145" s="182"/>
      <c r="L1145" s="182"/>
      <c r="M1145" s="186"/>
      <c r="N1145" s="186"/>
      <c r="O1145" s="186"/>
      <c r="P1145" s="186"/>
      <c r="Q1145" s="187"/>
      <c r="R1145" s="186"/>
      <c r="S1145" s="186"/>
    </row>
    <row r="1146" customFormat="false" ht="14" hidden="false" customHeight="false" outlineLevel="0" collapsed="false">
      <c r="A1146" s="182"/>
      <c r="C1146" s="182"/>
      <c r="D1146" s="183"/>
      <c r="E1146" s="184"/>
      <c r="F1146" s="185"/>
      <c r="H1146" s="182"/>
      <c r="I1146" s="182"/>
      <c r="J1146" s="182"/>
      <c r="K1146" s="182"/>
      <c r="L1146" s="182"/>
      <c r="M1146" s="186"/>
      <c r="N1146" s="186"/>
      <c r="O1146" s="186"/>
      <c r="P1146" s="186"/>
      <c r="Q1146" s="187"/>
      <c r="R1146" s="186"/>
      <c r="S1146" s="186"/>
    </row>
    <row r="1147" customFormat="false" ht="14" hidden="false" customHeight="false" outlineLevel="0" collapsed="false">
      <c r="A1147" s="182"/>
      <c r="C1147" s="182"/>
      <c r="D1147" s="183"/>
      <c r="E1147" s="184"/>
      <c r="F1147" s="185"/>
      <c r="H1147" s="182"/>
      <c r="I1147" s="182"/>
      <c r="J1147" s="182"/>
      <c r="K1147" s="182"/>
      <c r="L1147" s="182"/>
      <c r="M1147" s="186"/>
      <c r="N1147" s="186"/>
      <c r="O1147" s="186"/>
      <c r="P1147" s="186"/>
      <c r="Q1147" s="187"/>
      <c r="R1147" s="186"/>
      <c r="S1147" s="186"/>
    </row>
    <row r="1148" customFormat="false" ht="14" hidden="false" customHeight="false" outlineLevel="0" collapsed="false">
      <c r="A1148" s="182"/>
      <c r="C1148" s="182"/>
      <c r="D1148" s="183"/>
      <c r="E1148" s="184"/>
      <c r="F1148" s="185"/>
      <c r="H1148" s="182"/>
      <c r="I1148" s="182"/>
      <c r="J1148" s="182"/>
      <c r="K1148" s="182"/>
      <c r="L1148" s="182"/>
      <c r="M1148" s="186"/>
      <c r="N1148" s="186"/>
      <c r="O1148" s="186"/>
      <c r="P1148" s="186"/>
      <c r="Q1148" s="187"/>
      <c r="R1148" s="186"/>
      <c r="S1148" s="186"/>
    </row>
    <row r="1149" customFormat="false" ht="14" hidden="false" customHeight="false" outlineLevel="0" collapsed="false">
      <c r="A1149" s="182"/>
      <c r="C1149" s="182"/>
      <c r="D1149" s="183"/>
      <c r="E1149" s="184"/>
      <c r="F1149" s="185"/>
      <c r="H1149" s="182"/>
      <c r="I1149" s="182"/>
      <c r="J1149" s="182"/>
      <c r="K1149" s="182"/>
      <c r="L1149" s="182"/>
      <c r="M1149" s="186"/>
      <c r="N1149" s="186"/>
      <c r="O1149" s="186"/>
      <c r="P1149" s="186"/>
      <c r="Q1149" s="187"/>
      <c r="R1149" s="186"/>
      <c r="S1149" s="186"/>
    </row>
    <row r="1150" customFormat="false" ht="14" hidden="false" customHeight="false" outlineLevel="0" collapsed="false">
      <c r="A1150" s="182"/>
      <c r="C1150" s="182"/>
      <c r="D1150" s="183"/>
      <c r="E1150" s="184"/>
      <c r="F1150" s="185"/>
      <c r="H1150" s="182"/>
      <c r="I1150" s="182"/>
      <c r="J1150" s="182"/>
      <c r="K1150" s="182"/>
      <c r="L1150" s="182"/>
      <c r="M1150" s="186"/>
      <c r="N1150" s="186"/>
      <c r="O1150" s="186"/>
      <c r="P1150" s="186"/>
      <c r="Q1150" s="187"/>
      <c r="R1150" s="186"/>
      <c r="S1150" s="186"/>
    </row>
    <row r="1151" customFormat="false" ht="14" hidden="false" customHeight="false" outlineLevel="0" collapsed="false">
      <c r="A1151" s="182"/>
      <c r="C1151" s="182"/>
      <c r="D1151" s="183"/>
      <c r="E1151" s="184"/>
      <c r="F1151" s="185"/>
      <c r="H1151" s="182"/>
      <c r="I1151" s="182"/>
      <c r="J1151" s="182"/>
      <c r="K1151" s="182"/>
      <c r="L1151" s="182"/>
      <c r="M1151" s="186"/>
      <c r="N1151" s="186"/>
      <c r="O1151" s="186"/>
      <c r="P1151" s="186"/>
      <c r="Q1151" s="187"/>
      <c r="R1151" s="186"/>
      <c r="S1151" s="186"/>
    </row>
    <row r="1152" customFormat="false" ht="14" hidden="false" customHeight="false" outlineLevel="0" collapsed="false">
      <c r="A1152" s="182"/>
      <c r="C1152" s="182"/>
      <c r="D1152" s="183"/>
      <c r="E1152" s="184"/>
      <c r="F1152" s="185"/>
      <c r="H1152" s="182"/>
      <c r="I1152" s="182"/>
      <c r="J1152" s="182"/>
      <c r="K1152" s="182"/>
      <c r="L1152" s="182"/>
      <c r="M1152" s="186"/>
      <c r="N1152" s="186"/>
      <c r="O1152" s="186"/>
      <c r="P1152" s="186"/>
      <c r="Q1152" s="187"/>
      <c r="R1152" s="186"/>
      <c r="S1152" s="186"/>
    </row>
    <row r="1153" customFormat="false" ht="14" hidden="false" customHeight="false" outlineLevel="0" collapsed="false">
      <c r="A1153" s="182"/>
      <c r="C1153" s="182"/>
      <c r="D1153" s="183"/>
      <c r="E1153" s="184"/>
      <c r="F1153" s="185"/>
      <c r="H1153" s="182"/>
      <c r="I1153" s="182"/>
      <c r="J1153" s="182"/>
      <c r="K1153" s="182"/>
      <c r="L1153" s="182"/>
      <c r="M1153" s="186"/>
      <c r="N1153" s="186"/>
      <c r="O1153" s="186"/>
      <c r="P1153" s="186"/>
      <c r="Q1153" s="187"/>
      <c r="R1153" s="186"/>
      <c r="S1153" s="186"/>
    </row>
    <row r="1154" customFormat="false" ht="14" hidden="false" customHeight="false" outlineLevel="0" collapsed="false">
      <c r="A1154" s="182"/>
      <c r="C1154" s="182"/>
      <c r="D1154" s="183"/>
      <c r="E1154" s="184"/>
      <c r="F1154" s="185"/>
      <c r="H1154" s="182"/>
      <c r="I1154" s="182"/>
      <c r="J1154" s="182"/>
      <c r="K1154" s="182"/>
      <c r="L1154" s="182"/>
      <c r="M1154" s="186"/>
      <c r="N1154" s="186"/>
      <c r="O1154" s="186"/>
      <c r="P1154" s="186"/>
      <c r="Q1154" s="187"/>
      <c r="R1154" s="186"/>
      <c r="S1154" s="186"/>
    </row>
    <row r="1155" customFormat="false" ht="14" hidden="false" customHeight="false" outlineLevel="0" collapsed="false">
      <c r="A1155" s="182"/>
      <c r="C1155" s="182"/>
      <c r="D1155" s="183"/>
      <c r="E1155" s="184"/>
      <c r="F1155" s="185"/>
      <c r="H1155" s="182"/>
      <c r="I1155" s="182"/>
      <c r="J1155" s="182"/>
      <c r="K1155" s="182"/>
      <c r="L1155" s="182"/>
      <c r="M1155" s="186"/>
      <c r="N1155" s="186"/>
      <c r="O1155" s="186"/>
      <c r="P1155" s="186"/>
      <c r="Q1155" s="187"/>
      <c r="R1155" s="186"/>
      <c r="S1155" s="186"/>
    </row>
    <row r="1156" customFormat="false" ht="14" hidden="false" customHeight="false" outlineLevel="0" collapsed="false">
      <c r="A1156" s="182"/>
      <c r="C1156" s="182"/>
      <c r="D1156" s="183"/>
      <c r="E1156" s="184"/>
      <c r="F1156" s="185"/>
      <c r="H1156" s="182"/>
      <c r="I1156" s="182"/>
      <c r="J1156" s="182"/>
      <c r="K1156" s="182"/>
      <c r="L1156" s="182"/>
      <c r="M1156" s="186"/>
      <c r="N1156" s="186"/>
      <c r="O1156" s="186"/>
      <c r="P1156" s="186"/>
      <c r="Q1156" s="187"/>
      <c r="R1156" s="186"/>
      <c r="S1156" s="186"/>
    </row>
    <row r="1157" customFormat="false" ht="14" hidden="false" customHeight="false" outlineLevel="0" collapsed="false">
      <c r="A1157" s="182"/>
      <c r="C1157" s="182"/>
      <c r="D1157" s="183"/>
      <c r="E1157" s="184"/>
      <c r="F1157" s="185"/>
      <c r="H1157" s="182"/>
      <c r="I1157" s="182"/>
      <c r="J1157" s="182"/>
      <c r="K1157" s="182"/>
      <c r="L1157" s="182"/>
      <c r="M1157" s="186"/>
      <c r="N1157" s="186"/>
      <c r="O1157" s="186"/>
      <c r="P1157" s="186"/>
      <c r="Q1157" s="187"/>
      <c r="R1157" s="186"/>
      <c r="S1157" s="186"/>
    </row>
    <row r="1158" customFormat="false" ht="14" hidden="false" customHeight="false" outlineLevel="0" collapsed="false">
      <c r="A1158" s="182"/>
      <c r="C1158" s="182"/>
      <c r="D1158" s="183"/>
      <c r="E1158" s="184"/>
      <c r="F1158" s="185"/>
      <c r="H1158" s="182"/>
      <c r="I1158" s="182"/>
      <c r="J1158" s="182"/>
      <c r="K1158" s="182"/>
      <c r="L1158" s="182"/>
      <c r="M1158" s="186"/>
      <c r="N1158" s="186"/>
      <c r="O1158" s="186"/>
      <c r="P1158" s="186"/>
      <c r="Q1158" s="187"/>
      <c r="R1158" s="186"/>
      <c r="S1158" s="186"/>
    </row>
    <row r="1159" customFormat="false" ht="14" hidden="false" customHeight="false" outlineLevel="0" collapsed="false">
      <c r="A1159" s="182"/>
      <c r="C1159" s="182"/>
      <c r="D1159" s="183"/>
      <c r="E1159" s="184"/>
      <c r="F1159" s="185"/>
      <c r="H1159" s="182"/>
      <c r="I1159" s="182"/>
      <c r="J1159" s="182"/>
      <c r="K1159" s="182"/>
      <c r="L1159" s="182"/>
      <c r="M1159" s="186"/>
      <c r="N1159" s="186"/>
      <c r="O1159" s="186"/>
      <c r="P1159" s="186"/>
      <c r="Q1159" s="187"/>
      <c r="R1159" s="186"/>
      <c r="S1159" s="186"/>
    </row>
    <row r="1160" customFormat="false" ht="14" hidden="false" customHeight="false" outlineLevel="0" collapsed="false">
      <c r="A1160" s="182"/>
      <c r="C1160" s="182"/>
      <c r="D1160" s="183"/>
      <c r="E1160" s="184"/>
      <c r="F1160" s="185"/>
      <c r="H1160" s="182"/>
      <c r="I1160" s="182"/>
      <c r="J1160" s="182"/>
      <c r="K1160" s="182"/>
      <c r="L1160" s="182"/>
      <c r="M1160" s="186"/>
      <c r="N1160" s="186"/>
      <c r="O1160" s="186"/>
      <c r="P1160" s="186"/>
      <c r="Q1160" s="187"/>
      <c r="R1160" s="186"/>
      <c r="S1160" s="186"/>
    </row>
    <row r="1161" customFormat="false" ht="14" hidden="false" customHeight="false" outlineLevel="0" collapsed="false">
      <c r="A1161" s="182"/>
      <c r="C1161" s="182"/>
      <c r="D1161" s="183"/>
      <c r="E1161" s="184"/>
      <c r="F1161" s="185"/>
      <c r="H1161" s="182"/>
      <c r="I1161" s="182"/>
      <c r="J1161" s="182"/>
      <c r="K1161" s="182"/>
      <c r="L1161" s="182"/>
      <c r="M1161" s="186"/>
      <c r="N1161" s="186"/>
      <c r="O1161" s="186"/>
      <c r="P1161" s="186"/>
      <c r="Q1161" s="187"/>
      <c r="R1161" s="186"/>
      <c r="S1161" s="186"/>
    </row>
    <row r="1162" customFormat="false" ht="14" hidden="false" customHeight="false" outlineLevel="0" collapsed="false">
      <c r="A1162" s="182"/>
      <c r="C1162" s="182"/>
      <c r="D1162" s="183"/>
      <c r="E1162" s="184"/>
      <c r="F1162" s="185"/>
      <c r="H1162" s="182"/>
      <c r="I1162" s="182"/>
      <c r="J1162" s="182"/>
      <c r="K1162" s="182"/>
      <c r="L1162" s="182"/>
      <c r="M1162" s="186"/>
      <c r="N1162" s="186"/>
      <c r="O1162" s="186"/>
      <c r="P1162" s="186"/>
      <c r="Q1162" s="187"/>
      <c r="R1162" s="186"/>
      <c r="S1162" s="186"/>
    </row>
    <row r="1163" customFormat="false" ht="14" hidden="false" customHeight="false" outlineLevel="0" collapsed="false">
      <c r="A1163" s="182"/>
      <c r="C1163" s="182"/>
      <c r="D1163" s="183"/>
      <c r="E1163" s="184"/>
      <c r="F1163" s="185"/>
      <c r="H1163" s="182"/>
      <c r="I1163" s="182"/>
      <c r="J1163" s="182"/>
      <c r="K1163" s="182"/>
      <c r="L1163" s="182"/>
      <c r="M1163" s="186"/>
      <c r="N1163" s="186"/>
      <c r="O1163" s="186"/>
      <c r="P1163" s="186"/>
      <c r="Q1163" s="187"/>
      <c r="R1163" s="186"/>
      <c r="S1163" s="186"/>
    </row>
    <row r="1164" customFormat="false" ht="14" hidden="false" customHeight="false" outlineLevel="0" collapsed="false">
      <c r="A1164" s="182"/>
      <c r="C1164" s="182"/>
      <c r="D1164" s="183"/>
      <c r="E1164" s="184"/>
      <c r="F1164" s="185"/>
      <c r="H1164" s="182"/>
      <c r="I1164" s="182"/>
      <c r="J1164" s="182"/>
      <c r="K1164" s="182"/>
      <c r="L1164" s="182"/>
      <c r="M1164" s="186"/>
      <c r="N1164" s="186"/>
      <c r="O1164" s="186"/>
      <c r="P1164" s="186"/>
      <c r="Q1164" s="187"/>
      <c r="R1164" s="186"/>
      <c r="S1164" s="186"/>
    </row>
    <row r="1165" customFormat="false" ht="14" hidden="false" customHeight="false" outlineLevel="0" collapsed="false">
      <c r="A1165" s="182"/>
      <c r="C1165" s="182"/>
      <c r="D1165" s="183"/>
      <c r="E1165" s="184"/>
      <c r="F1165" s="185"/>
      <c r="H1165" s="182"/>
      <c r="I1165" s="182"/>
      <c r="J1165" s="182"/>
      <c r="K1165" s="182"/>
      <c r="L1165" s="182"/>
      <c r="M1165" s="186"/>
      <c r="N1165" s="186"/>
      <c r="O1165" s="186"/>
      <c r="P1165" s="186"/>
      <c r="Q1165" s="187"/>
      <c r="R1165" s="186"/>
      <c r="S1165" s="186"/>
    </row>
    <row r="1166" customFormat="false" ht="14" hidden="false" customHeight="false" outlineLevel="0" collapsed="false">
      <c r="A1166" s="182"/>
      <c r="C1166" s="182"/>
      <c r="D1166" s="183"/>
      <c r="E1166" s="184"/>
      <c r="F1166" s="185"/>
      <c r="H1166" s="182"/>
      <c r="I1166" s="182"/>
      <c r="J1166" s="182"/>
      <c r="K1166" s="182"/>
      <c r="L1166" s="182"/>
      <c r="M1166" s="186"/>
      <c r="N1166" s="186"/>
      <c r="O1166" s="186"/>
      <c r="P1166" s="186"/>
      <c r="Q1166" s="187"/>
      <c r="R1166" s="186"/>
      <c r="S1166" s="186"/>
    </row>
    <row r="1167" customFormat="false" ht="14" hidden="false" customHeight="false" outlineLevel="0" collapsed="false">
      <c r="A1167" s="182"/>
      <c r="C1167" s="182"/>
      <c r="D1167" s="183"/>
      <c r="E1167" s="184"/>
      <c r="F1167" s="185"/>
      <c r="H1167" s="182"/>
      <c r="I1167" s="182"/>
      <c r="J1167" s="182"/>
      <c r="K1167" s="182"/>
      <c r="L1167" s="182"/>
      <c r="M1167" s="186"/>
      <c r="N1167" s="186"/>
      <c r="O1167" s="186"/>
      <c r="P1167" s="186"/>
      <c r="Q1167" s="187"/>
      <c r="R1167" s="186"/>
      <c r="S1167" s="186"/>
    </row>
    <row r="1168" customFormat="false" ht="14" hidden="false" customHeight="false" outlineLevel="0" collapsed="false">
      <c r="A1168" s="182"/>
      <c r="C1168" s="182"/>
      <c r="D1168" s="183"/>
      <c r="E1168" s="184"/>
      <c r="F1168" s="185"/>
      <c r="H1168" s="182"/>
      <c r="I1168" s="182"/>
      <c r="J1168" s="182"/>
      <c r="K1168" s="182"/>
      <c r="L1168" s="182"/>
      <c r="M1168" s="186"/>
      <c r="N1168" s="186"/>
      <c r="O1168" s="186"/>
      <c r="P1168" s="186"/>
      <c r="Q1168" s="187"/>
      <c r="R1168" s="186"/>
      <c r="S1168" s="186"/>
    </row>
    <row r="1169" customFormat="false" ht="14" hidden="false" customHeight="false" outlineLevel="0" collapsed="false">
      <c r="A1169" s="182"/>
      <c r="C1169" s="182"/>
      <c r="D1169" s="183"/>
      <c r="E1169" s="184"/>
      <c r="F1169" s="185"/>
      <c r="H1169" s="182"/>
      <c r="I1169" s="182"/>
      <c r="J1169" s="182"/>
      <c r="K1169" s="182"/>
      <c r="L1169" s="182"/>
      <c r="M1169" s="186"/>
      <c r="N1169" s="186"/>
      <c r="O1169" s="186"/>
      <c r="P1169" s="186"/>
      <c r="Q1169" s="187"/>
      <c r="R1169" s="186"/>
      <c r="S1169" s="186"/>
    </row>
    <row r="1170" customFormat="false" ht="14" hidden="false" customHeight="false" outlineLevel="0" collapsed="false">
      <c r="A1170" s="182"/>
      <c r="C1170" s="182"/>
      <c r="D1170" s="183"/>
      <c r="E1170" s="184"/>
      <c r="F1170" s="185"/>
      <c r="H1170" s="182"/>
      <c r="I1170" s="182"/>
      <c r="J1170" s="182"/>
      <c r="K1170" s="182"/>
      <c r="L1170" s="182"/>
      <c r="M1170" s="186"/>
      <c r="N1170" s="186"/>
      <c r="O1170" s="186"/>
      <c r="P1170" s="186"/>
      <c r="Q1170" s="187"/>
      <c r="R1170" s="186"/>
      <c r="S1170" s="186"/>
    </row>
    <row r="1171" customFormat="false" ht="14" hidden="false" customHeight="false" outlineLevel="0" collapsed="false">
      <c r="A1171" s="182"/>
      <c r="C1171" s="182"/>
      <c r="D1171" s="183"/>
      <c r="E1171" s="184"/>
      <c r="F1171" s="185"/>
      <c r="H1171" s="182"/>
      <c r="I1171" s="182"/>
      <c r="J1171" s="182"/>
      <c r="K1171" s="182"/>
      <c r="L1171" s="182"/>
      <c r="M1171" s="186"/>
      <c r="N1171" s="186"/>
      <c r="O1171" s="186"/>
      <c r="P1171" s="186"/>
      <c r="Q1171" s="187"/>
      <c r="R1171" s="186"/>
      <c r="S1171" s="186"/>
    </row>
    <row r="1172" customFormat="false" ht="14" hidden="false" customHeight="false" outlineLevel="0" collapsed="false">
      <c r="A1172" s="182"/>
      <c r="C1172" s="182"/>
      <c r="D1172" s="183"/>
      <c r="E1172" s="184"/>
      <c r="F1172" s="185"/>
      <c r="H1172" s="182"/>
      <c r="I1172" s="182"/>
      <c r="J1172" s="182"/>
      <c r="K1172" s="182"/>
      <c r="L1172" s="182"/>
      <c r="M1172" s="186"/>
      <c r="N1172" s="186"/>
      <c r="O1172" s="186"/>
      <c r="P1172" s="186"/>
      <c r="Q1172" s="187"/>
      <c r="R1172" s="186"/>
      <c r="S1172" s="186"/>
    </row>
    <row r="1173" customFormat="false" ht="14" hidden="false" customHeight="false" outlineLevel="0" collapsed="false">
      <c r="A1173" s="182"/>
      <c r="C1173" s="182"/>
      <c r="D1173" s="183"/>
      <c r="E1173" s="184"/>
      <c r="F1173" s="185"/>
      <c r="H1173" s="182"/>
      <c r="I1173" s="182"/>
      <c r="J1173" s="182"/>
      <c r="K1173" s="182"/>
      <c r="L1173" s="182"/>
      <c r="M1173" s="186"/>
      <c r="N1173" s="186"/>
      <c r="O1173" s="186"/>
      <c r="P1173" s="186"/>
      <c r="Q1173" s="187"/>
      <c r="R1173" s="186"/>
      <c r="S1173" s="186"/>
    </row>
    <row r="1174" customFormat="false" ht="14" hidden="false" customHeight="false" outlineLevel="0" collapsed="false">
      <c r="A1174" s="182"/>
      <c r="C1174" s="182"/>
      <c r="D1174" s="183"/>
      <c r="E1174" s="184"/>
      <c r="F1174" s="185"/>
      <c r="H1174" s="182"/>
      <c r="I1174" s="182"/>
      <c r="J1174" s="182"/>
      <c r="K1174" s="182"/>
      <c r="L1174" s="182"/>
      <c r="M1174" s="186"/>
      <c r="N1174" s="186"/>
      <c r="O1174" s="186"/>
      <c r="P1174" s="186"/>
      <c r="Q1174" s="187"/>
      <c r="R1174" s="186"/>
      <c r="S1174" s="186"/>
    </row>
    <row r="1175" customFormat="false" ht="14" hidden="false" customHeight="false" outlineLevel="0" collapsed="false">
      <c r="A1175" s="182"/>
      <c r="C1175" s="182"/>
      <c r="D1175" s="183"/>
      <c r="E1175" s="184"/>
      <c r="F1175" s="185"/>
      <c r="H1175" s="182"/>
      <c r="I1175" s="182"/>
      <c r="J1175" s="182"/>
      <c r="K1175" s="182"/>
      <c r="L1175" s="182"/>
      <c r="M1175" s="186"/>
      <c r="N1175" s="186"/>
      <c r="O1175" s="186"/>
      <c r="P1175" s="186"/>
      <c r="Q1175" s="187"/>
      <c r="R1175" s="186"/>
      <c r="S1175" s="186"/>
    </row>
    <row r="1176" customFormat="false" ht="14" hidden="false" customHeight="false" outlineLevel="0" collapsed="false">
      <c r="A1176" s="182"/>
      <c r="C1176" s="182"/>
      <c r="D1176" s="183"/>
      <c r="E1176" s="184"/>
      <c r="F1176" s="185"/>
      <c r="H1176" s="182"/>
      <c r="I1176" s="182"/>
      <c r="J1176" s="182"/>
      <c r="K1176" s="182"/>
      <c r="L1176" s="182"/>
      <c r="M1176" s="186"/>
      <c r="N1176" s="186"/>
      <c r="O1176" s="186"/>
      <c r="P1176" s="186"/>
      <c r="Q1176" s="187"/>
      <c r="R1176" s="186"/>
      <c r="S1176" s="186"/>
    </row>
    <row r="1177" customFormat="false" ht="14" hidden="false" customHeight="false" outlineLevel="0" collapsed="false">
      <c r="A1177" s="182"/>
      <c r="C1177" s="182"/>
      <c r="D1177" s="183"/>
      <c r="E1177" s="184"/>
      <c r="F1177" s="185"/>
      <c r="H1177" s="182"/>
      <c r="I1177" s="182"/>
      <c r="J1177" s="182"/>
      <c r="K1177" s="182"/>
      <c r="L1177" s="182"/>
      <c r="M1177" s="186"/>
      <c r="N1177" s="186"/>
      <c r="O1177" s="186"/>
      <c r="P1177" s="186"/>
      <c r="Q1177" s="187"/>
      <c r="R1177" s="186"/>
      <c r="S1177" s="186"/>
    </row>
    <row r="1178" customFormat="false" ht="14" hidden="false" customHeight="false" outlineLevel="0" collapsed="false">
      <c r="A1178" s="182"/>
      <c r="C1178" s="182"/>
      <c r="D1178" s="183"/>
      <c r="E1178" s="184"/>
      <c r="F1178" s="185"/>
      <c r="H1178" s="182"/>
      <c r="I1178" s="182"/>
      <c r="J1178" s="182"/>
      <c r="K1178" s="182"/>
      <c r="L1178" s="182"/>
      <c r="M1178" s="186"/>
      <c r="N1178" s="186"/>
      <c r="O1178" s="186"/>
      <c r="P1178" s="186"/>
      <c r="Q1178" s="187"/>
      <c r="R1178" s="186"/>
      <c r="S1178" s="186"/>
    </row>
    <row r="1179" customFormat="false" ht="14" hidden="false" customHeight="false" outlineLevel="0" collapsed="false">
      <c r="A1179" s="182"/>
      <c r="C1179" s="182"/>
      <c r="D1179" s="183"/>
      <c r="E1179" s="184"/>
      <c r="F1179" s="185"/>
      <c r="H1179" s="182"/>
      <c r="I1179" s="182"/>
      <c r="J1179" s="182"/>
      <c r="K1179" s="182"/>
      <c r="L1179" s="182"/>
      <c r="M1179" s="186"/>
      <c r="N1179" s="186"/>
      <c r="O1179" s="186"/>
      <c r="P1179" s="186"/>
      <c r="Q1179" s="187"/>
      <c r="R1179" s="186"/>
      <c r="S1179" s="186"/>
    </row>
    <row r="1180" customFormat="false" ht="14" hidden="false" customHeight="false" outlineLevel="0" collapsed="false">
      <c r="A1180" s="182"/>
      <c r="C1180" s="182"/>
      <c r="D1180" s="183"/>
      <c r="E1180" s="184"/>
      <c r="F1180" s="185"/>
      <c r="H1180" s="182"/>
      <c r="I1180" s="182"/>
      <c r="J1180" s="182"/>
      <c r="K1180" s="182"/>
      <c r="L1180" s="182"/>
      <c r="M1180" s="186"/>
      <c r="N1180" s="186"/>
      <c r="O1180" s="186"/>
      <c r="P1180" s="186"/>
      <c r="Q1180" s="187"/>
      <c r="R1180" s="186"/>
      <c r="S1180" s="186"/>
    </row>
    <row r="1181" customFormat="false" ht="14" hidden="false" customHeight="false" outlineLevel="0" collapsed="false">
      <c r="A1181" s="182"/>
      <c r="C1181" s="182"/>
      <c r="D1181" s="183"/>
      <c r="E1181" s="184"/>
      <c r="F1181" s="185"/>
      <c r="H1181" s="182"/>
      <c r="I1181" s="182"/>
      <c r="J1181" s="182"/>
      <c r="K1181" s="182"/>
      <c r="L1181" s="182"/>
      <c r="M1181" s="186"/>
      <c r="N1181" s="186"/>
      <c r="O1181" s="186"/>
      <c r="P1181" s="186"/>
      <c r="Q1181" s="187"/>
      <c r="R1181" s="186"/>
      <c r="S1181" s="186"/>
    </row>
    <row r="1182" customFormat="false" ht="14" hidden="false" customHeight="false" outlineLevel="0" collapsed="false">
      <c r="A1182" s="182"/>
      <c r="C1182" s="182"/>
      <c r="D1182" s="183"/>
      <c r="E1182" s="184"/>
      <c r="F1182" s="185"/>
      <c r="H1182" s="182"/>
      <c r="I1182" s="182"/>
      <c r="J1182" s="182"/>
      <c r="K1182" s="182"/>
      <c r="L1182" s="182"/>
      <c r="M1182" s="186"/>
      <c r="N1182" s="186"/>
      <c r="O1182" s="186"/>
      <c r="P1182" s="186"/>
      <c r="Q1182" s="187"/>
      <c r="R1182" s="186"/>
      <c r="S1182" s="186"/>
    </row>
    <row r="1183" customFormat="false" ht="14" hidden="false" customHeight="false" outlineLevel="0" collapsed="false">
      <c r="A1183" s="182"/>
      <c r="C1183" s="182"/>
      <c r="D1183" s="183"/>
      <c r="E1183" s="184"/>
      <c r="F1183" s="185"/>
      <c r="H1183" s="182"/>
      <c r="I1183" s="182"/>
      <c r="J1183" s="182"/>
      <c r="K1183" s="182"/>
      <c r="L1183" s="182"/>
      <c r="M1183" s="186"/>
      <c r="N1183" s="186"/>
      <c r="O1183" s="186"/>
      <c r="P1183" s="186"/>
      <c r="Q1183" s="187"/>
      <c r="R1183" s="186"/>
      <c r="S1183" s="186"/>
    </row>
    <row r="1184" customFormat="false" ht="14" hidden="false" customHeight="false" outlineLevel="0" collapsed="false">
      <c r="A1184" s="182"/>
      <c r="C1184" s="182"/>
      <c r="D1184" s="183"/>
      <c r="E1184" s="184"/>
      <c r="F1184" s="185"/>
      <c r="H1184" s="182"/>
      <c r="I1184" s="182"/>
      <c r="J1184" s="182"/>
      <c r="K1184" s="182"/>
      <c r="L1184" s="182"/>
      <c r="M1184" s="186"/>
      <c r="N1184" s="186"/>
      <c r="O1184" s="186"/>
      <c r="P1184" s="186"/>
      <c r="Q1184" s="187"/>
      <c r="R1184" s="186"/>
      <c r="S1184" s="186"/>
    </row>
    <row r="1185" customFormat="false" ht="14" hidden="false" customHeight="false" outlineLevel="0" collapsed="false">
      <c r="A1185" s="182"/>
      <c r="C1185" s="182"/>
      <c r="D1185" s="183"/>
      <c r="E1185" s="184"/>
      <c r="F1185" s="185"/>
      <c r="H1185" s="182"/>
      <c r="I1185" s="182"/>
      <c r="J1185" s="182"/>
      <c r="K1185" s="182"/>
      <c r="L1185" s="182"/>
      <c r="M1185" s="186"/>
      <c r="N1185" s="186"/>
      <c r="O1185" s="186"/>
      <c r="P1185" s="186"/>
      <c r="Q1185" s="187"/>
      <c r="R1185" s="186"/>
      <c r="S1185" s="186"/>
    </row>
    <row r="1186" customFormat="false" ht="14" hidden="false" customHeight="false" outlineLevel="0" collapsed="false">
      <c r="A1186" s="182"/>
      <c r="C1186" s="182"/>
      <c r="D1186" s="183"/>
      <c r="E1186" s="184"/>
      <c r="F1186" s="185"/>
      <c r="H1186" s="182"/>
      <c r="I1186" s="182"/>
      <c r="J1186" s="182"/>
      <c r="K1186" s="182"/>
      <c r="L1186" s="182"/>
      <c r="M1186" s="186"/>
      <c r="N1186" s="186"/>
      <c r="O1186" s="186"/>
      <c r="P1186" s="186"/>
      <c r="Q1186" s="187"/>
      <c r="R1186" s="186"/>
      <c r="S1186" s="186"/>
    </row>
    <row r="1187" customFormat="false" ht="14" hidden="false" customHeight="false" outlineLevel="0" collapsed="false">
      <c r="A1187" s="182"/>
      <c r="C1187" s="182"/>
      <c r="D1187" s="183"/>
      <c r="E1187" s="184"/>
      <c r="F1187" s="185"/>
      <c r="H1187" s="182"/>
      <c r="I1187" s="182"/>
      <c r="J1187" s="182"/>
      <c r="K1187" s="182"/>
      <c r="L1187" s="182"/>
      <c r="M1187" s="186"/>
      <c r="N1187" s="186"/>
      <c r="O1187" s="186"/>
      <c r="P1187" s="186"/>
      <c r="Q1187" s="187"/>
      <c r="R1187" s="186"/>
      <c r="S1187" s="186"/>
    </row>
    <row r="1188" customFormat="false" ht="14" hidden="false" customHeight="false" outlineLevel="0" collapsed="false">
      <c r="A1188" s="182"/>
      <c r="C1188" s="182"/>
      <c r="D1188" s="183"/>
      <c r="E1188" s="184"/>
      <c r="F1188" s="185"/>
      <c r="H1188" s="182"/>
      <c r="I1188" s="182"/>
      <c r="J1188" s="182"/>
      <c r="K1188" s="182"/>
      <c r="L1188" s="182"/>
      <c r="M1188" s="186"/>
      <c r="N1188" s="186"/>
      <c r="O1188" s="186"/>
      <c r="P1188" s="186"/>
      <c r="Q1188" s="187"/>
      <c r="R1188" s="186"/>
      <c r="S1188" s="186"/>
    </row>
    <row r="1189" customFormat="false" ht="14" hidden="false" customHeight="false" outlineLevel="0" collapsed="false">
      <c r="A1189" s="182"/>
      <c r="C1189" s="182"/>
      <c r="D1189" s="183"/>
      <c r="E1189" s="184"/>
      <c r="F1189" s="185"/>
      <c r="H1189" s="182"/>
      <c r="I1189" s="182"/>
      <c r="J1189" s="182"/>
      <c r="K1189" s="182"/>
      <c r="L1189" s="182"/>
      <c r="M1189" s="186"/>
      <c r="N1189" s="186"/>
      <c r="O1189" s="186"/>
      <c r="P1189" s="186"/>
      <c r="Q1189" s="187"/>
      <c r="R1189" s="186"/>
      <c r="S1189" s="186"/>
    </row>
    <row r="1190" customFormat="false" ht="14" hidden="false" customHeight="false" outlineLevel="0" collapsed="false">
      <c r="A1190" s="182"/>
      <c r="C1190" s="182"/>
      <c r="D1190" s="183"/>
      <c r="E1190" s="184"/>
      <c r="F1190" s="185"/>
      <c r="H1190" s="182"/>
      <c r="I1190" s="182"/>
      <c r="J1190" s="182"/>
      <c r="K1190" s="182"/>
      <c r="L1190" s="182"/>
      <c r="M1190" s="186"/>
      <c r="N1190" s="186"/>
      <c r="O1190" s="186"/>
      <c r="P1190" s="186"/>
      <c r="Q1190" s="187"/>
      <c r="R1190" s="186"/>
      <c r="S1190" s="186"/>
    </row>
    <row r="1191" customFormat="false" ht="14" hidden="false" customHeight="false" outlineLevel="0" collapsed="false">
      <c r="A1191" s="182"/>
      <c r="C1191" s="182"/>
      <c r="D1191" s="183"/>
      <c r="E1191" s="184"/>
      <c r="F1191" s="185"/>
      <c r="H1191" s="182"/>
      <c r="I1191" s="182"/>
      <c r="J1191" s="182"/>
      <c r="K1191" s="182"/>
      <c r="L1191" s="182"/>
      <c r="M1191" s="186"/>
      <c r="N1191" s="186"/>
      <c r="O1191" s="186"/>
      <c r="P1191" s="186"/>
      <c r="Q1191" s="187"/>
      <c r="R1191" s="186"/>
      <c r="S1191" s="186"/>
    </row>
    <row r="1192" customFormat="false" ht="14" hidden="false" customHeight="false" outlineLevel="0" collapsed="false">
      <c r="A1192" s="182"/>
      <c r="C1192" s="182"/>
      <c r="D1192" s="183"/>
      <c r="E1192" s="184"/>
      <c r="F1192" s="185"/>
      <c r="H1192" s="182"/>
      <c r="I1192" s="182"/>
      <c r="J1192" s="182"/>
      <c r="K1192" s="182"/>
      <c r="L1192" s="182"/>
      <c r="M1192" s="186"/>
      <c r="N1192" s="186"/>
      <c r="O1192" s="186"/>
      <c r="P1192" s="186"/>
      <c r="Q1192" s="187"/>
      <c r="R1192" s="186"/>
      <c r="S1192" s="186"/>
    </row>
    <row r="1193" customFormat="false" ht="14" hidden="false" customHeight="false" outlineLevel="0" collapsed="false">
      <c r="A1193" s="182"/>
      <c r="C1193" s="182"/>
      <c r="D1193" s="183"/>
      <c r="E1193" s="184"/>
      <c r="F1193" s="185"/>
      <c r="H1193" s="182"/>
      <c r="I1193" s="182"/>
      <c r="J1193" s="182"/>
      <c r="K1193" s="182"/>
      <c r="L1193" s="182"/>
      <c r="M1193" s="186"/>
      <c r="N1193" s="186"/>
      <c r="O1193" s="186"/>
      <c r="P1193" s="186"/>
      <c r="Q1193" s="187"/>
      <c r="R1193" s="186"/>
      <c r="S1193" s="186"/>
    </row>
    <row r="1194" customFormat="false" ht="14" hidden="false" customHeight="false" outlineLevel="0" collapsed="false">
      <c r="A1194" s="182"/>
      <c r="C1194" s="182"/>
      <c r="D1194" s="183"/>
      <c r="E1194" s="184"/>
      <c r="F1194" s="185"/>
      <c r="H1194" s="182"/>
      <c r="I1194" s="182"/>
      <c r="J1194" s="182"/>
      <c r="K1194" s="182"/>
      <c r="L1194" s="182"/>
      <c r="M1194" s="186"/>
      <c r="N1194" s="186"/>
      <c r="O1194" s="186"/>
      <c r="P1194" s="186"/>
      <c r="Q1194" s="187"/>
      <c r="R1194" s="186"/>
      <c r="S1194" s="186"/>
    </row>
    <row r="1195" customFormat="false" ht="14" hidden="false" customHeight="false" outlineLevel="0" collapsed="false">
      <c r="A1195" s="182"/>
      <c r="C1195" s="182"/>
      <c r="D1195" s="183"/>
      <c r="E1195" s="184"/>
      <c r="F1195" s="185"/>
      <c r="H1195" s="182"/>
      <c r="I1195" s="182"/>
      <c r="J1195" s="182"/>
      <c r="K1195" s="182"/>
      <c r="L1195" s="182"/>
      <c r="M1195" s="186"/>
      <c r="N1195" s="186"/>
      <c r="O1195" s="186"/>
      <c r="P1195" s="186"/>
      <c r="Q1195" s="187"/>
      <c r="R1195" s="186"/>
      <c r="S1195" s="186"/>
    </row>
    <row r="1196" customFormat="false" ht="14" hidden="false" customHeight="false" outlineLevel="0" collapsed="false">
      <c r="A1196" s="182"/>
      <c r="C1196" s="182"/>
      <c r="D1196" s="183"/>
      <c r="E1196" s="184"/>
      <c r="F1196" s="185"/>
      <c r="H1196" s="182"/>
      <c r="I1196" s="182"/>
      <c r="J1196" s="182"/>
      <c r="K1196" s="182"/>
      <c r="L1196" s="182"/>
      <c r="M1196" s="186"/>
      <c r="N1196" s="186"/>
      <c r="O1196" s="186"/>
      <c r="P1196" s="186"/>
      <c r="Q1196" s="187"/>
      <c r="R1196" s="186"/>
      <c r="S1196" s="186"/>
    </row>
    <row r="1197" customFormat="false" ht="14" hidden="false" customHeight="false" outlineLevel="0" collapsed="false">
      <c r="A1197" s="182"/>
      <c r="C1197" s="182"/>
      <c r="D1197" s="183"/>
      <c r="E1197" s="184"/>
      <c r="F1197" s="185"/>
      <c r="H1197" s="182"/>
      <c r="I1197" s="182"/>
      <c r="J1197" s="182"/>
      <c r="K1197" s="182"/>
      <c r="L1197" s="182"/>
      <c r="M1197" s="186"/>
      <c r="N1197" s="186"/>
      <c r="O1197" s="186"/>
      <c r="P1197" s="186"/>
      <c r="Q1197" s="187"/>
      <c r="R1197" s="186"/>
      <c r="S1197" s="186"/>
    </row>
    <row r="1198" customFormat="false" ht="14" hidden="false" customHeight="false" outlineLevel="0" collapsed="false">
      <c r="A1198" s="182"/>
      <c r="C1198" s="182"/>
      <c r="D1198" s="183"/>
      <c r="E1198" s="184"/>
      <c r="F1198" s="185"/>
      <c r="H1198" s="182"/>
      <c r="I1198" s="182"/>
      <c r="J1198" s="182"/>
      <c r="K1198" s="182"/>
      <c r="L1198" s="182"/>
      <c r="M1198" s="186"/>
      <c r="N1198" s="186"/>
      <c r="O1198" s="186"/>
      <c r="P1198" s="186"/>
      <c r="Q1198" s="187"/>
      <c r="R1198" s="186"/>
      <c r="S1198" s="186"/>
    </row>
    <row r="1199" customFormat="false" ht="14" hidden="false" customHeight="false" outlineLevel="0" collapsed="false">
      <c r="A1199" s="182"/>
      <c r="C1199" s="182"/>
      <c r="D1199" s="183"/>
      <c r="E1199" s="184"/>
      <c r="F1199" s="185"/>
      <c r="H1199" s="182"/>
      <c r="I1199" s="182"/>
      <c r="J1199" s="182"/>
      <c r="K1199" s="182"/>
      <c r="L1199" s="182"/>
      <c r="M1199" s="186"/>
      <c r="N1199" s="186"/>
      <c r="O1199" s="186"/>
      <c r="P1199" s="186"/>
      <c r="Q1199" s="187"/>
      <c r="R1199" s="186"/>
      <c r="S1199" s="186"/>
    </row>
    <row r="1200" customFormat="false" ht="14" hidden="false" customHeight="false" outlineLevel="0" collapsed="false">
      <c r="A1200" s="182"/>
      <c r="C1200" s="182"/>
      <c r="D1200" s="183"/>
      <c r="E1200" s="184"/>
      <c r="F1200" s="185"/>
      <c r="H1200" s="182"/>
      <c r="I1200" s="182"/>
      <c r="J1200" s="182"/>
      <c r="K1200" s="182"/>
      <c r="L1200" s="182"/>
      <c r="M1200" s="186"/>
      <c r="N1200" s="186"/>
      <c r="O1200" s="186"/>
      <c r="P1200" s="186"/>
      <c r="Q1200" s="187"/>
      <c r="R1200" s="186"/>
      <c r="S1200" s="186"/>
    </row>
    <row r="1201" customFormat="false" ht="14" hidden="false" customHeight="false" outlineLevel="0" collapsed="false">
      <c r="A1201" s="182"/>
      <c r="C1201" s="182"/>
      <c r="D1201" s="183"/>
      <c r="E1201" s="184"/>
      <c r="F1201" s="185"/>
      <c r="H1201" s="182"/>
      <c r="I1201" s="182"/>
      <c r="J1201" s="182"/>
      <c r="K1201" s="182"/>
      <c r="L1201" s="182"/>
      <c r="M1201" s="186"/>
      <c r="N1201" s="186"/>
      <c r="O1201" s="186"/>
      <c r="P1201" s="186"/>
      <c r="Q1201" s="187"/>
      <c r="R1201" s="186"/>
      <c r="S1201" s="186"/>
    </row>
    <row r="1202" customFormat="false" ht="14" hidden="false" customHeight="false" outlineLevel="0" collapsed="false">
      <c r="A1202" s="182"/>
      <c r="C1202" s="182"/>
      <c r="D1202" s="183"/>
      <c r="E1202" s="184"/>
      <c r="F1202" s="185"/>
      <c r="H1202" s="182"/>
      <c r="I1202" s="182"/>
      <c r="J1202" s="182"/>
      <c r="K1202" s="182"/>
      <c r="L1202" s="182"/>
      <c r="M1202" s="186"/>
      <c r="N1202" s="186"/>
      <c r="O1202" s="186"/>
      <c r="P1202" s="186"/>
      <c r="Q1202" s="187"/>
      <c r="R1202" s="186"/>
      <c r="S1202" s="186"/>
    </row>
    <row r="1203" customFormat="false" ht="14" hidden="false" customHeight="false" outlineLevel="0" collapsed="false">
      <c r="A1203" s="182"/>
      <c r="C1203" s="182"/>
      <c r="D1203" s="183"/>
      <c r="E1203" s="184"/>
      <c r="F1203" s="185"/>
      <c r="H1203" s="182"/>
      <c r="I1203" s="182"/>
      <c r="J1203" s="182"/>
      <c r="K1203" s="182"/>
      <c r="L1203" s="182"/>
      <c r="M1203" s="186"/>
      <c r="N1203" s="186"/>
      <c r="O1203" s="186"/>
      <c r="P1203" s="186"/>
      <c r="Q1203" s="187"/>
      <c r="R1203" s="186"/>
      <c r="S1203" s="186"/>
    </row>
    <row r="1204" customFormat="false" ht="14" hidden="false" customHeight="false" outlineLevel="0" collapsed="false">
      <c r="A1204" s="182"/>
      <c r="C1204" s="182"/>
      <c r="D1204" s="183"/>
      <c r="E1204" s="184"/>
      <c r="F1204" s="185"/>
      <c r="H1204" s="182"/>
      <c r="I1204" s="182"/>
      <c r="J1204" s="182"/>
      <c r="K1204" s="182"/>
      <c r="L1204" s="182"/>
      <c r="M1204" s="186"/>
      <c r="N1204" s="186"/>
      <c r="O1204" s="186"/>
      <c r="P1204" s="186"/>
      <c r="Q1204" s="187"/>
      <c r="R1204" s="186"/>
      <c r="S1204" s="186"/>
    </row>
    <row r="1205" customFormat="false" ht="14" hidden="false" customHeight="false" outlineLevel="0" collapsed="false">
      <c r="A1205" s="182"/>
      <c r="C1205" s="182"/>
      <c r="D1205" s="183"/>
      <c r="E1205" s="184"/>
      <c r="F1205" s="185"/>
      <c r="H1205" s="182"/>
      <c r="I1205" s="182"/>
      <c r="J1205" s="182"/>
      <c r="K1205" s="182"/>
      <c r="L1205" s="182"/>
      <c r="M1205" s="186"/>
      <c r="N1205" s="186"/>
      <c r="O1205" s="186"/>
      <c r="P1205" s="186"/>
      <c r="Q1205" s="187"/>
      <c r="R1205" s="186"/>
      <c r="S1205" s="186"/>
    </row>
    <row r="1206" customFormat="false" ht="14" hidden="false" customHeight="false" outlineLevel="0" collapsed="false">
      <c r="A1206" s="182"/>
      <c r="C1206" s="182"/>
      <c r="D1206" s="183"/>
      <c r="E1206" s="184"/>
      <c r="F1206" s="185"/>
      <c r="H1206" s="182"/>
      <c r="I1206" s="182"/>
      <c r="J1206" s="182"/>
      <c r="K1206" s="182"/>
      <c r="L1206" s="182"/>
      <c r="M1206" s="186"/>
      <c r="N1206" s="186"/>
      <c r="O1206" s="186"/>
      <c r="P1206" s="186"/>
      <c r="Q1206" s="187"/>
      <c r="R1206" s="186"/>
      <c r="S1206" s="186"/>
    </row>
    <row r="1207" customFormat="false" ht="14" hidden="false" customHeight="false" outlineLevel="0" collapsed="false">
      <c r="A1207" s="182"/>
      <c r="C1207" s="182"/>
      <c r="D1207" s="183"/>
      <c r="E1207" s="184"/>
      <c r="F1207" s="185"/>
      <c r="H1207" s="182"/>
      <c r="I1207" s="182"/>
      <c r="J1207" s="182"/>
      <c r="K1207" s="182"/>
      <c r="L1207" s="182"/>
      <c r="M1207" s="186"/>
      <c r="N1207" s="186"/>
      <c r="O1207" s="186"/>
      <c r="P1207" s="186"/>
      <c r="Q1207" s="187"/>
      <c r="R1207" s="186"/>
      <c r="S1207" s="186"/>
    </row>
    <row r="1208" customFormat="false" ht="14" hidden="false" customHeight="false" outlineLevel="0" collapsed="false">
      <c r="A1208" s="182"/>
      <c r="C1208" s="182"/>
      <c r="D1208" s="183"/>
      <c r="E1208" s="184"/>
      <c r="F1208" s="185"/>
      <c r="H1208" s="182"/>
      <c r="I1208" s="182"/>
      <c r="J1208" s="182"/>
      <c r="K1208" s="182"/>
      <c r="L1208" s="182"/>
      <c r="M1208" s="186"/>
      <c r="N1208" s="186"/>
      <c r="O1208" s="186"/>
      <c r="P1208" s="186"/>
      <c r="Q1208" s="187"/>
      <c r="R1208" s="186"/>
      <c r="S1208" s="186"/>
    </row>
    <row r="1209" customFormat="false" ht="14" hidden="false" customHeight="false" outlineLevel="0" collapsed="false">
      <c r="A1209" s="182"/>
      <c r="C1209" s="182"/>
      <c r="D1209" s="183"/>
      <c r="E1209" s="184"/>
      <c r="F1209" s="185"/>
      <c r="H1209" s="182"/>
      <c r="I1209" s="182"/>
      <c r="J1209" s="182"/>
      <c r="K1209" s="182"/>
      <c r="L1209" s="182"/>
      <c r="M1209" s="186"/>
      <c r="N1209" s="186"/>
      <c r="O1209" s="186"/>
      <c r="P1209" s="186"/>
      <c r="Q1209" s="187"/>
      <c r="R1209" s="186"/>
      <c r="S1209" s="186"/>
    </row>
    <row r="1210" customFormat="false" ht="14" hidden="false" customHeight="false" outlineLevel="0" collapsed="false">
      <c r="A1210" s="182"/>
      <c r="C1210" s="182"/>
      <c r="D1210" s="183"/>
      <c r="E1210" s="184"/>
      <c r="F1210" s="185"/>
      <c r="H1210" s="182"/>
      <c r="I1210" s="182"/>
      <c r="J1210" s="182"/>
      <c r="K1210" s="182"/>
      <c r="L1210" s="182"/>
      <c r="M1210" s="186"/>
      <c r="N1210" s="186"/>
      <c r="O1210" s="186"/>
      <c r="P1210" s="186"/>
      <c r="Q1210" s="187"/>
      <c r="R1210" s="186"/>
      <c r="S1210" s="186"/>
    </row>
    <row r="1211" customFormat="false" ht="14" hidden="false" customHeight="false" outlineLevel="0" collapsed="false">
      <c r="A1211" s="182"/>
      <c r="C1211" s="182"/>
      <c r="D1211" s="183"/>
      <c r="E1211" s="184"/>
      <c r="F1211" s="185"/>
      <c r="H1211" s="182"/>
      <c r="I1211" s="182"/>
      <c r="J1211" s="182"/>
      <c r="K1211" s="182"/>
      <c r="L1211" s="182"/>
      <c r="M1211" s="186"/>
      <c r="N1211" s="186"/>
      <c r="O1211" s="186"/>
      <c r="P1211" s="186"/>
      <c r="Q1211" s="187"/>
      <c r="R1211" s="186"/>
      <c r="S1211" s="186"/>
    </row>
    <row r="1212" customFormat="false" ht="14" hidden="false" customHeight="false" outlineLevel="0" collapsed="false">
      <c r="A1212" s="182"/>
      <c r="C1212" s="182"/>
      <c r="D1212" s="183"/>
      <c r="E1212" s="184"/>
      <c r="F1212" s="185"/>
      <c r="H1212" s="182"/>
      <c r="I1212" s="182"/>
      <c r="J1212" s="182"/>
      <c r="K1212" s="182"/>
      <c r="L1212" s="182"/>
      <c r="M1212" s="186"/>
      <c r="N1212" s="186"/>
      <c r="O1212" s="186"/>
      <c r="P1212" s="186"/>
      <c r="Q1212" s="187"/>
      <c r="R1212" s="186"/>
      <c r="S1212" s="186"/>
    </row>
    <row r="1213" customFormat="false" ht="14" hidden="false" customHeight="false" outlineLevel="0" collapsed="false">
      <c r="A1213" s="182"/>
      <c r="C1213" s="182"/>
      <c r="D1213" s="183"/>
      <c r="E1213" s="184"/>
      <c r="F1213" s="185"/>
      <c r="H1213" s="182"/>
      <c r="I1213" s="182"/>
      <c r="J1213" s="182"/>
      <c r="K1213" s="182"/>
      <c r="L1213" s="182"/>
      <c r="M1213" s="186"/>
      <c r="N1213" s="186"/>
      <c r="O1213" s="186"/>
      <c r="P1213" s="186"/>
      <c r="Q1213" s="187"/>
      <c r="R1213" s="186"/>
      <c r="S1213" s="186"/>
    </row>
    <row r="1214" customFormat="false" ht="14" hidden="false" customHeight="false" outlineLevel="0" collapsed="false">
      <c r="A1214" s="182"/>
      <c r="C1214" s="182"/>
      <c r="D1214" s="183"/>
      <c r="E1214" s="184"/>
      <c r="F1214" s="185"/>
      <c r="H1214" s="182"/>
      <c r="I1214" s="182"/>
      <c r="J1214" s="182"/>
      <c r="K1214" s="182"/>
      <c r="L1214" s="182"/>
      <c r="M1214" s="186"/>
      <c r="N1214" s="186"/>
      <c r="O1214" s="186"/>
      <c r="P1214" s="186"/>
      <c r="Q1214" s="187"/>
      <c r="R1214" s="186"/>
      <c r="S1214" s="186"/>
    </row>
    <row r="1215" customFormat="false" ht="14" hidden="false" customHeight="false" outlineLevel="0" collapsed="false">
      <c r="A1215" s="182"/>
      <c r="C1215" s="182"/>
      <c r="D1215" s="183"/>
      <c r="E1215" s="184"/>
      <c r="F1215" s="185"/>
      <c r="H1215" s="182"/>
      <c r="I1215" s="182"/>
      <c r="J1215" s="182"/>
      <c r="K1215" s="182"/>
      <c r="L1215" s="182"/>
      <c r="M1215" s="186"/>
      <c r="N1215" s="186"/>
      <c r="O1215" s="186"/>
      <c r="P1215" s="186"/>
      <c r="Q1215" s="187"/>
      <c r="R1215" s="186"/>
      <c r="S1215" s="186"/>
    </row>
    <row r="1216" customFormat="false" ht="14" hidden="false" customHeight="false" outlineLevel="0" collapsed="false">
      <c r="A1216" s="182"/>
      <c r="C1216" s="182"/>
      <c r="D1216" s="183"/>
      <c r="E1216" s="184"/>
      <c r="F1216" s="185"/>
      <c r="H1216" s="182"/>
      <c r="I1216" s="182"/>
      <c r="J1216" s="182"/>
      <c r="K1216" s="182"/>
      <c r="L1216" s="182"/>
      <c r="M1216" s="186"/>
      <c r="N1216" s="186"/>
      <c r="O1216" s="186"/>
      <c r="P1216" s="186"/>
      <c r="Q1216" s="187"/>
      <c r="R1216" s="186"/>
      <c r="S1216" s="186"/>
    </row>
    <row r="1217" customFormat="false" ht="14" hidden="false" customHeight="false" outlineLevel="0" collapsed="false">
      <c r="A1217" s="182"/>
      <c r="C1217" s="182"/>
      <c r="D1217" s="183"/>
      <c r="E1217" s="184"/>
      <c r="F1217" s="185"/>
      <c r="H1217" s="182"/>
      <c r="I1217" s="182"/>
      <c r="J1217" s="182"/>
      <c r="K1217" s="182"/>
      <c r="L1217" s="182"/>
      <c r="M1217" s="186"/>
      <c r="N1217" s="186"/>
      <c r="O1217" s="186"/>
      <c r="P1217" s="186"/>
      <c r="Q1217" s="187"/>
      <c r="R1217" s="186"/>
      <c r="S1217" s="186"/>
    </row>
    <row r="1218" customFormat="false" ht="14" hidden="false" customHeight="false" outlineLevel="0" collapsed="false">
      <c r="A1218" s="182"/>
      <c r="C1218" s="182"/>
      <c r="D1218" s="183"/>
      <c r="E1218" s="184"/>
      <c r="F1218" s="185"/>
      <c r="H1218" s="182"/>
      <c r="I1218" s="182"/>
      <c r="J1218" s="182"/>
      <c r="K1218" s="182"/>
      <c r="L1218" s="182"/>
      <c r="M1218" s="186"/>
      <c r="N1218" s="186"/>
      <c r="O1218" s="186"/>
      <c r="P1218" s="186"/>
      <c r="Q1218" s="187"/>
      <c r="R1218" s="186"/>
      <c r="S1218" s="186"/>
    </row>
    <row r="1219" customFormat="false" ht="14" hidden="false" customHeight="false" outlineLevel="0" collapsed="false">
      <c r="A1219" s="182"/>
      <c r="C1219" s="182"/>
      <c r="D1219" s="183"/>
      <c r="E1219" s="184"/>
      <c r="F1219" s="185"/>
      <c r="H1219" s="182"/>
      <c r="I1219" s="182"/>
      <c r="J1219" s="182"/>
      <c r="K1219" s="182"/>
      <c r="L1219" s="182"/>
      <c r="M1219" s="186"/>
      <c r="N1219" s="186"/>
      <c r="O1219" s="186"/>
      <c r="P1219" s="186"/>
      <c r="Q1219" s="187"/>
      <c r="R1219" s="186"/>
      <c r="S1219" s="186"/>
    </row>
    <row r="1220" customFormat="false" ht="14" hidden="false" customHeight="false" outlineLevel="0" collapsed="false">
      <c r="A1220" s="182"/>
      <c r="C1220" s="182"/>
      <c r="D1220" s="183"/>
      <c r="E1220" s="184"/>
      <c r="F1220" s="185"/>
      <c r="H1220" s="182"/>
      <c r="I1220" s="182"/>
      <c r="J1220" s="182"/>
      <c r="K1220" s="182"/>
      <c r="L1220" s="182"/>
      <c r="M1220" s="186"/>
      <c r="N1220" s="186"/>
      <c r="O1220" s="186"/>
      <c r="P1220" s="186"/>
      <c r="Q1220" s="187"/>
      <c r="R1220" s="186"/>
      <c r="S1220" s="186"/>
    </row>
    <row r="1221" customFormat="false" ht="14" hidden="false" customHeight="false" outlineLevel="0" collapsed="false">
      <c r="A1221" s="182"/>
      <c r="C1221" s="182"/>
      <c r="D1221" s="183"/>
      <c r="E1221" s="184"/>
      <c r="F1221" s="185"/>
      <c r="H1221" s="182"/>
      <c r="I1221" s="182"/>
      <c r="J1221" s="182"/>
      <c r="K1221" s="182"/>
      <c r="L1221" s="182"/>
      <c r="M1221" s="186"/>
      <c r="N1221" s="186"/>
      <c r="O1221" s="186"/>
      <c r="P1221" s="186"/>
      <c r="Q1221" s="187"/>
      <c r="R1221" s="186"/>
      <c r="S1221" s="186"/>
    </row>
    <row r="1222" customFormat="false" ht="14" hidden="false" customHeight="false" outlineLevel="0" collapsed="false">
      <c r="A1222" s="182"/>
      <c r="C1222" s="182"/>
      <c r="D1222" s="183"/>
      <c r="E1222" s="184"/>
      <c r="F1222" s="185"/>
      <c r="H1222" s="182"/>
      <c r="I1222" s="182"/>
      <c r="J1222" s="182"/>
      <c r="K1222" s="182"/>
      <c r="L1222" s="182"/>
      <c r="M1222" s="186"/>
      <c r="N1222" s="186"/>
      <c r="O1222" s="186"/>
      <c r="P1222" s="186"/>
      <c r="Q1222" s="187"/>
      <c r="R1222" s="186"/>
      <c r="S1222" s="186"/>
    </row>
    <row r="1223" customFormat="false" ht="14" hidden="false" customHeight="false" outlineLevel="0" collapsed="false">
      <c r="A1223" s="182"/>
      <c r="C1223" s="182"/>
      <c r="D1223" s="183"/>
      <c r="E1223" s="184"/>
      <c r="F1223" s="185"/>
      <c r="H1223" s="182"/>
      <c r="I1223" s="182"/>
      <c r="J1223" s="182"/>
      <c r="K1223" s="182"/>
      <c r="L1223" s="182"/>
      <c r="M1223" s="186"/>
      <c r="N1223" s="186"/>
      <c r="O1223" s="186"/>
      <c r="P1223" s="186"/>
      <c r="Q1223" s="187"/>
      <c r="R1223" s="186"/>
      <c r="S1223" s="186"/>
    </row>
    <row r="1224" customFormat="false" ht="14" hidden="false" customHeight="false" outlineLevel="0" collapsed="false">
      <c r="A1224" s="182"/>
      <c r="C1224" s="182"/>
      <c r="D1224" s="183"/>
      <c r="E1224" s="184"/>
      <c r="F1224" s="185"/>
      <c r="H1224" s="182"/>
      <c r="I1224" s="182"/>
      <c r="J1224" s="182"/>
      <c r="K1224" s="182"/>
      <c r="L1224" s="182"/>
      <c r="M1224" s="186"/>
      <c r="N1224" s="186"/>
      <c r="O1224" s="186"/>
      <c r="P1224" s="186"/>
      <c r="Q1224" s="187"/>
      <c r="R1224" s="186"/>
      <c r="S1224" s="186"/>
    </row>
    <row r="1225" customFormat="false" ht="14" hidden="false" customHeight="false" outlineLevel="0" collapsed="false">
      <c r="A1225" s="182"/>
      <c r="C1225" s="182"/>
      <c r="D1225" s="183"/>
      <c r="E1225" s="184"/>
      <c r="F1225" s="185"/>
      <c r="H1225" s="182"/>
      <c r="I1225" s="182"/>
      <c r="J1225" s="182"/>
      <c r="K1225" s="182"/>
      <c r="L1225" s="182"/>
      <c r="M1225" s="186"/>
      <c r="N1225" s="186"/>
      <c r="O1225" s="186"/>
      <c r="P1225" s="186"/>
      <c r="Q1225" s="187"/>
      <c r="R1225" s="186"/>
      <c r="S1225" s="186"/>
    </row>
    <row r="1226" customFormat="false" ht="14" hidden="false" customHeight="false" outlineLevel="0" collapsed="false">
      <c r="A1226" s="182"/>
      <c r="C1226" s="182"/>
      <c r="D1226" s="183"/>
      <c r="E1226" s="184"/>
      <c r="F1226" s="185"/>
      <c r="H1226" s="182"/>
      <c r="I1226" s="182"/>
      <c r="J1226" s="182"/>
      <c r="K1226" s="182"/>
      <c r="L1226" s="182"/>
      <c r="M1226" s="186"/>
      <c r="N1226" s="186"/>
      <c r="O1226" s="186"/>
      <c r="P1226" s="186"/>
      <c r="Q1226" s="187"/>
      <c r="R1226" s="186"/>
      <c r="S1226" s="186"/>
    </row>
    <row r="1227" customFormat="false" ht="14" hidden="false" customHeight="false" outlineLevel="0" collapsed="false">
      <c r="A1227" s="182"/>
      <c r="C1227" s="182"/>
      <c r="D1227" s="183"/>
      <c r="E1227" s="184"/>
      <c r="F1227" s="185"/>
      <c r="H1227" s="182"/>
      <c r="I1227" s="182"/>
      <c r="J1227" s="182"/>
      <c r="K1227" s="182"/>
      <c r="L1227" s="182"/>
      <c r="M1227" s="186"/>
      <c r="N1227" s="186"/>
      <c r="O1227" s="186"/>
      <c r="P1227" s="186"/>
      <c r="Q1227" s="187"/>
      <c r="R1227" s="186"/>
      <c r="S1227" s="186"/>
    </row>
    <row r="1228" customFormat="false" ht="14" hidden="false" customHeight="false" outlineLevel="0" collapsed="false">
      <c r="A1228" s="182"/>
      <c r="C1228" s="182"/>
      <c r="D1228" s="183"/>
      <c r="E1228" s="184"/>
      <c r="F1228" s="185"/>
      <c r="H1228" s="182"/>
      <c r="I1228" s="182"/>
      <c r="J1228" s="182"/>
      <c r="K1228" s="182"/>
      <c r="L1228" s="182"/>
      <c r="M1228" s="186"/>
      <c r="N1228" s="186"/>
      <c r="O1228" s="186"/>
      <c r="P1228" s="186"/>
      <c r="Q1228" s="187"/>
      <c r="R1228" s="186"/>
      <c r="S1228" s="186"/>
    </row>
    <row r="1229" customFormat="false" ht="14" hidden="false" customHeight="false" outlineLevel="0" collapsed="false">
      <c r="A1229" s="182"/>
      <c r="C1229" s="182"/>
      <c r="D1229" s="183"/>
      <c r="E1229" s="184"/>
      <c r="F1229" s="185"/>
      <c r="H1229" s="182"/>
      <c r="I1229" s="182"/>
      <c r="J1229" s="182"/>
      <c r="K1229" s="182"/>
      <c r="L1229" s="182"/>
      <c r="M1229" s="186"/>
      <c r="N1229" s="186"/>
      <c r="O1229" s="186"/>
      <c r="P1229" s="186"/>
      <c r="Q1229" s="187"/>
      <c r="R1229" s="186"/>
      <c r="S1229" s="186"/>
    </row>
    <row r="1230" customFormat="false" ht="14" hidden="false" customHeight="false" outlineLevel="0" collapsed="false">
      <c r="A1230" s="182"/>
      <c r="C1230" s="182"/>
      <c r="D1230" s="183"/>
      <c r="E1230" s="184"/>
      <c r="F1230" s="185"/>
      <c r="H1230" s="182"/>
      <c r="I1230" s="182"/>
      <c r="J1230" s="182"/>
      <c r="K1230" s="182"/>
      <c r="L1230" s="182"/>
      <c r="M1230" s="186"/>
      <c r="N1230" s="186"/>
      <c r="O1230" s="186"/>
      <c r="P1230" s="186"/>
      <c r="Q1230" s="187"/>
      <c r="R1230" s="186"/>
      <c r="S1230" s="186"/>
    </row>
    <row r="1231" customFormat="false" ht="14" hidden="false" customHeight="false" outlineLevel="0" collapsed="false">
      <c r="A1231" s="182"/>
      <c r="C1231" s="182"/>
      <c r="D1231" s="183"/>
      <c r="E1231" s="184"/>
      <c r="F1231" s="185"/>
      <c r="H1231" s="182"/>
      <c r="I1231" s="182"/>
      <c r="J1231" s="182"/>
      <c r="K1231" s="182"/>
      <c r="L1231" s="182"/>
      <c r="M1231" s="186"/>
      <c r="N1231" s="186"/>
      <c r="O1231" s="186"/>
      <c r="P1231" s="186"/>
      <c r="Q1231" s="187"/>
      <c r="R1231" s="186"/>
      <c r="S1231" s="186"/>
    </row>
    <row r="1232" customFormat="false" ht="14" hidden="false" customHeight="false" outlineLevel="0" collapsed="false">
      <c r="A1232" s="182"/>
      <c r="C1232" s="182"/>
      <c r="D1232" s="183"/>
      <c r="E1232" s="184"/>
      <c r="F1232" s="185"/>
      <c r="H1232" s="182"/>
      <c r="I1232" s="182"/>
      <c r="J1232" s="182"/>
      <c r="K1232" s="182"/>
      <c r="L1232" s="182"/>
      <c r="M1232" s="186"/>
      <c r="N1232" s="186"/>
      <c r="O1232" s="186"/>
      <c r="P1232" s="186"/>
      <c r="Q1232" s="187"/>
      <c r="R1232" s="186"/>
      <c r="S1232" s="186"/>
    </row>
    <row r="1233" customFormat="false" ht="14" hidden="false" customHeight="false" outlineLevel="0" collapsed="false">
      <c r="A1233" s="182"/>
      <c r="C1233" s="182"/>
      <c r="D1233" s="183"/>
      <c r="E1233" s="184"/>
      <c r="F1233" s="185"/>
      <c r="H1233" s="182"/>
      <c r="I1233" s="182"/>
      <c r="J1233" s="182"/>
      <c r="K1233" s="182"/>
      <c r="L1233" s="182"/>
      <c r="M1233" s="186"/>
      <c r="N1233" s="186"/>
      <c r="O1233" s="186"/>
      <c r="P1233" s="186"/>
      <c r="Q1233" s="187"/>
      <c r="R1233" s="186"/>
      <c r="S1233" s="186"/>
    </row>
    <row r="1234" customFormat="false" ht="14" hidden="false" customHeight="false" outlineLevel="0" collapsed="false">
      <c r="A1234" s="182"/>
      <c r="C1234" s="182"/>
      <c r="D1234" s="183"/>
      <c r="E1234" s="184"/>
      <c r="F1234" s="185"/>
      <c r="H1234" s="182"/>
      <c r="I1234" s="182"/>
      <c r="J1234" s="182"/>
      <c r="K1234" s="182"/>
      <c r="L1234" s="182"/>
      <c r="M1234" s="186"/>
      <c r="N1234" s="186"/>
      <c r="O1234" s="186"/>
      <c r="P1234" s="186"/>
      <c r="Q1234" s="187"/>
      <c r="R1234" s="186"/>
      <c r="S1234" s="186"/>
    </row>
    <row r="1235" customFormat="false" ht="14" hidden="false" customHeight="false" outlineLevel="0" collapsed="false">
      <c r="A1235" s="182"/>
      <c r="C1235" s="182"/>
      <c r="D1235" s="183"/>
      <c r="E1235" s="184"/>
      <c r="F1235" s="185"/>
      <c r="H1235" s="182"/>
      <c r="I1235" s="182"/>
      <c r="J1235" s="182"/>
      <c r="K1235" s="182"/>
      <c r="L1235" s="182"/>
      <c r="M1235" s="186"/>
      <c r="N1235" s="186"/>
      <c r="O1235" s="186"/>
      <c r="P1235" s="186"/>
      <c r="Q1235" s="187"/>
      <c r="R1235" s="186"/>
      <c r="S1235" s="186"/>
    </row>
    <row r="1236" customFormat="false" ht="14" hidden="false" customHeight="false" outlineLevel="0" collapsed="false">
      <c r="A1236" s="182"/>
      <c r="C1236" s="182"/>
      <c r="D1236" s="183"/>
      <c r="E1236" s="184"/>
      <c r="F1236" s="185"/>
      <c r="H1236" s="182"/>
      <c r="I1236" s="182"/>
      <c r="J1236" s="182"/>
      <c r="K1236" s="182"/>
      <c r="L1236" s="182"/>
      <c r="M1236" s="186"/>
      <c r="N1236" s="186"/>
      <c r="O1236" s="186"/>
      <c r="P1236" s="186"/>
      <c r="Q1236" s="187"/>
      <c r="R1236" s="186"/>
      <c r="S1236" s="186"/>
    </row>
    <row r="1237" customFormat="false" ht="14" hidden="false" customHeight="false" outlineLevel="0" collapsed="false">
      <c r="A1237" s="182"/>
      <c r="C1237" s="182"/>
      <c r="D1237" s="183"/>
      <c r="E1237" s="184"/>
      <c r="F1237" s="185"/>
      <c r="H1237" s="182"/>
      <c r="I1237" s="182"/>
      <c r="J1237" s="182"/>
      <c r="K1237" s="182"/>
      <c r="L1237" s="182"/>
      <c r="M1237" s="186"/>
      <c r="N1237" s="186"/>
      <c r="O1237" s="186"/>
      <c r="P1237" s="186"/>
      <c r="Q1237" s="187"/>
      <c r="R1237" s="186"/>
      <c r="S1237" s="186"/>
    </row>
    <row r="1238" customFormat="false" ht="14" hidden="false" customHeight="false" outlineLevel="0" collapsed="false">
      <c r="A1238" s="182"/>
      <c r="C1238" s="182"/>
      <c r="D1238" s="183"/>
      <c r="E1238" s="184"/>
      <c r="F1238" s="185"/>
      <c r="H1238" s="182"/>
      <c r="I1238" s="182"/>
      <c r="J1238" s="182"/>
      <c r="K1238" s="182"/>
      <c r="L1238" s="182"/>
      <c r="M1238" s="186"/>
      <c r="N1238" s="186"/>
      <c r="O1238" s="186"/>
      <c r="P1238" s="186"/>
      <c r="Q1238" s="187"/>
      <c r="R1238" s="186"/>
      <c r="S1238" s="186"/>
    </row>
    <row r="1239" customFormat="false" ht="14" hidden="false" customHeight="false" outlineLevel="0" collapsed="false">
      <c r="A1239" s="182"/>
      <c r="C1239" s="182"/>
      <c r="D1239" s="183"/>
      <c r="E1239" s="184"/>
      <c r="F1239" s="185"/>
      <c r="H1239" s="182"/>
      <c r="I1239" s="182"/>
      <c r="J1239" s="182"/>
      <c r="K1239" s="182"/>
      <c r="L1239" s="182"/>
      <c r="M1239" s="186"/>
      <c r="N1239" s="186"/>
      <c r="O1239" s="186"/>
      <c r="P1239" s="186"/>
      <c r="Q1239" s="187"/>
      <c r="R1239" s="186"/>
      <c r="S1239" s="186"/>
    </row>
    <row r="1240" customFormat="false" ht="14" hidden="false" customHeight="false" outlineLevel="0" collapsed="false">
      <c r="A1240" s="182"/>
      <c r="C1240" s="182"/>
      <c r="D1240" s="183"/>
      <c r="E1240" s="184"/>
      <c r="F1240" s="185"/>
      <c r="H1240" s="182"/>
      <c r="I1240" s="182"/>
      <c r="J1240" s="182"/>
      <c r="K1240" s="182"/>
      <c r="L1240" s="182"/>
      <c r="M1240" s="186"/>
      <c r="N1240" s="186"/>
      <c r="O1240" s="186"/>
      <c r="P1240" s="186"/>
      <c r="Q1240" s="187"/>
      <c r="R1240" s="186"/>
      <c r="S1240" s="186"/>
    </row>
    <row r="1241" customFormat="false" ht="14" hidden="false" customHeight="false" outlineLevel="0" collapsed="false">
      <c r="A1241" s="182"/>
      <c r="C1241" s="182"/>
      <c r="D1241" s="183"/>
      <c r="E1241" s="184"/>
      <c r="F1241" s="185"/>
      <c r="H1241" s="182"/>
      <c r="I1241" s="182"/>
      <c r="J1241" s="182"/>
      <c r="K1241" s="182"/>
      <c r="L1241" s="182"/>
      <c r="M1241" s="186"/>
      <c r="N1241" s="186"/>
      <c r="O1241" s="186"/>
      <c r="P1241" s="186"/>
      <c r="Q1241" s="187"/>
      <c r="R1241" s="186"/>
      <c r="S1241" s="186"/>
    </row>
    <row r="1242" customFormat="false" ht="14" hidden="false" customHeight="false" outlineLevel="0" collapsed="false">
      <c r="A1242" s="182"/>
      <c r="C1242" s="182"/>
      <c r="D1242" s="183"/>
      <c r="E1242" s="184"/>
      <c r="F1242" s="185"/>
      <c r="H1242" s="182"/>
      <c r="I1242" s="182"/>
      <c r="J1242" s="182"/>
      <c r="K1242" s="182"/>
      <c r="L1242" s="182"/>
      <c r="M1242" s="186"/>
      <c r="N1242" s="186"/>
      <c r="O1242" s="186"/>
      <c r="P1242" s="186"/>
      <c r="Q1242" s="187"/>
      <c r="R1242" s="186"/>
      <c r="S1242" s="186"/>
    </row>
    <row r="1243" customFormat="false" ht="14" hidden="false" customHeight="false" outlineLevel="0" collapsed="false">
      <c r="A1243" s="182"/>
      <c r="C1243" s="182"/>
      <c r="D1243" s="183"/>
      <c r="E1243" s="184"/>
      <c r="F1243" s="185"/>
      <c r="H1243" s="182"/>
      <c r="I1243" s="182"/>
      <c r="J1243" s="182"/>
      <c r="K1243" s="182"/>
      <c r="L1243" s="182"/>
      <c r="M1243" s="186"/>
      <c r="N1243" s="186"/>
      <c r="O1243" s="186"/>
      <c r="P1243" s="186"/>
      <c r="Q1243" s="187"/>
      <c r="R1243" s="186"/>
      <c r="S1243" s="186"/>
    </row>
    <row r="1244" customFormat="false" ht="14" hidden="false" customHeight="false" outlineLevel="0" collapsed="false">
      <c r="A1244" s="182"/>
      <c r="C1244" s="182"/>
      <c r="D1244" s="183"/>
      <c r="E1244" s="184"/>
      <c r="F1244" s="185"/>
      <c r="H1244" s="182"/>
      <c r="I1244" s="182"/>
      <c r="J1244" s="182"/>
      <c r="K1244" s="182"/>
      <c r="L1244" s="182"/>
      <c r="M1244" s="186"/>
      <c r="N1244" s="186"/>
      <c r="O1244" s="186"/>
      <c r="P1244" s="186"/>
      <c r="Q1244" s="187"/>
      <c r="R1244" s="186"/>
      <c r="S1244" s="186"/>
    </row>
    <row r="1245" customFormat="false" ht="14" hidden="false" customHeight="false" outlineLevel="0" collapsed="false">
      <c r="A1245" s="182"/>
      <c r="C1245" s="182"/>
      <c r="D1245" s="183"/>
      <c r="E1245" s="184"/>
      <c r="F1245" s="185"/>
      <c r="H1245" s="182"/>
      <c r="I1245" s="182"/>
      <c r="J1245" s="182"/>
      <c r="K1245" s="182"/>
      <c r="L1245" s="182"/>
      <c r="M1245" s="186"/>
      <c r="N1245" s="186"/>
      <c r="O1245" s="186"/>
      <c r="P1245" s="186"/>
      <c r="Q1245" s="187"/>
      <c r="R1245" s="186"/>
      <c r="S1245" s="186"/>
    </row>
    <row r="1246" customFormat="false" ht="14" hidden="false" customHeight="false" outlineLevel="0" collapsed="false">
      <c r="A1246" s="182"/>
      <c r="C1246" s="182"/>
      <c r="D1246" s="183"/>
      <c r="E1246" s="184"/>
      <c r="F1246" s="185"/>
      <c r="H1246" s="182"/>
      <c r="I1246" s="182"/>
      <c r="J1246" s="182"/>
      <c r="K1246" s="182"/>
      <c r="L1246" s="182"/>
      <c r="M1246" s="186"/>
      <c r="N1246" s="186"/>
      <c r="O1246" s="186"/>
      <c r="P1246" s="186"/>
      <c r="Q1246" s="187"/>
      <c r="R1246" s="186"/>
      <c r="S1246" s="186"/>
    </row>
    <row r="1247" customFormat="false" ht="14" hidden="false" customHeight="false" outlineLevel="0" collapsed="false">
      <c r="A1247" s="182"/>
      <c r="C1247" s="182"/>
      <c r="D1247" s="183"/>
      <c r="E1247" s="184"/>
      <c r="F1247" s="185"/>
      <c r="H1247" s="182"/>
      <c r="I1247" s="182"/>
      <c r="J1247" s="182"/>
      <c r="K1247" s="182"/>
      <c r="L1247" s="182"/>
      <c r="M1247" s="186"/>
      <c r="N1247" s="186"/>
      <c r="O1247" s="186"/>
      <c r="P1247" s="186"/>
      <c r="Q1247" s="187"/>
      <c r="R1247" s="186"/>
      <c r="S1247" s="186"/>
    </row>
    <row r="1248" customFormat="false" ht="14" hidden="false" customHeight="false" outlineLevel="0" collapsed="false">
      <c r="A1248" s="182"/>
      <c r="C1248" s="182"/>
      <c r="D1248" s="183"/>
      <c r="E1248" s="184"/>
      <c r="F1248" s="185"/>
      <c r="H1248" s="182"/>
      <c r="I1248" s="182"/>
      <c r="J1248" s="182"/>
      <c r="K1248" s="182"/>
      <c r="L1248" s="182"/>
      <c r="M1248" s="186"/>
      <c r="N1248" s="186"/>
      <c r="O1248" s="186"/>
      <c r="P1248" s="186"/>
      <c r="Q1248" s="187"/>
      <c r="R1248" s="186"/>
      <c r="S1248" s="186"/>
    </row>
    <row r="1249" customFormat="false" ht="14" hidden="false" customHeight="false" outlineLevel="0" collapsed="false">
      <c r="A1249" s="182"/>
      <c r="C1249" s="182"/>
      <c r="D1249" s="183"/>
      <c r="E1249" s="184"/>
      <c r="F1249" s="185"/>
      <c r="H1249" s="182"/>
      <c r="I1249" s="182"/>
      <c r="J1249" s="182"/>
      <c r="K1249" s="182"/>
      <c r="L1249" s="182"/>
      <c r="M1249" s="186"/>
      <c r="N1249" s="186"/>
      <c r="O1249" s="186"/>
      <c r="P1249" s="186"/>
      <c r="Q1249" s="187"/>
      <c r="R1249" s="186"/>
      <c r="S1249" s="186"/>
    </row>
    <row r="1250" customFormat="false" ht="14" hidden="false" customHeight="false" outlineLevel="0" collapsed="false">
      <c r="A1250" s="182"/>
      <c r="C1250" s="182"/>
      <c r="D1250" s="183"/>
      <c r="E1250" s="184"/>
      <c r="F1250" s="185"/>
      <c r="H1250" s="182"/>
      <c r="I1250" s="182"/>
      <c r="J1250" s="182"/>
      <c r="K1250" s="182"/>
      <c r="L1250" s="182"/>
      <c r="M1250" s="186"/>
      <c r="N1250" s="186"/>
      <c r="O1250" s="186"/>
      <c r="P1250" s="186"/>
      <c r="Q1250" s="187"/>
      <c r="R1250" s="186"/>
      <c r="S1250" s="186"/>
    </row>
    <row r="1251" customFormat="false" ht="14" hidden="false" customHeight="false" outlineLevel="0" collapsed="false">
      <c r="A1251" s="182"/>
      <c r="C1251" s="182"/>
      <c r="D1251" s="183"/>
      <c r="E1251" s="184"/>
      <c r="F1251" s="185"/>
      <c r="H1251" s="182"/>
      <c r="I1251" s="182"/>
      <c r="J1251" s="182"/>
      <c r="K1251" s="182"/>
      <c r="L1251" s="182"/>
      <c r="M1251" s="186"/>
      <c r="N1251" s="186"/>
      <c r="O1251" s="186"/>
      <c r="P1251" s="186"/>
      <c r="Q1251" s="187"/>
      <c r="R1251" s="186"/>
      <c r="S1251" s="186"/>
    </row>
    <row r="1252" customFormat="false" ht="14" hidden="false" customHeight="false" outlineLevel="0" collapsed="false">
      <c r="A1252" s="182"/>
      <c r="C1252" s="182"/>
      <c r="D1252" s="183"/>
      <c r="E1252" s="184"/>
      <c r="F1252" s="185"/>
      <c r="H1252" s="182"/>
      <c r="I1252" s="182"/>
      <c r="J1252" s="182"/>
      <c r="K1252" s="182"/>
      <c r="L1252" s="182"/>
      <c r="M1252" s="186"/>
      <c r="N1252" s="186"/>
      <c r="O1252" s="186"/>
      <c r="P1252" s="186"/>
      <c r="Q1252" s="187"/>
      <c r="R1252" s="186"/>
      <c r="S1252" s="186"/>
    </row>
    <row r="1253" customFormat="false" ht="14" hidden="false" customHeight="false" outlineLevel="0" collapsed="false">
      <c r="A1253" s="182"/>
      <c r="C1253" s="182"/>
      <c r="D1253" s="183"/>
      <c r="E1253" s="184"/>
      <c r="F1253" s="185"/>
      <c r="H1253" s="182"/>
      <c r="I1253" s="182"/>
      <c r="J1253" s="182"/>
      <c r="K1253" s="182"/>
      <c r="L1253" s="182"/>
      <c r="M1253" s="186"/>
      <c r="N1253" s="186"/>
      <c r="O1253" s="186"/>
      <c r="P1253" s="186"/>
      <c r="Q1253" s="187"/>
      <c r="R1253" s="186"/>
      <c r="S1253" s="186"/>
    </row>
    <row r="1254" customFormat="false" ht="14" hidden="false" customHeight="false" outlineLevel="0" collapsed="false">
      <c r="A1254" s="182"/>
      <c r="C1254" s="182"/>
      <c r="D1254" s="183"/>
      <c r="E1254" s="184"/>
      <c r="F1254" s="185"/>
      <c r="H1254" s="182"/>
      <c r="I1254" s="182"/>
      <c r="J1254" s="182"/>
      <c r="K1254" s="182"/>
      <c r="L1254" s="182"/>
      <c r="M1254" s="186"/>
      <c r="N1254" s="186"/>
      <c r="O1254" s="186"/>
      <c r="P1254" s="186"/>
      <c r="Q1254" s="187"/>
      <c r="R1254" s="186"/>
      <c r="S1254" s="186"/>
    </row>
    <row r="1255" customFormat="false" ht="14" hidden="false" customHeight="false" outlineLevel="0" collapsed="false">
      <c r="A1255" s="182"/>
      <c r="C1255" s="182"/>
      <c r="D1255" s="183"/>
      <c r="E1255" s="184"/>
      <c r="F1255" s="185"/>
      <c r="H1255" s="182"/>
      <c r="I1255" s="182"/>
      <c r="J1255" s="182"/>
      <c r="K1255" s="182"/>
      <c r="L1255" s="182"/>
      <c r="M1255" s="186"/>
      <c r="N1255" s="186"/>
      <c r="O1255" s="186"/>
      <c r="P1255" s="186"/>
      <c r="Q1255" s="187"/>
      <c r="R1255" s="186"/>
      <c r="S1255" s="186"/>
    </row>
    <row r="1256" customFormat="false" ht="14" hidden="false" customHeight="false" outlineLevel="0" collapsed="false">
      <c r="A1256" s="182"/>
      <c r="C1256" s="182"/>
      <c r="D1256" s="183"/>
      <c r="E1256" s="184"/>
      <c r="F1256" s="185"/>
      <c r="H1256" s="182"/>
      <c r="I1256" s="182"/>
      <c r="J1256" s="182"/>
      <c r="K1256" s="182"/>
      <c r="L1256" s="182"/>
      <c r="M1256" s="186"/>
      <c r="N1256" s="186"/>
      <c r="O1256" s="186"/>
      <c r="P1256" s="186"/>
      <c r="Q1256" s="187"/>
      <c r="R1256" s="186"/>
      <c r="S1256" s="186"/>
    </row>
    <row r="1257" customFormat="false" ht="14" hidden="false" customHeight="false" outlineLevel="0" collapsed="false">
      <c r="A1257" s="182"/>
      <c r="C1257" s="182"/>
      <c r="D1257" s="183"/>
      <c r="E1257" s="184"/>
      <c r="F1257" s="185"/>
      <c r="H1257" s="182"/>
      <c r="I1257" s="182"/>
      <c r="J1257" s="182"/>
      <c r="K1257" s="182"/>
      <c r="L1257" s="182"/>
      <c r="M1257" s="186"/>
      <c r="N1257" s="186"/>
      <c r="O1257" s="186"/>
      <c r="P1257" s="186"/>
      <c r="Q1257" s="187"/>
      <c r="R1257" s="186"/>
      <c r="S1257" s="186"/>
    </row>
    <row r="1258" customFormat="false" ht="14" hidden="false" customHeight="false" outlineLevel="0" collapsed="false">
      <c r="A1258" s="182"/>
      <c r="C1258" s="182"/>
      <c r="D1258" s="183"/>
      <c r="E1258" s="184"/>
      <c r="F1258" s="185"/>
      <c r="H1258" s="182"/>
      <c r="I1258" s="182"/>
      <c r="J1258" s="182"/>
      <c r="K1258" s="182"/>
      <c r="L1258" s="182"/>
      <c r="M1258" s="186"/>
      <c r="N1258" s="186"/>
      <c r="O1258" s="186"/>
      <c r="P1258" s="186"/>
      <c r="Q1258" s="187"/>
      <c r="R1258" s="186"/>
      <c r="S1258" s="186"/>
    </row>
    <row r="1259" customFormat="false" ht="14" hidden="false" customHeight="false" outlineLevel="0" collapsed="false">
      <c r="A1259" s="182"/>
      <c r="C1259" s="182"/>
      <c r="D1259" s="183"/>
      <c r="E1259" s="184"/>
      <c r="F1259" s="185"/>
      <c r="H1259" s="182"/>
      <c r="I1259" s="182"/>
      <c r="J1259" s="182"/>
      <c r="K1259" s="182"/>
      <c r="L1259" s="182"/>
      <c r="M1259" s="186"/>
      <c r="N1259" s="186"/>
      <c r="O1259" s="186"/>
      <c r="P1259" s="186"/>
      <c r="Q1259" s="187"/>
      <c r="R1259" s="186"/>
      <c r="S1259" s="186"/>
    </row>
    <row r="1260" customFormat="false" ht="14" hidden="false" customHeight="false" outlineLevel="0" collapsed="false">
      <c r="A1260" s="182"/>
      <c r="C1260" s="182"/>
      <c r="D1260" s="183"/>
      <c r="E1260" s="184"/>
      <c r="F1260" s="185"/>
      <c r="H1260" s="182"/>
      <c r="I1260" s="182"/>
      <c r="J1260" s="182"/>
      <c r="K1260" s="182"/>
      <c r="L1260" s="182"/>
      <c r="M1260" s="186"/>
      <c r="N1260" s="186"/>
      <c r="O1260" s="186"/>
      <c r="P1260" s="186"/>
      <c r="Q1260" s="187"/>
      <c r="R1260" s="186"/>
      <c r="S1260" s="186"/>
    </row>
    <row r="1261" customFormat="false" ht="14" hidden="false" customHeight="false" outlineLevel="0" collapsed="false">
      <c r="A1261" s="182"/>
      <c r="C1261" s="182"/>
      <c r="D1261" s="183"/>
      <c r="E1261" s="184"/>
      <c r="F1261" s="185"/>
      <c r="H1261" s="182"/>
      <c r="I1261" s="182"/>
      <c r="J1261" s="182"/>
      <c r="K1261" s="182"/>
      <c r="L1261" s="182"/>
      <c r="M1261" s="186"/>
      <c r="N1261" s="186"/>
      <c r="O1261" s="186"/>
      <c r="P1261" s="186"/>
      <c r="Q1261" s="187"/>
      <c r="R1261" s="186"/>
      <c r="S1261" s="186"/>
    </row>
    <row r="1262" customFormat="false" ht="14" hidden="false" customHeight="false" outlineLevel="0" collapsed="false">
      <c r="A1262" s="182"/>
      <c r="C1262" s="182"/>
      <c r="D1262" s="183"/>
      <c r="E1262" s="184"/>
      <c r="F1262" s="185"/>
      <c r="H1262" s="182"/>
      <c r="I1262" s="182"/>
      <c r="J1262" s="182"/>
      <c r="K1262" s="182"/>
      <c r="L1262" s="182"/>
      <c r="M1262" s="186"/>
      <c r="N1262" s="186"/>
      <c r="O1262" s="186"/>
      <c r="P1262" s="186"/>
      <c r="Q1262" s="187"/>
      <c r="R1262" s="186"/>
      <c r="S1262" s="186"/>
    </row>
    <row r="1263" customFormat="false" ht="14" hidden="false" customHeight="false" outlineLevel="0" collapsed="false">
      <c r="A1263" s="182"/>
      <c r="C1263" s="182"/>
      <c r="D1263" s="183"/>
      <c r="E1263" s="184"/>
      <c r="F1263" s="185"/>
      <c r="H1263" s="182"/>
      <c r="I1263" s="182"/>
      <c r="J1263" s="182"/>
      <c r="K1263" s="182"/>
      <c r="L1263" s="182"/>
      <c r="M1263" s="186"/>
      <c r="N1263" s="186"/>
      <c r="O1263" s="186"/>
      <c r="P1263" s="186"/>
      <c r="Q1263" s="187"/>
      <c r="R1263" s="186"/>
      <c r="S1263" s="186"/>
    </row>
    <row r="1264" customFormat="false" ht="14" hidden="false" customHeight="false" outlineLevel="0" collapsed="false">
      <c r="A1264" s="182"/>
      <c r="C1264" s="182"/>
      <c r="D1264" s="183"/>
      <c r="E1264" s="184"/>
      <c r="F1264" s="185"/>
      <c r="H1264" s="182"/>
      <c r="I1264" s="182"/>
      <c r="J1264" s="182"/>
      <c r="K1264" s="182"/>
      <c r="L1264" s="182"/>
      <c r="M1264" s="186"/>
      <c r="N1264" s="186"/>
      <c r="O1264" s="186"/>
      <c r="P1264" s="186"/>
      <c r="Q1264" s="187"/>
      <c r="R1264" s="186"/>
      <c r="S1264" s="186"/>
    </row>
    <row r="1265" customFormat="false" ht="14" hidden="false" customHeight="false" outlineLevel="0" collapsed="false">
      <c r="A1265" s="182"/>
      <c r="C1265" s="182"/>
      <c r="D1265" s="183"/>
      <c r="E1265" s="184"/>
      <c r="F1265" s="185"/>
      <c r="H1265" s="182"/>
      <c r="I1265" s="182"/>
      <c r="J1265" s="182"/>
      <c r="K1265" s="182"/>
      <c r="L1265" s="182"/>
      <c r="M1265" s="186"/>
      <c r="N1265" s="186"/>
      <c r="O1265" s="186"/>
      <c r="P1265" s="186"/>
      <c r="Q1265" s="187"/>
      <c r="R1265" s="186"/>
      <c r="S1265" s="186"/>
    </row>
    <row r="1266" customFormat="false" ht="14" hidden="false" customHeight="false" outlineLevel="0" collapsed="false">
      <c r="A1266" s="182"/>
      <c r="C1266" s="182"/>
      <c r="D1266" s="183"/>
      <c r="E1266" s="184"/>
      <c r="F1266" s="185"/>
      <c r="H1266" s="182"/>
      <c r="I1266" s="182"/>
      <c r="J1266" s="182"/>
      <c r="K1266" s="182"/>
      <c r="L1266" s="182"/>
      <c r="M1266" s="186"/>
      <c r="N1266" s="186"/>
      <c r="O1266" s="186"/>
      <c r="P1266" s="186"/>
      <c r="Q1266" s="187"/>
      <c r="R1266" s="186"/>
      <c r="S1266" s="186"/>
    </row>
    <row r="1267" customFormat="false" ht="14" hidden="false" customHeight="false" outlineLevel="0" collapsed="false">
      <c r="A1267" s="182"/>
      <c r="C1267" s="182"/>
      <c r="D1267" s="183"/>
      <c r="E1267" s="184"/>
      <c r="F1267" s="185"/>
      <c r="H1267" s="182"/>
      <c r="I1267" s="182"/>
      <c r="J1267" s="182"/>
      <c r="K1267" s="182"/>
      <c r="L1267" s="182"/>
      <c r="M1267" s="186"/>
      <c r="N1267" s="186"/>
      <c r="O1267" s="186"/>
      <c r="P1267" s="186"/>
      <c r="Q1267" s="187"/>
      <c r="R1267" s="186"/>
      <c r="S1267" s="186"/>
    </row>
    <row r="1268" customFormat="false" ht="14" hidden="false" customHeight="false" outlineLevel="0" collapsed="false">
      <c r="A1268" s="182"/>
      <c r="C1268" s="182"/>
      <c r="D1268" s="183"/>
      <c r="E1268" s="184"/>
      <c r="F1268" s="185"/>
      <c r="H1268" s="182"/>
      <c r="I1268" s="182"/>
      <c r="J1268" s="182"/>
      <c r="K1268" s="182"/>
      <c r="L1268" s="182"/>
      <c r="M1268" s="186"/>
      <c r="N1268" s="186"/>
      <c r="O1268" s="186"/>
      <c r="P1268" s="186"/>
      <c r="Q1268" s="187"/>
      <c r="R1268" s="186"/>
      <c r="S1268" s="186"/>
    </row>
    <row r="1269" customFormat="false" ht="14" hidden="false" customHeight="false" outlineLevel="0" collapsed="false">
      <c r="A1269" s="182"/>
      <c r="C1269" s="182"/>
      <c r="D1269" s="183"/>
      <c r="E1269" s="184"/>
      <c r="F1269" s="185"/>
      <c r="H1269" s="182"/>
      <c r="I1269" s="182"/>
      <c r="J1269" s="182"/>
      <c r="K1269" s="182"/>
      <c r="L1269" s="182"/>
      <c r="M1269" s="186"/>
      <c r="N1269" s="186"/>
      <c r="O1269" s="186"/>
      <c r="P1269" s="186"/>
      <c r="Q1269" s="187"/>
      <c r="R1269" s="186"/>
      <c r="S1269" s="186"/>
    </row>
    <row r="1270" customFormat="false" ht="14" hidden="false" customHeight="false" outlineLevel="0" collapsed="false">
      <c r="A1270" s="182"/>
      <c r="C1270" s="182"/>
      <c r="D1270" s="183"/>
      <c r="E1270" s="184"/>
      <c r="F1270" s="185"/>
      <c r="H1270" s="182"/>
      <c r="I1270" s="182"/>
      <c r="J1270" s="182"/>
      <c r="K1270" s="182"/>
      <c r="L1270" s="182"/>
      <c r="M1270" s="186"/>
      <c r="N1270" s="186"/>
      <c r="O1270" s="186"/>
      <c r="P1270" s="186"/>
      <c r="Q1270" s="187"/>
      <c r="R1270" s="186"/>
      <c r="S1270" s="186"/>
    </row>
    <row r="1271" customFormat="false" ht="14" hidden="false" customHeight="false" outlineLevel="0" collapsed="false">
      <c r="A1271" s="182"/>
      <c r="C1271" s="182"/>
      <c r="D1271" s="183"/>
      <c r="E1271" s="184"/>
      <c r="F1271" s="185"/>
      <c r="H1271" s="182"/>
      <c r="I1271" s="182"/>
      <c r="J1271" s="182"/>
      <c r="K1271" s="182"/>
      <c r="L1271" s="182"/>
      <c r="M1271" s="186"/>
      <c r="N1271" s="186"/>
      <c r="O1271" s="186"/>
      <c r="P1271" s="186"/>
      <c r="Q1271" s="187"/>
      <c r="R1271" s="186"/>
      <c r="S1271" s="186"/>
    </row>
    <row r="1272" customFormat="false" ht="14" hidden="false" customHeight="false" outlineLevel="0" collapsed="false">
      <c r="A1272" s="182"/>
      <c r="C1272" s="182"/>
      <c r="D1272" s="183"/>
      <c r="E1272" s="184"/>
      <c r="F1272" s="185"/>
      <c r="H1272" s="182"/>
      <c r="I1272" s="182"/>
      <c r="J1272" s="182"/>
      <c r="K1272" s="182"/>
      <c r="L1272" s="182"/>
      <c r="M1272" s="186"/>
      <c r="N1272" s="186"/>
      <c r="O1272" s="186"/>
      <c r="P1272" s="186"/>
      <c r="Q1272" s="187"/>
      <c r="R1272" s="186"/>
      <c r="S1272" s="186"/>
    </row>
    <row r="1273" customFormat="false" ht="14" hidden="false" customHeight="false" outlineLevel="0" collapsed="false">
      <c r="A1273" s="182"/>
      <c r="C1273" s="182"/>
      <c r="D1273" s="183"/>
      <c r="E1273" s="184"/>
      <c r="F1273" s="185"/>
      <c r="H1273" s="182"/>
      <c r="I1273" s="182"/>
      <c r="J1273" s="182"/>
      <c r="K1273" s="182"/>
      <c r="L1273" s="182"/>
      <c r="M1273" s="186"/>
      <c r="N1273" s="186"/>
      <c r="O1273" s="186"/>
      <c r="P1273" s="186"/>
      <c r="Q1273" s="187"/>
      <c r="R1273" s="186"/>
      <c r="S1273" s="186"/>
    </row>
    <row r="1274" customFormat="false" ht="14" hidden="false" customHeight="false" outlineLevel="0" collapsed="false">
      <c r="A1274" s="182"/>
      <c r="C1274" s="182"/>
      <c r="D1274" s="183"/>
      <c r="E1274" s="184"/>
      <c r="F1274" s="185"/>
      <c r="H1274" s="182"/>
      <c r="I1274" s="182"/>
      <c r="J1274" s="182"/>
      <c r="K1274" s="182"/>
      <c r="L1274" s="182"/>
      <c r="M1274" s="186"/>
      <c r="N1274" s="186"/>
      <c r="O1274" s="186"/>
      <c r="P1274" s="186"/>
      <c r="Q1274" s="187"/>
      <c r="R1274" s="186"/>
      <c r="S1274" s="186"/>
    </row>
    <row r="1275" customFormat="false" ht="14" hidden="false" customHeight="false" outlineLevel="0" collapsed="false">
      <c r="A1275" s="182"/>
      <c r="C1275" s="182"/>
      <c r="D1275" s="183"/>
      <c r="E1275" s="184"/>
      <c r="F1275" s="185"/>
      <c r="H1275" s="182"/>
      <c r="I1275" s="182"/>
      <c r="J1275" s="182"/>
      <c r="K1275" s="182"/>
      <c r="L1275" s="182"/>
      <c r="M1275" s="186"/>
      <c r="N1275" s="186"/>
      <c r="O1275" s="186"/>
      <c r="P1275" s="186"/>
      <c r="Q1275" s="187"/>
      <c r="R1275" s="186"/>
      <c r="S1275" s="186"/>
    </row>
    <row r="1276" customFormat="false" ht="14" hidden="false" customHeight="false" outlineLevel="0" collapsed="false">
      <c r="A1276" s="182"/>
      <c r="C1276" s="182"/>
      <c r="D1276" s="183"/>
      <c r="E1276" s="184"/>
      <c r="F1276" s="185"/>
      <c r="H1276" s="182"/>
      <c r="I1276" s="182"/>
      <c r="J1276" s="182"/>
      <c r="K1276" s="182"/>
      <c r="L1276" s="182"/>
      <c r="M1276" s="186"/>
      <c r="N1276" s="186"/>
      <c r="O1276" s="186"/>
      <c r="P1276" s="186"/>
      <c r="Q1276" s="187"/>
      <c r="R1276" s="186"/>
      <c r="S1276" s="186"/>
    </row>
    <row r="1277" customFormat="false" ht="14" hidden="false" customHeight="false" outlineLevel="0" collapsed="false">
      <c r="A1277" s="182"/>
      <c r="C1277" s="182"/>
      <c r="D1277" s="183"/>
      <c r="E1277" s="184"/>
      <c r="F1277" s="185"/>
      <c r="H1277" s="182"/>
      <c r="I1277" s="182"/>
      <c r="J1277" s="182"/>
      <c r="K1277" s="182"/>
      <c r="L1277" s="182"/>
      <c r="M1277" s="186"/>
      <c r="N1277" s="186"/>
      <c r="O1277" s="186"/>
      <c r="P1277" s="186"/>
      <c r="Q1277" s="187"/>
      <c r="R1277" s="186"/>
      <c r="S1277" s="186"/>
    </row>
    <row r="1278" customFormat="false" ht="14" hidden="false" customHeight="false" outlineLevel="0" collapsed="false">
      <c r="A1278" s="182"/>
      <c r="C1278" s="182"/>
      <c r="D1278" s="183"/>
      <c r="E1278" s="184"/>
      <c r="F1278" s="185"/>
      <c r="H1278" s="182"/>
      <c r="I1278" s="182"/>
      <c r="J1278" s="182"/>
      <c r="K1278" s="182"/>
      <c r="L1278" s="182"/>
      <c r="M1278" s="186"/>
      <c r="N1278" s="186"/>
      <c r="O1278" s="186"/>
      <c r="P1278" s="186"/>
      <c r="Q1278" s="187"/>
      <c r="R1278" s="186"/>
      <c r="S1278" s="186"/>
    </row>
    <row r="1279" customFormat="false" ht="14" hidden="false" customHeight="false" outlineLevel="0" collapsed="false">
      <c r="A1279" s="182"/>
      <c r="C1279" s="182"/>
      <c r="D1279" s="183"/>
      <c r="E1279" s="184"/>
      <c r="F1279" s="185"/>
      <c r="H1279" s="182"/>
      <c r="I1279" s="182"/>
      <c r="J1279" s="182"/>
      <c r="K1279" s="182"/>
      <c r="L1279" s="182"/>
      <c r="M1279" s="186"/>
      <c r="N1279" s="186"/>
      <c r="O1279" s="186"/>
      <c r="P1279" s="186"/>
      <c r="Q1279" s="187"/>
      <c r="R1279" s="186"/>
      <c r="S1279" s="186"/>
    </row>
    <row r="1280" customFormat="false" ht="14" hidden="false" customHeight="false" outlineLevel="0" collapsed="false">
      <c r="A1280" s="182"/>
      <c r="C1280" s="182"/>
      <c r="D1280" s="183"/>
      <c r="E1280" s="184"/>
      <c r="F1280" s="185"/>
      <c r="H1280" s="182"/>
      <c r="I1280" s="182"/>
      <c r="J1280" s="182"/>
      <c r="K1280" s="182"/>
      <c r="L1280" s="182"/>
      <c r="M1280" s="186"/>
      <c r="N1280" s="186"/>
      <c r="O1280" s="186"/>
      <c r="P1280" s="186"/>
      <c r="Q1280" s="187"/>
      <c r="R1280" s="186"/>
      <c r="S1280" s="186"/>
    </row>
    <row r="1281" customFormat="false" ht="14" hidden="false" customHeight="false" outlineLevel="0" collapsed="false">
      <c r="A1281" s="182"/>
      <c r="C1281" s="182"/>
      <c r="D1281" s="183"/>
      <c r="E1281" s="184"/>
      <c r="F1281" s="185"/>
      <c r="H1281" s="182"/>
      <c r="I1281" s="182"/>
      <c r="J1281" s="182"/>
      <c r="K1281" s="182"/>
      <c r="L1281" s="182"/>
      <c r="M1281" s="186"/>
      <c r="N1281" s="186"/>
      <c r="O1281" s="186"/>
      <c r="P1281" s="186"/>
      <c r="Q1281" s="187"/>
      <c r="R1281" s="186"/>
      <c r="S1281" s="186"/>
    </row>
    <row r="1282" customFormat="false" ht="14" hidden="false" customHeight="false" outlineLevel="0" collapsed="false">
      <c r="A1282" s="182"/>
      <c r="C1282" s="182"/>
      <c r="D1282" s="183"/>
      <c r="E1282" s="184"/>
      <c r="F1282" s="185"/>
      <c r="H1282" s="182"/>
      <c r="I1282" s="182"/>
      <c r="J1282" s="182"/>
      <c r="K1282" s="182"/>
      <c r="L1282" s="182"/>
      <c r="M1282" s="186"/>
      <c r="N1282" s="186"/>
      <c r="O1282" s="186"/>
      <c r="P1282" s="186"/>
      <c r="Q1282" s="187"/>
      <c r="R1282" s="186"/>
      <c r="S1282" s="186"/>
    </row>
    <row r="1283" customFormat="false" ht="14" hidden="false" customHeight="false" outlineLevel="0" collapsed="false">
      <c r="A1283" s="182"/>
      <c r="C1283" s="182"/>
      <c r="D1283" s="183"/>
      <c r="E1283" s="184"/>
      <c r="F1283" s="185"/>
      <c r="H1283" s="182"/>
      <c r="I1283" s="182"/>
      <c r="J1283" s="182"/>
      <c r="K1283" s="182"/>
      <c r="L1283" s="182"/>
      <c r="M1283" s="186"/>
      <c r="N1283" s="186"/>
      <c r="O1283" s="186"/>
      <c r="P1283" s="186"/>
      <c r="Q1283" s="187"/>
      <c r="R1283" s="186"/>
      <c r="S1283" s="186"/>
    </row>
    <row r="1284" customFormat="false" ht="14" hidden="false" customHeight="false" outlineLevel="0" collapsed="false">
      <c r="A1284" s="182"/>
      <c r="C1284" s="182"/>
      <c r="D1284" s="183"/>
      <c r="E1284" s="184"/>
      <c r="F1284" s="185"/>
      <c r="H1284" s="182"/>
      <c r="I1284" s="182"/>
      <c r="J1284" s="182"/>
      <c r="K1284" s="182"/>
      <c r="L1284" s="182"/>
      <c r="M1284" s="186"/>
      <c r="N1284" s="186"/>
      <c r="O1284" s="186"/>
      <c r="P1284" s="186"/>
      <c r="Q1284" s="187"/>
      <c r="R1284" s="186"/>
      <c r="S1284" s="186"/>
    </row>
    <row r="1285" customFormat="false" ht="14" hidden="false" customHeight="false" outlineLevel="0" collapsed="false">
      <c r="A1285" s="182"/>
      <c r="C1285" s="182"/>
      <c r="D1285" s="183"/>
      <c r="E1285" s="184"/>
      <c r="F1285" s="185"/>
      <c r="H1285" s="182"/>
      <c r="I1285" s="182"/>
      <c r="J1285" s="182"/>
      <c r="K1285" s="182"/>
      <c r="L1285" s="182"/>
      <c r="M1285" s="186"/>
      <c r="N1285" s="186"/>
      <c r="O1285" s="186"/>
      <c r="P1285" s="186"/>
      <c r="Q1285" s="187"/>
      <c r="R1285" s="186"/>
      <c r="S1285" s="186"/>
    </row>
    <row r="1286" customFormat="false" ht="14" hidden="false" customHeight="false" outlineLevel="0" collapsed="false">
      <c r="A1286" s="182"/>
      <c r="C1286" s="182"/>
      <c r="D1286" s="183"/>
      <c r="E1286" s="184"/>
      <c r="F1286" s="185"/>
      <c r="H1286" s="182"/>
      <c r="I1286" s="182"/>
      <c r="J1286" s="182"/>
      <c r="K1286" s="182"/>
      <c r="L1286" s="182"/>
      <c r="M1286" s="186"/>
      <c r="N1286" s="186"/>
      <c r="O1286" s="186"/>
      <c r="P1286" s="186"/>
      <c r="Q1286" s="187"/>
      <c r="R1286" s="186"/>
      <c r="S1286" s="186"/>
    </row>
    <row r="1287" customFormat="false" ht="14" hidden="false" customHeight="false" outlineLevel="0" collapsed="false">
      <c r="A1287" s="182"/>
      <c r="C1287" s="182"/>
      <c r="D1287" s="183"/>
      <c r="E1287" s="184"/>
      <c r="F1287" s="185"/>
      <c r="H1287" s="182"/>
      <c r="I1287" s="182"/>
      <c r="J1287" s="182"/>
      <c r="K1287" s="182"/>
      <c r="L1287" s="182"/>
      <c r="M1287" s="186"/>
      <c r="N1287" s="186"/>
      <c r="O1287" s="186"/>
      <c r="P1287" s="186"/>
      <c r="Q1287" s="187"/>
      <c r="R1287" s="186"/>
      <c r="S1287" s="186"/>
    </row>
    <row r="1288" customFormat="false" ht="14" hidden="false" customHeight="false" outlineLevel="0" collapsed="false">
      <c r="A1288" s="182"/>
      <c r="C1288" s="182"/>
      <c r="D1288" s="183"/>
      <c r="E1288" s="184"/>
      <c r="F1288" s="185"/>
      <c r="H1288" s="182"/>
      <c r="I1288" s="182"/>
      <c r="J1288" s="182"/>
      <c r="K1288" s="182"/>
      <c r="L1288" s="182"/>
      <c r="M1288" s="186"/>
      <c r="N1288" s="186"/>
      <c r="O1288" s="186"/>
      <c r="P1288" s="186"/>
      <c r="Q1288" s="187"/>
      <c r="R1288" s="186"/>
      <c r="S1288" s="186"/>
    </row>
    <row r="1289" customFormat="false" ht="14" hidden="false" customHeight="false" outlineLevel="0" collapsed="false">
      <c r="A1289" s="182"/>
      <c r="C1289" s="182"/>
      <c r="D1289" s="183"/>
      <c r="E1289" s="184"/>
      <c r="F1289" s="185"/>
      <c r="H1289" s="182"/>
      <c r="I1289" s="182"/>
      <c r="J1289" s="182"/>
      <c r="K1289" s="182"/>
      <c r="L1289" s="182"/>
      <c r="M1289" s="186"/>
      <c r="N1289" s="186"/>
      <c r="O1289" s="186"/>
      <c r="P1289" s="186"/>
      <c r="Q1289" s="187"/>
      <c r="R1289" s="186"/>
      <c r="S1289" s="186"/>
    </row>
    <row r="1290" customFormat="false" ht="14" hidden="false" customHeight="false" outlineLevel="0" collapsed="false">
      <c r="A1290" s="182"/>
      <c r="C1290" s="182"/>
      <c r="D1290" s="183"/>
      <c r="E1290" s="184"/>
      <c r="F1290" s="185"/>
      <c r="H1290" s="182"/>
      <c r="I1290" s="182"/>
      <c r="J1290" s="182"/>
      <c r="K1290" s="182"/>
      <c r="L1290" s="182"/>
      <c r="M1290" s="186"/>
      <c r="N1290" s="186"/>
      <c r="O1290" s="186"/>
      <c r="P1290" s="186"/>
      <c r="Q1290" s="187"/>
      <c r="R1290" s="186"/>
      <c r="S1290" s="186"/>
    </row>
    <row r="1291" customFormat="false" ht="14" hidden="false" customHeight="false" outlineLevel="0" collapsed="false">
      <c r="A1291" s="182"/>
      <c r="C1291" s="182"/>
      <c r="D1291" s="183"/>
      <c r="E1291" s="184"/>
      <c r="F1291" s="185"/>
      <c r="H1291" s="182"/>
      <c r="I1291" s="182"/>
      <c r="J1291" s="182"/>
      <c r="K1291" s="182"/>
      <c r="L1291" s="182"/>
      <c r="M1291" s="186"/>
      <c r="N1291" s="186"/>
      <c r="O1291" s="186"/>
      <c r="P1291" s="186"/>
      <c r="Q1291" s="187"/>
      <c r="R1291" s="186"/>
      <c r="S1291" s="186"/>
    </row>
    <row r="1292" customFormat="false" ht="14" hidden="false" customHeight="false" outlineLevel="0" collapsed="false">
      <c r="A1292" s="182"/>
      <c r="C1292" s="182"/>
      <c r="D1292" s="183"/>
      <c r="E1292" s="184"/>
      <c r="F1292" s="185"/>
      <c r="H1292" s="182"/>
      <c r="I1292" s="182"/>
      <c r="J1292" s="182"/>
      <c r="K1292" s="182"/>
      <c r="L1292" s="182"/>
      <c r="M1292" s="186"/>
      <c r="N1292" s="186"/>
      <c r="O1292" s="186"/>
      <c r="P1292" s="186"/>
      <c r="Q1292" s="187"/>
      <c r="R1292" s="186"/>
      <c r="S1292" s="186"/>
    </row>
    <row r="1293" customFormat="false" ht="14" hidden="false" customHeight="false" outlineLevel="0" collapsed="false">
      <c r="A1293" s="182"/>
      <c r="C1293" s="182"/>
      <c r="D1293" s="183"/>
      <c r="E1293" s="184"/>
      <c r="F1293" s="185"/>
      <c r="H1293" s="182"/>
      <c r="I1293" s="182"/>
      <c r="J1293" s="182"/>
      <c r="K1293" s="182"/>
      <c r="L1293" s="182"/>
      <c r="M1293" s="186"/>
      <c r="N1293" s="186"/>
      <c r="O1293" s="186"/>
      <c r="P1293" s="186"/>
      <c r="Q1293" s="187"/>
      <c r="R1293" s="186"/>
      <c r="S1293" s="186"/>
    </row>
    <row r="1294" customFormat="false" ht="14" hidden="false" customHeight="false" outlineLevel="0" collapsed="false">
      <c r="A1294" s="182"/>
      <c r="C1294" s="182"/>
      <c r="D1294" s="183"/>
      <c r="E1294" s="184"/>
      <c r="F1294" s="185"/>
      <c r="H1294" s="182"/>
      <c r="I1294" s="182"/>
      <c r="J1294" s="182"/>
      <c r="K1294" s="182"/>
      <c r="L1294" s="182"/>
      <c r="M1294" s="186"/>
      <c r="N1294" s="186"/>
      <c r="O1294" s="186"/>
      <c r="P1294" s="186"/>
      <c r="Q1294" s="187"/>
      <c r="R1294" s="186"/>
      <c r="S1294" s="186"/>
    </row>
    <row r="1295" customFormat="false" ht="14" hidden="false" customHeight="false" outlineLevel="0" collapsed="false">
      <c r="A1295" s="182"/>
      <c r="C1295" s="182"/>
      <c r="D1295" s="183"/>
      <c r="E1295" s="184"/>
      <c r="F1295" s="185"/>
      <c r="H1295" s="182"/>
      <c r="I1295" s="182"/>
      <c r="J1295" s="182"/>
      <c r="K1295" s="182"/>
      <c r="L1295" s="182"/>
      <c r="M1295" s="186"/>
      <c r="N1295" s="186"/>
      <c r="O1295" s="186"/>
      <c r="P1295" s="186"/>
      <c r="Q1295" s="187"/>
      <c r="R1295" s="186"/>
      <c r="S1295" s="186"/>
    </row>
    <row r="1296" customFormat="false" ht="14" hidden="false" customHeight="false" outlineLevel="0" collapsed="false">
      <c r="A1296" s="182"/>
      <c r="C1296" s="182"/>
      <c r="D1296" s="183"/>
      <c r="E1296" s="184"/>
      <c r="F1296" s="185"/>
      <c r="H1296" s="182"/>
      <c r="I1296" s="182"/>
      <c r="J1296" s="182"/>
      <c r="K1296" s="182"/>
      <c r="L1296" s="182"/>
      <c r="M1296" s="186"/>
      <c r="N1296" s="186"/>
      <c r="O1296" s="186"/>
      <c r="P1296" s="186"/>
      <c r="Q1296" s="187"/>
      <c r="R1296" s="186"/>
      <c r="S1296" s="186"/>
    </row>
    <row r="1297" customFormat="false" ht="14" hidden="false" customHeight="false" outlineLevel="0" collapsed="false">
      <c r="A1297" s="182"/>
      <c r="C1297" s="182"/>
      <c r="D1297" s="183"/>
      <c r="E1297" s="184"/>
      <c r="F1297" s="185"/>
      <c r="H1297" s="182"/>
      <c r="I1297" s="182"/>
      <c r="J1297" s="182"/>
      <c r="K1297" s="182"/>
      <c r="L1297" s="182"/>
      <c r="M1297" s="186"/>
      <c r="N1297" s="186"/>
      <c r="O1297" s="186"/>
      <c r="P1297" s="186"/>
      <c r="Q1297" s="187"/>
      <c r="R1297" s="186"/>
      <c r="S1297" s="186"/>
    </row>
    <row r="1298" customFormat="false" ht="14" hidden="false" customHeight="false" outlineLevel="0" collapsed="false">
      <c r="A1298" s="182"/>
      <c r="C1298" s="182"/>
      <c r="D1298" s="183"/>
      <c r="E1298" s="184"/>
      <c r="F1298" s="185"/>
      <c r="H1298" s="182"/>
      <c r="I1298" s="182"/>
      <c r="J1298" s="182"/>
      <c r="K1298" s="182"/>
      <c r="L1298" s="182"/>
      <c r="M1298" s="186"/>
      <c r="N1298" s="186"/>
      <c r="O1298" s="186"/>
      <c r="P1298" s="186"/>
      <c r="Q1298" s="187"/>
      <c r="R1298" s="186"/>
      <c r="S1298" s="186"/>
    </row>
    <row r="1299" customFormat="false" ht="14" hidden="false" customHeight="false" outlineLevel="0" collapsed="false">
      <c r="A1299" s="182"/>
      <c r="C1299" s="182"/>
      <c r="D1299" s="183"/>
      <c r="E1299" s="184"/>
      <c r="F1299" s="185"/>
      <c r="H1299" s="182"/>
      <c r="I1299" s="182"/>
      <c r="J1299" s="182"/>
      <c r="K1299" s="182"/>
      <c r="L1299" s="182"/>
      <c r="M1299" s="186"/>
      <c r="N1299" s="186"/>
      <c r="O1299" s="186"/>
      <c r="P1299" s="186"/>
      <c r="Q1299" s="187"/>
      <c r="R1299" s="186"/>
      <c r="S1299" s="186"/>
    </row>
    <row r="1300" customFormat="false" ht="14" hidden="false" customHeight="false" outlineLevel="0" collapsed="false">
      <c r="A1300" s="182"/>
      <c r="C1300" s="182"/>
      <c r="D1300" s="183"/>
      <c r="E1300" s="184"/>
      <c r="F1300" s="185"/>
      <c r="H1300" s="182"/>
      <c r="I1300" s="182"/>
      <c r="J1300" s="182"/>
      <c r="K1300" s="182"/>
      <c r="L1300" s="182"/>
      <c r="M1300" s="186"/>
      <c r="N1300" s="186"/>
      <c r="O1300" s="186"/>
      <c r="P1300" s="186"/>
      <c r="Q1300" s="187"/>
      <c r="R1300" s="186"/>
      <c r="S1300" s="186"/>
    </row>
    <row r="1301" customFormat="false" ht="14" hidden="false" customHeight="false" outlineLevel="0" collapsed="false">
      <c r="A1301" s="182"/>
      <c r="C1301" s="182"/>
      <c r="D1301" s="183"/>
      <c r="E1301" s="184"/>
      <c r="F1301" s="185"/>
      <c r="H1301" s="182"/>
      <c r="I1301" s="182"/>
      <c r="J1301" s="182"/>
      <c r="K1301" s="182"/>
      <c r="L1301" s="182"/>
      <c r="M1301" s="186"/>
      <c r="N1301" s="186"/>
      <c r="O1301" s="186"/>
      <c r="P1301" s="186"/>
      <c r="Q1301" s="187"/>
      <c r="R1301" s="186"/>
      <c r="S1301" s="186"/>
    </row>
    <row r="1302" customFormat="false" ht="14" hidden="false" customHeight="false" outlineLevel="0" collapsed="false">
      <c r="A1302" s="182"/>
      <c r="C1302" s="182"/>
      <c r="D1302" s="183"/>
      <c r="E1302" s="184"/>
      <c r="F1302" s="185"/>
      <c r="H1302" s="182"/>
      <c r="I1302" s="182"/>
      <c r="J1302" s="182"/>
      <c r="K1302" s="182"/>
      <c r="L1302" s="182"/>
      <c r="M1302" s="186"/>
      <c r="N1302" s="186"/>
      <c r="O1302" s="186"/>
      <c r="P1302" s="186"/>
      <c r="Q1302" s="187"/>
      <c r="R1302" s="186"/>
      <c r="S1302" s="186"/>
    </row>
    <row r="1303" customFormat="false" ht="14" hidden="false" customHeight="false" outlineLevel="0" collapsed="false">
      <c r="A1303" s="182"/>
      <c r="C1303" s="182"/>
      <c r="D1303" s="183"/>
      <c r="E1303" s="184"/>
      <c r="F1303" s="185"/>
      <c r="H1303" s="182"/>
      <c r="I1303" s="182"/>
      <c r="J1303" s="182"/>
      <c r="K1303" s="182"/>
      <c r="L1303" s="182"/>
      <c r="M1303" s="186"/>
      <c r="N1303" s="186"/>
      <c r="O1303" s="186"/>
      <c r="P1303" s="186"/>
      <c r="Q1303" s="187"/>
      <c r="R1303" s="186"/>
      <c r="S1303" s="186"/>
    </row>
    <row r="1304" customFormat="false" ht="14" hidden="false" customHeight="false" outlineLevel="0" collapsed="false">
      <c r="A1304" s="182"/>
      <c r="C1304" s="182"/>
      <c r="D1304" s="183"/>
      <c r="E1304" s="184"/>
      <c r="F1304" s="185"/>
      <c r="H1304" s="182"/>
      <c r="I1304" s="182"/>
      <c r="J1304" s="182"/>
      <c r="K1304" s="182"/>
      <c r="L1304" s="182"/>
      <c r="M1304" s="186"/>
      <c r="N1304" s="186"/>
      <c r="O1304" s="186"/>
      <c r="P1304" s="186"/>
      <c r="Q1304" s="187"/>
      <c r="R1304" s="186"/>
      <c r="S1304" s="186"/>
    </row>
    <row r="1305" customFormat="false" ht="14" hidden="false" customHeight="false" outlineLevel="0" collapsed="false">
      <c r="A1305" s="182"/>
      <c r="C1305" s="182"/>
      <c r="D1305" s="183"/>
      <c r="E1305" s="184"/>
      <c r="F1305" s="185"/>
      <c r="H1305" s="182"/>
      <c r="I1305" s="182"/>
      <c r="J1305" s="182"/>
      <c r="K1305" s="182"/>
      <c r="L1305" s="182"/>
      <c r="M1305" s="186"/>
      <c r="N1305" s="186"/>
      <c r="O1305" s="186"/>
      <c r="P1305" s="186"/>
      <c r="Q1305" s="187"/>
      <c r="R1305" s="186"/>
      <c r="S1305" s="186"/>
    </row>
    <row r="1306" customFormat="false" ht="14" hidden="false" customHeight="false" outlineLevel="0" collapsed="false">
      <c r="A1306" s="182"/>
      <c r="C1306" s="182"/>
      <c r="D1306" s="183"/>
      <c r="E1306" s="184"/>
      <c r="F1306" s="185"/>
      <c r="H1306" s="182"/>
      <c r="I1306" s="182"/>
      <c r="J1306" s="182"/>
      <c r="K1306" s="182"/>
      <c r="L1306" s="182"/>
      <c r="M1306" s="186"/>
      <c r="N1306" s="186"/>
      <c r="O1306" s="186"/>
      <c r="P1306" s="186"/>
      <c r="Q1306" s="187"/>
      <c r="R1306" s="186"/>
      <c r="S1306" s="186"/>
    </row>
    <row r="1307" customFormat="false" ht="14" hidden="false" customHeight="false" outlineLevel="0" collapsed="false">
      <c r="A1307" s="182"/>
      <c r="C1307" s="182"/>
      <c r="D1307" s="183"/>
      <c r="E1307" s="184"/>
      <c r="F1307" s="185"/>
      <c r="H1307" s="182"/>
      <c r="I1307" s="182"/>
      <c r="J1307" s="182"/>
      <c r="K1307" s="182"/>
      <c r="L1307" s="182"/>
      <c r="M1307" s="186"/>
      <c r="N1307" s="186"/>
      <c r="O1307" s="186"/>
      <c r="P1307" s="186"/>
      <c r="Q1307" s="187"/>
      <c r="R1307" s="186"/>
      <c r="S1307" s="186"/>
    </row>
    <row r="1308" customFormat="false" ht="14" hidden="false" customHeight="false" outlineLevel="0" collapsed="false">
      <c r="A1308" s="182"/>
      <c r="C1308" s="182"/>
      <c r="D1308" s="183"/>
      <c r="E1308" s="184"/>
      <c r="F1308" s="185"/>
      <c r="H1308" s="182"/>
      <c r="I1308" s="182"/>
      <c r="J1308" s="182"/>
      <c r="K1308" s="182"/>
      <c r="L1308" s="182"/>
      <c r="M1308" s="186"/>
      <c r="N1308" s="186"/>
      <c r="O1308" s="186"/>
      <c r="P1308" s="186"/>
      <c r="Q1308" s="187"/>
      <c r="R1308" s="186"/>
      <c r="S1308" s="186"/>
    </row>
    <row r="1309" customFormat="false" ht="14" hidden="false" customHeight="false" outlineLevel="0" collapsed="false">
      <c r="A1309" s="182"/>
      <c r="C1309" s="182"/>
      <c r="D1309" s="183"/>
      <c r="E1309" s="184"/>
      <c r="F1309" s="185"/>
      <c r="H1309" s="182"/>
      <c r="I1309" s="182"/>
      <c r="J1309" s="182"/>
      <c r="K1309" s="182"/>
      <c r="L1309" s="182"/>
      <c r="M1309" s="186"/>
      <c r="N1309" s="186"/>
      <c r="O1309" s="186"/>
      <c r="P1309" s="186"/>
      <c r="Q1309" s="187"/>
      <c r="R1309" s="186"/>
      <c r="S1309" s="186"/>
    </row>
    <row r="1310" customFormat="false" ht="14" hidden="false" customHeight="false" outlineLevel="0" collapsed="false">
      <c r="A1310" s="182"/>
      <c r="C1310" s="182"/>
      <c r="D1310" s="183"/>
      <c r="E1310" s="184"/>
      <c r="F1310" s="185"/>
      <c r="H1310" s="182"/>
      <c r="I1310" s="182"/>
      <c r="J1310" s="182"/>
      <c r="K1310" s="182"/>
      <c r="L1310" s="182"/>
      <c r="M1310" s="186"/>
      <c r="N1310" s="186"/>
      <c r="O1310" s="186"/>
      <c r="P1310" s="186"/>
      <c r="Q1310" s="187"/>
      <c r="R1310" s="186"/>
      <c r="S1310" s="186"/>
    </row>
    <row r="1311" customFormat="false" ht="14" hidden="false" customHeight="false" outlineLevel="0" collapsed="false">
      <c r="A1311" s="182"/>
      <c r="C1311" s="182"/>
      <c r="D1311" s="183"/>
      <c r="E1311" s="184"/>
      <c r="F1311" s="185"/>
      <c r="H1311" s="182"/>
      <c r="I1311" s="182"/>
      <c r="J1311" s="182"/>
      <c r="K1311" s="182"/>
      <c r="L1311" s="182"/>
      <c r="M1311" s="186"/>
      <c r="N1311" s="186"/>
      <c r="O1311" s="186"/>
      <c r="P1311" s="186"/>
      <c r="Q1311" s="187"/>
      <c r="R1311" s="186"/>
      <c r="S1311" s="186"/>
    </row>
    <row r="1312" customFormat="false" ht="14" hidden="false" customHeight="false" outlineLevel="0" collapsed="false">
      <c r="A1312" s="182"/>
      <c r="C1312" s="182"/>
      <c r="D1312" s="183"/>
      <c r="E1312" s="184"/>
      <c r="F1312" s="185"/>
      <c r="H1312" s="182"/>
      <c r="I1312" s="182"/>
      <c r="J1312" s="182"/>
      <c r="K1312" s="182"/>
      <c r="L1312" s="182"/>
      <c r="M1312" s="186"/>
      <c r="N1312" s="186"/>
      <c r="O1312" s="186"/>
      <c r="P1312" s="186"/>
      <c r="Q1312" s="187"/>
      <c r="R1312" s="186"/>
      <c r="S1312" s="186"/>
    </row>
    <row r="1313" customFormat="false" ht="14" hidden="false" customHeight="false" outlineLevel="0" collapsed="false">
      <c r="A1313" s="182"/>
      <c r="C1313" s="182"/>
      <c r="D1313" s="183"/>
      <c r="E1313" s="184"/>
      <c r="F1313" s="185"/>
      <c r="H1313" s="182"/>
      <c r="I1313" s="182"/>
      <c r="J1313" s="182"/>
      <c r="K1313" s="182"/>
      <c r="L1313" s="182"/>
      <c r="M1313" s="186"/>
      <c r="N1313" s="186"/>
      <c r="O1313" s="186"/>
      <c r="P1313" s="186"/>
      <c r="Q1313" s="187"/>
      <c r="R1313" s="186"/>
      <c r="S1313" s="186"/>
    </row>
    <row r="1314" customFormat="false" ht="14" hidden="false" customHeight="false" outlineLevel="0" collapsed="false">
      <c r="A1314" s="182"/>
      <c r="C1314" s="182"/>
      <c r="D1314" s="183"/>
      <c r="E1314" s="184"/>
      <c r="F1314" s="185"/>
      <c r="H1314" s="182"/>
      <c r="I1314" s="182"/>
      <c r="J1314" s="182"/>
      <c r="K1314" s="182"/>
      <c r="L1314" s="182"/>
      <c r="M1314" s="186"/>
      <c r="N1314" s="186"/>
      <c r="O1314" s="186"/>
      <c r="P1314" s="186"/>
      <c r="Q1314" s="187"/>
      <c r="R1314" s="186"/>
      <c r="S1314" s="186"/>
    </row>
    <row r="1315" customFormat="false" ht="14" hidden="false" customHeight="false" outlineLevel="0" collapsed="false">
      <c r="A1315" s="182"/>
      <c r="C1315" s="182"/>
      <c r="D1315" s="183"/>
      <c r="E1315" s="184"/>
      <c r="F1315" s="185"/>
      <c r="H1315" s="182"/>
      <c r="I1315" s="182"/>
      <c r="J1315" s="182"/>
      <c r="K1315" s="182"/>
      <c r="L1315" s="182"/>
      <c r="M1315" s="186"/>
      <c r="N1315" s="186"/>
      <c r="O1315" s="186"/>
      <c r="P1315" s="186"/>
      <c r="Q1315" s="187"/>
      <c r="R1315" s="186"/>
      <c r="S1315" s="186"/>
    </row>
    <row r="1316" customFormat="false" ht="14" hidden="false" customHeight="false" outlineLevel="0" collapsed="false">
      <c r="A1316" s="182"/>
      <c r="C1316" s="182"/>
      <c r="D1316" s="183"/>
      <c r="E1316" s="184"/>
      <c r="F1316" s="185"/>
      <c r="H1316" s="182"/>
      <c r="I1316" s="182"/>
      <c r="J1316" s="182"/>
      <c r="K1316" s="182"/>
      <c r="L1316" s="182"/>
      <c r="M1316" s="186"/>
      <c r="N1316" s="186"/>
      <c r="O1316" s="186"/>
      <c r="P1316" s="186"/>
      <c r="Q1316" s="187"/>
      <c r="R1316" s="186"/>
      <c r="S1316" s="186"/>
    </row>
    <row r="1317" customFormat="false" ht="14" hidden="false" customHeight="false" outlineLevel="0" collapsed="false">
      <c r="A1317" s="182"/>
      <c r="C1317" s="182"/>
      <c r="D1317" s="183"/>
      <c r="E1317" s="184"/>
      <c r="F1317" s="185"/>
      <c r="H1317" s="182"/>
      <c r="I1317" s="182"/>
      <c r="J1317" s="182"/>
      <c r="K1317" s="182"/>
      <c r="L1317" s="182"/>
      <c r="M1317" s="186"/>
      <c r="N1317" s="186"/>
      <c r="O1317" s="186"/>
      <c r="P1317" s="186"/>
      <c r="Q1317" s="187"/>
      <c r="R1317" s="186"/>
      <c r="S1317" s="186"/>
    </row>
    <row r="1318" customFormat="false" ht="14" hidden="false" customHeight="false" outlineLevel="0" collapsed="false">
      <c r="A1318" s="182"/>
      <c r="C1318" s="182"/>
      <c r="D1318" s="183"/>
      <c r="E1318" s="184"/>
      <c r="F1318" s="185"/>
      <c r="H1318" s="182"/>
      <c r="I1318" s="182"/>
      <c r="J1318" s="182"/>
      <c r="K1318" s="182"/>
      <c r="L1318" s="182"/>
      <c r="M1318" s="186"/>
      <c r="N1318" s="186"/>
      <c r="O1318" s="186"/>
      <c r="P1318" s="186"/>
      <c r="Q1318" s="187"/>
      <c r="R1318" s="186"/>
      <c r="S1318" s="186"/>
    </row>
    <row r="1319" customFormat="false" ht="14" hidden="false" customHeight="false" outlineLevel="0" collapsed="false">
      <c r="A1319" s="182"/>
      <c r="C1319" s="182"/>
      <c r="D1319" s="183"/>
      <c r="E1319" s="184"/>
      <c r="F1319" s="185"/>
      <c r="H1319" s="182"/>
      <c r="I1319" s="182"/>
      <c r="J1319" s="182"/>
      <c r="K1319" s="182"/>
      <c r="L1319" s="182"/>
      <c r="M1319" s="186"/>
      <c r="N1319" s="186"/>
      <c r="O1319" s="186"/>
      <c r="P1319" s="186"/>
      <c r="Q1319" s="187"/>
      <c r="R1319" s="186"/>
      <c r="S1319" s="186"/>
    </row>
    <row r="1320" customFormat="false" ht="14" hidden="false" customHeight="false" outlineLevel="0" collapsed="false">
      <c r="A1320" s="182"/>
      <c r="C1320" s="182"/>
      <c r="D1320" s="183"/>
      <c r="E1320" s="184"/>
      <c r="F1320" s="185"/>
      <c r="H1320" s="182"/>
      <c r="I1320" s="182"/>
      <c r="J1320" s="182"/>
      <c r="K1320" s="182"/>
      <c r="L1320" s="182"/>
      <c r="M1320" s="186"/>
      <c r="N1320" s="186"/>
      <c r="O1320" s="186"/>
      <c r="P1320" s="186"/>
      <c r="Q1320" s="187"/>
      <c r="R1320" s="186"/>
      <c r="S1320" s="186"/>
    </row>
    <row r="1321" customFormat="false" ht="14" hidden="false" customHeight="false" outlineLevel="0" collapsed="false">
      <c r="A1321" s="182"/>
      <c r="C1321" s="182"/>
      <c r="D1321" s="183"/>
      <c r="E1321" s="184"/>
      <c r="F1321" s="185"/>
      <c r="H1321" s="182"/>
      <c r="I1321" s="182"/>
      <c r="J1321" s="182"/>
      <c r="K1321" s="182"/>
      <c r="L1321" s="182"/>
      <c r="M1321" s="186"/>
      <c r="N1321" s="186"/>
      <c r="O1321" s="186"/>
      <c r="P1321" s="186"/>
      <c r="Q1321" s="187"/>
      <c r="R1321" s="186"/>
      <c r="S1321" s="186"/>
    </row>
    <row r="1322" customFormat="false" ht="14" hidden="false" customHeight="false" outlineLevel="0" collapsed="false">
      <c r="A1322" s="182"/>
      <c r="C1322" s="182"/>
      <c r="D1322" s="183"/>
      <c r="E1322" s="184"/>
      <c r="F1322" s="185"/>
      <c r="H1322" s="182"/>
      <c r="I1322" s="182"/>
      <c r="J1322" s="182"/>
      <c r="K1322" s="182"/>
      <c r="L1322" s="182"/>
      <c r="M1322" s="186"/>
      <c r="N1322" s="186"/>
      <c r="O1322" s="186"/>
      <c r="P1322" s="186"/>
      <c r="Q1322" s="187"/>
      <c r="R1322" s="186"/>
      <c r="S1322" s="186"/>
    </row>
    <row r="1323" customFormat="false" ht="14" hidden="false" customHeight="false" outlineLevel="0" collapsed="false">
      <c r="A1323" s="182"/>
      <c r="C1323" s="182"/>
      <c r="D1323" s="183"/>
      <c r="E1323" s="184"/>
      <c r="F1323" s="185"/>
      <c r="H1323" s="182"/>
      <c r="I1323" s="182"/>
      <c r="J1323" s="182"/>
      <c r="K1323" s="182"/>
      <c r="L1323" s="182"/>
      <c r="M1323" s="186"/>
      <c r="N1323" s="186"/>
      <c r="O1323" s="186"/>
      <c r="P1323" s="186"/>
      <c r="Q1323" s="187"/>
      <c r="R1323" s="186"/>
      <c r="S1323" s="186"/>
    </row>
    <row r="1324" customFormat="false" ht="14" hidden="false" customHeight="false" outlineLevel="0" collapsed="false">
      <c r="A1324" s="182"/>
      <c r="C1324" s="182"/>
      <c r="D1324" s="183"/>
      <c r="E1324" s="184"/>
      <c r="F1324" s="185"/>
      <c r="H1324" s="182"/>
      <c r="I1324" s="182"/>
      <c r="J1324" s="182"/>
      <c r="K1324" s="182"/>
      <c r="L1324" s="182"/>
      <c r="M1324" s="186"/>
      <c r="N1324" s="186"/>
      <c r="O1324" s="186"/>
      <c r="P1324" s="186"/>
      <c r="Q1324" s="187"/>
      <c r="R1324" s="186"/>
      <c r="S1324" s="186"/>
    </row>
    <row r="1325" customFormat="false" ht="14" hidden="false" customHeight="false" outlineLevel="0" collapsed="false">
      <c r="A1325" s="182"/>
      <c r="C1325" s="182"/>
      <c r="D1325" s="183"/>
      <c r="E1325" s="184"/>
      <c r="F1325" s="185"/>
      <c r="H1325" s="182"/>
      <c r="I1325" s="182"/>
      <c r="J1325" s="182"/>
      <c r="K1325" s="182"/>
      <c r="L1325" s="182"/>
      <c r="M1325" s="186"/>
      <c r="N1325" s="186"/>
      <c r="O1325" s="186"/>
      <c r="P1325" s="186"/>
      <c r="Q1325" s="187"/>
      <c r="R1325" s="186"/>
      <c r="S1325" s="186"/>
    </row>
    <row r="1326" customFormat="false" ht="14" hidden="false" customHeight="false" outlineLevel="0" collapsed="false">
      <c r="A1326" s="182"/>
      <c r="C1326" s="182"/>
      <c r="D1326" s="183"/>
      <c r="E1326" s="184"/>
      <c r="F1326" s="185"/>
      <c r="H1326" s="182"/>
      <c r="I1326" s="182"/>
      <c r="J1326" s="182"/>
      <c r="K1326" s="182"/>
      <c r="L1326" s="182"/>
      <c r="M1326" s="186"/>
      <c r="N1326" s="186"/>
      <c r="O1326" s="186"/>
      <c r="P1326" s="186"/>
      <c r="Q1326" s="187"/>
      <c r="R1326" s="186"/>
      <c r="S1326" s="186"/>
    </row>
    <row r="1327" customFormat="false" ht="14" hidden="false" customHeight="false" outlineLevel="0" collapsed="false">
      <c r="A1327" s="182"/>
      <c r="C1327" s="182"/>
      <c r="D1327" s="183"/>
      <c r="E1327" s="184"/>
      <c r="F1327" s="185"/>
      <c r="H1327" s="182"/>
      <c r="I1327" s="182"/>
      <c r="J1327" s="182"/>
      <c r="K1327" s="182"/>
      <c r="L1327" s="182"/>
      <c r="M1327" s="186"/>
      <c r="N1327" s="186"/>
      <c r="O1327" s="186"/>
      <c r="P1327" s="186"/>
      <c r="Q1327" s="187"/>
      <c r="R1327" s="186"/>
      <c r="S1327" s="186"/>
    </row>
    <row r="1328" customFormat="false" ht="14" hidden="false" customHeight="false" outlineLevel="0" collapsed="false">
      <c r="A1328" s="182"/>
      <c r="C1328" s="182"/>
      <c r="D1328" s="183"/>
      <c r="E1328" s="184"/>
      <c r="F1328" s="185"/>
      <c r="H1328" s="182"/>
      <c r="I1328" s="182"/>
      <c r="J1328" s="182"/>
      <c r="K1328" s="182"/>
      <c r="L1328" s="182"/>
      <c r="M1328" s="186"/>
      <c r="N1328" s="186"/>
      <c r="O1328" s="186"/>
      <c r="P1328" s="186"/>
      <c r="Q1328" s="187"/>
      <c r="R1328" s="186"/>
      <c r="S1328" s="186"/>
    </row>
    <row r="1329" customFormat="false" ht="14" hidden="false" customHeight="false" outlineLevel="0" collapsed="false">
      <c r="A1329" s="182"/>
      <c r="C1329" s="182"/>
      <c r="D1329" s="183"/>
      <c r="E1329" s="184"/>
      <c r="F1329" s="185"/>
      <c r="H1329" s="182"/>
      <c r="I1329" s="182"/>
      <c r="J1329" s="182"/>
      <c r="K1329" s="182"/>
      <c r="L1329" s="182"/>
      <c r="M1329" s="186"/>
      <c r="N1329" s="186"/>
      <c r="O1329" s="186"/>
      <c r="P1329" s="186"/>
      <c r="Q1329" s="187"/>
      <c r="R1329" s="186"/>
      <c r="S1329" s="186"/>
    </row>
    <row r="1330" customFormat="false" ht="14" hidden="false" customHeight="false" outlineLevel="0" collapsed="false">
      <c r="A1330" s="182"/>
      <c r="C1330" s="182"/>
      <c r="D1330" s="183"/>
      <c r="E1330" s="184"/>
      <c r="F1330" s="185"/>
      <c r="H1330" s="182"/>
      <c r="I1330" s="182"/>
      <c r="J1330" s="182"/>
      <c r="K1330" s="182"/>
      <c r="L1330" s="182"/>
      <c r="M1330" s="186"/>
      <c r="N1330" s="186"/>
      <c r="O1330" s="186"/>
      <c r="P1330" s="186"/>
      <c r="Q1330" s="187"/>
      <c r="R1330" s="186"/>
      <c r="S1330" s="186"/>
    </row>
    <row r="1331" customFormat="false" ht="14" hidden="false" customHeight="false" outlineLevel="0" collapsed="false">
      <c r="A1331" s="182"/>
      <c r="C1331" s="182"/>
      <c r="D1331" s="183"/>
      <c r="E1331" s="184"/>
      <c r="F1331" s="185"/>
      <c r="H1331" s="182"/>
      <c r="I1331" s="182"/>
      <c r="J1331" s="182"/>
      <c r="K1331" s="182"/>
      <c r="L1331" s="182"/>
      <c r="M1331" s="186"/>
      <c r="N1331" s="186"/>
      <c r="O1331" s="186"/>
      <c r="P1331" s="186"/>
      <c r="Q1331" s="187"/>
      <c r="R1331" s="186"/>
      <c r="S1331" s="186"/>
    </row>
    <row r="1332" customFormat="false" ht="14" hidden="false" customHeight="false" outlineLevel="0" collapsed="false">
      <c r="A1332" s="182"/>
      <c r="C1332" s="182"/>
      <c r="D1332" s="183"/>
      <c r="E1332" s="184"/>
      <c r="F1332" s="185"/>
      <c r="H1332" s="182"/>
      <c r="I1332" s="182"/>
      <c r="J1332" s="182"/>
      <c r="K1332" s="182"/>
      <c r="L1332" s="182"/>
      <c r="M1332" s="186"/>
      <c r="N1332" s="186"/>
      <c r="O1332" s="186"/>
      <c r="P1332" s="186"/>
      <c r="Q1332" s="187"/>
      <c r="R1332" s="186"/>
      <c r="S1332" s="186"/>
    </row>
    <row r="1333" customFormat="false" ht="14" hidden="false" customHeight="false" outlineLevel="0" collapsed="false">
      <c r="A1333" s="182"/>
      <c r="C1333" s="182"/>
      <c r="D1333" s="183"/>
      <c r="E1333" s="184"/>
      <c r="F1333" s="185"/>
      <c r="H1333" s="182"/>
      <c r="I1333" s="182"/>
      <c r="J1333" s="182"/>
      <c r="K1333" s="182"/>
      <c r="L1333" s="182"/>
      <c r="M1333" s="186"/>
      <c r="N1333" s="186"/>
      <c r="O1333" s="186"/>
      <c r="P1333" s="186"/>
      <c r="Q1333" s="187"/>
      <c r="R1333" s="186"/>
      <c r="S1333" s="186"/>
    </row>
    <row r="1334" customFormat="false" ht="14" hidden="false" customHeight="false" outlineLevel="0" collapsed="false">
      <c r="A1334" s="182"/>
      <c r="C1334" s="182"/>
      <c r="D1334" s="183"/>
      <c r="E1334" s="184"/>
      <c r="F1334" s="185"/>
      <c r="H1334" s="182"/>
      <c r="I1334" s="182"/>
      <c r="J1334" s="182"/>
      <c r="K1334" s="182"/>
      <c r="L1334" s="182"/>
      <c r="M1334" s="186"/>
      <c r="N1334" s="186"/>
      <c r="O1334" s="186"/>
      <c r="P1334" s="186"/>
      <c r="Q1334" s="187"/>
      <c r="R1334" s="186"/>
      <c r="S1334" s="186"/>
    </row>
    <row r="1335" customFormat="false" ht="14" hidden="false" customHeight="false" outlineLevel="0" collapsed="false">
      <c r="A1335" s="182"/>
      <c r="C1335" s="182"/>
      <c r="D1335" s="183"/>
      <c r="E1335" s="184"/>
      <c r="F1335" s="185"/>
      <c r="H1335" s="182"/>
      <c r="I1335" s="182"/>
      <c r="J1335" s="182"/>
      <c r="K1335" s="182"/>
      <c r="L1335" s="182"/>
      <c r="M1335" s="186"/>
      <c r="N1335" s="186"/>
      <c r="O1335" s="186"/>
      <c r="P1335" s="186"/>
      <c r="Q1335" s="187"/>
      <c r="R1335" s="186"/>
      <c r="S1335" s="186"/>
    </row>
    <row r="1336" customFormat="false" ht="14" hidden="false" customHeight="false" outlineLevel="0" collapsed="false">
      <c r="A1336" s="182"/>
      <c r="C1336" s="182"/>
      <c r="D1336" s="183"/>
      <c r="E1336" s="184"/>
      <c r="F1336" s="185"/>
      <c r="H1336" s="182"/>
      <c r="I1336" s="182"/>
      <c r="J1336" s="182"/>
      <c r="K1336" s="182"/>
      <c r="L1336" s="182"/>
      <c r="M1336" s="186"/>
      <c r="N1336" s="186"/>
      <c r="O1336" s="186"/>
      <c r="P1336" s="186"/>
      <c r="Q1336" s="187"/>
      <c r="R1336" s="186"/>
      <c r="S1336" s="186"/>
    </row>
    <row r="1337" customFormat="false" ht="14" hidden="false" customHeight="false" outlineLevel="0" collapsed="false">
      <c r="A1337" s="182"/>
      <c r="C1337" s="182"/>
      <c r="D1337" s="183"/>
      <c r="E1337" s="184"/>
      <c r="F1337" s="185"/>
      <c r="H1337" s="182"/>
      <c r="I1337" s="182"/>
      <c r="J1337" s="182"/>
      <c r="K1337" s="182"/>
      <c r="L1337" s="182"/>
      <c r="M1337" s="186"/>
      <c r="N1337" s="186"/>
      <c r="O1337" s="186"/>
      <c r="P1337" s="186"/>
      <c r="Q1337" s="187"/>
      <c r="R1337" s="186"/>
      <c r="S1337" s="186"/>
    </row>
    <row r="1338" customFormat="false" ht="14" hidden="false" customHeight="false" outlineLevel="0" collapsed="false">
      <c r="A1338" s="182"/>
      <c r="C1338" s="182"/>
      <c r="D1338" s="183"/>
      <c r="E1338" s="184"/>
      <c r="F1338" s="185"/>
      <c r="H1338" s="182"/>
      <c r="I1338" s="182"/>
      <c r="J1338" s="182"/>
      <c r="K1338" s="182"/>
      <c r="L1338" s="182"/>
      <c r="M1338" s="186"/>
      <c r="N1338" s="186"/>
      <c r="O1338" s="186"/>
      <c r="P1338" s="186"/>
      <c r="Q1338" s="187"/>
      <c r="R1338" s="186"/>
      <c r="S1338" s="186"/>
    </row>
    <row r="1339" customFormat="false" ht="14" hidden="false" customHeight="false" outlineLevel="0" collapsed="false">
      <c r="A1339" s="182"/>
      <c r="C1339" s="182"/>
      <c r="D1339" s="183"/>
      <c r="E1339" s="184"/>
      <c r="F1339" s="185"/>
      <c r="H1339" s="182"/>
      <c r="I1339" s="182"/>
      <c r="J1339" s="182"/>
      <c r="K1339" s="182"/>
      <c r="L1339" s="182"/>
      <c r="M1339" s="186"/>
      <c r="N1339" s="186"/>
      <c r="O1339" s="186"/>
      <c r="P1339" s="186"/>
      <c r="Q1339" s="187"/>
      <c r="R1339" s="186"/>
      <c r="S1339" s="186"/>
    </row>
    <row r="1340" customFormat="false" ht="14" hidden="false" customHeight="false" outlineLevel="0" collapsed="false">
      <c r="A1340" s="182"/>
      <c r="C1340" s="182"/>
      <c r="D1340" s="183"/>
      <c r="E1340" s="184"/>
      <c r="F1340" s="185"/>
      <c r="H1340" s="182"/>
      <c r="I1340" s="182"/>
      <c r="J1340" s="182"/>
      <c r="K1340" s="182"/>
      <c r="L1340" s="182"/>
      <c r="M1340" s="186"/>
      <c r="N1340" s="186"/>
      <c r="O1340" s="186"/>
      <c r="P1340" s="186"/>
      <c r="Q1340" s="187"/>
      <c r="R1340" s="186"/>
      <c r="S1340" s="186"/>
    </row>
    <row r="1341" customFormat="false" ht="14" hidden="false" customHeight="false" outlineLevel="0" collapsed="false">
      <c r="A1341" s="182"/>
      <c r="C1341" s="182"/>
      <c r="D1341" s="183"/>
      <c r="E1341" s="184"/>
      <c r="F1341" s="185"/>
      <c r="H1341" s="182"/>
      <c r="I1341" s="182"/>
      <c r="J1341" s="182"/>
      <c r="K1341" s="182"/>
      <c r="L1341" s="182"/>
      <c r="M1341" s="186"/>
      <c r="N1341" s="186"/>
      <c r="O1341" s="186"/>
      <c r="P1341" s="186"/>
      <c r="Q1341" s="187"/>
      <c r="R1341" s="186"/>
      <c r="S1341" s="186"/>
    </row>
    <row r="1342" customFormat="false" ht="14" hidden="false" customHeight="false" outlineLevel="0" collapsed="false">
      <c r="A1342" s="182"/>
      <c r="C1342" s="182"/>
      <c r="D1342" s="183"/>
      <c r="E1342" s="184"/>
      <c r="F1342" s="185"/>
      <c r="H1342" s="182"/>
      <c r="I1342" s="182"/>
      <c r="J1342" s="182"/>
      <c r="K1342" s="182"/>
      <c r="L1342" s="182"/>
      <c r="M1342" s="186"/>
      <c r="N1342" s="186"/>
      <c r="O1342" s="186"/>
      <c r="P1342" s="186"/>
      <c r="Q1342" s="187"/>
      <c r="R1342" s="186"/>
      <c r="S1342" s="186"/>
    </row>
    <row r="1343" customFormat="false" ht="14" hidden="false" customHeight="false" outlineLevel="0" collapsed="false">
      <c r="A1343" s="182"/>
      <c r="C1343" s="182"/>
      <c r="D1343" s="183"/>
      <c r="E1343" s="184"/>
      <c r="F1343" s="185"/>
      <c r="H1343" s="182"/>
      <c r="I1343" s="182"/>
      <c r="J1343" s="182"/>
      <c r="K1343" s="182"/>
      <c r="L1343" s="182"/>
      <c r="M1343" s="186"/>
      <c r="N1343" s="186"/>
      <c r="O1343" s="186"/>
      <c r="P1343" s="186"/>
      <c r="Q1343" s="187"/>
      <c r="R1343" s="186"/>
      <c r="S1343" s="186"/>
    </row>
    <row r="1344" customFormat="false" ht="14" hidden="false" customHeight="false" outlineLevel="0" collapsed="false">
      <c r="A1344" s="182"/>
      <c r="C1344" s="182"/>
      <c r="D1344" s="183"/>
      <c r="E1344" s="184"/>
      <c r="F1344" s="185"/>
      <c r="H1344" s="182"/>
      <c r="I1344" s="182"/>
      <c r="J1344" s="182"/>
      <c r="K1344" s="182"/>
      <c r="L1344" s="182"/>
      <c r="M1344" s="186"/>
      <c r="N1344" s="186"/>
      <c r="O1344" s="186"/>
      <c r="P1344" s="186"/>
      <c r="Q1344" s="187"/>
      <c r="R1344" s="186"/>
      <c r="S1344" s="186"/>
    </row>
    <row r="1345" customFormat="false" ht="14" hidden="false" customHeight="false" outlineLevel="0" collapsed="false">
      <c r="A1345" s="182"/>
      <c r="C1345" s="182"/>
      <c r="D1345" s="183"/>
      <c r="E1345" s="184"/>
      <c r="F1345" s="185"/>
      <c r="H1345" s="182"/>
      <c r="I1345" s="182"/>
      <c r="J1345" s="182"/>
      <c r="K1345" s="182"/>
      <c r="L1345" s="182"/>
      <c r="M1345" s="186"/>
      <c r="N1345" s="186"/>
      <c r="O1345" s="186"/>
      <c r="P1345" s="186"/>
      <c r="Q1345" s="187"/>
      <c r="R1345" s="186"/>
      <c r="S1345" s="186"/>
    </row>
    <row r="1346" customFormat="false" ht="14" hidden="false" customHeight="false" outlineLevel="0" collapsed="false">
      <c r="A1346" s="182"/>
      <c r="C1346" s="182"/>
      <c r="D1346" s="183"/>
      <c r="E1346" s="184"/>
      <c r="F1346" s="185"/>
      <c r="H1346" s="182"/>
      <c r="I1346" s="182"/>
      <c r="J1346" s="182"/>
      <c r="K1346" s="182"/>
      <c r="L1346" s="182"/>
      <c r="M1346" s="186"/>
      <c r="N1346" s="186"/>
      <c r="O1346" s="186"/>
      <c r="P1346" s="186"/>
      <c r="Q1346" s="187"/>
      <c r="R1346" s="186"/>
      <c r="S1346" s="186"/>
    </row>
    <row r="1347" customFormat="false" ht="14" hidden="false" customHeight="false" outlineLevel="0" collapsed="false">
      <c r="A1347" s="182"/>
      <c r="C1347" s="182"/>
      <c r="D1347" s="183"/>
      <c r="E1347" s="184"/>
      <c r="F1347" s="185"/>
      <c r="H1347" s="182"/>
      <c r="I1347" s="182"/>
      <c r="J1347" s="182"/>
      <c r="K1347" s="182"/>
      <c r="L1347" s="182"/>
      <c r="M1347" s="186"/>
      <c r="N1347" s="186"/>
      <c r="O1347" s="186"/>
      <c r="P1347" s="186"/>
      <c r="Q1347" s="187"/>
      <c r="R1347" s="186"/>
      <c r="S1347" s="186"/>
    </row>
    <row r="1348" customFormat="false" ht="14" hidden="false" customHeight="false" outlineLevel="0" collapsed="false">
      <c r="A1348" s="182"/>
      <c r="C1348" s="182"/>
      <c r="D1348" s="183"/>
      <c r="E1348" s="184"/>
      <c r="F1348" s="185"/>
      <c r="H1348" s="182"/>
      <c r="I1348" s="182"/>
      <c r="J1348" s="182"/>
      <c r="K1348" s="182"/>
      <c r="L1348" s="182"/>
      <c r="M1348" s="186"/>
      <c r="N1348" s="186"/>
      <c r="O1348" s="186"/>
      <c r="P1348" s="186"/>
      <c r="Q1348" s="187"/>
      <c r="R1348" s="186"/>
      <c r="S1348" s="186"/>
    </row>
    <row r="1349" customFormat="false" ht="14" hidden="false" customHeight="false" outlineLevel="0" collapsed="false">
      <c r="A1349" s="182"/>
      <c r="C1349" s="182"/>
      <c r="D1349" s="183"/>
      <c r="E1349" s="184"/>
      <c r="F1349" s="185"/>
      <c r="H1349" s="182"/>
      <c r="I1349" s="182"/>
      <c r="J1349" s="182"/>
      <c r="K1349" s="182"/>
      <c r="L1349" s="182"/>
      <c r="M1349" s="186"/>
      <c r="N1349" s="186"/>
      <c r="O1349" s="186"/>
      <c r="P1349" s="186"/>
      <c r="Q1349" s="187"/>
      <c r="R1349" s="186"/>
      <c r="S1349" s="186"/>
    </row>
    <row r="1350" customFormat="false" ht="14" hidden="false" customHeight="false" outlineLevel="0" collapsed="false">
      <c r="A1350" s="182"/>
      <c r="C1350" s="182"/>
      <c r="D1350" s="183"/>
      <c r="E1350" s="184"/>
      <c r="F1350" s="185"/>
      <c r="H1350" s="182"/>
      <c r="I1350" s="182"/>
      <c r="J1350" s="182"/>
      <c r="K1350" s="182"/>
      <c r="L1350" s="182"/>
      <c r="M1350" s="186"/>
      <c r="N1350" s="186"/>
      <c r="O1350" s="186"/>
      <c r="P1350" s="186"/>
      <c r="Q1350" s="187"/>
      <c r="R1350" s="186"/>
      <c r="S1350" s="186"/>
    </row>
    <row r="1351" customFormat="false" ht="14" hidden="false" customHeight="false" outlineLevel="0" collapsed="false">
      <c r="A1351" s="182"/>
      <c r="C1351" s="182"/>
      <c r="D1351" s="183"/>
      <c r="E1351" s="184"/>
      <c r="F1351" s="185"/>
      <c r="H1351" s="182"/>
      <c r="I1351" s="182"/>
      <c r="J1351" s="182"/>
      <c r="K1351" s="182"/>
      <c r="L1351" s="182"/>
      <c r="M1351" s="186"/>
      <c r="N1351" s="186"/>
      <c r="O1351" s="186"/>
      <c r="P1351" s="186"/>
      <c r="Q1351" s="187"/>
      <c r="R1351" s="186"/>
      <c r="S1351" s="186"/>
    </row>
    <row r="1352" customFormat="false" ht="14" hidden="false" customHeight="false" outlineLevel="0" collapsed="false">
      <c r="A1352" s="182"/>
      <c r="C1352" s="182"/>
      <c r="D1352" s="183"/>
      <c r="E1352" s="184"/>
      <c r="F1352" s="185"/>
      <c r="H1352" s="182"/>
      <c r="I1352" s="182"/>
      <c r="J1352" s="182"/>
      <c r="K1352" s="182"/>
      <c r="L1352" s="182"/>
      <c r="M1352" s="186"/>
      <c r="N1352" s="186"/>
      <c r="O1352" s="186"/>
      <c r="P1352" s="186"/>
      <c r="Q1352" s="187"/>
      <c r="R1352" s="186"/>
      <c r="S1352" s="186"/>
    </row>
    <row r="1353" customFormat="false" ht="14" hidden="false" customHeight="false" outlineLevel="0" collapsed="false">
      <c r="A1353" s="182"/>
      <c r="C1353" s="182"/>
      <c r="D1353" s="183"/>
      <c r="E1353" s="184"/>
      <c r="F1353" s="185"/>
      <c r="H1353" s="182"/>
      <c r="I1353" s="182"/>
      <c r="J1353" s="182"/>
      <c r="K1353" s="182"/>
      <c r="L1353" s="182"/>
      <c r="M1353" s="186"/>
      <c r="N1353" s="186"/>
      <c r="O1353" s="186"/>
      <c r="P1353" s="186"/>
      <c r="Q1353" s="187"/>
      <c r="R1353" s="186"/>
      <c r="S1353" s="186"/>
    </row>
    <row r="1354" customFormat="false" ht="14" hidden="false" customHeight="false" outlineLevel="0" collapsed="false">
      <c r="A1354" s="182"/>
      <c r="C1354" s="182"/>
      <c r="D1354" s="183"/>
      <c r="E1354" s="184"/>
      <c r="F1354" s="185"/>
      <c r="H1354" s="182"/>
      <c r="I1354" s="182"/>
      <c r="J1354" s="182"/>
      <c r="K1354" s="182"/>
      <c r="L1354" s="182"/>
      <c r="M1354" s="186"/>
      <c r="N1354" s="186"/>
      <c r="O1354" s="186"/>
      <c r="P1354" s="186"/>
      <c r="Q1354" s="187"/>
      <c r="R1354" s="186"/>
      <c r="S1354" s="186"/>
    </row>
    <row r="1355" customFormat="false" ht="14" hidden="false" customHeight="false" outlineLevel="0" collapsed="false">
      <c r="A1355" s="182"/>
      <c r="C1355" s="182"/>
      <c r="D1355" s="183"/>
      <c r="E1355" s="184"/>
      <c r="F1355" s="185"/>
      <c r="H1355" s="182"/>
      <c r="I1355" s="182"/>
      <c r="J1355" s="182"/>
      <c r="K1355" s="182"/>
      <c r="L1355" s="182"/>
      <c r="M1355" s="186"/>
      <c r="N1355" s="186"/>
      <c r="O1355" s="186"/>
      <c r="P1355" s="186"/>
      <c r="Q1355" s="187"/>
      <c r="R1355" s="186"/>
      <c r="S1355" s="186"/>
    </row>
    <row r="1356" customFormat="false" ht="14" hidden="false" customHeight="false" outlineLevel="0" collapsed="false">
      <c r="A1356" s="182"/>
      <c r="C1356" s="182"/>
      <c r="D1356" s="183"/>
      <c r="E1356" s="184"/>
      <c r="F1356" s="185"/>
      <c r="H1356" s="182"/>
      <c r="I1356" s="182"/>
      <c r="J1356" s="182"/>
      <c r="K1356" s="182"/>
      <c r="L1356" s="182"/>
      <c r="M1356" s="186"/>
      <c r="N1356" s="186"/>
      <c r="O1356" s="186"/>
      <c r="P1356" s="186"/>
      <c r="Q1356" s="187"/>
      <c r="R1356" s="186"/>
      <c r="S1356" s="186"/>
    </row>
    <row r="1357" customFormat="false" ht="14" hidden="false" customHeight="false" outlineLevel="0" collapsed="false">
      <c r="A1357" s="182"/>
      <c r="C1357" s="182"/>
      <c r="D1357" s="183"/>
      <c r="E1357" s="184"/>
      <c r="F1357" s="185"/>
      <c r="H1357" s="182"/>
      <c r="I1357" s="182"/>
      <c r="J1357" s="182"/>
      <c r="K1357" s="182"/>
      <c r="L1357" s="182"/>
      <c r="M1357" s="186"/>
      <c r="N1357" s="186"/>
      <c r="O1357" s="186"/>
      <c r="P1357" s="186"/>
      <c r="Q1357" s="187"/>
      <c r="R1357" s="186"/>
      <c r="S1357" s="186"/>
    </row>
    <row r="1358" customFormat="false" ht="14" hidden="false" customHeight="false" outlineLevel="0" collapsed="false">
      <c r="A1358" s="182"/>
      <c r="C1358" s="182"/>
      <c r="D1358" s="183"/>
      <c r="E1358" s="184"/>
      <c r="F1358" s="185"/>
      <c r="H1358" s="182"/>
      <c r="I1358" s="182"/>
      <c r="J1358" s="182"/>
      <c r="K1358" s="182"/>
      <c r="L1358" s="182"/>
      <c r="M1358" s="186"/>
      <c r="N1358" s="186"/>
      <c r="O1358" s="186"/>
      <c r="P1358" s="186"/>
      <c r="Q1358" s="187"/>
      <c r="R1358" s="186"/>
      <c r="S1358" s="186"/>
    </row>
    <row r="1359" customFormat="false" ht="14" hidden="false" customHeight="false" outlineLevel="0" collapsed="false">
      <c r="A1359" s="182"/>
      <c r="C1359" s="182"/>
      <c r="D1359" s="183"/>
      <c r="E1359" s="184"/>
      <c r="F1359" s="185"/>
      <c r="H1359" s="182"/>
      <c r="I1359" s="182"/>
      <c r="J1359" s="182"/>
      <c r="K1359" s="182"/>
      <c r="L1359" s="182"/>
      <c r="M1359" s="186"/>
      <c r="N1359" s="186"/>
      <c r="O1359" s="186"/>
      <c r="P1359" s="186"/>
      <c r="Q1359" s="187"/>
      <c r="R1359" s="186"/>
      <c r="S1359" s="186"/>
    </row>
    <row r="1360" customFormat="false" ht="14" hidden="false" customHeight="false" outlineLevel="0" collapsed="false">
      <c r="A1360" s="182"/>
      <c r="C1360" s="182"/>
      <c r="D1360" s="183"/>
      <c r="E1360" s="184"/>
      <c r="F1360" s="185"/>
      <c r="H1360" s="182"/>
      <c r="I1360" s="182"/>
      <c r="J1360" s="182"/>
      <c r="K1360" s="182"/>
      <c r="L1360" s="182"/>
      <c r="M1360" s="186"/>
      <c r="N1360" s="186"/>
      <c r="O1360" s="186"/>
      <c r="P1360" s="186"/>
      <c r="Q1360" s="187"/>
      <c r="R1360" s="186"/>
      <c r="S1360" s="186"/>
    </row>
    <row r="1361" customFormat="false" ht="14" hidden="false" customHeight="false" outlineLevel="0" collapsed="false">
      <c r="A1361" s="182"/>
      <c r="C1361" s="182"/>
      <c r="D1361" s="183"/>
      <c r="E1361" s="184"/>
      <c r="F1361" s="185"/>
      <c r="H1361" s="182"/>
      <c r="I1361" s="182"/>
      <c r="J1361" s="182"/>
      <c r="K1361" s="182"/>
      <c r="L1361" s="182"/>
      <c r="M1361" s="186"/>
      <c r="N1361" s="186"/>
      <c r="O1361" s="186"/>
      <c r="P1361" s="186"/>
      <c r="Q1361" s="187"/>
      <c r="R1361" s="186"/>
      <c r="S1361" s="186"/>
    </row>
    <row r="1362" customFormat="false" ht="14" hidden="false" customHeight="false" outlineLevel="0" collapsed="false">
      <c r="A1362" s="182"/>
      <c r="C1362" s="182"/>
      <c r="D1362" s="183"/>
      <c r="E1362" s="184"/>
      <c r="F1362" s="185"/>
      <c r="H1362" s="182"/>
      <c r="I1362" s="182"/>
      <c r="J1362" s="182"/>
      <c r="K1362" s="182"/>
      <c r="L1362" s="182"/>
      <c r="M1362" s="186"/>
      <c r="N1362" s="186"/>
      <c r="O1362" s="186"/>
      <c r="P1362" s="186"/>
      <c r="Q1362" s="187"/>
      <c r="R1362" s="186"/>
      <c r="S1362" s="186"/>
    </row>
    <row r="1363" customFormat="false" ht="14" hidden="false" customHeight="false" outlineLevel="0" collapsed="false">
      <c r="A1363" s="182"/>
      <c r="C1363" s="182"/>
      <c r="D1363" s="183"/>
      <c r="E1363" s="184"/>
      <c r="F1363" s="185"/>
      <c r="H1363" s="182"/>
      <c r="I1363" s="182"/>
      <c r="J1363" s="182"/>
      <c r="K1363" s="182"/>
      <c r="L1363" s="182"/>
      <c r="M1363" s="186"/>
      <c r="N1363" s="186"/>
      <c r="O1363" s="186"/>
      <c r="P1363" s="186"/>
      <c r="Q1363" s="187"/>
      <c r="R1363" s="186"/>
      <c r="S1363" s="186"/>
    </row>
    <row r="1364" customFormat="false" ht="14" hidden="false" customHeight="false" outlineLevel="0" collapsed="false">
      <c r="A1364" s="182"/>
      <c r="C1364" s="182"/>
      <c r="D1364" s="183"/>
      <c r="E1364" s="184"/>
      <c r="F1364" s="185"/>
      <c r="H1364" s="182"/>
      <c r="I1364" s="182"/>
      <c r="J1364" s="182"/>
      <c r="K1364" s="182"/>
      <c r="L1364" s="182"/>
      <c r="M1364" s="186"/>
      <c r="N1364" s="186"/>
      <c r="O1364" s="186"/>
      <c r="P1364" s="186"/>
      <c r="Q1364" s="187"/>
      <c r="R1364" s="186"/>
      <c r="S1364" s="186"/>
    </row>
    <row r="1365" customFormat="false" ht="14" hidden="false" customHeight="false" outlineLevel="0" collapsed="false">
      <c r="A1365" s="182"/>
      <c r="C1365" s="182"/>
      <c r="D1365" s="183"/>
      <c r="E1365" s="184"/>
      <c r="F1365" s="185"/>
      <c r="H1365" s="182"/>
      <c r="I1365" s="182"/>
      <c r="J1365" s="182"/>
      <c r="K1365" s="182"/>
      <c r="L1365" s="182"/>
      <c r="M1365" s="186"/>
      <c r="N1365" s="186"/>
      <c r="O1365" s="186"/>
      <c r="P1365" s="186"/>
      <c r="Q1365" s="187"/>
      <c r="R1365" s="186"/>
      <c r="S1365" s="186"/>
    </row>
    <row r="1366" customFormat="false" ht="14" hidden="false" customHeight="false" outlineLevel="0" collapsed="false">
      <c r="A1366" s="182"/>
      <c r="C1366" s="182"/>
      <c r="D1366" s="183"/>
      <c r="E1366" s="184"/>
      <c r="F1366" s="185"/>
      <c r="H1366" s="182"/>
      <c r="I1366" s="182"/>
      <c r="J1366" s="182"/>
      <c r="K1366" s="182"/>
      <c r="L1366" s="182"/>
      <c r="M1366" s="186"/>
      <c r="N1366" s="186"/>
      <c r="O1366" s="186"/>
      <c r="P1366" s="186"/>
      <c r="Q1366" s="187"/>
      <c r="R1366" s="186"/>
      <c r="S1366" s="186"/>
    </row>
    <row r="1367" customFormat="false" ht="14" hidden="false" customHeight="false" outlineLevel="0" collapsed="false">
      <c r="A1367" s="182"/>
      <c r="C1367" s="182"/>
      <c r="D1367" s="183"/>
      <c r="E1367" s="184"/>
      <c r="F1367" s="185"/>
      <c r="H1367" s="182"/>
      <c r="I1367" s="182"/>
      <c r="J1367" s="182"/>
      <c r="K1367" s="182"/>
      <c r="L1367" s="182"/>
      <c r="M1367" s="186"/>
      <c r="N1367" s="186"/>
      <c r="O1367" s="186"/>
      <c r="P1367" s="186"/>
      <c r="Q1367" s="187"/>
      <c r="R1367" s="186"/>
      <c r="S1367" s="186"/>
    </row>
    <row r="1368" customFormat="false" ht="14" hidden="false" customHeight="false" outlineLevel="0" collapsed="false">
      <c r="A1368" s="182"/>
      <c r="C1368" s="182"/>
      <c r="D1368" s="183"/>
      <c r="E1368" s="184"/>
      <c r="F1368" s="185"/>
      <c r="H1368" s="182"/>
      <c r="I1368" s="182"/>
      <c r="J1368" s="182"/>
      <c r="K1368" s="182"/>
      <c r="L1368" s="182"/>
      <c r="M1368" s="186"/>
      <c r="N1368" s="186"/>
      <c r="O1368" s="186"/>
      <c r="P1368" s="186"/>
      <c r="Q1368" s="187"/>
      <c r="R1368" s="186"/>
      <c r="S1368" s="186"/>
    </row>
    <row r="1369" customFormat="false" ht="14" hidden="false" customHeight="false" outlineLevel="0" collapsed="false">
      <c r="A1369" s="182"/>
      <c r="C1369" s="182"/>
      <c r="D1369" s="183"/>
      <c r="E1369" s="184"/>
      <c r="F1369" s="185"/>
      <c r="H1369" s="182"/>
      <c r="I1369" s="182"/>
      <c r="J1369" s="182"/>
      <c r="K1369" s="182"/>
      <c r="L1369" s="182"/>
      <c r="M1369" s="186"/>
      <c r="N1369" s="186"/>
      <c r="O1369" s="186"/>
      <c r="P1369" s="186"/>
      <c r="Q1369" s="187"/>
      <c r="R1369" s="186"/>
      <c r="S1369" s="186"/>
    </row>
    <row r="1370" customFormat="false" ht="14" hidden="false" customHeight="false" outlineLevel="0" collapsed="false">
      <c r="A1370" s="182"/>
      <c r="C1370" s="182"/>
      <c r="D1370" s="183"/>
      <c r="E1370" s="184"/>
      <c r="F1370" s="185"/>
      <c r="H1370" s="182"/>
      <c r="I1370" s="182"/>
      <c r="J1370" s="182"/>
      <c r="K1370" s="182"/>
      <c r="L1370" s="182"/>
      <c r="M1370" s="186"/>
      <c r="N1370" s="186"/>
      <c r="O1370" s="186"/>
      <c r="P1370" s="186"/>
      <c r="Q1370" s="187"/>
      <c r="R1370" s="186"/>
      <c r="S1370" s="186"/>
    </row>
    <row r="1371" customFormat="false" ht="14" hidden="false" customHeight="false" outlineLevel="0" collapsed="false">
      <c r="A1371" s="182"/>
      <c r="C1371" s="182"/>
      <c r="D1371" s="183"/>
      <c r="E1371" s="184"/>
      <c r="F1371" s="185"/>
      <c r="H1371" s="182"/>
      <c r="I1371" s="182"/>
      <c r="J1371" s="182"/>
      <c r="K1371" s="182"/>
      <c r="L1371" s="182"/>
      <c r="M1371" s="186"/>
      <c r="N1371" s="186"/>
      <c r="O1371" s="186"/>
      <c r="P1371" s="186"/>
      <c r="Q1371" s="187"/>
      <c r="R1371" s="186"/>
      <c r="S1371" s="186"/>
    </row>
    <row r="1372" customFormat="false" ht="14" hidden="false" customHeight="false" outlineLevel="0" collapsed="false">
      <c r="A1372" s="182"/>
      <c r="C1372" s="182"/>
      <c r="D1372" s="183"/>
      <c r="E1372" s="184"/>
      <c r="F1372" s="185"/>
      <c r="H1372" s="182"/>
      <c r="I1372" s="182"/>
      <c r="J1372" s="182"/>
      <c r="K1372" s="182"/>
      <c r="L1372" s="182"/>
      <c r="M1372" s="186"/>
      <c r="N1372" s="186"/>
      <c r="O1372" s="186"/>
      <c r="P1372" s="186"/>
      <c r="Q1372" s="187"/>
      <c r="R1372" s="186"/>
      <c r="S1372" s="186"/>
    </row>
    <row r="1373" customFormat="false" ht="14" hidden="false" customHeight="false" outlineLevel="0" collapsed="false">
      <c r="A1373" s="182"/>
      <c r="C1373" s="182"/>
      <c r="D1373" s="183"/>
      <c r="E1373" s="184"/>
      <c r="F1373" s="185"/>
      <c r="H1373" s="182"/>
      <c r="I1373" s="182"/>
      <c r="J1373" s="182"/>
      <c r="K1373" s="182"/>
      <c r="L1373" s="182"/>
      <c r="M1373" s="186"/>
      <c r="N1373" s="186"/>
      <c r="O1373" s="186"/>
      <c r="P1373" s="186"/>
      <c r="Q1373" s="187"/>
      <c r="R1373" s="186"/>
      <c r="S1373" s="186"/>
    </row>
    <row r="1374" customFormat="false" ht="14" hidden="false" customHeight="false" outlineLevel="0" collapsed="false">
      <c r="A1374" s="182"/>
      <c r="C1374" s="182"/>
      <c r="D1374" s="183"/>
      <c r="E1374" s="184"/>
      <c r="F1374" s="185"/>
      <c r="H1374" s="182"/>
      <c r="I1374" s="182"/>
      <c r="J1374" s="182"/>
      <c r="K1374" s="182"/>
      <c r="L1374" s="182"/>
      <c r="M1374" s="186"/>
      <c r="N1374" s="186"/>
      <c r="O1374" s="186"/>
      <c r="P1374" s="186"/>
      <c r="Q1374" s="187"/>
      <c r="R1374" s="186"/>
      <c r="S1374" s="186"/>
    </row>
    <row r="1375" customFormat="false" ht="14" hidden="false" customHeight="false" outlineLevel="0" collapsed="false">
      <c r="A1375" s="182"/>
      <c r="C1375" s="182"/>
      <c r="D1375" s="183"/>
      <c r="E1375" s="184"/>
      <c r="F1375" s="185"/>
      <c r="H1375" s="182"/>
      <c r="I1375" s="182"/>
      <c r="J1375" s="182"/>
      <c r="K1375" s="182"/>
      <c r="L1375" s="182"/>
      <c r="M1375" s="186"/>
      <c r="N1375" s="186"/>
      <c r="O1375" s="186"/>
      <c r="P1375" s="186"/>
      <c r="Q1375" s="187"/>
      <c r="R1375" s="186"/>
      <c r="S1375" s="186"/>
    </row>
    <row r="1376" customFormat="false" ht="14" hidden="false" customHeight="false" outlineLevel="0" collapsed="false">
      <c r="A1376" s="182"/>
      <c r="C1376" s="182"/>
      <c r="D1376" s="183"/>
      <c r="E1376" s="184"/>
      <c r="F1376" s="185"/>
      <c r="H1376" s="182"/>
      <c r="I1376" s="182"/>
      <c r="J1376" s="182"/>
      <c r="K1376" s="182"/>
      <c r="L1376" s="182"/>
      <c r="M1376" s="186"/>
      <c r="N1376" s="186"/>
      <c r="O1376" s="186"/>
      <c r="P1376" s="186"/>
      <c r="Q1376" s="187"/>
      <c r="R1376" s="186"/>
      <c r="S1376" s="186"/>
    </row>
    <row r="1377" customFormat="false" ht="14" hidden="false" customHeight="false" outlineLevel="0" collapsed="false">
      <c r="A1377" s="182"/>
      <c r="C1377" s="182"/>
      <c r="D1377" s="183"/>
      <c r="E1377" s="184"/>
      <c r="F1377" s="185"/>
      <c r="H1377" s="182"/>
      <c r="I1377" s="182"/>
      <c r="J1377" s="182"/>
      <c r="K1377" s="182"/>
      <c r="L1377" s="182"/>
      <c r="M1377" s="186"/>
      <c r="N1377" s="186"/>
      <c r="O1377" s="186"/>
      <c r="P1377" s="186"/>
      <c r="Q1377" s="187"/>
      <c r="R1377" s="186"/>
      <c r="S1377" s="186"/>
    </row>
    <row r="1378" customFormat="false" ht="14" hidden="false" customHeight="false" outlineLevel="0" collapsed="false">
      <c r="A1378" s="182"/>
      <c r="C1378" s="182"/>
      <c r="D1378" s="183"/>
      <c r="E1378" s="184"/>
      <c r="F1378" s="185"/>
      <c r="H1378" s="182"/>
      <c r="I1378" s="182"/>
      <c r="J1378" s="182"/>
      <c r="K1378" s="182"/>
      <c r="L1378" s="182"/>
      <c r="M1378" s="186"/>
      <c r="N1378" s="186"/>
      <c r="O1378" s="186"/>
      <c r="P1378" s="186"/>
      <c r="Q1378" s="187"/>
      <c r="R1378" s="186"/>
      <c r="S1378" s="186"/>
    </row>
    <row r="1379" customFormat="false" ht="14" hidden="false" customHeight="false" outlineLevel="0" collapsed="false">
      <c r="A1379" s="182"/>
      <c r="C1379" s="182"/>
      <c r="D1379" s="183"/>
      <c r="E1379" s="184"/>
      <c r="F1379" s="185"/>
      <c r="H1379" s="182"/>
      <c r="I1379" s="182"/>
      <c r="J1379" s="182"/>
      <c r="K1379" s="182"/>
      <c r="L1379" s="182"/>
      <c r="M1379" s="186"/>
      <c r="N1379" s="186"/>
      <c r="O1379" s="186"/>
      <c r="P1379" s="186"/>
      <c r="Q1379" s="187"/>
      <c r="R1379" s="186"/>
      <c r="S1379" s="186"/>
    </row>
    <row r="1380" customFormat="false" ht="14" hidden="false" customHeight="false" outlineLevel="0" collapsed="false">
      <c r="A1380" s="182"/>
      <c r="C1380" s="182"/>
      <c r="D1380" s="183"/>
      <c r="E1380" s="184"/>
      <c r="F1380" s="185"/>
      <c r="H1380" s="182"/>
      <c r="I1380" s="182"/>
      <c r="J1380" s="182"/>
      <c r="K1380" s="182"/>
      <c r="L1380" s="182"/>
      <c r="M1380" s="186"/>
      <c r="N1380" s="186"/>
      <c r="O1380" s="186"/>
      <c r="P1380" s="186"/>
      <c r="Q1380" s="187"/>
      <c r="R1380" s="186"/>
      <c r="S1380" s="186"/>
    </row>
    <row r="1381" customFormat="false" ht="14" hidden="false" customHeight="false" outlineLevel="0" collapsed="false">
      <c r="A1381" s="182"/>
      <c r="C1381" s="182"/>
      <c r="D1381" s="183"/>
      <c r="E1381" s="184"/>
      <c r="F1381" s="185"/>
      <c r="H1381" s="182"/>
      <c r="I1381" s="182"/>
      <c r="J1381" s="182"/>
      <c r="K1381" s="182"/>
      <c r="L1381" s="182"/>
      <c r="M1381" s="186"/>
      <c r="N1381" s="186"/>
      <c r="O1381" s="186"/>
      <c r="P1381" s="186"/>
      <c r="Q1381" s="187"/>
      <c r="R1381" s="186"/>
      <c r="S1381" s="186"/>
    </row>
    <row r="1382" customFormat="false" ht="14" hidden="false" customHeight="false" outlineLevel="0" collapsed="false">
      <c r="A1382" s="182"/>
      <c r="C1382" s="182"/>
      <c r="D1382" s="183"/>
      <c r="E1382" s="184"/>
      <c r="F1382" s="185"/>
      <c r="H1382" s="182"/>
      <c r="I1382" s="182"/>
      <c r="J1382" s="182"/>
      <c r="K1382" s="182"/>
      <c r="L1382" s="182"/>
      <c r="M1382" s="186"/>
      <c r="N1382" s="186"/>
      <c r="O1382" s="186"/>
      <c r="P1382" s="186"/>
      <c r="Q1382" s="187"/>
      <c r="R1382" s="186"/>
      <c r="S1382" s="186"/>
    </row>
    <row r="1383" customFormat="false" ht="14" hidden="false" customHeight="false" outlineLevel="0" collapsed="false">
      <c r="A1383" s="182"/>
      <c r="C1383" s="182"/>
      <c r="D1383" s="183"/>
      <c r="E1383" s="184"/>
      <c r="F1383" s="185"/>
      <c r="H1383" s="182"/>
      <c r="I1383" s="182"/>
      <c r="J1383" s="182"/>
      <c r="K1383" s="182"/>
      <c r="L1383" s="182"/>
      <c r="M1383" s="186"/>
      <c r="N1383" s="186"/>
      <c r="O1383" s="186"/>
      <c r="P1383" s="186"/>
      <c r="Q1383" s="187"/>
      <c r="R1383" s="186"/>
      <c r="S1383" s="186"/>
    </row>
    <row r="1384" customFormat="false" ht="14" hidden="false" customHeight="false" outlineLevel="0" collapsed="false">
      <c r="A1384" s="182"/>
      <c r="C1384" s="182"/>
      <c r="D1384" s="183"/>
      <c r="E1384" s="184"/>
      <c r="F1384" s="185"/>
      <c r="H1384" s="182"/>
      <c r="I1384" s="182"/>
      <c r="J1384" s="182"/>
      <c r="K1384" s="182"/>
      <c r="L1384" s="182"/>
      <c r="M1384" s="186"/>
      <c r="N1384" s="186"/>
      <c r="O1384" s="186"/>
      <c r="P1384" s="186"/>
      <c r="Q1384" s="187"/>
      <c r="R1384" s="186"/>
      <c r="S1384" s="186"/>
    </row>
    <row r="1385" customFormat="false" ht="14" hidden="false" customHeight="false" outlineLevel="0" collapsed="false">
      <c r="A1385" s="182"/>
      <c r="C1385" s="182"/>
      <c r="D1385" s="183"/>
      <c r="E1385" s="184"/>
      <c r="F1385" s="185"/>
      <c r="H1385" s="182"/>
      <c r="I1385" s="182"/>
      <c r="J1385" s="182"/>
      <c r="K1385" s="182"/>
      <c r="L1385" s="182"/>
      <c r="M1385" s="186"/>
      <c r="N1385" s="186"/>
      <c r="O1385" s="186"/>
      <c r="P1385" s="186"/>
      <c r="Q1385" s="187"/>
      <c r="R1385" s="186"/>
      <c r="S1385" s="186"/>
    </row>
    <row r="1386" customFormat="false" ht="14" hidden="false" customHeight="false" outlineLevel="0" collapsed="false">
      <c r="A1386" s="182"/>
      <c r="C1386" s="182"/>
      <c r="D1386" s="183"/>
      <c r="E1386" s="184"/>
      <c r="F1386" s="185"/>
      <c r="H1386" s="182"/>
      <c r="I1386" s="182"/>
      <c r="J1386" s="182"/>
      <c r="K1386" s="182"/>
      <c r="L1386" s="182"/>
      <c r="M1386" s="186"/>
      <c r="N1386" s="186"/>
      <c r="O1386" s="186"/>
      <c r="P1386" s="186"/>
      <c r="Q1386" s="187"/>
      <c r="R1386" s="186"/>
      <c r="S1386" s="186"/>
    </row>
    <row r="1387" customFormat="false" ht="14" hidden="false" customHeight="false" outlineLevel="0" collapsed="false">
      <c r="A1387" s="182"/>
      <c r="C1387" s="182"/>
      <c r="D1387" s="183"/>
      <c r="E1387" s="184"/>
      <c r="F1387" s="185"/>
      <c r="H1387" s="182"/>
      <c r="I1387" s="182"/>
      <c r="J1387" s="182"/>
      <c r="K1387" s="182"/>
      <c r="L1387" s="182"/>
      <c r="M1387" s="186"/>
      <c r="N1387" s="186"/>
      <c r="O1387" s="186"/>
      <c r="P1387" s="186"/>
      <c r="Q1387" s="187"/>
      <c r="R1387" s="186"/>
      <c r="S1387" s="186"/>
    </row>
    <row r="1388" customFormat="false" ht="14" hidden="false" customHeight="false" outlineLevel="0" collapsed="false">
      <c r="A1388" s="182"/>
      <c r="C1388" s="182"/>
      <c r="D1388" s="183"/>
      <c r="E1388" s="184"/>
      <c r="F1388" s="185"/>
      <c r="H1388" s="182"/>
      <c r="I1388" s="182"/>
      <c r="J1388" s="182"/>
      <c r="K1388" s="182"/>
      <c r="L1388" s="182"/>
      <c r="M1388" s="186"/>
      <c r="N1388" s="186"/>
      <c r="O1388" s="186"/>
      <c r="P1388" s="186"/>
      <c r="Q1388" s="187"/>
      <c r="R1388" s="186"/>
      <c r="S1388" s="186"/>
    </row>
    <row r="1389" customFormat="false" ht="14" hidden="false" customHeight="false" outlineLevel="0" collapsed="false">
      <c r="A1389" s="182"/>
      <c r="C1389" s="182"/>
      <c r="D1389" s="183"/>
      <c r="E1389" s="184"/>
      <c r="F1389" s="185"/>
      <c r="H1389" s="182"/>
      <c r="I1389" s="182"/>
      <c r="J1389" s="182"/>
      <c r="K1389" s="182"/>
      <c r="L1389" s="182"/>
      <c r="M1389" s="186"/>
      <c r="N1389" s="186"/>
      <c r="O1389" s="186"/>
      <c r="P1389" s="186"/>
      <c r="Q1389" s="187"/>
      <c r="R1389" s="186"/>
      <c r="S1389" s="186"/>
    </row>
    <row r="1390" customFormat="false" ht="14" hidden="false" customHeight="false" outlineLevel="0" collapsed="false">
      <c r="A1390" s="182"/>
      <c r="C1390" s="182"/>
      <c r="D1390" s="183"/>
      <c r="E1390" s="184"/>
      <c r="F1390" s="185"/>
      <c r="H1390" s="182"/>
      <c r="I1390" s="182"/>
      <c r="J1390" s="182"/>
      <c r="K1390" s="182"/>
      <c r="L1390" s="182"/>
      <c r="M1390" s="186"/>
      <c r="N1390" s="186"/>
      <c r="O1390" s="186"/>
      <c r="P1390" s="186"/>
      <c r="Q1390" s="187"/>
      <c r="R1390" s="186"/>
      <c r="S1390" s="186"/>
    </row>
    <row r="1391" customFormat="false" ht="14" hidden="false" customHeight="false" outlineLevel="0" collapsed="false">
      <c r="A1391" s="182"/>
      <c r="C1391" s="182"/>
      <c r="D1391" s="183"/>
      <c r="E1391" s="184"/>
      <c r="F1391" s="185"/>
      <c r="H1391" s="182"/>
      <c r="I1391" s="182"/>
      <c r="J1391" s="182"/>
      <c r="K1391" s="182"/>
      <c r="L1391" s="182"/>
      <c r="M1391" s="186"/>
      <c r="N1391" s="186"/>
      <c r="O1391" s="186"/>
      <c r="P1391" s="186"/>
      <c r="Q1391" s="187"/>
      <c r="R1391" s="186"/>
      <c r="S1391" s="186"/>
    </row>
    <row r="1392" customFormat="false" ht="14" hidden="false" customHeight="false" outlineLevel="0" collapsed="false">
      <c r="A1392" s="182"/>
      <c r="C1392" s="182"/>
      <c r="D1392" s="183"/>
      <c r="E1392" s="184"/>
      <c r="F1392" s="185"/>
      <c r="H1392" s="182"/>
      <c r="I1392" s="182"/>
      <c r="J1392" s="182"/>
      <c r="K1392" s="182"/>
      <c r="L1392" s="182"/>
      <c r="M1392" s="186"/>
      <c r="N1392" s="186"/>
      <c r="O1392" s="186"/>
      <c r="P1392" s="186"/>
      <c r="Q1392" s="187"/>
      <c r="R1392" s="186"/>
      <c r="S1392" s="186"/>
    </row>
    <row r="1393" customFormat="false" ht="14" hidden="false" customHeight="false" outlineLevel="0" collapsed="false">
      <c r="A1393" s="182"/>
      <c r="C1393" s="182"/>
      <c r="D1393" s="183"/>
      <c r="E1393" s="184"/>
      <c r="F1393" s="185"/>
      <c r="H1393" s="182"/>
      <c r="I1393" s="182"/>
      <c r="J1393" s="182"/>
      <c r="K1393" s="182"/>
      <c r="L1393" s="182"/>
      <c r="M1393" s="186"/>
      <c r="N1393" s="186"/>
      <c r="O1393" s="186"/>
      <c r="P1393" s="186"/>
      <c r="Q1393" s="187"/>
      <c r="R1393" s="186"/>
      <c r="S1393" s="186"/>
    </row>
    <row r="1394" customFormat="false" ht="14" hidden="false" customHeight="false" outlineLevel="0" collapsed="false">
      <c r="A1394" s="182"/>
      <c r="C1394" s="182"/>
      <c r="D1394" s="183"/>
      <c r="E1394" s="184"/>
      <c r="F1394" s="185"/>
      <c r="H1394" s="182"/>
      <c r="I1394" s="182"/>
      <c r="J1394" s="182"/>
      <c r="K1394" s="182"/>
      <c r="L1394" s="182"/>
      <c r="M1394" s="186"/>
      <c r="N1394" s="186"/>
      <c r="O1394" s="186"/>
      <c r="P1394" s="186"/>
      <c r="Q1394" s="187"/>
      <c r="R1394" s="186"/>
      <c r="S1394" s="186"/>
    </row>
    <row r="1395" customFormat="false" ht="14" hidden="false" customHeight="false" outlineLevel="0" collapsed="false">
      <c r="A1395" s="182"/>
      <c r="C1395" s="182"/>
      <c r="D1395" s="183"/>
      <c r="E1395" s="184"/>
      <c r="F1395" s="185"/>
      <c r="H1395" s="182"/>
      <c r="I1395" s="182"/>
      <c r="J1395" s="182"/>
      <c r="K1395" s="182"/>
      <c r="L1395" s="182"/>
      <c r="M1395" s="186"/>
      <c r="N1395" s="186"/>
      <c r="O1395" s="186"/>
      <c r="P1395" s="186"/>
      <c r="Q1395" s="187"/>
      <c r="R1395" s="186"/>
      <c r="S1395" s="186"/>
    </row>
    <row r="1396" customFormat="false" ht="14" hidden="false" customHeight="false" outlineLevel="0" collapsed="false">
      <c r="A1396" s="182"/>
      <c r="C1396" s="182"/>
      <c r="D1396" s="183"/>
      <c r="E1396" s="184"/>
      <c r="F1396" s="185"/>
      <c r="H1396" s="182"/>
      <c r="I1396" s="182"/>
      <c r="J1396" s="182"/>
      <c r="K1396" s="182"/>
      <c r="L1396" s="182"/>
      <c r="M1396" s="186"/>
      <c r="N1396" s="186"/>
      <c r="O1396" s="186"/>
      <c r="P1396" s="186"/>
      <c r="Q1396" s="187"/>
      <c r="R1396" s="186"/>
      <c r="S1396" s="186"/>
    </row>
    <row r="1397" customFormat="false" ht="14" hidden="false" customHeight="false" outlineLevel="0" collapsed="false">
      <c r="A1397" s="182"/>
      <c r="C1397" s="182"/>
      <c r="D1397" s="183"/>
      <c r="E1397" s="184"/>
      <c r="F1397" s="185"/>
      <c r="H1397" s="182"/>
      <c r="I1397" s="182"/>
      <c r="J1397" s="182"/>
      <c r="K1397" s="182"/>
      <c r="L1397" s="182"/>
      <c r="M1397" s="186"/>
      <c r="N1397" s="186"/>
      <c r="O1397" s="186"/>
      <c r="P1397" s="186"/>
      <c r="Q1397" s="187"/>
      <c r="R1397" s="186"/>
      <c r="S1397" s="186"/>
    </row>
    <row r="1398" customFormat="false" ht="14" hidden="false" customHeight="false" outlineLevel="0" collapsed="false">
      <c r="A1398" s="182"/>
      <c r="C1398" s="182"/>
      <c r="D1398" s="183"/>
      <c r="E1398" s="184"/>
      <c r="F1398" s="185"/>
      <c r="H1398" s="182"/>
      <c r="I1398" s="182"/>
      <c r="J1398" s="182"/>
      <c r="K1398" s="182"/>
      <c r="L1398" s="182"/>
      <c r="M1398" s="186"/>
      <c r="N1398" s="186"/>
      <c r="O1398" s="186"/>
      <c r="P1398" s="186"/>
      <c r="Q1398" s="187"/>
      <c r="R1398" s="186"/>
      <c r="S1398" s="186"/>
    </row>
    <row r="1399" customFormat="false" ht="14" hidden="false" customHeight="false" outlineLevel="0" collapsed="false">
      <c r="A1399" s="182"/>
      <c r="C1399" s="182"/>
      <c r="D1399" s="183"/>
      <c r="E1399" s="184"/>
      <c r="F1399" s="185"/>
      <c r="H1399" s="182"/>
      <c r="I1399" s="182"/>
      <c r="J1399" s="182"/>
      <c r="K1399" s="182"/>
      <c r="L1399" s="182"/>
      <c r="M1399" s="186"/>
      <c r="N1399" s="186"/>
      <c r="O1399" s="186"/>
      <c r="P1399" s="186"/>
      <c r="Q1399" s="187"/>
      <c r="R1399" s="186"/>
      <c r="S1399" s="186"/>
    </row>
    <row r="1400" customFormat="false" ht="14" hidden="false" customHeight="false" outlineLevel="0" collapsed="false">
      <c r="A1400" s="182"/>
      <c r="C1400" s="182"/>
      <c r="D1400" s="183"/>
      <c r="E1400" s="184"/>
      <c r="F1400" s="185"/>
      <c r="H1400" s="182"/>
      <c r="I1400" s="182"/>
      <c r="J1400" s="182"/>
      <c r="K1400" s="182"/>
      <c r="L1400" s="182"/>
      <c r="M1400" s="186"/>
      <c r="N1400" s="186"/>
      <c r="O1400" s="186"/>
      <c r="P1400" s="186"/>
      <c r="Q1400" s="187"/>
      <c r="R1400" s="186"/>
      <c r="S1400" s="186"/>
    </row>
    <row r="1401" customFormat="false" ht="14" hidden="false" customHeight="false" outlineLevel="0" collapsed="false">
      <c r="A1401" s="182"/>
      <c r="C1401" s="182"/>
      <c r="D1401" s="183"/>
      <c r="E1401" s="184"/>
      <c r="F1401" s="185"/>
      <c r="H1401" s="182"/>
      <c r="I1401" s="182"/>
      <c r="J1401" s="182"/>
      <c r="K1401" s="182"/>
      <c r="L1401" s="182"/>
      <c r="M1401" s="186"/>
      <c r="N1401" s="186"/>
      <c r="O1401" s="186"/>
      <c r="P1401" s="186"/>
      <c r="Q1401" s="187"/>
      <c r="R1401" s="186"/>
      <c r="S1401" s="186"/>
    </row>
    <row r="1402" customFormat="false" ht="14" hidden="false" customHeight="false" outlineLevel="0" collapsed="false">
      <c r="A1402" s="182"/>
      <c r="C1402" s="182"/>
      <c r="D1402" s="183"/>
      <c r="E1402" s="184"/>
      <c r="F1402" s="185"/>
      <c r="H1402" s="182"/>
      <c r="I1402" s="182"/>
      <c r="J1402" s="182"/>
      <c r="K1402" s="182"/>
      <c r="L1402" s="182"/>
      <c r="M1402" s="186"/>
      <c r="N1402" s="186"/>
      <c r="O1402" s="186"/>
      <c r="P1402" s="186"/>
      <c r="Q1402" s="187"/>
      <c r="R1402" s="186"/>
      <c r="S1402" s="186"/>
    </row>
    <row r="1403" customFormat="false" ht="14" hidden="false" customHeight="false" outlineLevel="0" collapsed="false">
      <c r="A1403" s="182"/>
      <c r="C1403" s="182"/>
      <c r="D1403" s="183"/>
      <c r="E1403" s="184"/>
      <c r="F1403" s="185"/>
      <c r="H1403" s="182"/>
      <c r="I1403" s="182"/>
      <c r="J1403" s="182"/>
      <c r="K1403" s="182"/>
      <c r="L1403" s="182"/>
      <c r="M1403" s="186"/>
      <c r="N1403" s="186"/>
      <c r="O1403" s="186"/>
      <c r="P1403" s="186"/>
      <c r="Q1403" s="187"/>
      <c r="R1403" s="186"/>
      <c r="S1403" s="186"/>
    </row>
    <row r="1404" customFormat="false" ht="14" hidden="false" customHeight="false" outlineLevel="0" collapsed="false">
      <c r="A1404" s="182"/>
      <c r="C1404" s="182"/>
      <c r="D1404" s="183"/>
      <c r="E1404" s="184"/>
      <c r="F1404" s="185"/>
      <c r="H1404" s="182"/>
      <c r="I1404" s="182"/>
      <c r="J1404" s="182"/>
      <c r="K1404" s="182"/>
      <c r="L1404" s="182"/>
      <c r="M1404" s="186"/>
      <c r="N1404" s="186"/>
      <c r="O1404" s="186"/>
      <c r="P1404" s="186"/>
      <c r="Q1404" s="187"/>
      <c r="R1404" s="186"/>
      <c r="S1404" s="186"/>
    </row>
    <row r="1405" customFormat="false" ht="14" hidden="false" customHeight="false" outlineLevel="0" collapsed="false">
      <c r="A1405" s="182"/>
      <c r="C1405" s="182"/>
      <c r="D1405" s="183"/>
      <c r="E1405" s="184"/>
      <c r="F1405" s="185"/>
      <c r="H1405" s="182"/>
      <c r="I1405" s="182"/>
      <c r="J1405" s="182"/>
      <c r="K1405" s="182"/>
      <c r="L1405" s="182"/>
      <c r="M1405" s="186"/>
      <c r="N1405" s="186"/>
      <c r="O1405" s="186"/>
      <c r="P1405" s="186"/>
      <c r="Q1405" s="187"/>
      <c r="R1405" s="186"/>
      <c r="S1405" s="186"/>
    </row>
    <row r="1406" customFormat="false" ht="14" hidden="false" customHeight="false" outlineLevel="0" collapsed="false">
      <c r="A1406" s="182"/>
      <c r="C1406" s="182"/>
      <c r="D1406" s="183"/>
      <c r="E1406" s="184"/>
      <c r="F1406" s="185"/>
      <c r="H1406" s="182"/>
      <c r="I1406" s="182"/>
      <c r="J1406" s="182"/>
      <c r="K1406" s="182"/>
      <c r="L1406" s="182"/>
      <c r="M1406" s="186"/>
      <c r="N1406" s="186"/>
      <c r="O1406" s="186"/>
      <c r="P1406" s="186"/>
      <c r="Q1406" s="187"/>
      <c r="R1406" s="186"/>
      <c r="S1406" s="186"/>
    </row>
    <row r="1407" customFormat="false" ht="14" hidden="false" customHeight="false" outlineLevel="0" collapsed="false">
      <c r="A1407" s="182"/>
      <c r="C1407" s="182"/>
      <c r="D1407" s="183"/>
      <c r="E1407" s="184"/>
      <c r="F1407" s="185"/>
      <c r="H1407" s="182"/>
      <c r="I1407" s="182"/>
      <c r="J1407" s="182"/>
      <c r="K1407" s="182"/>
      <c r="L1407" s="182"/>
      <c r="M1407" s="186"/>
      <c r="N1407" s="186"/>
      <c r="O1407" s="186"/>
      <c r="P1407" s="186"/>
      <c r="Q1407" s="187"/>
      <c r="R1407" s="186"/>
      <c r="S1407" s="186"/>
    </row>
    <row r="1408" customFormat="false" ht="14" hidden="false" customHeight="false" outlineLevel="0" collapsed="false">
      <c r="A1408" s="182"/>
      <c r="C1408" s="182"/>
      <c r="D1408" s="183"/>
      <c r="E1408" s="184"/>
      <c r="F1408" s="185"/>
      <c r="H1408" s="182"/>
      <c r="I1408" s="182"/>
      <c r="J1408" s="182"/>
      <c r="K1408" s="182"/>
      <c r="L1408" s="182"/>
      <c r="M1408" s="186"/>
      <c r="N1408" s="186"/>
      <c r="O1408" s="186"/>
      <c r="P1408" s="186"/>
      <c r="Q1408" s="187"/>
      <c r="R1408" s="186"/>
      <c r="S1408" s="186"/>
    </row>
    <row r="1409" customFormat="false" ht="14" hidden="false" customHeight="false" outlineLevel="0" collapsed="false">
      <c r="A1409" s="182"/>
      <c r="C1409" s="182"/>
      <c r="D1409" s="183"/>
      <c r="E1409" s="184"/>
      <c r="F1409" s="185"/>
      <c r="H1409" s="182"/>
      <c r="I1409" s="182"/>
      <c r="J1409" s="182"/>
      <c r="K1409" s="182"/>
      <c r="L1409" s="182"/>
      <c r="M1409" s="186"/>
      <c r="N1409" s="186"/>
      <c r="O1409" s="186"/>
      <c r="P1409" s="186"/>
      <c r="Q1409" s="187"/>
      <c r="R1409" s="186"/>
      <c r="S1409" s="186"/>
    </row>
    <row r="1410" customFormat="false" ht="14" hidden="false" customHeight="false" outlineLevel="0" collapsed="false">
      <c r="A1410" s="182"/>
      <c r="C1410" s="182"/>
      <c r="D1410" s="183"/>
      <c r="E1410" s="184"/>
      <c r="F1410" s="185"/>
      <c r="H1410" s="182"/>
      <c r="I1410" s="182"/>
      <c r="J1410" s="182"/>
      <c r="K1410" s="182"/>
      <c r="L1410" s="182"/>
      <c r="M1410" s="186"/>
      <c r="N1410" s="186"/>
      <c r="O1410" s="186"/>
      <c r="P1410" s="186"/>
      <c r="Q1410" s="187"/>
      <c r="R1410" s="186"/>
      <c r="S1410" s="186"/>
    </row>
    <row r="1411" customFormat="false" ht="14" hidden="false" customHeight="false" outlineLevel="0" collapsed="false">
      <c r="A1411" s="182"/>
      <c r="C1411" s="182"/>
      <c r="D1411" s="183"/>
      <c r="E1411" s="184"/>
      <c r="F1411" s="185"/>
      <c r="H1411" s="182"/>
      <c r="I1411" s="182"/>
      <c r="J1411" s="182"/>
      <c r="K1411" s="182"/>
      <c r="L1411" s="182"/>
      <c r="M1411" s="186"/>
      <c r="N1411" s="186"/>
      <c r="O1411" s="186"/>
      <c r="P1411" s="186"/>
      <c r="Q1411" s="187"/>
      <c r="R1411" s="186"/>
      <c r="S1411" s="186"/>
    </row>
    <row r="1412" customFormat="false" ht="14" hidden="false" customHeight="false" outlineLevel="0" collapsed="false">
      <c r="A1412" s="182"/>
      <c r="C1412" s="182"/>
      <c r="D1412" s="183"/>
      <c r="E1412" s="184"/>
      <c r="F1412" s="185"/>
      <c r="H1412" s="182"/>
      <c r="I1412" s="182"/>
      <c r="J1412" s="182"/>
      <c r="K1412" s="182"/>
      <c r="L1412" s="182"/>
      <c r="M1412" s="186"/>
      <c r="N1412" s="186"/>
      <c r="O1412" s="186"/>
      <c r="P1412" s="186"/>
      <c r="Q1412" s="187"/>
      <c r="R1412" s="186"/>
      <c r="S1412" s="186"/>
    </row>
    <row r="1413" customFormat="false" ht="14" hidden="false" customHeight="false" outlineLevel="0" collapsed="false">
      <c r="A1413" s="182"/>
      <c r="C1413" s="182"/>
      <c r="D1413" s="183"/>
      <c r="E1413" s="184"/>
      <c r="F1413" s="185"/>
      <c r="H1413" s="182"/>
      <c r="I1413" s="182"/>
      <c r="J1413" s="182"/>
      <c r="K1413" s="182"/>
      <c r="L1413" s="182"/>
      <c r="M1413" s="186"/>
      <c r="N1413" s="186"/>
      <c r="O1413" s="186"/>
      <c r="P1413" s="186"/>
      <c r="Q1413" s="187"/>
      <c r="R1413" s="186"/>
      <c r="S1413" s="186"/>
    </row>
    <row r="1414" customFormat="false" ht="14" hidden="false" customHeight="false" outlineLevel="0" collapsed="false">
      <c r="A1414" s="182"/>
      <c r="C1414" s="182"/>
      <c r="D1414" s="183"/>
      <c r="E1414" s="184"/>
      <c r="F1414" s="185"/>
      <c r="H1414" s="182"/>
      <c r="I1414" s="182"/>
      <c r="J1414" s="182"/>
      <c r="K1414" s="182"/>
      <c r="L1414" s="182"/>
      <c r="M1414" s="186"/>
      <c r="N1414" s="186"/>
      <c r="O1414" s="186"/>
      <c r="P1414" s="186"/>
      <c r="Q1414" s="187"/>
      <c r="R1414" s="186"/>
      <c r="S1414" s="186"/>
    </row>
    <row r="1415" customFormat="false" ht="14" hidden="false" customHeight="false" outlineLevel="0" collapsed="false">
      <c r="A1415" s="182"/>
      <c r="C1415" s="182"/>
      <c r="D1415" s="183"/>
      <c r="E1415" s="184"/>
      <c r="F1415" s="185"/>
      <c r="H1415" s="182"/>
      <c r="I1415" s="182"/>
      <c r="J1415" s="182"/>
      <c r="K1415" s="182"/>
      <c r="L1415" s="182"/>
      <c r="M1415" s="186"/>
      <c r="N1415" s="186"/>
      <c r="O1415" s="186"/>
      <c r="P1415" s="186"/>
      <c r="Q1415" s="187"/>
      <c r="R1415" s="186"/>
      <c r="S1415" s="186"/>
    </row>
    <row r="1416" customFormat="false" ht="14" hidden="false" customHeight="false" outlineLevel="0" collapsed="false">
      <c r="A1416" s="182"/>
      <c r="C1416" s="182"/>
      <c r="D1416" s="183"/>
      <c r="E1416" s="184"/>
      <c r="F1416" s="185"/>
      <c r="H1416" s="182"/>
      <c r="I1416" s="182"/>
      <c r="J1416" s="182"/>
      <c r="K1416" s="182"/>
      <c r="L1416" s="182"/>
      <c r="M1416" s="186"/>
      <c r="N1416" s="186"/>
      <c r="O1416" s="186"/>
      <c r="P1416" s="186"/>
      <c r="Q1416" s="187"/>
      <c r="R1416" s="186"/>
      <c r="S1416" s="186"/>
    </row>
    <row r="1417" customFormat="false" ht="14" hidden="false" customHeight="false" outlineLevel="0" collapsed="false">
      <c r="A1417" s="182"/>
      <c r="C1417" s="182"/>
      <c r="D1417" s="183"/>
      <c r="E1417" s="184"/>
      <c r="F1417" s="185"/>
      <c r="H1417" s="182"/>
      <c r="I1417" s="182"/>
      <c r="J1417" s="182"/>
      <c r="K1417" s="182"/>
      <c r="L1417" s="182"/>
      <c r="M1417" s="186"/>
      <c r="N1417" s="186"/>
      <c r="O1417" s="186"/>
      <c r="P1417" s="186"/>
      <c r="Q1417" s="187"/>
      <c r="R1417" s="186"/>
      <c r="S1417" s="186"/>
    </row>
    <row r="1418" customFormat="false" ht="14" hidden="false" customHeight="false" outlineLevel="0" collapsed="false">
      <c r="A1418" s="182"/>
      <c r="C1418" s="182"/>
      <c r="D1418" s="183"/>
      <c r="E1418" s="184"/>
      <c r="F1418" s="185"/>
      <c r="H1418" s="182"/>
      <c r="I1418" s="182"/>
      <c r="J1418" s="182"/>
      <c r="K1418" s="182"/>
      <c r="L1418" s="182"/>
      <c r="M1418" s="186"/>
      <c r="N1418" s="186"/>
      <c r="O1418" s="186"/>
      <c r="P1418" s="186"/>
      <c r="Q1418" s="187"/>
      <c r="R1418" s="186"/>
      <c r="S1418" s="186"/>
    </row>
    <row r="1419" customFormat="false" ht="14" hidden="false" customHeight="false" outlineLevel="0" collapsed="false">
      <c r="A1419" s="182"/>
      <c r="C1419" s="182"/>
      <c r="D1419" s="183"/>
      <c r="E1419" s="184"/>
      <c r="F1419" s="185"/>
      <c r="H1419" s="182"/>
      <c r="I1419" s="182"/>
      <c r="J1419" s="182"/>
      <c r="K1419" s="182"/>
      <c r="L1419" s="182"/>
      <c r="M1419" s="186"/>
      <c r="N1419" s="186"/>
      <c r="O1419" s="186"/>
      <c r="P1419" s="186"/>
      <c r="Q1419" s="187"/>
      <c r="R1419" s="186"/>
      <c r="S1419" s="186"/>
    </row>
    <row r="1420" customFormat="false" ht="14" hidden="false" customHeight="false" outlineLevel="0" collapsed="false">
      <c r="A1420" s="182"/>
      <c r="C1420" s="182"/>
      <c r="D1420" s="183"/>
      <c r="E1420" s="184"/>
      <c r="F1420" s="185"/>
      <c r="H1420" s="182"/>
      <c r="I1420" s="182"/>
      <c r="J1420" s="182"/>
      <c r="K1420" s="182"/>
      <c r="L1420" s="182"/>
      <c r="M1420" s="186"/>
      <c r="N1420" s="186"/>
      <c r="O1420" s="186"/>
      <c r="P1420" s="186"/>
      <c r="Q1420" s="187"/>
      <c r="R1420" s="186"/>
      <c r="S1420" s="186"/>
    </row>
    <row r="1421" customFormat="false" ht="14" hidden="false" customHeight="false" outlineLevel="0" collapsed="false">
      <c r="A1421" s="182"/>
      <c r="C1421" s="182"/>
      <c r="D1421" s="183"/>
      <c r="E1421" s="184"/>
      <c r="F1421" s="185"/>
      <c r="H1421" s="182"/>
      <c r="I1421" s="182"/>
      <c r="J1421" s="182"/>
      <c r="K1421" s="182"/>
      <c r="L1421" s="182"/>
      <c r="M1421" s="186"/>
      <c r="N1421" s="186"/>
      <c r="O1421" s="186"/>
      <c r="P1421" s="186"/>
      <c r="Q1421" s="187"/>
      <c r="R1421" s="186"/>
      <c r="S1421" s="186"/>
    </row>
    <row r="1422" customFormat="false" ht="14" hidden="false" customHeight="false" outlineLevel="0" collapsed="false">
      <c r="A1422" s="182"/>
      <c r="C1422" s="182"/>
      <c r="D1422" s="183"/>
      <c r="E1422" s="184"/>
      <c r="F1422" s="185"/>
      <c r="H1422" s="182"/>
      <c r="I1422" s="182"/>
      <c r="J1422" s="182"/>
      <c r="K1422" s="182"/>
      <c r="L1422" s="182"/>
      <c r="M1422" s="186"/>
      <c r="N1422" s="186"/>
      <c r="O1422" s="186"/>
      <c r="P1422" s="186"/>
      <c r="Q1422" s="187"/>
      <c r="R1422" s="186"/>
      <c r="S1422" s="186"/>
    </row>
    <row r="1423" customFormat="false" ht="14" hidden="false" customHeight="false" outlineLevel="0" collapsed="false">
      <c r="A1423" s="182"/>
      <c r="C1423" s="182"/>
      <c r="D1423" s="183"/>
      <c r="E1423" s="184"/>
      <c r="F1423" s="185"/>
      <c r="H1423" s="182"/>
      <c r="I1423" s="182"/>
      <c r="J1423" s="182"/>
      <c r="K1423" s="182"/>
      <c r="L1423" s="182"/>
      <c r="M1423" s="186"/>
      <c r="N1423" s="186"/>
      <c r="O1423" s="186"/>
      <c r="P1423" s="186"/>
      <c r="Q1423" s="187"/>
      <c r="R1423" s="186"/>
      <c r="S1423" s="186"/>
    </row>
    <row r="1424" customFormat="false" ht="14" hidden="false" customHeight="false" outlineLevel="0" collapsed="false">
      <c r="A1424" s="182"/>
      <c r="C1424" s="182"/>
      <c r="D1424" s="183"/>
      <c r="E1424" s="184"/>
      <c r="F1424" s="185"/>
      <c r="H1424" s="182"/>
      <c r="I1424" s="182"/>
      <c r="J1424" s="182"/>
      <c r="K1424" s="182"/>
      <c r="L1424" s="182"/>
      <c r="M1424" s="186"/>
      <c r="N1424" s="186"/>
      <c r="O1424" s="186"/>
      <c r="P1424" s="186"/>
      <c r="Q1424" s="187"/>
      <c r="R1424" s="186"/>
      <c r="S1424" s="186"/>
    </row>
    <row r="1425" customFormat="false" ht="14" hidden="false" customHeight="false" outlineLevel="0" collapsed="false">
      <c r="A1425" s="182"/>
      <c r="C1425" s="182"/>
      <c r="D1425" s="183"/>
      <c r="E1425" s="184"/>
      <c r="F1425" s="185"/>
      <c r="H1425" s="182"/>
      <c r="I1425" s="182"/>
      <c r="J1425" s="182"/>
      <c r="K1425" s="182"/>
      <c r="L1425" s="182"/>
      <c r="M1425" s="186"/>
      <c r="N1425" s="186"/>
      <c r="O1425" s="186"/>
      <c r="P1425" s="186"/>
      <c r="Q1425" s="187"/>
      <c r="R1425" s="186"/>
      <c r="S1425" s="186"/>
    </row>
    <row r="1426" customFormat="false" ht="14" hidden="false" customHeight="false" outlineLevel="0" collapsed="false">
      <c r="A1426" s="182"/>
      <c r="C1426" s="182"/>
      <c r="D1426" s="183"/>
      <c r="E1426" s="184"/>
      <c r="F1426" s="185"/>
      <c r="H1426" s="182"/>
      <c r="I1426" s="182"/>
      <c r="J1426" s="182"/>
      <c r="K1426" s="182"/>
      <c r="L1426" s="182"/>
      <c r="M1426" s="186"/>
      <c r="N1426" s="186"/>
      <c r="O1426" s="186"/>
      <c r="P1426" s="186"/>
      <c r="Q1426" s="187"/>
      <c r="R1426" s="186"/>
      <c r="S1426" s="186"/>
    </row>
    <row r="1427" customFormat="false" ht="14" hidden="false" customHeight="false" outlineLevel="0" collapsed="false">
      <c r="A1427" s="182"/>
      <c r="C1427" s="182"/>
      <c r="D1427" s="183"/>
      <c r="E1427" s="184"/>
      <c r="F1427" s="185"/>
      <c r="H1427" s="182"/>
      <c r="I1427" s="182"/>
      <c r="J1427" s="182"/>
      <c r="K1427" s="182"/>
      <c r="L1427" s="182"/>
      <c r="M1427" s="186"/>
      <c r="N1427" s="186"/>
      <c r="O1427" s="186"/>
      <c r="P1427" s="186"/>
      <c r="Q1427" s="187"/>
      <c r="R1427" s="186"/>
      <c r="S1427" s="186"/>
    </row>
    <row r="1428" customFormat="false" ht="14" hidden="false" customHeight="false" outlineLevel="0" collapsed="false">
      <c r="A1428" s="182"/>
      <c r="C1428" s="182"/>
      <c r="D1428" s="183"/>
      <c r="E1428" s="184"/>
      <c r="F1428" s="185"/>
      <c r="H1428" s="182"/>
      <c r="I1428" s="182"/>
      <c r="J1428" s="182"/>
      <c r="K1428" s="182"/>
      <c r="L1428" s="182"/>
      <c r="M1428" s="186"/>
      <c r="N1428" s="186"/>
      <c r="O1428" s="186"/>
      <c r="P1428" s="186"/>
      <c r="Q1428" s="187"/>
      <c r="R1428" s="186"/>
      <c r="S1428" s="186"/>
    </row>
    <row r="1429" customFormat="false" ht="14" hidden="false" customHeight="false" outlineLevel="0" collapsed="false">
      <c r="A1429" s="182"/>
      <c r="C1429" s="182"/>
      <c r="D1429" s="183"/>
      <c r="E1429" s="184"/>
      <c r="F1429" s="185"/>
      <c r="H1429" s="182"/>
      <c r="I1429" s="182"/>
      <c r="J1429" s="182"/>
      <c r="K1429" s="182"/>
      <c r="L1429" s="182"/>
      <c r="M1429" s="186"/>
      <c r="N1429" s="186"/>
      <c r="O1429" s="186"/>
      <c r="P1429" s="186"/>
      <c r="Q1429" s="187"/>
      <c r="R1429" s="186"/>
      <c r="S1429" s="186"/>
    </row>
    <row r="1430" customFormat="false" ht="14" hidden="false" customHeight="false" outlineLevel="0" collapsed="false">
      <c r="A1430" s="182"/>
      <c r="C1430" s="182"/>
      <c r="D1430" s="183"/>
      <c r="E1430" s="184"/>
      <c r="F1430" s="185"/>
      <c r="H1430" s="182"/>
      <c r="I1430" s="182"/>
      <c r="J1430" s="182"/>
      <c r="K1430" s="182"/>
      <c r="L1430" s="182"/>
      <c r="M1430" s="186"/>
      <c r="N1430" s="186"/>
      <c r="O1430" s="186"/>
      <c r="P1430" s="186"/>
      <c r="Q1430" s="187"/>
      <c r="R1430" s="186"/>
      <c r="S1430" s="186"/>
    </row>
    <row r="1431" customFormat="false" ht="14" hidden="false" customHeight="false" outlineLevel="0" collapsed="false">
      <c r="A1431" s="182"/>
      <c r="C1431" s="182"/>
      <c r="D1431" s="183"/>
      <c r="E1431" s="184"/>
      <c r="F1431" s="185"/>
      <c r="H1431" s="182"/>
      <c r="I1431" s="182"/>
      <c r="J1431" s="182"/>
      <c r="K1431" s="182"/>
      <c r="L1431" s="182"/>
      <c r="M1431" s="186"/>
      <c r="N1431" s="186"/>
      <c r="O1431" s="186"/>
      <c r="P1431" s="186"/>
      <c r="Q1431" s="187"/>
      <c r="R1431" s="186"/>
      <c r="S1431" s="186"/>
    </row>
    <row r="1432" customFormat="false" ht="14" hidden="false" customHeight="false" outlineLevel="0" collapsed="false">
      <c r="A1432" s="182"/>
      <c r="C1432" s="182"/>
      <c r="D1432" s="183"/>
      <c r="E1432" s="184"/>
      <c r="F1432" s="185"/>
      <c r="H1432" s="182"/>
      <c r="I1432" s="182"/>
      <c r="J1432" s="182"/>
      <c r="K1432" s="182"/>
      <c r="L1432" s="182"/>
      <c r="M1432" s="186"/>
      <c r="N1432" s="186"/>
      <c r="O1432" s="186"/>
      <c r="P1432" s="186"/>
      <c r="Q1432" s="187"/>
      <c r="R1432" s="186"/>
      <c r="S1432" s="186"/>
    </row>
    <row r="1433" customFormat="false" ht="14" hidden="false" customHeight="false" outlineLevel="0" collapsed="false">
      <c r="A1433" s="182"/>
      <c r="C1433" s="182"/>
      <c r="D1433" s="183"/>
      <c r="E1433" s="184"/>
      <c r="F1433" s="185"/>
      <c r="H1433" s="182"/>
      <c r="I1433" s="182"/>
      <c r="J1433" s="182"/>
      <c r="K1433" s="182"/>
      <c r="L1433" s="182"/>
      <c r="M1433" s="186"/>
      <c r="N1433" s="186"/>
      <c r="O1433" s="186"/>
      <c r="P1433" s="186"/>
      <c r="Q1433" s="187"/>
      <c r="R1433" s="186"/>
      <c r="S1433" s="186"/>
    </row>
    <row r="1434" customFormat="false" ht="14" hidden="false" customHeight="false" outlineLevel="0" collapsed="false">
      <c r="A1434" s="182"/>
      <c r="C1434" s="182"/>
      <c r="D1434" s="183"/>
      <c r="E1434" s="184"/>
      <c r="F1434" s="185"/>
      <c r="H1434" s="182"/>
      <c r="I1434" s="182"/>
      <c r="J1434" s="182"/>
      <c r="K1434" s="182"/>
      <c r="L1434" s="182"/>
      <c r="M1434" s="186"/>
      <c r="N1434" s="186"/>
      <c r="O1434" s="186"/>
      <c r="P1434" s="186"/>
      <c r="Q1434" s="187"/>
      <c r="R1434" s="186"/>
      <c r="S1434" s="186"/>
    </row>
    <row r="1435" customFormat="false" ht="14" hidden="false" customHeight="false" outlineLevel="0" collapsed="false">
      <c r="A1435" s="182"/>
      <c r="C1435" s="182"/>
      <c r="D1435" s="183"/>
      <c r="E1435" s="184"/>
      <c r="F1435" s="185"/>
      <c r="H1435" s="182"/>
      <c r="I1435" s="182"/>
      <c r="J1435" s="182"/>
      <c r="K1435" s="182"/>
      <c r="L1435" s="182"/>
      <c r="M1435" s="186"/>
      <c r="N1435" s="186"/>
      <c r="O1435" s="186"/>
      <c r="P1435" s="186"/>
      <c r="Q1435" s="187"/>
      <c r="R1435" s="186"/>
      <c r="S1435" s="186"/>
    </row>
    <row r="1436" customFormat="false" ht="14" hidden="false" customHeight="false" outlineLevel="0" collapsed="false">
      <c r="A1436" s="182"/>
      <c r="C1436" s="182"/>
      <c r="D1436" s="183"/>
      <c r="E1436" s="184"/>
      <c r="F1436" s="185"/>
      <c r="H1436" s="182"/>
      <c r="I1436" s="182"/>
      <c r="J1436" s="182"/>
      <c r="K1436" s="182"/>
      <c r="L1436" s="182"/>
      <c r="M1436" s="186"/>
      <c r="N1436" s="186"/>
      <c r="O1436" s="186"/>
      <c r="P1436" s="186"/>
      <c r="Q1436" s="187"/>
      <c r="R1436" s="186"/>
      <c r="S1436" s="186"/>
    </row>
    <row r="1437" customFormat="false" ht="14" hidden="false" customHeight="false" outlineLevel="0" collapsed="false">
      <c r="A1437" s="182"/>
      <c r="C1437" s="182"/>
      <c r="D1437" s="183"/>
      <c r="E1437" s="184"/>
      <c r="F1437" s="185"/>
      <c r="H1437" s="182"/>
      <c r="I1437" s="182"/>
      <c r="J1437" s="182"/>
      <c r="K1437" s="182"/>
      <c r="L1437" s="182"/>
      <c r="M1437" s="186"/>
      <c r="N1437" s="186"/>
      <c r="O1437" s="186"/>
      <c r="P1437" s="186"/>
      <c r="Q1437" s="187"/>
      <c r="R1437" s="186"/>
      <c r="S1437" s="186"/>
    </row>
    <row r="1438" customFormat="false" ht="14" hidden="false" customHeight="false" outlineLevel="0" collapsed="false">
      <c r="A1438" s="182"/>
      <c r="C1438" s="182"/>
      <c r="D1438" s="183"/>
      <c r="E1438" s="184"/>
      <c r="F1438" s="185"/>
      <c r="H1438" s="182"/>
      <c r="I1438" s="182"/>
      <c r="J1438" s="182"/>
      <c r="K1438" s="182"/>
      <c r="L1438" s="182"/>
      <c r="M1438" s="186"/>
      <c r="N1438" s="186"/>
      <c r="O1438" s="186"/>
      <c r="P1438" s="186"/>
      <c r="Q1438" s="187"/>
      <c r="R1438" s="186"/>
      <c r="S1438" s="186"/>
    </row>
    <row r="1439" customFormat="false" ht="14" hidden="false" customHeight="false" outlineLevel="0" collapsed="false">
      <c r="A1439" s="182"/>
      <c r="C1439" s="182"/>
      <c r="D1439" s="183"/>
      <c r="E1439" s="184"/>
      <c r="F1439" s="185"/>
      <c r="H1439" s="182"/>
      <c r="I1439" s="182"/>
      <c r="J1439" s="182"/>
      <c r="K1439" s="182"/>
      <c r="L1439" s="182"/>
      <c r="M1439" s="186"/>
      <c r="N1439" s="186"/>
      <c r="O1439" s="186"/>
      <c r="P1439" s="186"/>
      <c r="Q1439" s="187"/>
      <c r="R1439" s="186"/>
      <c r="S1439" s="186"/>
    </row>
    <row r="1440" customFormat="false" ht="14" hidden="false" customHeight="false" outlineLevel="0" collapsed="false">
      <c r="A1440" s="182"/>
      <c r="C1440" s="182"/>
      <c r="D1440" s="183"/>
      <c r="E1440" s="184"/>
      <c r="F1440" s="185"/>
      <c r="H1440" s="182"/>
      <c r="I1440" s="182"/>
      <c r="J1440" s="182"/>
      <c r="K1440" s="182"/>
      <c r="L1440" s="182"/>
      <c r="M1440" s="186"/>
      <c r="N1440" s="186"/>
      <c r="O1440" s="186"/>
      <c r="P1440" s="186"/>
      <c r="Q1440" s="187"/>
      <c r="R1440" s="186"/>
      <c r="S1440" s="186"/>
    </row>
    <row r="1441" customFormat="false" ht="14" hidden="false" customHeight="false" outlineLevel="0" collapsed="false">
      <c r="A1441" s="182"/>
      <c r="C1441" s="182"/>
      <c r="D1441" s="183"/>
      <c r="E1441" s="184"/>
      <c r="F1441" s="185"/>
      <c r="H1441" s="182"/>
      <c r="I1441" s="182"/>
      <c r="J1441" s="182"/>
      <c r="K1441" s="182"/>
      <c r="L1441" s="182"/>
      <c r="M1441" s="186"/>
      <c r="N1441" s="186"/>
      <c r="O1441" s="186"/>
      <c r="P1441" s="186"/>
      <c r="Q1441" s="187"/>
      <c r="R1441" s="186"/>
      <c r="S1441" s="186"/>
    </row>
    <row r="1442" customFormat="false" ht="14" hidden="false" customHeight="false" outlineLevel="0" collapsed="false">
      <c r="A1442" s="182"/>
      <c r="C1442" s="182"/>
      <c r="D1442" s="183"/>
      <c r="E1442" s="184"/>
      <c r="F1442" s="185"/>
      <c r="H1442" s="182"/>
      <c r="I1442" s="182"/>
      <c r="J1442" s="182"/>
      <c r="K1442" s="182"/>
      <c r="L1442" s="182"/>
      <c r="M1442" s="186"/>
      <c r="N1442" s="186"/>
      <c r="O1442" s="186"/>
      <c r="P1442" s="186"/>
      <c r="Q1442" s="187"/>
      <c r="R1442" s="186"/>
      <c r="S1442" s="186"/>
    </row>
    <row r="1443" customFormat="false" ht="14" hidden="false" customHeight="false" outlineLevel="0" collapsed="false">
      <c r="A1443" s="182"/>
      <c r="C1443" s="182"/>
      <c r="D1443" s="183"/>
      <c r="E1443" s="184"/>
      <c r="F1443" s="185"/>
      <c r="H1443" s="182"/>
      <c r="I1443" s="182"/>
      <c r="J1443" s="182"/>
      <c r="K1443" s="182"/>
      <c r="L1443" s="182"/>
      <c r="M1443" s="186"/>
      <c r="N1443" s="186"/>
      <c r="O1443" s="186"/>
      <c r="P1443" s="186"/>
      <c r="Q1443" s="187"/>
      <c r="R1443" s="186"/>
      <c r="S1443" s="186"/>
    </row>
    <row r="1444" customFormat="false" ht="14" hidden="false" customHeight="false" outlineLevel="0" collapsed="false">
      <c r="A1444" s="182"/>
      <c r="C1444" s="182"/>
      <c r="D1444" s="183"/>
      <c r="E1444" s="184"/>
      <c r="F1444" s="185"/>
      <c r="H1444" s="182"/>
      <c r="I1444" s="182"/>
      <c r="J1444" s="182"/>
      <c r="K1444" s="182"/>
      <c r="L1444" s="182"/>
      <c r="M1444" s="186"/>
      <c r="N1444" s="186"/>
      <c r="O1444" s="186"/>
      <c r="P1444" s="186"/>
      <c r="Q1444" s="187"/>
      <c r="R1444" s="186"/>
      <c r="S1444" s="186"/>
    </row>
    <row r="1445" customFormat="false" ht="14" hidden="false" customHeight="false" outlineLevel="0" collapsed="false">
      <c r="A1445" s="182"/>
      <c r="C1445" s="182"/>
      <c r="D1445" s="183"/>
      <c r="E1445" s="184"/>
      <c r="F1445" s="185"/>
      <c r="H1445" s="182"/>
      <c r="I1445" s="182"/>
      <c r="J1445" s="182"/>
      <c r="K1445" s="182"/>
      <c r="L1445" s="182"/>
      <c r="M1445" s="186"/>
      <c r="N1445" s="186"/>
      <c r="O1445" s="186"/>
      <c r="P1445" s="186"/>
      <c r="Q1445" s="187"/>
      <c r="R1445" s="186"/>
      <c r="S1445" s="186"/>
    </row>
    <row r="1446" customFormat="false" ht="14" hidden="false" customHeight="false" outlineLevel="0" collapsed="false">
      <c r="A1446" s="182"/>
      <c r="C1446" s="182"/>
      <c r="D1446" s="183"/>
      <c r="E1446" s="184"/>
      <c r="F1446" s="185"/>
      <c r="H1446" s="182"/>
      <c r="I1446" s="182"/>
      <c r="J1446" s="182"/>
      <c r="K1446" s="182"/>
      <c r="L1446" s="182"/>
      <c r="M1446" s="186"/>
      <c r="N1446" s="186"/>
      <c r="O1446" s="186"/>
      <c r="P1446" s="186"/>
      <c r="Q1446" s="187"/>
      <c r="R1446" s="186"/>
      <c r="S1446" s="186"/>
    </row>
    <row r="1447" customFormat="false" ht="14" hidden="false" customHeight="false" outlineLevel="0" collapsed="false">
      <c r="A1447" s="182"/>
      <c r="C1447" s="182"/>
      <c r="D1447" s="183"/>
      <c r="E1447" s="184"/>
      <c r="F1447" s="185"/>
      <c r="H1447" s="182"/>
      <c r="I1447" s="182"/>
      <c r="J1447" s="182"/>
      <c r="K1447" s="182"/>
      <c r="L1447" s="182"/>
      <c r="M1447" s="186"/>
      <c r="N1447" s="186"/>
      <c r="O1447" s="186"/>
      <c r="P1447" s="186"/>
      <c r="Q1447" s="187"/>
      <c r="R1447" s="186"/>
      <c r="S1447" s="186"/>
    </row>
    <row r="1448" customFormat="false" ht="14" hidden="false" customHeight="false" outlineLevel="0" collapsed="false">
      <c r="A1448" s="182"/>
      <c r="C1448" s="182"/>
      <c r="D1448" s="183"/>
      <c r="E1448" s="184"/>
      <c r="F1448" s="185"/>
      <c r="H1448" s="182"/>
      <c r="I1448" s="182"/>
      <c r="J1448" s="182"/>
      <c r="K1448" s="182"/>
      <c r="L1448" s="182"/>
      <c r="M1448" s="186"/>
      <c r="N1448" s="186"/>
      <c r="O1448" s="186"/>
      <c r="P1448" s="186"/>
      <c r="Q1448" s="187"/>
      <c r="R1448" s="186"/>
      <c r="S1448" s="186"/>
    </row>
    <row r="1449" customFormat="false" ht="14" hidden="false" customHeight="false" outlineLevel="0" collapsed="false">
      <c r="A1449" s="182"/>
      <c r="C1449" s="182"/>
      <c r="D1449" s="183"/>
      <c r="E1449" s="184"/>
      <c r="F1449" s="185"/>
      <c r="H1449" s="182"/>
      <c r="I1449" s="182"/>
      <c r="J1449" s="182"/>
      <c r="K1449" s="182"/>
      <c r="L1449" s="182"/>
      <c r="M1449" s="186"/>
      <c r="N1449" s="186"/>
      <c r="O1449" s="186"/>
      <c r="P1449" s="186"/>
      <c r="Q1449" s="187"/>
      <c r="R1449" s="186"/>
      <c r="S1449" s="186"/>
    </row>
    <row r="1450" customFormat="false" ht="14" hidden="false" customHeight="false" outlineLevel="0" collapsed="false">
      <c r="A1450" s="182"/>
      <c r="C1450" s="182"/>
      <c r="D1450" s="183"/>
      <c r="E1450" s="184"/>
      <c r="F1450" s="185"/>
      <c r="H1450" s="182"/>
      <c r="I1450" s="182"/>
      <c r="J1450" s="182"/>
      <c r="K1450" s="182"/>
      <c r="L1450" s="182"/>
      <c r="M1450" s="186"/>
      <c r="N1450" s="186"/>
      <c r="O1450" s="186"/>
      <c r="P1450" s="186"/>
      <c r="Q1450" s="187"/>
      <c r="R1450" s="186"/>
      <c r="S1450" s="186"/>
    </row>
    <row r="1451" customFormat="false" ht="14" hidden="false" customHeight="false" outlineLevel="0" collapsed="false">
      <c r="A1451" s="182"/>
      <c r="C1451" s="182"/>
      <c r="D1451" s="183"/>
      <c r="E1451" s="184"/>
      <c r="F1451" s="185"/>
      <c r="H1451" s="182"/>
      <c r="I1451" s="182"/>
      <c r="J1451" s="182"/>
      <c r="K1451" s="182"/>
      <c r="L1451" s="182"/>
      <c r="M1451" s="186"/>
      <c r="N1451" s="186"/>
      <c r="O1451" s="186"/>
      <c r="P1451" s="186"/>
      <c r="Q1451" s="187"/>
      <c r="R1451" s="186"/>
      <c r="S1451" s="186"/>
    </row>
    <row r="1452" customFormat="false" ht="14" hidden="false" customHeight="false" outlineLevel="0" collapsed="false">
      <c r="A1452" s="182"/>
      <c r="C1452" s="182"/>
      <c r="D1452" s="183"/>
      <c r="E1452" s="184"/>
      <c r="F1452" s="185"/>
      <c r="H1452" s="182"/>
      <c r="I1452" s="182"/>
      <c r="J1452" s="182"/>
      <c r="K1452" s="182"/>
      <c r="L1452" s="182"/>
      <c r="M1452" s="186"/>
      <c r="N1452" s="186"/>
      <c r="O1452" s="186"/>
      <c r="P1452" s="186"/>
      <c r="Q1452" s="187"/>
      <c r="R1452" s="186"/>
      <c r="S1452" s="186"/>
    </row>
    <row r="1453" customFormat="false" ht="14" hidden="false" customHeight="false" outlineLevel="0" collapsed="false">
      <c r="A1453" s="182"/>
      <c r="C1453" s="182"/>
      <c r="D1453" s="183"/>
      <c r="E1453" s="184"/>
      <c r="F1453" s="185"/>
      <c r="H1453" s="182"/>
      <c r="I1453" s="182"/>
      <c r="J1453" s="182"/>
      <c r="K1453" s="182"/>
      <c r="L1453" s="182"/>
      <c r="M1453" s="186"/>
      <c r="N1453" s="186"/>
      <c r="O1453" s="186"/>
      <c r="P1453" s="186"/>
      <c r="Q1453" s="187"/>
      <c r="R1453" s="186"/>
      <c r="S1453" s="186"/>
    </row>
    <row r="1454" customFormat="false" ht="14" hidden="false" customHeight="false" outlineLevel="0" collapsed="false">
      <c r="A1454" s="182"/>
      <c r="C1454" s="182"/>
      <c r="D1454" s="183"/>
      <c r="E1454" s="184"/>
      <c r="F1454" s="185"/>
      <c r="H1454" s="182"/>
      <c r="I1454" s="182"/>
      <c r="J1454" s="182"/>
      <c r="K1454" s="182"/>
      <c r="L1454" s="182"/>
      <c r="M1454" s="186"/>
      <c r="N1454" s="186"/>
      <c r="O1454" s="186"/>
      <c r="P1454" s="186"/>
      <c r="Q1454" s="187"/>
      <c r="R1454" s="186"/>
      <c r="S1454" s="186"/>
    </row>
    <row r="1455" customFormat="false" ht="14" hidden="false" customHeight="false" outlineLevel="0" collapsed="false">
      <c r="A1455" s="182"/>
      <c r="C1455" s="182"/>
      <c r="D1455" s="183"/>
      <c r="E1455" s="184"/>
      <c r="F1455" s="185"/>
      <c r="H1455" s="182"/>
      <c r="I1455" s="182"/>
      <c r="J1455" s="182"/>
      <c r="K1455" s="182"/>
      <c r="L1455" s="182"/>
      <c r="M1455" s="186"/>
      <c r="N1455" s="186"/>
      <c r="O1455" s="186"/>
      <c r="P1455" s="186"/>
      <c r="Q1455" s="187"/>
      <c r="R1455" s="186"/>
      <c r="S1455" s="186"/>
    </row>
    <row r="1456" customFormat="false" ht="14" hidden="false" customHeight="false" outlineLevel="0" collapsed="false">
      <c r="A1456" s="182"/>
      <c r="C1456" s="182"/>
      <c r="D1456" s="183"/>
      <c r="E1456" s="184"/>
      <c r="F1456" s="185"/>
      <c r="H1456" s="182"/>
      <c r="I1456" s="182"/>
      <c r="J1456" s="182"/>
      <c r="K1456" s="182"/>
      <c r="L1456" s="182"/>
      <c r="M1456" s="186"/>
      <c r="N1456" s="186"/>
      <c r="O1456" s="186"/>
      <c r="P1456" s="186"/>
      <c r="Q1456" s="187"/>
      <c r="R1456" s="186"/>
      <c r="S1456" s="186"/>
    </row>
    <row r="1457" customFormat="false" ht="14" hidden="false" customHeight="false" outlineLevel="0" collapsed="false">
      <c r="A1457" s="182"/>
      <c r="C1457" s="182"/>
      <c r="D1457" s="183"/>
      <c r="E1457" s="184"/>
      <c r="F1457" s="185"/>
      <c r="H1457" s="182"/>
      <c r="I1457" s="182"/>
      <c r="J1457" s="182"/>
      <c r="K1457" s="182"/>
      <c r="L1457" s="182"/>
      <c r="M1457" s="186"/>
      <c r="N1457" s="186"/>
      <c r="O1457" s="186"/>
      <c r="P1457" s="186"/>
      <c r="Q1457" s="187"/>
      <c r="R1457" s="186"/>
      <c r="S1457" s="186"/>
    </row>
    <row r="1458" customFormat="false" ht="14" hidden="false" customHeight="false" outlineLevel="0" collapsed="false">
      <c r="A1458" s="182"/>
      <c r="C1458" s="182"/>
      <c r="D1458" s="183"/>
      <c r="E1458" s="184"/>
      <c r="F1458" s="185"/>
      <c r="H1458" s="182"/>
      <c r="I1458" s="182"/>
      <c r="J1458" s="182"/>
      <c r="K1458" s="182"/>
      <c r="L1458" s="182"/>
      <c r="M1458" s="186"/>
      <c r="N1458" s="186"/>
      <c r="O1458" s="186"/>
      <c r="P1458" s="186"/>
      <c r="Q1458" s="187"/>
      <c r="R1458" s="186"/>
      <c r="S1458" s="186"/>
    </row>
    <row r="1459" customFormat="false" ht="14" hidden="false" customHeight="false" outlineLevel="0" collapsed="false">
      <c r="A1459" s="182"/>
      <c r="C1459" s="182"/>
      <c r="D1459" s="183"/>
      <c r="E1459" s="184"/>
      <c r="F1459" s="185"/>
      <c r="H1459" s="182"/>
      <c r="I1459" s="182"/>
      <c r="J1459" s="182"/>
      <c r="K1459" s="182"/>
      <c r="L1459" s="182"/>
      <c r="M1459" s="186"/>
      <c r="N1459" s="186"/>
      <c r="O1459" s="186"/>
      <c r="P1459" s="186"/>
      <c r="Q1459" s="187"/>
      <c r="R1459" s="186"/>
      <c r="S1459" s="186"/>
    </row>
    <row r="1460" customFormat="false" ht="14" hidden="false" customHeight="false" outlineLevel="0" collapsed="false">
      <c r="A1460" s="182"/>
      <c r="C1460" s="182"/>
      <c r="D1460" s="183"/>
      <c r="E1460" s="184"/>
      <c r="F1460" s="185"/>
      <c r="H1460" s="182"/>
      <c r="I1460" s="182"/>
      <c r="J1460" s="182"/>
      <c r="K1460" s="182"/>
      <c r="L1460" s="182"/>
      <c r="M1460" s="186"/>
      <c r="N1460" s="186"/>
      <c r="O1460" s="186"/>
      <c r="P1460" s="186"/>
      <c r="Q1460" s="187"/>
      <c r="R1460" s="186"/>
      <c r="S1460" s="186"/>
    </row>
    <row r="1461" customFormat="false" ht="14" hidden="false" customHeight="false" outlineLevel="0" collapsed="false">
      <c r="A1461" s="182"/>
      <c r="C1461" s="182"/>
      <c r="D1461" s="183"/>
      <c r="E1461" s="184"/>
      <c r="F1461" s="185"/>
      <c r="H1461" s="182"/>
      <c r="I1461" s="182"/>
      <c r="J1461" s="182"/>
      <c r="K1461" s="182"/>
      <c r="L1461" s="182"/>
      <c r="M1461" s="186"/>
      <c r="N1461" s="186"/>
      <c r="O1461" s="186"/>
      <c r="P1461" s="186"/>
      <c r="Q1461" s="187"/>
      <c r="R1461" s="186"/>
      <c r="S1461" s="186"/>
    </row>
    <row r="1462" customFormat="false" ht="14" hidden="false" customHeight="false" outlineLevel="0" collapsed="false">
      <c r="A1462" s="182"/>
      <c r="C1462" s="182"/>
      <c r="D1462" s="183"/>
      <c r="E1462" s="184"/>
      <c r="F1462" s="185"/>
      <c r="H1462" s="182"/>
      <c r="I1462" s="182"/>
      <c r="J1462" s="182"/>
      <c r="K1462" s="182"/>
      <c r="L1462" s="182"/>
      <c r="M1462" s="186"/>
      <c r="N1462" s="186"/>
      <c r="O1462" s="186"/>
      <c r="P1462" s="186"/>
      <c r="Q1462" s="187"/>
      <c r="R1462" s="186"/>
      <c r="S1462" s="186"/>
    </row>
    <row r="1463" customFormat="false" ht="14" hidden="false" customHeight="false" outlineLevel="0" collapsed="false">
      <c r="A1463" s="182"/>
      <c r="C1463" s="182"/>
      <c r="D1463" s="183"/>
      <c r="E1463" s="184"/>
      <c r="F1463" s="185"/>
      <c r="H1463" s="182"/>
      <c r="I1463" s="182"/>
      <c r="J1463" s="182"/>
      <c r="K1463" s="182"/>
      <c r="L1463" s="182"/>
      <c r="M1463" s="186"/>
      <c r="N1463" s="186"/>
      <c r="O1463" s="186"/>
      <c r="P1463" s="186"/>
      <c r="Q1463" s="187"/>
      <c r="R1463" s="186"/>
      <c r="S1463" s="186"/>
    </row>
    <row r="1464" customFormat="false" ht="14" hidden="false" customHeight="false" outlineLevel="0" collapsed="false">
      <c r="A1464" s="182"/>
      <c r="C1464" s="182"/>
      <c r="D1464" s="183"/>
      <c r="E1464" s="184"/>
      <c r="F1464" s="185"/>
      <c r="H1464" s="182"/>
      <c r="I1464" s="182"/>
      <c r="J1464" s="182"/>
      <c r="K1464" s="182"/>
      <c r="L1464" s="182"/>
      <c r="M1464" s="186"/>
      <c r="N1464" s="186"/>
      <c r="O1464" s="186"/>
      <c r="P1464" s="186"/>
      <c r="Q1464" s="187"/>
      <c r="R1464" s="186"/>
      <c r="S1464" s="186"/>
    </row>
    <row r="1465" customFormat="false" ht="14" hidden="false" customHeight="false" outlineLevel="0" collapsed="false">
      <c r="A1465" s="182"/>
      <c r="C1465" s="182"/>
      <c r="D1465" s="183"/>
      <c r="E1465" s="184"/>
      <c r="F1465" s="185"/>
      <c r="H1465" s="182"/>
      <c r="I1465" s="182"/>
      <c r="J1465" s="182"/>
      <c r="K1465" s="182"/>
      <c r="L1465" s="182"/>
      <c r="M1465" s="186"/>
      <c r="N1465" s="186"/>
      <c r="O1465" s="186"/>
      <c r="P1465" s="186"/>
      <c r="Q1465" s="187"/>
      <c r="R1465" s="186"/>
      <c r="S1465" s="186"/>
    </row>
    <row r="1466" customFormat="false" ht="14" hidden="false" customHeight="false" outlineLevel="0" collapsed="false">
      <c r="A1466" s="182"/>
      <c r="C1466" s="182"/>
      <c r="D1466" s="183"/>
      <c r="E1466" s="184"/>
      <c r="F1466" s="185"/>
      <c r="H1466" s="182"/>
      <c r="I1466" s="182"/>
      <c r="J1466" s="182"/>
      <c r="K1466" s="182"/>
      <c r="L1466" s="182"/>
      <c r="M1466" s="186"/>
      <c r="N1466" s="186"/>
      <c r="O1466" s="186"/>
      <c r="P1466" s="186"/>
      <c r="Q1466" s="187"/>
      <c r="R1466" s="186"/>
      <c r="S1466" s="186"/>
    </row>
    <row r="1467" customFormat="false" ht="14" hidden="false" customHeight="false" outlineLevel="0" collapsed="false">
      <c r="A1467" s="182"/>
      <c r="C1467" s="182"/>
      <c r="D1467" s="183"/>
      <c r="E1467" s="184"/>
      <c r="F1467" s="185"/>
      <c r="H1467" s="182"/>
      <c r="I1467" s="182"/>
      <c r="J1467" s="182"/>
      <c r="K1467" s="182"/>
      <c r="L1467" s="182"/>
      <c r="M1467" s="186"/>
      <c r="N1467" s="186"/>
      <c r="O1467" s="186"/>
      <c r="P1467" s="186"/>
      <c r="Q1467" s="187"/>
      <c r="R1467" s="186"/>
      <c r="S1467" s="186"/>
    </row>
    <row r="1468" customFormat="false" ht="14" hidden="false" customHeight="false" outlineLevel="0" collapsed="false">
      <c r="A1468" s="182"/>
      <c r="C1468" s="182"/>
      <c r="D1468" s="183"/>
      <c r="E1468" s="184"/>
      <c r="F1468" s="185"/>
      <c r="H1468" s="182"/>
      <c r="I1468" s="182"/>
      <c r="J1468" s="182"/>
      <c r="K1468" s="182"/>
      <c r="L1468" s="182"/>
      <c r="M1468" s="186"/>
      <c r="N1468" s="186"/>
      <c r="O1468" s="186"/>
      <c r="P1468" s="186"/>
      <c r="Q1468" s="187"/>
      <c r="R1468" s="186"/>
      <c r="S1468" s="186"/>
    </row>
    <row r="1469" customFormat="false" ht="14" hidden="false" customHeight="false" outlineLevel="0" collapsed="false">
      <c r="A1469" s="182"/>
      <c r="C1469" s="182"/>
      <c r="D1469" s="183"/>
      <c r="E1469" s="184"/>
      <c r="F1469" s="185"/>
      <c r="H1469" s="182"/>
      <c r="I1469" s="182"/>
      <c r="J1469" s="182"/>
      <c r="K1469" s="182"/>
      <c r="L1469" s="182"/>
      <c r="M1469" s="186"/>
      <c r="N1469" s="186"/>
      <c r="O1469" s="186"/>
      <c r="P1469" s="186"/>
      <c r="Q1469" s="187"/>
      <c r="R1469" s="186"/>
      <c r="S1469" s="186"/>
    </row>
    <row r="1470" customFormat="false" ht="14" hidden="false" customHeight="false" outlineLevel="0" collapsed="false">
      <c r="A1470" s="182"/>
      <c r="C1470" s="182"/>
      <c r="D1470" s="183"/>
      <c r="E1470" s="184"/>
      <c r="F1470" s="185"/>
      <c r="H1470" s="182"/>
      <c r="I1470" s="182"/>
      <c r="J1470" s="182"/>
      <c r="K1470" s="182"/>
      <c r="L1470" s="182"/>
      <c r="M1470" s="186"/>
      <c r="N1470" s="186"/>
      <c r="O1470" s="186"/>
      <c r="P1470" s="186"/>
      <c r="Q1470" s="187"/>
      <c r="R1470" s="186"/>
      <c r="S1470" s="186"/>
    </row>
    <row r="1471" customFormat="false" ht="14" hidden="false" customHeight="false" outlineLevel="0" collapsed="false">
      <c r="A1471" s="182"/>
      <c r="C1471" s="182"/>
      <c r="D1471" s="183"/>
      <c r="E1471" s="184"/>
      <c r="F1471" s="185"/>
      <c r="H1471" s="182"/>
      <c r="I1471" s="182"/>
      <c r="J1471" s="182"/>
      <c r="K1471" s="182"/>
      <c r="L1471" s="182"/>
      <c r="M1471" s="186"/>
      <c r="N1471" s="186"/>
      <c r="O1471" s="186"/>
      <c r="P1471" s="186"/>
      <c r="Q1471" s="187"/>
      <c r="R1471" s="186"/>
      <c r="S1471" s="186"/>
    </row>
    <row r="1472" customFormat="false" ht="14" hidden="false" customHeight="false" outlineLevel="0" collapsed="false">
      <c r="A1472" s="182"/>
      <c r="C1472" s="182"/>
      <c r="D1472" s="183"/>
      <c r="E1472" s="184"/>
      <c r="F1472" s="185"/>
      <c r="H1472" s="182"/>
      <c r="I1472" s="182"/>
      <c r="J1472" s="182"/>
      <c r="K1472" s="182"/>
      <c r="L1472" s="182"/>
      <c r="M1472" s="186"/>
      <c r="N1472" s="186"/>
      <c r="O1472" s="186"/>
      <c r="P1472" s="186"/>
      <c r="Q1472" s="187"/>
      <c r="R1472" s="186"/>
      <c r="S1472" s="186"/>
    </row>
    <row r="1473" customFormat="false" ht="14" hidden="false" customHeight="false" outlineLevel="0" collapsed="false">
      <c r="A1473" s="182"/>
      <c r="C1473" s="182"/>
      <c r="D1473" s="183"/>
      <c r="E1473" s="184"/>
      <c r="F1473" s="185"/>
      <c r="H1473" s="182"/>
      <c r="I1473" s="182"/>
      <c r="J1473" s="182"/>
      <c r="K1473" s="182"/>
      <c r="L1473" s="182"/>
      <c r="M1473" s="186"/>
      <c r="N1473" s="186"/>
      <c r="O1473" s="186"/>
      <c r="P1473" s="186"/>
      <c r="Q1473" s="187"/>
      <c r="R1473" s="186"/>
      <c r="S1473" s="186"/>
    </row>
    <row r="1474" customFormat="false" ht="14" hidden="false" customHeight="false" outlineLevel="0" collapsed="false">
      <c r="A1474" s="182"/>
      <c r="C1474" s="182"/>
      <c r="D1474" s="183"/>
      <c r="E1474" s="184"/>
      <c r="F1474" s="185"/>
      <c r="H1474" s="182"/>
      <c r="I1474" s="182"/>
      <c r="J1474" s="182"/>
      <c r="K1474" s="182"/>
      <c r="L1474" s="182"/>
      <c r="M1474" s="186"/>
      <c r="N1474" s="186"/>
      <c r="O1474" s="186"/>
      <c r="P1474" s="186"/>
      <c r="Q1474" s="187"/>
      <c r="R1474" s="186"/>
      <c r="S1474" s="186"/>
    </row>
    <row r="1475" customFormat="false" ht="14" hidden="false" customHeight="false" outlineLevel="0" collapsed="false">
      <c r="A1475" s="182"/>
      <c r="C1475" s="182"/>
      <c r="D1475" s="183"/>
      <c r="E1475" s="184"/>
      <c r="F1475" s="185"/>
      <c r="H1475" s="182"/>
      <c r="I1475" s="182"/>
      <c r="J1475" s="182"/>
      <c r="K1475" s="182"/>
      <c r="L1475" s="182"/>
      <c r="M1475" s="186"/>
      <c r="N1475" s="186"/>
      <c r="O1475" s="186"/>
      <c r="P1475" s="186"/>
      <c r="Q1475" s="187"/>
      <c r="R1475" s="186"/>
      <c r="S1475" s="186"/>
    </row>
    <row r="1476" customFormat="false" ht="14" hidden="false" customHeight="false" outlineLevel="0" collapsed="false">
      <c r="A1476" s="182"/>
      <c r="C1476" s="182"/>
      <c r="D1476" s="183"/>
      <c r="E1476" s="184"/>
      <c r="F1476" s="185"/>
      <c r="H1476" s="182"/>
      <c r="I1476" s="182"/>
      <c r="J1476" s="182"/>
      <c r="K1476" s="182"/>
      <c r="L1476" s="182"/>
      <c r="M1476" s="186"/>
      <c r="N1476" s="186"/>
      <c r="O1476" s="186"/>
      <c r="P1476" s="186"/>
      <c r="Q1476" s="187"/>
      <c r="R1476" s="186"/>
      <c r="S1476" s="186"/>
    </row>
    <row r="1477" customFormat="false" ht="14" hidden="false" customHeight="false" outlineLevel="0" collapsed="false">
      <c r="A1477" s="182"/>
      <c r="C1477" s="182"/>
      <c r="D1477" s="183"/>
      <c r="E1477" s="184"/>
      <c r="F1477" s="185"/>
      <c r="H1477" s="182"/>
      <c r="I1477" s="182"/>
      <c r="J1477" s="182"/>
      <c r="K1477" s="182"/>
      <c r="L1477" s="182"/>
      <c r="M1477" s="186"/>
      <c r="N1477" s="186"/>
      <c r="O1477" s="186"/>
      <c r="P1477" s="186"/>
      <c r="Q1477" s="187"/>
      <c r="R1477" s="186"/>
      <c r="S1477" s="186"/>
    </row>
    <row r="1478" customFormat="false" ht="14" hidden="false" customHeight="false" outlineLevel="0" collapsed="false">
      <c r="A1478" s="182"/>
      <c r="C1478" s="182"/>
      <c r="D1478" s="183"/>
      <c r="E1478" s="184"/>
      <c r="F1478" s="185"/>
      <c r="H1478" s="182"/>
      <c r="I1478" s="182"/>
      <c r="J1478" s="182"/>
      <c r="K1478" s="182"/>
      <c r="L1478" s="182"/>
      <c r="M1478" s="186"/>
      <c r="N1478" s="186"/>
      <c r="O1478" s="186"/>
      <c r="P1478" s="186"/>
      <c r="Q1478" s="187"/>
      <c r="R1478" s="186"/>
      <c r="S1478" s="186"/>
    </row>
    <row r="1479" customFormat="false" ht="14" hidden="false" customHeight="false" outlineLevel="0" collapsed="false">
      <c r="A1479" s="182"/>
      <c r="C1479" s="182"/>
      <c r="D1479" s="183"/>
      <c r="E1479" s="184"/>
      <c r="F1479" s="185"/>
      <c r="H1479" s="182"/>
      <c r="I1479" s="182"/>
      <c r="J1479" s="182"/>
      <c r="K1479" s="182"/>
      <c r="L1479" s="182"/>
      <c r="M1479" s="186"/>
      <c r="N1479" s="186"/>
      <c r="O1479" s="186"/>
      <c r="P1479" s="186"/>
      <c r="Q1479" s="187"/>
      <c r="R1479" s="186"/>
      <c r="S1479" s="186"/>
    </row>
    <row r="1480" customFormat="false" ht="14" hidden="false" customHeight="false" outlineLevel="0" collapsed="false">
      <c r="A1480" s="182"/>
      <c r="C1480" s="182"/>
      <c r="D1480" s="183"/>
      <c r="E1480" s="184"/>
      <c r="F1480" s="185"/>
      <c r="H1480" s="182"/>
      <c r="I1480" s="182"/>
      <c r="J1480" s="182"/>
      <c r="K1480" s="182"/>
      <c r="L1480" s="182"/>
      <c r="M1480" s="186"/>
      <c r="N1480" s="186"/>
      <c r="O1480" s="186"/>
      <c r="P1480" s="186"/>
      <c r="Q1480" s="187"/>
      <c r="R1480" s="186"/>
      <c r="S1480" s="186"/>
    </row>
    <row r="1481" customFormat="false" ht="14" hidden="false" customHeight="false" outlineLevel="0" collapsed="false">
      <c r="A1481" s="182"/>
      <c r="C1481" s="182"/>
      <c r="D1481" s="183"/>
      <c r="E1481" s="184"/>
      <c r="F1481" s="185"/>
      <c r="H1481" s="182"/>
      <c r="I1481" s="182"/>
      <c r="J1481" s="182"/>
      <c r="K1481" s="182"/>
      <c r="L1481" s="182"/>
      <c r="M1481" s="186"/>
      <c r="N1481" s="186"/>
      <c r="O1481" s="186"/>
      <c r="P1481" s="186"/>
      <c r="Q1481" s="187"/>
      <c r="R1481" s="186"/>
      <c r="S1481" s="186"/>
    </row>
    <row r="1482" customFormat="false" ht="14" hidden="false" customHeight="false" outlineLevel="0" collapsed="false">
      <c r="A1482" s="182"/>
      <c r="C1482" s="182"/>
      <c r="D1482" s="183"/>
      <c r="E1482" s="184"/>
      <c r="F1482" s="185"/>
      <c r="H1482" s="182"/>
      <c r="I1482" s="182"/>
      <c r="J1482" s="182"/>
      <c r="K1482" s="182"/>
      <c r="L1482" s="182"/>
      <c r="M1482" s="186"/>
      <c r="N1482" s="186"/>
      <c r="O1482" s="186"/>
      <c r="P1482" s="186"/>
      <c r="Q1482" s="187"/>
      <c r="R1482" s="186"/>
      <c r="S1482" s="186"/>
    </row>
    <row r="1483" customFormat="false" ht="14" hidden="false" customHeight="false" outlineLevel="0" collapsed="false">
      <c r="A1483" s="182"/>
      <c r="C1483" s="182"/>
      <c r="D1483" s="183"/>
      <c r="E1483" s="184"/>
      <c r="F1483" s="185"/>
      <c r="H1483" s="182"/>
      <c r="I1483" s="182"/>
      <c r="J1483" s="182"/>
      <c r="K1483" s="182"/>
      <c r="L1483" s="182"/>
      <c r="M1483" s="186"/>
      <c r="N1483" s="186"/>
      <c r="O1483" s="186"/>
      <c r="P1483" s="186"/>
      <c r="Q1483" s="187"/>
      <c r="R1483" s="186"/>
      <c r="S1483" s="186"/>
    </row>
    <row r="1484" customFormat="false" ht="14" hidden="false" customHeight="false" outlineLevel="0" collapsed="false">
      <c r="A1484" s="182"/>
      <c r="C1484" s="182"/>
      <c r="D1484" s="183"/>
      <c r="E1484" s="184"/>
      <c r="F1484" s="185"/>
      <c r="H1484" s="182"/>
      <c r="I1484" s="182"/>
      <c r="J1484" s="182"/>
      <c r="K1484" s="182"/>
      <c r="L1484" s="182"/>
      <c r="M1484" s="186"/>
      <c r="N1484" s="186"/>
      <c r="O1484" s="186"/>
      <c r="P1484" s="186"/>
      <c r="Q1484" s="187"/>
      <c r="R1484" s="186"/>
      <c r="S1484" s="186"/>
    </row>
    <row r="1485" customFormat="false" ht="14" hidden="false" customHeight="false" outlineLevel="0" collapsed="false">
      <c r="A1485" s="182"/>
      <c r="C1485" s="182"/>
      <c r="D1485" s="183"/>
      <c r="E1485" s="184"/>
      <c r="F1485" s="185"/>
      <c r="H1485" s="182"/>
      <c r="I1485" s="182"/>
      <c r="J1485" s="182"/>
      <c r="K1485" s="182"/>
      <c r="L1485" s="182"/>
      <c r="M1485" s="186"/>
      <c r="N1485" s="186"/>
      <c r="O1485" s="186"/>
      <c r="P1485" s="186"/>
      <c r="Q1485" s="187"/>
      <c r="R1485" s="186"/>
      <c r="S1485" s="186"/>
    </row>
    <row r="1486" customFormat="false" ht="14" hidden="false" customHeight="false" outlineLevel="0" collapsed="false">
      <c r="A1486" s="182"/>
      <c r="C1486" s="182"/>
      <c r="D1486" s="183"/>
      <c r="E1486" s="184"/>
      <c r="F1486" s="185"/>
      <c r="H1486" s="182"/>
      <c r="I1486" s="182"/>
      <c r="J1486" s="182"/>
      <c r="K1486" s="182"/>
      <c r="L1486" s="182"/>
      <c r="M1486" s="186"/>
      <c r="N1486" s="186"/>
      <c r="O1486" s="186"/>
      <c r="P1486" s="186"/>
      <c r="Q1486" s="187"/>
      <c r="R1486" s="186"/>
      <c r="S1486" s="186"/>
    </row>
    <row r="1487" customFormat="false" ht="14" hidden="false" customHeight="false" outlineLevel="0" collapsed="false">
      <c r="A1487" s="182"/>
      <c r="C1487" s="182"/>
      <c r="D1487" s="183"/>
      <c r="E1487" s="184"/>
      <c r="F1487" s="185"/>
      <c r="H1487" s="182"/>
      <c r="I1487" s="182"/>
      <c r="J1487" s="182"/>
      <c r="K1487" s="182"/>
      <c r="L1487" s="182"/>
      <c r="M1487" s="186"/>
      <c r="N1487" s="186"/>
      <c r="O1487" s="186"/>
      <c r="P1487" s="186"/>
      <c r="Q1487" s="187"/>
      <c r="R1487" s="186"/>
      <c r="S1487" s="186"/>
    </row>
    <row r="1488" customFormat="false" ht="14" hidden="false" customHeight="false" outlineLevel="0" collapsed="false">
      <c r="A1488" s="182"/>
      <c r="C1488" s="182"/>
      <c r="D1488" s="183"/>
      <c r="E1488" s="184"/>
      <c r="F1488" s="185"/>
      <c r="H1488" s="182"/>
      <c r="I1488" s="182"/>
      <c r="J1488" s="182"/>
      <c r="K1488" s="182"/>
      <c r="L1488" s="182"/>
      <c r="M1488" s="186"/>
      <c r="N1488" s="186"/>
      <c r="O1488" s="186"/>
      <c r="P1488" s="186"/>
      <c r="Q1488" s="187"/>
      <c r="R1488" s="186"/>
      <c r="S1488" s="186"/>
    </row>
    <row r="1489" customFormat="false" ht="14" hidden="false" customHeight="false" outlineLevel="0" collapsed="false">
      <c r="A1489" s="182"/>
      <c r="C1489" s="182"/>
      <c r="D1489" s="183"/>
      <c r="E1489" s="184"/>
      <c r="F1489" s="185"/>
      <c r="H1489" s="182"/>
      <c r="I1489" s="182"/>
      <c r="J1489" s="182"/>
      <c r="K1489" s="182"/>
      <c r="L1489" s="182"/>
      <c r="M1489" s="186"/>
      <c r="N1489" s="186"/>
      <c r="O1489" s="186"/>
      <c r="P1489" s="186"/>
      <c r="Q1489" s="187"/>
      <c r="R1489" s="186"/>
      <c r="S1489" s="186"/>
    </row>
    <row r="1490" customFormat="false" ht="14" hidden="false" customHeight="false" outlineLevel="0" collapsed="false">
      <c r="A1490" s="182"/>
      <c r="C1490" s="182"/>
      <c r="D1490" s="183"/>
      <c r="E1490" s="184"/>
      <c r="F1490" s="185"/>
      <c r="H1490" s="182"/>
      <c r="I1490" s="182"/>
      <c r="J1490" s="182"/>
      <c r="K1490" s="182"/>
      <c r="L1490" s="182"/>
      <c r="M1490" s="186"/>
      <c r="N1490" s="186"/>
      <c r="O1490" s="186"/>
      <c r="P1490" s="186"/>
      <c r="Q1490" s="187"/>
      <c r="R1490" s="186"/>
      <c r="S1490" s="186"/>
    </row>
    <row r="1491" customFormat="false" ht="14" hidden="false" customHeight="false" outlineLevel="0" collapsed="false">
      <c r="A1491" s="182"/>
      <c r="C1491" s="182"/>
      <c r="D1491" s="183"/>
      <c r="E1491" s="184"/>
      <c r="F1491" s="185"/>
      <c r="H1491" s="182"/>
      <c r="I1491" s="182"/>
      <c r="J1491" s="182"/>
      <c r="K1491" s="182"/>
      <c r="L1491" s="182"/>
      <c r="M1491" s="186"/>
      <c r="N1491" s="186"/>
      <c r="O1491" s="186"/>
      <c r="P1491" s="186"/>
      <c r="Q1491" s="187"/>
      <c r="R1491" s="186"/>
      <c r="S1491" s="186"/>
    </row>
    <row r="1492" customFormat="false" ht="14" hidden="false" customHeight="false" outlineLevel="0" collapsed="false">
      <c r="A1492" s="182"/>
      <c r="C1492" s="182"/>
      <c r="D1492" s="183"/>
      <c r="E1492" s="184"/>
      <c r="F1492" s="185"/>
      <c r="H1492" s="182"/>
      <c r="I1492" s="182"/>
      <c r="J1492" s="182"/>
      <c r="K1492" s="182"/>
      <c r="L1492" s="182"/>
      <c r="M1492" s="186"/>
      <c r="N1492" s="186"/>
      <c r="O1492" s="186"/>
      <c r="P1492" s="186"/>
      <c r="Q1492" s="187"/>
      <c r="R1492" s="186"/>
      <c r="S1492" s="186"/>
    </row>
    <row r="1493" customFormat="false" ht="14" hidden="false" customHeight="false" outlineLevel="0" collapsed="false">
      <c r="A1493" s="182"/>
      <c r="C1493" s="182"/>
      <c r="D1493" s="183"/>
      <c r="E1493" s="184"/>
      <c r="F1493" s="185"/>
      <c r="H1493" s="182"/>
      <c r="I1493" s="182"/>
      <c r="J1493" s="182"/>
      <c r="K1493" s="182"/>
      <c r="L1493" s="182"/>
      <c r="M1493" s="186"/>
      <c r="N1493" s="186"/>
      <c r="O1493" s="186"/>
      <c r="P1493" s="186"/>
      <c r="Q1493" s="187"/>
      <c r="R1493" s="186"/>
      <c r="S1493" s="186"/>
    </row>
    <row r="1494" customFormat="false" ht="14" hidden="false" customHeight="false" outlineLevel="0" collapsed="false">
      <c r="A1494" s="182"/>
      <c r="C1494" s="182"/>
      <c r="D1494" s="183"/>
      <c r="E1494" s="184"/>
      <c r="F1494" s="185"/>
      <c r="H1494" s="182"/>
      <c r="I1494" s="182"/>
      <c r="J1494" s="182"/>
      <c r="K1494" s="182"/>
      <c r="L1494" s="182"/>
      <c r="M1494" s="186"/>
      <c r="N1494" s="186"/>
      <c r="O1494" s="186"/>
      <c r="P1494" s="186"/>
      <c r="Q1494" s="187"/>
      <c r="R1494" s="186"/>
      <c r="S1494" s="186"/>
    </row>
    <row r="1495" customFormat="false" ht="14" hidden="false" customHeight="false" outlineLevel="0" collapsed="false">
      <c r="A1495" s="182"/>
      <c r="C1495" s="182"/>
      <c r="D1495" s="183"/>
      <c r="E1495" s="184"/>
      <c r="F1495" s="185"/>
      <c r="H1495" s="182"/>
      <c r="I1495" s="182"/>
      <c r="J1495" s="182"/>
      <c r="K1495" s="182"/>
      <c r="L1495" s="182"/>
      <c r="M1495" s="186"/>
      <c r="N1495" s="186"/>
      <c r="O1495" s="186"/>
      <c r="P1495" s="186"/>
      <c r="Q1495" s="187"/>
      <c r="R1495" s="186"/>
      <c r="S1495" s="186"/>
    </row>
    <row r="1496" customFormat="false" ht="14" hidden="false" customHeight="false" outlineLevel="0" collapsed="false">
      <c r="A1496" s="182"/>
      <c r="C1496" s="182"/>
      <c r="D1496" s="183"/>
      <c r="E1496" s="184"/>
      <c r="F1496" s="185"/>
      <c r="H1496" s="182"/>
      <c r="I1496" s="182"/>
      <c r="J1496" s="182"/>
      <c r="K1496" s="182"/>
      <c r="L1496" s="182"/>
      <c r="M1496" s="186"/>
      <c r="N1496" s="186"/>
      <c r="O1496" s="186"/>
      <c r="P1496" s="186"/>
      <c r="Q1496" s="187"/>
      <c r="R1496" s="186"/>
      <c r="S1496" s="186"/>
    </row>
    <row r="1497" customFormat="false" ht="14" hidden="false" customHeight="false" outlineLevel="0" collapsed="false">
      <c r="A1497" s="182"/>
      <c r="C1497" s="182"/>
      <c r="D1497" s="183"/>
      <c r="E1497" s="184"/>
      <c r="F1497" s="185"/>
      <c r="H1497" s="182"/>
      <c r="I1497" s="182"/>
      <c r="J1497" s="182"/>
      <c r="K1497" s="182"/>
      <c r="L1497" s="182"/>
      <c r="M1497" s="186"/>
      <c r="N1497" s="186"/>
      <c r="O1497" s="186"/>
      <c r="P1497" s="186"/>
      <c r="Q1497" s="187"/>
      <c r="R1497" s="186"/>
      <c r="S1497" s="186"/>
    </row>
    <row r="1498" customFormat="false" ht="14" hidden="false" customHeight="false" outlineLevel="0" collapsed="false">
      <c r="A1498" s="182"/>
      <c r="C1498" s="182"/>
      <c r="D1498" s="183"/>
      <c r="E1498" s="184"/>
      <c r="F1498" s="185"/>
      <c r="H1498" s="182"/>
      <c r="I1498" s="182"/>
      <c r="J1498" s="182"/>
      <c r="K1498" s="182"/>
      <c r="L1498" s="182"/>
      <c r="M1498" s="186"/>
      <c r="N1498" s="186"/>
      <c r="O1498" s="186"/>
      <c r="P1498" s="186"/>
      <c r="Q1498" s="187"/>
      <c r="R1498" s="186"/>
      <c r="S1498" s="186"/>
    </row>
    <row r="1499" customFormat="false" ht="14" hidden="false" customHeight="false" outlineLevel="0" collapsed="false">
      <c r="A1499" s="182"/>
      <c r="C1499" s="182"/>
      <c r="D1499" s="183"/>
      <c r="E1499" s="184"/>
      <c r="F1499" s="185"/>
      <c r="H1499" s="182"/>
      <c r="I1499" s="182"/>
      <c r="J1499" s="182"/>
      <c r="K1499" s="182"/>
      <c r="L1499" s="182"/>
      <c r="M1499" s="186"/>
      <c r="N1499" s="186"/>
      <c r="O1499" s="186"/>
      <c r="P1499" s="186"/>
      <c r="Q1499" s="187"/>
      <c r="R1499" s="186"/>
      <c r="S1499" s="186"/>
    </row>
    <row r="1500" customFormat="false" ht="14" hidden="false" customHeight="false" outlineLevel="0" collapsed="false">
      <c r="A1500" s="182"/>
      <c r="C1500" s="182"/>
      <c r="D1500" s="183"/>
      <c r="E1500" s="184"/>
      <c r="F1500" s="185"/>
      <c r="H1500" s="182"/>
      <c r="I1500" s="182"/>
      <c r="J1500" s="182"/>
      <c r="K1500" s="182"/>
      <c r="L1500" s="182"/>
      <c r="M1500" s="186"/>
      <c r="N1500" s="186"/>
      <c r="O1500" s="186"/>
      <c r="P1500" s="186"/>
      <c r="Q1500" s="187"/>
      <c r="R1500" s="186"/>
      <c r="S1500" s="186"/>
    </row>
    <row r="1501" customFormat="false" ht="14" hidden="false" customHeight="false" outlineLevel="0" collapsed="false">
      <c r="A1501" s="182"/>
      <c r="C1501" s="182"/>
      <c r="D1501" s="183"/>
      <c r="E1501" s="184"/>
      <c r="F1501" s="185"/>
      <c r="H1501" s="182"/>
      <c r="I1501" s="182"/>
      <c r="J1501" s="182"/>
      <c r="K1501" s="182"/>
      <c r="L1501" s="182"/>
      <c r="M1501" s="186"/>
      <c r="N1501" s="186"/>
      <c r="O1501" s="186"/>
      <c r="P1501" s="186"/>
      <c r="Q1501" s="187"/>
      <c r="R1501" s="186"/>
      <c r="S1501" s="186"/>
    </row>
    <row r="1502" customFormat="false" ht="14" hidden="false" customHeight="false" outlineLevel="0" collapsed="false">
      <c r="A1502" s="182"/>
      <c r="C1502" s="182"/>
      <c r="D1502" s="183"/>
      <c r="E1502" s="184"/>
      <c r="F1502" s="185"/>
      <c r="H1502" s="182"/>
      <c r="I1502" s="182"/>
      <c r="J1502" s="182"/>
      <c r="K1502" s="182"/>
      <c r="L1502" s="182"/>
      <c r="M1502" s="186"/>
      <c r="N1502" s="186"/>
      <c r="O1502" s="186"/>
      <c r="P1502" s="186"/>
      <c r="Q1502" s="187"/>
      <c r="R1502" s="186"/>
      <c r="S1502" s="186"/>
    </row>
    <row r="1503" customFormat="false" ht="14" hidden="false" customHeight="false" outlineLevel="0" collapsed="false">
      <c r="A1503" s="182"/>
      <c r="C1503" s="182"/>
      <c r="D1503" s="183"/>
      <c r="E1503" s="184"/>
      <c r="F1503" s="185"/>
      <c r="H1503" s="182"/>
      <c r="I1503" s="182"/>
      <c r="J1503" s="182"/>
      <c r="K1503" s="182"/>
      <c r="L1503" s="182"/>
      <c r="M1503" s="186"/>
      <c r="N1503" s="186"/>
      <c r="O1503" s="186"/>
      <c r="P1503" s="186"/>
      <c r="Q1503" s="187"/>
      <c r="R1503" s="186"/>
      <c r="S1503" s="186"/>
    </row>
    <row r="1504" customFormat="false" ht="14" hidden="false" customHeight="false" outlineLevel="0" collapsed="false">
      <c r="A1504" s="182"/>
      <c r="C1504" s="182"/>
      <c r="D1504" s="183"/>
      <c r="E1504" s="184"/>
      <c r="F1504" s="185"/>
      <c r="H1504" s="182"/>
      <c r="I1504" s="182"/>
      <c r="J1504" s="182"/>
      <c r="K1504" s="182"/>
      <c r="L1504" s="182"/>
      <c r="M1504" s="186"/>
      <c r="N1504" s="186"/>
      <c r="O1504" s="186"/>
      <c r="P1504" s="186"/>
      <c r="Q1504" s="187"/>
      <c r="R1504" s="186"/>
      <c r="S1504" s="186"/>
    </row>
    <row r="1505" customFormat="false" ht="14" hidden="false" customHeight="false" outlineLevel="0" collapsed="false">
      <c r="A1505" s="182"/>
      <c r="C1505" s="182"/>
      <c r="D1505" s="183"/>
      <c r="E1505" s="184"/>
      <c r="F1505" s="185"/>
      <c r="H1505" s="182"/>
      <c r="I1505" s="182"/>
      <c r="J1505" s="182"/>
      <c r="K1505" s="182"/>
      <c r="L1505" s="182"/>
      <c r="M1505" s="186"/>
      <c r="N1505" s="186"/>
      <c r="O1505" s="186"/>
      <c r="P1505" s="186"/>
      <c r="Q1505" s="187"/>
      <c r="R1505" s="186"/>
      <c r="S1505" s="186"/>
    </row>
    <row r="1506" customFormat="false" ht="14" hidden="false" customHeight="false" outlineLevel="0" collapsed="false">
      <c r="A1506" s="182"/>
      <c r="C1506" s="182"/>
      <c r="D1506" s="183"/>
      <c r="E1506" s="184"/>
      <c r="F1506" s="185"/>
      <c r="H1506" s="182"/>
      <c r="I1506" s="182"/>
      <c r="J1506" s="182"/>
      <c r="K1506" s="182"/>
      <c r="L1506" s="182"/>
      <c r="M1506" s="186"/>
      <c r="N1506" s="186"/>
      <c r="O1506" s="186"/>
      <c r="P1506" s="186"/>
      <c r="Q1506" s="187"/>
      <c r="R1506" s="186"/>
      <c r="S1506" s="186"/>
    </row>
    <row r="1507" customFormat="false" ht="14" hidden="false" customHeight="false" outlineLevel="0" collapsed="false">
      <c r="A1507" s="182"/>
      <c r="C1507" s="182"/>
      <c r="D1507" s="183"/>
      <c r="E1507" s="184"/>
      <c r="F1507" s="185"/>
      <c r="H1507" s="182"/>
      <c r="I1507" s="182"/>
      <c r="J1507" s="182"/>
      <c r="K1507" s="182"/>
      <c r="L1507" s="182"/>
      <c r="M1507" s="186"/>
      <c r="N1507" s="186"/>
      <c r="O1507" s="186"/>
      <c r="P1507" s="186"/>
      <c r="Q1507" s="187"/>
      <c r="R1507" s="186"/>
      <c r="S1507" s="186"/>
    </row>
    <row r="1508" customFormat="false" ht="14" hidden="false" customHeight="false" outlineLevel="0" collapsed="false">
      <c r="A1508" s="182"/>
      <c r="C1508" s="182"/>
      <c r="D1508" s="183"/>
      <c r="E1508" s="184"/>
      <c r="F1508" s="185"/>
      <c r="H1508" s="182"/>
      <c r="I1508" s="182"/>
      <c r="J1508" s="182"/>
      <c r="K1508" s="182"/>
      <c r="L1508" s="182"/>
      <c r="M1508" s="186"/>
      <c r="N1508" s="186"/>
      <c r="O1508" s="186"/>
      <c r="P1508" s="186"/>
      <c r="Q1508" s="187"/>
      <c r="R1508" s="186"/>
      <c r="S1508" s="186"/>
    </row>
    <row r="1509" customFormat="false" ht="14" hidden="false" customHeight="false" outlineLevel="0" collapsed="false">
      <c r="A1509" s="182"/>
      <c r="C1509" s="182"/>
      <c r="D1509" s="183"/>
      <c r="E1509" s="184"/>
      <c r="F1509" s="185"/>
      <c r="H1509" s="182"/>
      <c r="I1509" s="182"/>
      <c r="J1509" s="182"/>
      <c r="K1509" s="182"/>
      <c r="L1509" s="182"/>
      <c r="M1509" s="186"/>
      <c r="N1509" s="186"/>
      <c r="O1509" s="186"/>
      <c r="P1509" s="186"/>
      <c r="Q1509" s="187"/>
      <c r="R1509" s="186"/>
      <c r="S1509" s="186"/>
    </row>
    <row r="1510" customFormat="false" ht="14" hidden="false" customHeight="false" outlineLevel="0" collapsed="false">
      <c r="A1510" s="182"/>
      <c r="C1510" s="182"/>
      <c r="D1510" s="183"/>
      <c r="E1510" s="184"/>
      <c r="F1510" s="185"/>
      <c r="H1510" s="182"/>
      <c r="I1510" s="182"/>
      <c r="J1510" s="182"/>
      <c r="K1510" s="182"/>
      <c r="L1510" s="182"/>
      <c r="M1510" s="186"/>
      <c r="N1510" s="186"/>
      <c r="O1510" s="186"/>
      <c r="P1510" s="186"/>
      <c r="Q1510" s="187"/>
      <c r="R1510" s="186"/>
      <c r="S1510" s="186"/>
    </row>
    <row r="1511" customFormat="false" ht="14" hidden="false" customHeight="false" outlineLevel="0" collapsed="false">
      <c r="A1511" s="182"/>
      <c r="C1511" s="182"/>
      <c r="D1511" s="183"/>
      <c r="E1511" s="184"/>
      <c r="F1511" s="185"/>
      <c r="H1511" s="182"/>
      <c r="I1511" s="182"/>
      <c r="J1511" s="182"/>
      <c r="K1511" s="182"/>
      <c r="L1511" s="182"/>
      <c r="M1511" s="186"/>
      <c r="N1511" s="186"/>
      <c r="O1511" s="186"/>
      <c r="P1511" s="186"/>
      <c r="Q1511" s="187"/>
      <c r="R1511" s="186"/>
      <c r="S1511" s="186"/>
    </row>
    <row r="1512" customFormat="false" ht="14" hidden="false" customHeight="false" outlineLevel="0" collapsed="false">
      <c r="A1512" s="182"/>
      <c r="C1512" s="182"/>
      <c r="D1512" s="183"/>
      <c r="E1512" s="184"/>
      <c r="F1512" s="185"/>
      <c r="H1512" s="182"/>
      <c r="I1512" s="182"/>
      <c r="J1512" s="182"/>
      <c r="K1512" s="182"/>
      <c r="L1512" s="182"/>
      <c r="M1512" s="186"/>
      <c r="N1512" s="186"/>
      <c r="O1512" s="186"/>
      <c r="P1512" s="186"/>
      <c r="Q1512" s="187"/>
      <c r="R1512" s="186"/>
      <c r="S1512" s="186"/>
    </row>
    <row r="1513" customFormat="false" ht="14" hidden="false" customHeight="false" outlineLevel="0" collapsed="false">
      <c r="A1513" s="182"/>
      <c r="C1513" s="182"/>
      <c r="D1513" s="183"/>
      <c r="E1513" s="184"/>
      <c r="F1513" s="185"/>
      <c r="H1513" s="182"/>
      <c r="I1513" s="182"/>
      <c r="J1513" s="182"/>
      <c r="K1513" s="182"/>
      <c r="L1513" s="182"/>
      <c r="M1513" s="186"/>
      <c r="N1513" s="186"/>
      <c r="O1513" s="186"/>
      <c r="P1513" s="186"/>
      <c r="Q1513" s="187"/>
      <c r="R1513" s="186"/>
      <c r="S1513" s="186"/>
    </row>
    <row r="1514" customFormat="false" ht="14" hidden="false" customHeight="false" outlineLevel="0" collapsed="false">
      <c r="A1514" s="182"/>
      <c r="C1514" s="182"/>
      <c r="D1514" s="183"/>
      <c r="E1514" s="184"/>
      <c r="F1514" s="185"/>
      <c r="H1514" s="182"/>
      <c r="I1514" s="182"/>
      <c r="J1514" s="182"/>
      <c r="K1514" s="182"/>
      <c r="L1514" s="182"/>
      <c r="M1514" s="186"/>
      <c r="N1514" s="186"/>
      <c r="O1514" s="186"/>
      <c r="P1514" s="186"/>
      <c r="Q1514" s="187"/>
      <c r="R1514" s="186"/>
      <c r="S1514" s="186"/>
    </row>
    <row r="1515" customFormat="false" ht="14" hidden="false" customHeight="false" outlineLevel="0" collapsed="false">
      <c r="A1515" s="182"/>
      <c r="C1515" s="182"/>
      <c r="D1515" s="183"/>
      <c r="E1515" s="184"/>
      <c r="F1515" s="185"/>
      <c r="H1515" s="182"/>
      <c r="I1515" s="182"/>
      <c r="J1515" s="182"/>
      <c r="K1515" s="182"/>
      <c r="L1515" s="182"/>
      <c r="M1515" s="186"/>
      <c r="N1515" s="186"/>
      <c r="O1515" s="186"/>
      <c r="P1515" s="186"/>
      <c r="Q1515" s="187"/>
      <c r="R1515" s="186"/>
      <c r="S1515" s="186"/>
    </row>
    <row r="1516" customFormat="false" ht="14" hidden="false" customHeight="false" outlineLevel="0" collapsed="false">
      <c r="A1516" s="182"/>
      <c r="C1516" s="182"/>
      <c r="D1516" s="183"/>
      <c r="E1516" s="184"/>
      <c r="F1516" s="185"/>
      <c r="H1516" s="182"/>
      <c r="I1516" s="182"/>
      <c r="J1516" s="182"/>
      <c r="K1516" s="182"/>
      <c r="L1516" s="182"/>
      <c r="M1516" s="186"/>
      <c r="N1516" s="186"/>
      <c r="O1516" s="186"/>
      <c r="P1516" s="186"/>
      <c r="Q1516" s="187"/>
      <c r="R1516" s="186"/>
      <c r="S1516" s="186"/>
    </row>
  </sheetData>
  <autoFilter ref="B11:T11"/>
  <conditionalFormatting sqref="B12">
    <cfRule type="duplicateValues" priority="2" aboveAverage="0" equalAverage="0" bottom="0" percent="0" rank="0" text="" dxfId="0"/>
  </conditionalFormatting>
  <conditionalFormatting sqref="B511 A536:A1048576 A529:A534 A512:A526 B1:B270 B272:B506">
    <cfRule type="duplicateValues" priority="3" aboveAverage="0" equalAverage="0" bottom="0" percent="0" rank="0" text="" dxfId="1"/>
  </conditionalFormatting>
  <hyperlinks>
    <hyperlink ref="D35" r:id="rId1" display="I"/>
    <hyperlink ref="D139" r:id="rId2" display="H"/>
    <hyperlink ref="D140" r:id="rId3" display="F"/>
    <hyperlink ref="D166" r:id="rId4" display="F, I"/>
    <hyperlink ref="D174" r:id="rId5" display="H"/>
    <hyperlink ref="D296" r:id="rId6" display="H"/>
    <hyperlink ref="D317" r:id="rId7" display="H"/>
    <hyperlink ref="D327" r:id="rId8" display="F"/>
    <hyperlink ref="D332" r:id="rId9" display="H"/>
    <hyperlink ref="D333" r:id="rId10" display="H"/>
    <hyperlink ref="D348" r:id="rId11" display="F"/>
    <hyperlink ref="D412" r:id="rId12" display="F"/>
    <hyperlink ref="D472" r:id="rId13" display="i"/>
    <hyperlink ref="A483" r:id="rId14" display="5915-41-3"/>
    <hyperlink ref="D493" r:id="rId15" display="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5" scale="100" firstPageNumber="0" fitToWidth="1" fitToHeight="14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  <Company>NYS IPM Program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2010-03-03T20:30:38Z</dcterms:created>
  <dc:creator>Debra Marvin</dc:creator>
  <dc:description/>
  <dc:language>es-AR</dc:language>
  <cp:lastModifiedBy>Marcus Lopez</cp:lastModifiedBy>
  <dcterms:modified xsi:type="dcterms:W3CDTF">2022-04-29T15:01:46Z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NYS IPM Program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