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os\Finanzas\documentos\"/>
    </mc:Choice>
  </mc:AlternateContent>
  <xr:revisionPtr revIDLastSave="0" documentId="13_ncr:1_{FA365E21-3E5E-4522-826D-6E94A7F6BCCF}" xr6:coauthVersionLast="47" xr6:coauthVersionMax="47" xr10:uidLastSave="{00000000-0000-0000-0000-000000000000}"/>
  <bookViews>
    <workbookView xWindow="-110" yWindow="-110" windowWidth="19420" windowHeight="10560" xr2:uid="{A49CED7D-81D5-4A6C-A85D-C63A0F937790}"/>
  </bookViews>
  <sheets>
    <sheet name="Hoja1" sheetId="1" r:id="rId1"/>
    <sheet name="PENSION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" i="4" l="1"/>
  <c r="B2" i="4"/>
  <c r="B4" i="1"/>
  <c r="F10" i="1"/>
  <c r="I6" i="1" s="1"/>
  <c r="K7" i="1" s="1"/>
  <c r="I23" i="1"/>
  <c r="H3" i="4"/>
  <c r="H4" i="4" s="1"/>
  <c r="B44" i="4"/>
  <c r="B45" i="4" s="1"/>
  <c r="B46" i="4" s="1"/>
  <c r="B47" i="4" s="1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5" i="4"/>
  <c r="B4" i="4"/>
  <c r="B3" i="4"/>
  <c r="F9" i="1"/>
  <c r="G9" i="1"/>
  <c r="B8" i="1"/>
  <c r="D27" i="1"/>
  <c r="B15" i="1"/>
  <c r="B10" i="1"/>
  <c r="B9" i="1"/>
  <c r="B6" i="1"/>
  <c r="B7" i="1"/>
  <c r="B11" i="1"/>
  <c r="B12" i="1"/>
  <c r="B13" i="1"/>
  <c r="B14" i="1"/>
  <c r="B5" i="1"/>
  <c r="E7" i="1"/>
  <c r="C8" i="1"/>
  <c r="A1" i="1"/>
  <c r="D8" i="1" l="1"/>
  <c r="J12" i="1" s="1"/>
  <c r="H5" i="4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J21" i="1"/>
  <c r="J19" i="1"/>
  <c r="J13" i="1"/>
  <c r="J17" i="1"/>
  <c r="J15" i="1"/>
  <c r="J18" i="1"/>
  <c r="J16" i="1"/>
  <c r="J20" i="1"/>
  <c r="J14" i="1" l="1"/>
  <c r="J22" i="1"/>
</calcChain>
</file>

<file path=xl/sharedStrings.xml><?xml version="1.0" encoding="utf-8"?>
<sst xmlns="http://schemas.openxmlformats.org/spreadsheetml/2006/main" count="90" uniqueCount="64">
  <si>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</si>
  <si>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</si>
  <si>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</si>
  <si>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</si>
  <si>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</si>
  <si>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</si>
  <si>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</si>
  <si>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</si>
  <si>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</si>
  <si>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</si>
  <si>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</si>
  <si>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</si>
  <si>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gfe</t>
  </si>
  <si>
    <t>mensual</t>
  </si>
  <si>
    <t>trabajo good</t>
  </si>
  <si>
    <t>trabajo normie</t>
  </si>
  <si>
    <t>U</t>
  </si>
  <si>
    <t>Transporte</t>
  </si>
  <si>
    <t>FIJO</t>
  </si>
  <si>
    <t>Mensual</t>
  </si>
  <si>
    <t>Yonny</t>
  </si>
  <si>
    <t>Suscrips</t>
  </si>
  <si>
    <t>suscrips</t>
  </si>
  <si>
    <t>Meditopia</t>
  </si>
  <si>
    <t>Audifonos</t>
  </si>
  <si>
    <t>VAR</t>
  </si>
  <si>
    <t>Personal</t>
  </si>
  <si>
    <t>Libros</t>
  </si>
  <si>
    <t>Fondo - Emerg.</t>
  </si>
  <si>
    <t>Deudas</t>
  </si>
  <si>
    <t>Celular</t>
  </si>
  <si>
    <t>Pension</t>
  </si>
  <si>
    <t>Vivienda</t>
  </si>
  <si>
    <t>Fondo - oportunidad</t>
  </si>
  <si>
    <t>Ropa</t>
  </si>
  <si>
    <t>Otros</t>
  </si>
  <si>
    <t>Fondo - emerg</t>
  </si>
  <si>
    <t>Seguro 6 meses</t>
  </si>
  <si>
    <t>Nuevo cel</t>
  </si>
  <si>
    <t>Reparacion</t>
  </si>
  <si>
    <t>Robo Disp Elect</t>
  </si>
  <si>
    <t>Comida</t>
  </si>
  <si>
    <t>Salidas</t>
  </si>
  <si>
    <t>Fondo - oport.</t>
  </si>
  <si>
    <t>Inversion</t>
  </si>
  <si>
    <t>Accesorios</t>
  </si>
  <si>
    <t>Perfumes</t>
  </si>
  <si>
    <t>Gafas</t>
  </si>
  <si>
    <t>Reloj</t>
  </si>
  <si>
    <t>Saldo Fijo</t>
  </si>
  <si>
    <t>Otros pagos</t>
  </si>
  <si>
    <t>Monitorias</t>
  </si>
  <si>
    <t>ENTER.CO</t>
  </si>
  <si>
    <t>MEDIO SALARIO ANUAL</t>
  </si>
  <si>
    <t>1 SALARIO ANUAL</t>
  </si>
  <si>
    <t>2 SALARIOS ANUALES</t>
  </si>
  <si>
    <t>3 SALARIOS ANUALES</t>
  </si>
  <si>
    <t>5 SALARIOS ANUALES</t>
  </si>
  <si>
    <t>7 SALARIOS ANUALES</t>
  </si>
  <si>
    <t>8-10 SALARIOS ANUALES</t>
  </si>
  <si>
    <t>10 SALARIOS ANUALES</t>
  </si>
  <si>
    <t>LO QUE DEBO AHORRAR</t>
  </si>
  <si>
    <t>medio salario pasivo</t>
  </si>
  <si>
    <t>portatil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</si>
</sst>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44" fontId="0" fillId="0" borderId="0" xfId="0" applyNumberFormat="1"/>
    <xf numFmtId="1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PENSION!$G$2:$G$47</c:f>
              <c:numCache>
                <c:formatCode>General</c:formatCode>
                <c:ptCount val="46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  <c:pt idx="40">
                  <c:v>2061</c:v>
                </c:pt>
                <c:pt idx="41">
                  <c:v>2062</c:v>
                </c:pt>
                <c:pt idx="42">
                  <c:v>2063</c:v>
                </c:pt>
                <c:pt idx="43">
                  <c:v>2064</c:v>
                </c:pt>
                <c:pt idx="44">
                  <c:v>2065</c:v>
                </c:pt>
                <c:pt idx="45">
                  <c:v>2066</c:v>
                </c:pt>
              </c:numCache>
            </c:numRef>
          </c:xVal>
          <c:yVal>
            <c:numRef>
              <c:f>PENSION!$H$2:$H$47</c:f>
              <c:numCache>
                <c:formatCode>General</c:formatCode>
                <c:ptCount val="46"/>
                <c:pt idx="0">
                  <c:v>110000</c:v>
                </c:pt>
                <c:pt idx="1">
                  <c:v>225500</c:v>
                </c:pt>
                <c:pt idx="2">
                  <c:v>346775</c:v>
                </c:pt>
                <c:pt idx="3">
                  <c:v>474113.75</c:v>
                </c:pt>
                <c:pt idx="4">
                  <c:v>607819.4375</c:v>
                </c:pt>
                <c:pt idx="5">
                  <c:v>748210.40937500005</c:v>
                </c:pt>
                <c:pt idx="6">
                  <c:v>895620.92984375008</c:v>
                </c:pt>
                <c:pt idx="7">
                  <c:v>1050401.9763359376</c:v>
                </c:pt>
                <c:pt idx="8">
                  <c:v>1212922.0751527345</c:v>
                </c:pt>
                <c:pt idx="9">
                  <c:v>1383568.1789103711</c:v>
                </c:pt>
                <c:pt idx="10">
                  <c:v>1562746.5878558897</c:v>
                </c:pt>
                <c:pt idx="11">
                  <c:v>1750883.9172486842</c:v>
                </c:pt>
                <c:pt idx="12">
                  <c:v>1948428.1131111183</c:v>
                </c:pt>
                <c:pt idx="13">
                  <c:v>2155849.5187666742</c:v>
                </c:pt>
                <c:pt idx="14">
                  <c:v>2373641.9947050079</c:v>
                </c:pt>
                <c:pt idx="15">
                  <c:v>2602324.0944402581</c:v>
                </c:pt>
                <c:pt idx="16">
                  <c:v>2842440.299162271</c:v>
                </c:pt>
                <c:pt idx="17">
                  <c:v>3094562.3141203844</c:v>
                </c:pt>
                <c:pt idx="18">
                  <c:v>3359290.4298264035</c:v>
                </c:pt>
                <c:pt idx="19">
                  <c:v>3637254.9513177238</c:v>
                </c:pt>
                <c:pt idx="20">
                  <c:v>3929117.6988836098</c:v>
                </c:pt>
                <c:pt idx="21">
                  <c:v>4235573.5838277899</c:v>
                </c:pt>
                <c:pt idx="22">
                  <c:v>4557352.263019179</c:v>
                </c:pt>
                <c:pt idx="23">
                  <c:v>4895219.8761701379</c:v>
                </c:pt>
                <c:pt idx="24">
                  <c:v>5249980.8699786449</c:v>
                </c:pt>
                <c:pt idx="25">
                  <c:v>5622479.9134775773</c:v>
                </c:pt>
                <c:pt idx="26">
                  <c:v>6013603.9091514563</c:v>
                </c:pt>
                <c:pt idx="27">
                  <c:v>6424284.1046090294</c:v>
                </c:pt>
                <c:pt idx="28">
                  <c:v>6855498.3098394806</c:v>
                </c:pt>
                <c:pt idx="29">
                  <c:v>7308273.2253314545</c:v>
                </c:pt>
                <c:pt idx="30">
                  <c:v>7783686.8865980273</c:v>
                </c:pt>
                <c:pt idx="31">
                  <c:v>8282871.2309279284</c:v>
                </c:pt>
                <c:pt idx="32">
                  <c:v>8807014.7924743257</c:v>
                </c:pt>
                <c:pt idx="33">
                  <c:v>9357365.5320980418</c:v>
                </c:pt>
                <c:pt idx="34">
                  <c:v>9935233.8087029438</c:v>
                </c:pt>
                <c:pt idx="35">
                  <c:v>10541995.499138091</c:v>
                </c:pt>
                <c:pt idx="36">
                  <c:v>11179095.274094995</c:v>
                </c:pt>
                <c:pt idx="37">
                  <c:v>11848050.037799746</c:v>
                </c:pt>
                <c:pt idx="38">
                  <c:v>12550452.539689733</c:v>
                </c:pt>
                <c:pt idx="39">
                  <c:v>13287975.166674219</c:v>
                </c:pt>
                <c:pt idx="40">
                  <c:v>14062373.92500793</c:v>
                </c:pt>
                <c:pt idx="41">
                  <c:v>14875492.621258326</c:v>
                </c:pt>
                <c:pt idx="42">
                  <c:v>15729267.252321241</c:v>
                </c:pt>
                <c:pt idx="43">
                  <c:v>16625730.614937304</c:v>
                </c:pt>
                <c:pt idx="44">
                  <c:v>17567017.145684168</c:v>
                </c:pt>
                <c:pt idx="45" formatCode="_(&quot;$&quot;* #,##0.00_);_(&quot;$&quot;* \(#,##0.00\);_(&quot;$&quot;* &quot;-&quot;??_);_(@_)">
                  <c:v>18555368.002968375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5-4CB7-83D6-91707821B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41520"/>
        <c:axId val="645241936"/>
      </c:scatterChart>
      <c:valAx>
        <c:axId val="64524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5241936"/>
        <c:crosses val="autoZero"/>
        <c:crossBetween val="midCat"/>
      </c:valAx>
      <c:valAx>
        <c:axId val="64524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524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13</xdr:row>
      <xdr:rowOff>149225</xdr:rowOff>
    </xdr:from>
    <xdr:to>
      <xdr:col>14</xdr:col>
      <xdr:colOff>142875</xdr:colOff>
      <xdr:row>28</xdr:row>
      <xdr:rowOff>130175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BA67CD-3D02-46E1-8AA8-A4BED442F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F2397-C1D9-45EA-B1A1-F72D28340612}">
  <dimension ref="A1:K35"/>
  <sheetViews>
    <sheetView tabSelected="1" workbookViewId="0">
      <selection activeCell="G18" sqref="G18"/>
    </sheetView>
  </sheetViews>
  <sheetFormatPr baseColWidth="10" defaultRowHeight="14.5" x14ac:dyDescent="0.35"/>
  <cols>
    <col min="2" max="2" width="11.81640625" bestFit="1" customWidth="1"/>
    <col min="4" max="4" width="13.26953125" bestFit="1" customWidth="1"/>
    <col min="5" max="5" width="13.6328125" customWidth="1"/>
    <col min="8" max="8" width="19.90625" customWidth="1"/>
    <col min="9" max="9" width="9" customWidth="1"/>
  </cols>
  <sheetData>
    <row r="1" spans="1:11" x14ac:dyDescent="0.35">
      <c r="A1">
        <f>7*5*2</f>
        <v>70</v>
      </c>
    </row>
    <row r="2" spans="1:11" x14ac:dyDescent="0.35">
      <c r="E2" t="s">
        <v>13</v>
      </c>
      <c r="H2" t="s">
        <v>18</v>
      </c>
      <c r="I2" t="s">
        <v>19</v>
      </c>
    </row>
    <row r="3" spans="1:11" x14ac:dyDescent="0.35">
      <c r="D3" t="s">
        <v>14</v>
      </c>
      <c r="E3">
        <v>1400000</v>
      </c>
    </row>
    <row r="4" spans="1:11" x14ac:dyDescent="0.35">
      <c r="A4" t="s">
        <v>0</v>
      </c>
      <c r="B4">
        <f>E7+(5*3650)+E3+E4</f>
        <v>1813250</v>
      </c>
      <c r="D4" t="s">
        <v>12</v>
      </c>
      <c r="E4">
        <v>50000</v>
      </c>
      <c r="H4" t="s">
        <v>17</v>
      </c>
      <c r="I4">
        <v>40000</v>
      </c>
    </row>
    <row r="5" spans="1:11" x14ac:dyDescent="0.35">
      <c r="A5" t="s">
        <v>1</v>
      </c>
      <c r="B5">
        <f>SUM($E$4:$E$6)</f>
        <v>315000</v>
      </c>
      <c r="D5" t="s">
        <v>15</v>
      </c>
      <c r="E5">
        <v>200000</v>
      </c>
      <c r="H5" t="s">
        <v>20</v>
      </c>
      <c r="I5">
        <v>8000</v>
      </c>
    </row>
    <row r="6" spans="1:11" x14ac:dyDescent="0.35">
      <c r="A6" t="s">
        <v>2</v>
      </c>
      <c r="B6">
        <f t="shared" ref="B6:B14" si="0">SUM($E$4:$E$6)</f>
        <v>315000</v>
      </c>
      <c r="D6" t="s">
        <v>17</v>
      </c>
      <c r="E6">
        <v>65000</v>
      </c>
      <c r="H6" t="s">
        <v>21</v>
      </c>
      <c r="I6">
        <f>F10/12</f>
        <v>12833.333333333334</v>
      </c>
    </row>
    <row r="7" spans="1:11" x14ac:dyDescent="0.35">
      <c r="A7" t="s">
        <v>3</v>
      </c>
      <c r="B7">
        <f t="shared" si="0"/>
        <v>315000</v>
      </c>
      <c r="D7" t="s">
        <v>51</v>
      </c>
      <c r="E7">
        <f>345000</f>
        <v>345000</v>
      </c>
      <c r="H7" t="s">
        <v>24</v>
      </c>
      <c r="I7">
        <v>28000</v>
      </c>
      <c r="K7">
        <f>I5+I7+I6+I4</f>
        <v>88833.333333333343</v>
      </c>
    </row>
    <row r="8" spans="1:11" x14ac:dyDescent="0.35">
      <c r="A8" t="s">
        <v>4</v>
      </c>
      <c r="B8">
        <f>SUM($E$4:$E$6)</f>
        <v>315000</v>
      </c>
      <c r="C8">
        <f>SUM(E4:E6)</f>
        <v>315000</v>
      </c>
      <c r="D8">
        <f>C8-K7</f>
        <v>226166.66666666666</v>
      </c>
    </row>
    <row r="9" spans="1:11" x14ac:dyDescent="0.35">
      <c r="A9" t="s">
        <v>5</v>
      </c>
      <c r="B9">
        <f>E7+(5*3650)+E3+E4</f>
        <v>1813250</v>
      </c>
      <c r="F9">
        <f>1900*2*5*4*4.5</f>
        <v>342000</v>
      </c>
      <c r="G9">
        <f>F9*2/12</f>
        <v>57000</v>
      </c>
    </row>
    <row r="10" spans="1:11" x14ac:dyDescent="0.35">
      <c r="A10" t="s">
        <v>6</v>
      </c>
      <c r="B10">
        <f>E7+E3+E4</f>
        <v>1795000</v>
      </c>
      <c r="F10">
        <f>40000+114000</f>
        <v>154000</v>
      </c>
    </row>
    <row r="11" spans="1:11" x14ac:dyDescent="0.35">
      <c r="A11" t="s">
        <v>7</v>
      </c>
      <c r="B11">
        <f t="shared" si="0"/>
        <v>315000</v>
      </c>
      <c r="H11" t="s">
        <v>25</v>
      </c>
    </row>
    <row r="12" spans="1:11" x14ac:dyDescent="0.35">
      <c r="A12" t="s">
        <v>8</v>
      </c>
      <c r="B12">
        <f t="shared" si="0"/>
        <v>315000</v>
      </c>
      <c r="H12" t="s">
        <v>26</v>
      </c>
      <c r="I12">
        <v>15</v>
      </c>
      <c r="J12" s="3">
        <f>$D$8*(I12%)</f>
        <v>33925</v>
      </c>
    </row>
    <row r="13" spans="1:11" x14ac:dyDescent="0.35">
      <c r="A13" t="s">
        <v>9</v>
      </c>
      <c r="B13">
        <f t="shared" si="0"/>
        <v>315000</v>
      </c>
      <c r="H13" t="s">
        <v>27</v>
      </c>
      <c r="I13">
        <v>10</v>
      </c>
      <c r="J13" s="3">
        <f>$D$8*(I13%)</f>
        <v>22616.666666666668</v>
      </c>
    </row>
    <row r="14" spans="1:11" x14ac:dyDescent="0.35">
      <c r="A14" t="s">
        <v>10</v>
      </c>
      <c r="B14">
        <f t="shared" si="0"/>
        <v>315000</v>
      </c>
      <c r="E14" t="s">
        <v>22</v>
      </c>
      <c r="F14" t="s">
        <v>52</v>
      </c>
      <c r="H14" t="s">
        <v>28</v>
      </c>
      <c r="I14">
        <v>5</v>
      </c>
      <c r="J14" s="3">
        <f t="shared" ref="J14:J19" si="1">$D$8*(I14%)</f>
        <v>11308.333333333334</v>
      </c>
    </row>
    <row r="15" spans="1:11" x14ac:dyDescent="0.35">
      <c r="A15" t="s">
        <v>11</v>
      </c>
      <c r="B15">
        <f>E7+E3+E4- 800000</f>
        <v>995000</v>
      </c>
      <c r="E15" t="s">
        <v>22</v>
      </c>
      <c r="F15" t="s">
        <v>23</v>
      </c>
      <c r="H15" t="s">
        <v>35</v>
      </c>
      <c r="I15">
        <v>5</v>
      </c>
      <c r="J15" s="3">
        <f t="shared" si="1"/>
        <v>11308.333333333334</v>
      </c>
    </row>
    <row r="16" spans="1:11" x14ac:dyDescent="0.35">
      <c r="E16" t="s">
        <v>35</v>
      </c>
      <c r="F16" t="s">
        <v>35</v>
      </c>
      <c r="H16" t="s">
        <v>30</v>
      </c>
      <c r="I16">
        <v>20</v>
      </c>
      <c r="J16" s="3">
        <f t="shared" si="1"/>
        <v>45233.333333333336</v>
      </c>
    </row>
    <row r="17" spans="4:10" x14ac:dyDescent="0.35">
      <c r="E17" t="s">
        <v>35</v>
      </c>
      <c r="F17" t="s">
        <v>29</v>
      </c>
      <c r="H17" t="s">
        <v>31</v>
      </c>
      <c r="I17">
        <v>5</v>
      </c>
      <c r="J17" s="3">
        <f t="shared" si="1"/>
        <v>11308.333333333334</v>
      </c>
    </row>
    <row r="18" spans="4:10" x14ac:dyDescent="0.35">
      <c r="E18" t="s">
        <v>36</v>
      </c>
      <c r="F18" t="s">
        <v>40</v>
      </c>
      <c r="H18" t="s">
        <v>32</v>
      </c>
      <c r="I18">
        <v>5</v>
      </c>
      <c r="J18" s="3">
        <f t="shared" si="1"/>
        <v>11308.333333333334</v>
      </c>
    </row>
    <row r="19" spans="4:10" x14ac:dyDescent="0.35">
      <c r="E19" t="s">
        <v>36</v>
      </c>
      <c r="F19" t="s">
        <v>37</v>
      </c>
      <c r="H19" t="s">
        <v>33</v>
      </c>
      <c r="I19">
        <v>5</v>
      </c>
      <c r="J19" s="3">
        <f t="shared" si="1"/>
        <v>11308.333333333334</v>
      </c>
    </row>
    <row r="20" spans="4:10" x14ac:dyDescent="0.35">
      <c r="E20" t="s">
        <v>30</v>
      </c>
      <c r="F20" t="s">
        <v>38</v>
      </c>
      <c r="H20" t="s">
        <v>34</v>
      </c>
      <c r="I20">
        <v>20</v>
      </c>
      <c r="J20" s="3">
        <f>$D$8*(I20%)</f>
        <v>45233.333333333336</v>
      </c>
    </row>
    <row r="21" spans="4:10" x14ac:dyDescent="0.35">
      <c r="E21" t="s">
        <v>30</v>
      </c>
      <c r="F21" t="s">
        <v>39</v>
      </c>
      <c r="H21" t="s">
        <v>16</v>
      </c>
      <c r="I21">
        <v>5</v>
      </c>
      <c r="J21" s="3">
        <f>$D$8*(I21%)</f>
        <v>11308.333333333334</v>
      </c>
    </row>
    <row r="22" spans="4:10" x14ac:dyDescent="0.35">
      <c r="E22" t="s">
        <v>31</v>
      </c>
      <c r="F22" t="s">
        <v>31</v>
      </c>
      <c r="H22" t="s">
        <v>63</v>
      </c>
      <c r="I22">
        <v>5</v>
      </c>
      <c r="J22" s="3">
        <f>$D$8*(I22%)</f>
        <v>11308.333333333334</v>
      </c>
    </row>
    <row r="23" spans="4:10" x14ac:dyDescent="0.35">
      <c r="E23" t="s">
        <v>26</v>
      </c>
      <c r="F23" t="s">
        <v>41</v>
      </c>
      <c r="I23">
        <f>SUM(I12:I22)</f>
        <v>100</v>
      </c>
    </row>
    <row r="24" spans="4:10" x14ac:dyDescent="0.35">
      <c r="E24" t="s">
        <v>26</v>
      </c>
      <c r="F24" t="s">
        <v>42</v>
      </c>
    </row>
    <row r="25" spans="4:10" x14ac:dyDescent="0.35">
      <c r="E25" t="s">
        <v>32</v>
      </c>
      <c r="F25" t="s">
        <v>32</v>
      </c>
    </row>
    <row r="26" spans="4:10" x14ac:dyDescent="0.35">
      <c r="E26" t="s">
        <v>43</v>
      </c>
      <c r="F26" t="s">
        <v>44</v>
      </c>
    </row>
    <row r="27" spans="4:10" x14ac:dyDescent="0.35">
      <c r="D27">
        <f>5000000/36</f>
        <v>138888.88888888888</v>
      </c>
      <c r="E27" t="s">
        <v>34</v>
      </c>
      <c r="F27" t="s">
        <v>48</v>
      </c>
    </row>
    <row r="28" spans="4:10" x14ac:dyDescent="0.35">
      <c r="E28" t="s">
        <v>34</v>
      </c>
      <c r="F28" t="s">
        <v>46</v>
      </c>
    </row>
    <row r="29" spans="4:10" x14ac:dyDescent="0.35">
      <c r="E29" t="s">
        <v>34</v>
      </c>
      <c r="F29" t="s">
        <v>34</v>
      </c>
    </row>
    <row r="30" spans="4:10" x14ac:dyDescent="0.35">
      <c r="E30" t="s">
        <v>34</v>
      </c>
      <c r="F30" t="s">
        <v>47</v>
      </c>
    </row>
    <row r="31" spans="4:10" x14ac:dyDescent="0.35">
      <c r="E31" t="s">
        <v>34</v>
      </c>
      <c r="F31" t="s">
        <v>45</v>
      </c>
    </row>
    <row r="32" spans="4:10" x14ac:dyDescent="0.35">
      <c r="E32" t="s">
        <v>17</v>
      </c>
      <c r="F32" t="s">
        <v>17</v>
      </c>
    </row>
    <row r="33" spans="5:6" x14ac:dyDescent="0.35">
      <c r="E33" t="s">
        <v>20</v>
      </c>
      <c r="F33" t="s">
        <v>49</v>
      </c>
    </row>
    <row r="34" spans="5:6" x14ac:dyDescent="0.35">
      <c r="E34" t="s">
        <v>20</v>
      </c>
      <c r="F34" t="s">
        <v>50</v>
      </c>
    </row>
    <row r="35" spans="5:6" x14ac:dyDescent="0.35">
      <c r="E35" t="s">
        <v>24</v>
      </c>
      <c r="F35" t="s">
        <v>24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32DAD-00D0-41B9-A093-D886F48B6703}">
  <dimension ref="B2:H50"/>
  <sheetViews>
    <sheetView topLeftCell="B4" workbookViewId="0">
      <selection activeCell="H2" sqref="H2"/>
    </sheetView>
  </sheetViews>
  <sheetFormatPr baseColWidth="10" defaultRowHeight="14.5" x14ac:dyDescent="0.35"/>
  <cols>
    <col min="1" max="1" width="17.26953125" customWidth="1"/>
    <col min="2" max="2" width="15.08984375" bestFit="1" customWidth="1"/>
    <col min="4" max="4" width="24.08984375" customWidth="1"/>
    <col min="7" max="7" width="17.7265625" bestFit="1" customWidth="1"/>
    <col min="8" max="8" width="15.08984375" bestFit="1" customWidth="1"/>
  </cols>
  <sheetData>
    <row r="2" spans="2:8" x14ac:dyDescent="0.35">
      <c r="B2">
        <f>1900000*12</f>
        <v>22800000</v>
      </c>
      <c r="C2">
        <v>19</v>
      </c>
      <c r="G2">
        <v>2021</v>
      </c>
      <c r="H2">
        <v>110000</v>
      </c>
    </row>
    <row r="3" spans="2:8" x14ac:dyDescent="0.35">
      <c r="B3">
        <f>B2+(B2*0.01)</f>
        <v>23028000</v>
      </c>
      <c r="C3">
        <v>20</v>
      </c>
      <c r="G3">
        <v>2022</v>
      </c>
      <c r="H3">
        <f>H2+(H2*0.05)+110000</f>
        <v>225500</v>
      </c>
    </row>
    <row r="4" spans="2:8" x14ac:dyDescent="0.35">
      <c r="B4">
        <f>B3+(B3*0.01)</f>
        <v>23258280</v>
      </c>
      <c r="C4">
        <v>21</v>
      </c>
      <c r="G4">
        <v>2023</v>
      </c>
      <c r="H4">
        <f>H3+(H3*0.05)+110000</f>
        <v>346775</v>
      </c>
    </row>
    <row r="5" spans="2:8" x14ac:dyDescent="0.35">
      <c r="B5">
        <f>B4+(B4*0.01)</f>
        <v>23490862.800000001</v>
      </c>
      <c r="C5">
        <v>22</v>
      </c>
      <c r="G5">
        <v>2024</v>
      </c>
      <c r="H5">
        <f t="shared" ref="H5:H47" si="0">H4+(H4*0.05)+110000</f>
        <v>474113.75</v>
      </c>
    </row>
    <row r="6" spans="2:8" x14ac:dyDescent="0.35">
      <c r="B6">
        <f t="shared" ref="B6:B47" si="1">B5+(B5*0.01)</f>
        <v>23725771.427999999</v>
      </c>
      <c r="C6">
        <v>23</v>
      </c>
      <c r="G6">
        <v>2025</v>
      </c>
      <c r="H6">
        <f t="shared" si="0"/>
        <v>607819.4375</v>
      </c>
    </row>
    <row r="7" spans="2:8" x14ac:dyDescent="0.35">
      <c r="B7">
        <f t="shared" si="1"/>
        <v>23963029.142280001</v>
      </c>
      <c r="C7">
        <v>24</v>
      </c>
      <c r="G7">
        <v>2026</v>
      </c>
      <c r="H7">
        <f t="shared" si="0"/>
        <v>748210.40937500005</v>
      </c>
    </row>
    <row r="8" spans="2:8" x14ac:dyDescent="0.35">
      <c r="B8">
        <f t="shared" si="1"/>
        <v>24202659.4337028</v>
      </c>
      <c r="C8">
        <v>25</v>
      </c>
      <c r="G8">
        <v>2027</v>
      </c>
      <c r="H8">
        <f t="shared" si="0"/>
        <v>895620.92984375008</v>
      </c>
    </row>
    <row r="9" spans="2:8" x14ac:dyDescent="0.35">
      <c r="B9">
        <f t="shared" si="1"/>
        <v>24444686.028039828</v>
      </c>
      <c r="C9">
        <v>26</v>
      </c>
      <c r="G9">
        <v>2028</v>
      </c>
      <c r="H9">
        <f t="shared" si="0"/>
        <v>1050401.9763359376</v>
      </c>
    </row>
    <row r="10" spans="2:8" x14ac:dyDescent="0.35">
      <c r="B10">
        <f t="shared" si="1"/>
        <v>24689132.888320226</v>
      </c>
      <c r="C10">
        <v>27</v>
      </c>
      <c r="G10">
        <v>2029</v>
      </c>
      <c r="H10">
        <f t="shared" si="0"/>
        <v>1212922.0751527345</v>
      </c>
    </row>
    <row r="11" spans="2:8" x14ac:dyDescent="0.35">
      <c r="B11">
        <f t="shared" si="1"/>
        <v>24936024.217203427</v>
      </c>
      <c r="C11">
        <v>28</v>
      </c>
      <c r="G11">
        <v>2030</v>
      </c>
      <c r="H11">
        <f t="shared" si="0"/>
        <v>1383568.1789103711</v>
      </c>
    </row>
    <row r="12" spans="2:8" x14ac:dyDescent="0.35">
      <c r="B12">
        <f t="shared" si="1"/>
        <v>25185384.45937546</v>
      </c>
      <c r="C12">
        <v>29</v>
      </c>
      <c r="G12">
        <v>2031</v>
      </c>
      <c r="H12">
        <f t="shared" si="0"/>
        <v>1562746.5878558897</v>
      </c>
    </row>
    <row r="13" spans="2:8" x14ac:dyDescent="0.35">
      <c r="B13">
        <f t="shared" si="1"/>
        <v>25437238.303969216</v>
      </c>
      <c r="C13">
        <v>30</v>
      </c>
      <c r="D13" t="s">
        <v>53</v>
      </c>
      <c r="G13">
        <v>2032</v>
      </c>
      <c r="H13">
        <f t="shared" si="0"/>
        <v>1750883.9172486842</v>
      </c>
    </row>
    <row r="14" spans="2:8" x14ac:dyDescent="0.35">
      <c r="B14">
        <f t="shared" si="1"/>
        <v>25691610.687008906</v>
      </c>
      <c r="C14">
        <v>31</v>
      </c>
      <c r="G14">
        <v>2033</v>
      </c>
      <c r="H14">
        <f t="shared" si="0"/>
        <v>1948428.1131111183</v>
      </c>
    </row>
    <row r="15" spans="2:8" x14ac:dyDescent="0.35">
      <c r="B15">
        <f t="shared" si="1"/>
        <v>25948526.793878995</v>
      </c>
      <c r="C15">
        <v>32</v>
      </c>
      <c r="G15">
        <v>2034</v>
      </c>
      <c r="H15">
        <f t="shared" si="0"/>
        <v>2155849.5187666742</v>
      </c>
    </row>
    <row r="16" spans="2:8" x14ac:dyDescent="0.35">
      <c r="B16">
        <f t="shared" si="1"/>
        <v>26208012.061817784</v>
      </c>
      <c r="C16">
        <v>33</v>
      </c>
      <c r="G16">
        <v>2035</v>
      </c>
      <c r="H16">
        <f t="shared" si="0"/>
        <v>2373641.9947050079</v>
      </c>
    </row>
    <row r="17" spans="2:8" x14ac:dyDescent="0.35">
      <c r="B17">
        <f t="shared" si="1"/>
        <v>26470092.182435963</v>
      </c>
      <c r="C17">
        <v>34</v>
      </c>
      <c r="G17">
        <v>2036</v>
      </c>
      <c r="H17">
        <f t="shared" si="0"/>
        <v>2602324.0944402581</v>
      </c>
    </row>
    <row r="18" spans="2:8" x14ac:dyDescent="0.35">
      <c r="B18">
        <f t="shared" si="1"/>
        <v>26734793.104260322</v>
      </c>
      <c r="C18">
        <v>35</v>
      </c>
      <c r="D18" t="s">
        <v>54</v>
      </c>
      <c r="G18">
        <v>2037</v>
      </c>
      <c r="H18">
        <f t="shared" si="0"/>
        <v>2842440.299162271</v>
      </c>
    </row>
    <row r="19" spans="2:8" x14ac:dyDescent="0.35">
      <c r="B19">
        <f t="shared" si="1"/>
        <v>27002141.035302926</v>
      </c>
      <c r="C19">
        <v>36</v>
      </c>
      <c r="G19">
        <v>2038</v>
      </c>
      <c r="H19">
        <f t="shared" si="0"/>
        <v>3094562.3141203844</v>
      </c>
    </row>
    <row r="20" spans="2:8" x14ac:dyDescent="0.35">
      <c r="B20">
        <f t="shared" si="1"/>
        <v>27272162.445655957</v>
      </c>
      <c r="C20">
        <v>37</v>
      </c>
      <c r="G20">
        <v>2039</v>
      </c>
      <c r="H20">
        <f t="shared" si="0"/>
        <v>3359290.4298264035</v>
      </c>
    </row>
    <row r="21" spans="2:8" x14ac:dyDescent="0.35">
      <c r="B21">
        <f t="shared" si="1"/>
        <v>27544884.070112515</v>
      </c>
      <c r="C21">
        <v>38</v>
      </c>
      <c r="G21">
        <v>2040</v>
      </c>
      <c r="H21">
        <f t="shared" si="0"/>
        <v>3637254.9513177238</v>
      </c>
    </row>
    <row r="22" spans="2:8" x14ac:dyDescent="0.35">
      <c r="B22">
        <f t="shared" si="1"/>
        <v>27820332.910813641</v>
      </c>
      <c r="C22">
        <v>39</v>
      </c>
      <c r="G22">
        <v>2041</v>
      </c>
      <c r="H22">
        <f t="shared" si="0"/>
        <v>3929117.6988836098</v>
      </c>
    </row>
    <row r="23" spans="2:8" x14ac:dyDescent="0.35">
      <c r="B23">
        <f t="shared" si="1"/>
        <v>28098536.239921778</v>
      </c>
      <c r="C23">
        <v>40</v>
      </c>
      <c r="D23" t="s">
        <v>55</v>
      </c>
      <c r="G23">
        <v>2042</v>
      </c>
      <c r="H23">
        <f t="shared" si="0"/>
        <v>4235573.5838277899</v>
      </c>
    </row>
    <row r="24" spans="2:8" x14ac:dyDescent="0.35">
      <c r="B24">
        <f t="shared" si="1"/>
        <v>28379521.602320995</v>
      </c>
      <c r="C24">
        <v>41</v>
      </c>
      <c r="G24">
        <v>2043</v>
      </c>
      <c r="H24">
        <f t="shared" si="0"/>
        <v>4557352.263019179</v>
      </c>
    </row>
    <row r="25" spans="2:8" x14ac:dyDescent="0.35">
      <c r="B25">
        <f t="shared" si="1"/>
        <v>28663316.818344206</v>
      </c>
      <c r="C25">
        <v>42</v>
      </c>
      <c r="G25">
        <v>2044</v>
      </c>
      <c r="H25">
        <f t="shared" si="0"/>
        <v>4895219.8761701379</v>
      </c>
    </row>
    <row r="26" spans="2:8" x14ac:dyDescent="0.35">
      <c r="B26">
        <f t="shared" si="1"/>
        <v>28949949.986527648</v>
      </c>
      <c r="C26">
        <v>43</v>
      </c>
      <c r="G26">
        <v>2045</v>
      </c>
      <c r="H26">
        <f t="shared" si="0"/>
        <v>5249980.8699786449</v>
      </c>
    </row>
    <row r="27" spans="2:8" x14ac:dyDescent="0.35">
      <c r="B27">
        <f t="shared" si="1"/>
        <v>29239449.486392923</v>
      </c>
      <c r="C27">
        <v>44</v>
      </c>
      <c r="G27">
        <v>2046</v>
      </c>
      <c r="H27">
        <f t="shared" si="0"/>
        <v>5622479.9134775773</v>
      </c>
    </row>
    <row r="28" spans="2:8" x14ac:dyDescent="0.35">
      <c r="B28">
        <f t="shared" si="1"/>
        <v>29531843.98125685</v>
      </c>
      <c r="C28">
        <v>45</v>
      </c>
      <c r="D28" t="s">
        <v>56</v>
      </c>
      <c r="G28">
        <v>2047</v>
      </c>
      <c r="H28">
        <f t="shared" si="0"/>
        <v>6013603.9091514563</v>
      </c>
    </row>
    <row r="29" spans="2:8" x14ac:dyDescent="0.35">
      <c r="B29">
        <f t="shared" si="1"/>
        <v>29827162.421069417</v>
      </c>
      <c r="C29">
        <v>46</v>
      </c>
      <c r="G29">
        <v>2048</v>
      </c>
      <c r="H29">
        <f t="shared" si="0"/>
        <v>6424284.1046090294</v>
      </c>
    </row>
    <row r="30" spans="2:8" x14ac:dyDescent="0.35">
      <c r="B30">
        <f t="shared" si="1"/>
        <v>30125434.04528011</v>
      </c>
      <c r="C30">
        <v>47</v>
      </c>
      <c r="G30">
        <v>2049</v>
      </c>
      <c r="H30">
        <f t="shared" si="0"/>
        <v>6855498.3098394806</v>
      </c>
    </row>
    <row r="31" spans="2:8" x14ac:dyDescent="0.35">
      <c r="B31">
        <f t="shared" si="1"/>
        <v>30426688.385732912</v>
      </c>
      <c r="C31">
        <v>48</v>
      </c>
      <c r="G31">
        <v>2050</v>
      </c>
      <c r="H31">
        <f t="shared" si="0"/>
        <v>7308273.2253314545</v>
      </c>
    </row>
    <row r="32" spans="2:8" x14ac:dyDescent="0.35">
      <c r="B32">
        <f t="shared" si="1"/>
        <v>30730955.26959024</v>
      </c>
      <c r="C32">
        <v>49</v>
      </c>
      <c r="G32">
        <v>2051</v>
      </c>
      <c r="H32">
        <f t="shared" si="0"/>
        <v>7783686.8865980273</v>
      </c>
    </row>
    <row r="33" spans="2:8" x14ac:dyDescent="0.35">
      <c r="B33">
        <f t="shared" si="1"/>
        <v>31038264.822286144</v>
      </c>
      <c r="C33">
        <v>50</v>
      </c>
      <c r="D33" t="s">
        <v>57</v>
      </c>
      <c r="G33">
        <v>2052</v>
      </c>
      <c r="H33">
        <f t="shared" si="0"/>
        <v>8282871.2309279284</v>
      </c>
    </row>
    <row r="34" spans="2:8" x14ac:dyDescent="0.35">
      <c r="B34">
        <f t="shared" si="1"/>
        <v>31348647.470509004</v>
      </c>
      <c r="C34">
        <v>51</v>
      </c>
      <c r="G34">
        <v>2053</v>
      </c>
      <c r="H34">
        <f t="shared" si="0"/>
        <v>8807014.7924743257</v>
      </c>
    </row>
    <row r="35" spans="2:8" x14ac:dyDescent="0.35">
      <c r="B35">
        <f t="shared" si="1"/>
        <v>31662133.945214093</v>
      </c>
      <c r="C35">
        <v>52</v>
      </c>
      <c r="G35">
        <v>2054</v>
      </c>
      <c r="H35">
        <f t="shared" si="0"/>
        <v>9357365.5320980418</v>
      </c>
    </row>
    <row r="36" spans="2:8" x14ac:dyDescent="0.35">
      <c r="B36">
        <f t="shared" si="1"/>
        <v>31978755.284666233</v>
      </c>
      <c r="C36">
        <v>53</v>
      </c>
      <c r="G36">
        <v>2055</v>
      </c>
      <c r="H36">
        <f t="shared" si="0"/>
        <v>9935233.8087029438</v>
      </c>
    </row>
    <row r="37" spans="2:8" x14ac:dyDescent="0.35">
      <c r="B37">
        <f t="shared" si="1"/>
        <v>32298542.837512895</v>
      </c>
      <c r="C37">
        <v>54</v>
      </c>
      <c r="G37">
        <v>2056</v>
      </c>
      <c r="H37">
        <f t="shared" si="0"/>
        <v>10541995.499138091</v>
      </c>
    </row>
    <row r="38" spans="2:8" x14ac:dyDescent="0.35">
      <c r="B38">
        <f t="shared" si="1"/>
        <v>32621528.265888024</v>
      </c>
      <c r="C38">
        <v>55</v>
      </c>
      <c r="D38" t="s">
        <v>58</v>
      </c>
      <c r="G38">
        <v>2057</v>
      </c>
      <c r="H38">
        <f t="shared" si="0"/>
        <v>11179095.274094995</v>
      </c>
    </row>
    <row r="39" spans="2:8" x14ac:dyDescent="0.35">
      <c r="B39">
        <f t="shared" si="1"/>
        <v>32947743.548546903</v>
      </c>
      <c r="C39">
        <v>56</v>
      </c>
      <c r="G39">
        <v>2058</v>
      </c>
      <c r="H39">
        <f t="shared" si="0"/>
        <v>11848050.037799746</v>
      </c>
    </row>
    <row r="40" spans="2:8" x14ac:dyDescent="0.35">
      <c r="B40">
        <f t="shared" si="1"/>
        <v>33277220.98403237</v>
      </c>
      <c r="C40">
        <v>57</v>
      </c>
      <c r="G40">
        <v>2059</v>
      </c>
      <c r="H40">
        <f t="shared" si="0"/>
        <v>12550452.539689733</v>
      </c>
    </row>
    <row r="41" spans="2:8" x14ac:dyDescent="0.35">
      <c r="B41">
        <f t="shared" si="1"/>
        <v>33609993.19387269</v>
      </c>
      <c r="C41">
        <v>58</v>
      </c>
      <c r="G41">
        <v>2060</v>
      </c>
      <c r="H41">
        <f t="shared" si="0"/>
        <v>13287975.166674219</v>
      </c>
    </row>
    <row r="42" spans="2:8" x14ac:dyDescent="0.35">
      <c r="B42">
        <f t="shared" si="1"/>
        <v>33946093.12581142</v>
      </c>
      <c r="C42">
        <v>59</v>
      </c>
      <c r="G42">
        <v>2061</v>
      </c>
      <c r="H42">
        <f t="shared" si="0"/>
        <v>14062373.92500793</v>
      </c>
    </row>
    <row r="43" spans="2:8" x14ac:dyDescent="0.35">
      <c r="B43">
        <f t="shared" si="1"/>
        <v>34285554.057069533</v>
      </c>
      <c r="C43">
        <v>60</v>
      </c>
      <c r="D43" t="s">
        <v>59</v>
      </c>
      <c r="G43">
        <v>2062</v>
      </c>
      <c r="H43">
        <f t="shared" si="0"/>
        <v>14875492.621258326</v>
      </c>
    </row>
    <row r="44" spans="2:8" x14ac:dyDescent="0.35">
      <c r="B44">
        <f t="shared" si="1"/>
        <v>34628409.597640231</v>
      </c>
      <c r="C44">
        <v>61</v>
      </c>
      <c r="G44">
        <v>2063</v>
      </c>
      <c r="H44">
        <f t="shared" si="0"/>
        <v>15729267.252321241</v>
      </c>
    </row>
    <row r="45" spans="2:8" x14ac:dyDescent="0.35">
      <c r="B45">
        <f t="shared" si="1"/>
        <v>34974693.693616636</v>
      </c>
      <c r="C45">
        <v>62</v>
      </c>
      <c r="G45">
        <v>2064</v>
      </c>
      <c r="H45">
        <f t="shared" si="0"/>
        <v>16625730.614937304</v>
      </c>
    </row>
    <row r="46" spans="2:8" x14ac:dyDescent="0.35">
      <c r="B46">
        <f t="shared" si="1"/>
        <v>35324440.630552806</v>
      </c>
      <c r="C46">
        <v>63</v>
      </c>
      <c r="G46">
        <v>2065</v>
      </c>
      <c r="H46">
        <f t="shared" si="0"/>
        <v>17567017.145684168</v>
      </c>
    </row>
    <row r="47" spans="2:8" x14ac:dyDescent="0.35">
      <c r="B47" s="1">
        <f t="shared" si="1"/>
        <v>35677685.036858335</v>
      </c>
      <c r="C47">
        <v>64</v>
      </c>
      <c r="D47" t="s">
        <v>60</v>
      </c>
      <c r="G47">
        <v>2066</v>
      </c>
      <c r="H47" s="1">
        <f t="shared" si="0"/>
        <v>18555368.002968375</v>
      </c>
    </row>
    <row r="49" spans="4:8" x14ac:dyDescent="0.35">
      <c r="D49" t="s">
        <v>61</v>
      </c>
    </row>
    <row r="50" spans="4:8" x14ac:dyDescent="0.35">
      <c r="D50" s="2">
        <f>B47*10</f>
        <v>356776850.36858332</v>
      </c>
      <c r="H50" t="s">
        <v>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2021-07-10T02:06:17Z</dcterms:created>
  <dcterms:modified xsi:type="dcterms:W3CDTF">2021-12-20T03:51:20Z</dcterms:modified>
</cp:coreProperties>
</file>