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u\Desktop\METROPOLI\"/>
    </mc:Choice>
  </mc:AlternateContent>
  <bookViews>
    <workbookView xWindow="0" yWindow="0" windowWidth="14790" windowHeight="7620" tabRatio="838" firstSheet="17" activeTab="24"/>
  </bookViews>
  <sheets>
    <sheet name="INV 2011" sheetId="3" r:id="rId1"/>
    <sheet name="BAL INV 2011" sheetId="4" r:id="rId2"/>
    <sheet name="EGyP2011" sheetId="1" r:id="rId3"/>
    <sheet name="inv final2011" sheetId="22" r:id="rId4"/>
    <sheet name="INV 2012" sheetId="6" r:id="rId5"/>
    <sheet name="BAL INV 2012" sheetId="7" r:id="rId6"/>
    <sheet name="EGyP2012" sheetId="8" r:id="rId7"/>
    <sheet name="inv final2012" sheetId="21" r:id="rId8"/>
    <sheet name="INV 2013" sheetId="9" r:id="rId9"/>
    <sheet name="BAL INV 2013" sheetId="10" r:id="rId10"/>
    <sheet name="EGyP2013" sheetId="11" r:id="rId11"/>
    <sheet name="inv final2013" sheetId="19" r:id="rId12"/>
    <sheet name="INV 2014" sheetId="12" r:id="rId13"/>
    <sheet name="BAL INV 2014" sheetId="13" r:id="rId14"/>
    <sheet name="EGyP2014" sheetId="14" r:id="rId15"/>
    <sheet name="inv final2014" sheetId="18" r:id="rId16"/>
    <sheet name="INV 2015" sheetId="15" r:id="rId17"/>
    <sheet name="BAL INV 2015" sheetId="16" r:id="rId18"/>
    <sheet name="EGyP2015" sheetId="17" r:id="rId19"/>
    <sheet name="inv final2015" sheetId="5" r:id="rId20"/>
    <sheet name="INV 2016" sheetId="30" r:id="rId21"/>
    <sheet name="BAL INV 2016" sheetId="26" r:id="rId22"/>
    <sheet name="EGyP2016" sheetId="27" r:id="rId23"/>
    <sheet name="inv final2016" sheetId="29" r:id="rId24"/>
    <sheet name="INV II2017" sheetId="31" r:id="rId25"/>
    <sheet name="inv final borrador2016" sheetId="28" r:id="rId26"/>
  </sheets>
  <definedNames>
    <definedName name="_xlnm._FilterDatabase" localSheetId="25" hidden="1">'inv final borrador2016'!$A$9:$I$292</definedName>
    <definedName name="_xlnm.Print_Titles" localSheetId="23">'inv final2016'!$1:$11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1" l="1"/>
  <c r="C25" i="31"/>
  <c r="C34" i="31" s="1"/>
  <c r="C20" i="31"/>
  <c r="C15" i="26" l="1"/>
  <c r="C20" i="30" l="1"/>
  <c r="C43" i="30"/>
  <c r="C25" i="30" l="1"/>
  <c r="C34" i="30" s="1"/>
  <c r="G13" i="29" l="1"/>
  <c r="G14" i="29"/>
  <c r="G15" i="29"/>
  <c r="G16" i="29"/>
  <c r="G17" i="29"/>
  <c r="G18" i="29"/>
  <c r="G19" i="29"/>
  <c r="G20" i="29"/>
  <c r="G21" i="29"/>
  <c r="G22" i="29"/>
  <c r="G24" i="29"/>
  <c r="G25" i="29"/>
  <c r="G26" i="29"/>
  <c r="G27" i="29"/>
  <c r="G28" i="29"/>
  <c r="G29" i="29"/>
  <c r="G30" i="29"/>
  <c r="G31" i="29"/>
  <c r="G32" i="29"/>
  <c r="G33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12" i="29"/>
  <c r="E292" i="29"/>
  <c r="G292" i="29" s="1"/>
  <c r="E291" i="29"/>
  <c r="G291" i="29" s="1"/>
  <c r="E290" i="29"/>
  <c r="G290" i="29" s="1"/>
  <c r="E289" i="29"/>
  <c r="G289" i="29" s="1"/>
  <c r="E288" i="29"/>
  <c r="G288" i="29" s="1"/>
  <c r="E287" i="29"/>
  <c r="G287" i="29" s="1"/>
  <c r="E286" i="29"/>
  <c r="G286" i="29" s="1"/>
  <c r="E285" i="29"/>
  <c r="G285" i="29" s="1"/>
  <c r="E198" i="29"/>
  <c r="G198" i="29" s="1"/>
  <c r="E114" i="29"/>
  <c r="G114" i="29" s="1"/>
  <c r="E113" i="29"/>
  <c r="G113" i="29" s="1"/>
  <c r="E112" i="29"/>
  <c r="G112" i="29" s="1"/>
  <c r="E111" i="29"/>
  <c r="G111" i="29" s="1"/>
  <c r="E110" i="29"/>
  <c r="G110" i="29" s="1"/>
  <c r="E109" i="29"/>
  <c r="G109" i="29" s="1"/>
  <c r="E108" i="29"/>
  <c r="G108" i="29" s="1"/>
  <c r="E107" i="29"/>
  <c r="G107" i="29" s="1"/>
  <c r="E106" i="29"/>
  <c r="G106" i="29" s="1"/>
  <c r="E105" i="29"/>
  <c r="G105" i="29" s="1"/>
  <c r="E104" i="29"/>
  <c r="G104" i="29" s="1"/>
  <c r="E103" i="29"/>
  <c r="G103" i="29" s="1"/>
  <c r="E102" i="29"/>
  <c r="G102" i="29" s="1"/>
  <c r="E101" i="29"/>
  <c r="G101" i="29" s="1"/>
  <c r="E100" i="29"/>
  <c r="G100" i="29" s="1"/>
  <c r="E99" i="29"/>
  <c r="G99" i="29" s="1"/>
  <c r="E98" i="29"/>
  <c r="G98" i="29" s="1"/>
  <c r="E97" i="29"/>
  <c r="G97" i="29" s="1"/>
  <c r="E96" i="29"/>
  <c r="G96" i="29" s="1"/>
  <c r="E95" i="29"/>
  <c r="G95" i="29" s="1"/>
  <c r="E94" i="29"/>
  <c r="G94" i="29" s="1"/>
  <c r="E93" i="29"/>
  <c r="G93" i="29" s="1"/>
  <c r="E77" i="29"/>
  <c r="G77" i="29" s="1"/>
  <c r="E39" i="29"/>
  <c r="G39" i="29" s="1"/>
  <c r="E38" i="29"/>
  <c r="G38" i="29" s="1"/>
  <c r="E37" i="29"/>
  <c r="G37" i="29" s="1"/>
  <c r="E36" i="29"/>
  <c r="G36" i="29" s="1"/>
  <c r="E35" i="29"/>
  <c r="G35" i="29" s="1"/>
  <c r="E34" i="29"/>
  <c r="G34" i="29" s="1"/>
  <c r="E23" i="29"/>
  <c r="G23" i="29" s="1"/>
  <c r="E198" i="28"/>
  <c r="E35" i="28"/>
  <c r="E93" i="28"/>
  <c r="H93" i="28" s="1"/>
  <c r="E109" i="28"/>
  <c r="E108" i="28"/>
  <c r="E23" i="28"/>
  <c r="E77" i="28"/>
  <c r="E114" i="28"/>
  <c r="G293" i="29" l="1"/>
  <c r="E94" i="28"/>
  <c r="E286" i="28"/>
  <c r="E34" i="28"/>
  <c r="E38" i="28"/>
  <c r="E37" i="28"/>
  <c r="E36" i="28"/>
  <c r="E292" i="28"/>
  <c r="E291" i="28"/>
  <c r="F291" i="28" s="1"/>
  <c r="E289" i="28"/>
  <c r="E288" i="28"/>
  <c r="H288" i="28" s="1"/>
  <c r="E287" i="28"/>
  <c r="E285" i="28"/>
  <c r="H285" i="28" s="1"/>
  <c r="E290" i="28"/>
  <c r="H287" i="28"/>
  <c r="F289" i="28"/>
  <c r="E113" i="28"/>
  <c r="H113" i="28" s="1"/>
  <c r="E112" i="28"/>
  <c r="E111" i="28"/>
  <c r="H111" i="28" s="1"/>
  <c r="E110" i="28"/>
  <c r="E107" i="28"/>
  <c r="H107" i="28" s="1"/>
  <c r="E105" i="28"/>
  <c r="E106" i="28"/>
  <c r="E104" i="28"/>
  <c r="E103" i="28"/>
  <c r="H103" i="28" s="1"/>
  <c r="E102" i="28"/>
  <c r="E101" i="28"/>
  <c r="H101" i="28" s="1"/>
  <c r="E100" i="28"/>
  <c r="E99" i="28"/>
  <c r="E98" i="28"/>
  <c r="H98" i="28" s="1"/>
  <c r="E97" i="28"/>
  <c r="E96" i="28"/>
  <c r="E95" i="28"/>
  <c r="E39" i="28"/>
  <c r="F36" i="28"/>
  <c r="H37" i="28"/>
  <c r="F287" i="28"/>
  <c r="H105" i="28"/>
  <c r="H100" i="28"/>
  <c r="H99" i="28"/>
  <c r="H6" i="28"/>
  <c r="F97" i="28"/>
  <c r="H94" i="28"/>
  <c r="H95" i="28"/>
  <c r="H96" i="28"/>
  <c r="H97" i="28"/>
  <c r="H102" i="28"/>
  <c r="H104" i="28"/>
  <c r="H106" i="28"/>
  <c r="H108" i="28"/>
  <c r="H109" i="28"/>
  <c r="H110" i="28"/>
  <c r="H112" i="28"/>
  <c r="H114" i="28"/>
  <c r="H286" i="28"/>
  <c r="H290" i="28"/>
  <c r="H292" i="28"/>
  <c r="H35" i="28"/>
  <c r="H38" i="28"/>
  <c r="H39" i="28"/>
  <c r="G29" i="28"/>
  <c r="H29" i="28" s="1"/>
  <c r="F90" i="28"/>
  <c r="G90" i="28" s="1"/>
  <c r="H90" i="28" s="1"/>
  <c r="F91" i="28"/>
  <c r="G91" i="28" s="1"/>
  <c r="H91" i="28" s="1"/>
  <c r="F92" i="28"/>
  <c r="G92" i="28" s="1"/>
  <c r="H92" i="28" s="1"/>
  <c r="F93" i="28"/>
  <c r="F94" i="28"/>
  <c r="F95" i="28"/>
  <c r="F96" i="28"/>
  <c r="F98" i="28"/>
  <c r="F100" i="28"/>
  <c r="F101" i="28"/>
  <c r="F102" i="28"/>
  <c r="F104" i="28"/>
  <c r="F105" i="28"/>
  <c r="F106" i="28"/>
  <c r="F108" i="28"/>
  <c r="F109" i="28"/>
  <c r="F110" i="28"/>
  <c r="F112" i="28"/>
  <c r="F114" i="28"/>
  <c r="F115" i="28"/>
  <c r="G115" i="28" s="1"/>
  <c r="H115" i="28" s="1"/>
  <c r="F116" i="28"/>
  <c r="G116" i="28" s="1"/>
  <c r="H116" i="28" s="1"/>
  <c r="F117" i="28"/>
  <c r="G117" i="28" s="1"/>
  <c r="H117" i="28" s="1"/>
  <c r="F118" i="28"/>
  <c r="G118" i="28" s="1"/>
  <c r="H118" i="28" s="1"/>
  <c r="F119" i="28"/>
  <c r="G119" i="28" s="1"/>
  <c r="H119" i="28" s="1"/>
  <c r="F120" i="28"/>
  <c r="G120" i="28" s="1"/>
  <c r="H120" i="28" s="1"/>
  <c r="F121" i="28"/>
  <c r="G121" i="28" s="1"/>
  <c r="H121" i="28" s="1"/>
  <c r="F122" i="28"/>
  <c r="G122" i="28" s="1"/>
  <c r="H122" i="28" s="1"/>
  <c r="F123" i="28"/>
  <c r="G123" i="28" s="1"/>
  <c r="H123" i="28" s="1"/>
  <c r="F124" i="28"/>
  <c r="G124" i="28" s="1"/>
  <c r="H124" i="28" s="1"/>
  <c r="F125" i="28"/>
  <c r="G125" i="28" s="1"/>
  <c r="H125" i="28" s="1"/>
  <c r="F126" i="28"/>
  <c r="G126" i="28" s="1"/>
  <c r="H126" i="28" s="1"/>
  <c r="F127" i="28"/>
  <c r="G127" i="28" s="1"/>
  <c r="H127" i="28" s="1"/>
  <c r="F128" i="28"/>
  <c r="G128" i="28" s="1"/>
  <c r="H128" i="28" s="1"/>
  <c r="F129" i="28"/>
  <c r="G129" i="28" s="1"/>
  <c r="H129" i="28" s="1"/>
  <c r="F130" i="28"/>
  <c r="G130" i="28" s="1"/>
  <c r="H130" i="28" s="1"/>
  <c r="F131" i="28"/>
  <c r="G131" i="28" s="1"/>
  <c r="H131" i="28" s="1"/>
  <c r="F132" i="28"/>
  <c r="G132" i="28" s="1"/>
  <c r="H132" i="28" s="1"/>
  <c r="F133" i="28"/>
  <c r="G133" i="28" s="1"/>
  <c r="H133" i="28" s="1"/>
  <c r="F134" i="28"/>
  <c r="G134" i="28" s="1"/>
  <c r="H134" i="28" s="1"/>
  <c r="F135" i="28"/>
  <c r="G135" i="28" s="1"/>
  <c r="H135" i="28" s="1"/>
  <c r="F136" i="28"/>
  <c r="G136" i="28" s="1"/>
  <c r="H136" i="28" s="1"/>
  <c r="F137" i="28"/>
  <c r="G137" i="28" s="1"/>
  <c r="H137" i="28" s="1"/>
  <c r="F138" i="28"/>
  <c r="G138" i="28" s="1"/>
  <c r="H138" i="28" s="1"/>
  <c r="F139" i="28"/>
  <c r="G139" i="28" s="1"/>
  <c r="H139" i="28" s="1"/>
  <c r="F140" i="28"/>
  <c r="G140" i="28" s="1"/>
  <c r="H140" i="28" s="1"/>
  <c r="F141" i="28"/>
  <c r="G141" i="28" s="1"/>
  <c r="H141" i="28" s="1"/>
  <c r="F142" i="28"/>
  <c r="G142" i="28" s="1"/>
  <c r="H142" i="28" s="1"/>
  <c r="F143" i="28"/>
  <c r="G143" i="28" s="1"/>
  <c r="H143" i="28" s="1"/>
  <c r="F144" i="28"/>
  <c r="G144" i="28" s="1"/>
  <c r="H144" i="28" s="1"/>
  <c r="F145" i="28"/>
  <c r="G145" i="28" s="1"/>
  <c r="H145" i="28" s="1"/>
  <c r="F146" i="28"/>
  <c r="G146" i="28" s="1"/>
  <c r="H146" i="28" s="1"/>
  <c r="F147" i="28"/>
  <c r="G147" i="28" s="1"/>
  <c r="H147" i="28" s="1"/>
  <c r="F148" i="28"/>
  <c r="G148" i="28" s="1"/>
  <c r="H148" i="28" s="1"/>
  <c r="F149" i="28"/>
  <c r="G149" i="28" s="1"/>
  <c r="H149" i="28" s="1"/>
  <c r="F150" i="28"/>
  <c r="G150" i="28" s="1"/>
  <c r="H150" i="28" s="1"/>
  <c r="F151" i="28"/>
  <c r="G151" i="28" s="1"/>
  <c r="H151" i="28" s="1"/>
  <c r="F152" i="28"/>
  <c r="G152" i="28" s="1"/>
  <c r="H152" i="28" s="1"/>
  <c r="F153" i="28"/>
  <c r="G153" i="28" s="1"/>
  <c r="H153" i="28" s="1"/>
  <c r="F154" i="28"/>
  <c r="G154" i="28" s="1"/>
  <c r="H154" i="28" s="1"/>
  <c r="F155" i="28"/>
  <c r="G155" i="28" s="1"/>
  <c r="H155" i="28" s="1"/>
  <c r="F156" i="28"/>
  <c r="G156" i="28" s="1"/>
  <c r="H156" i="28" s="1"/>
  <c r="F157" i="28"/>
  <c r="G157" i="28" s="1"/>
  <c r="H157" i="28" s="1"/>
  <c r="F158" i="28"/>
  <c r="G158" i="28" s="1"/>
  <c r="H158" i="28" s="1"/>
  <c r="F159" i="28"/>
  <c r="G159" i="28" s="1"/>
  <c r="H159" i="28" s="1"/>
  <c r="F160" i="28"/>
  <c r="G160" i="28" s="1"/>
  <c r="H160" i="28" s="1"/>
  <c r="F161" i="28"/>
  <c r="G161" i="28" s="1"/>
  <c r="H161" i="28" s="1"/>
  <c r="F162" i="28"/>
  <c r="G162" i="28" s="1"/>
  <c r="H162" i="28" s="1"/>
  <c r="F163" i="28"/>
  <c r="G163" i="28" s="1"/>
  <c r="H163" i="28" s="1"/>
  <c r="F164" i="28"/>
  <c r="G164" i="28" s="1"/>
  <c r="H164" i="28" s="1"/>
  <c r="F165" i="28"/>
  <c r="G165" i="28" s="1"/>
  <c r="H165" i="28" s="1"/>
  <c r="F166" i="28"/>
  <c r="G166" i="28" s="1"/>
  <c r="H166" i="28" s="1"/>
  <c r="F167" i="28"/>
  <c r="G167" i="28" s="1"/>
  <c r="H167" i="28" s="1"/>
  <c r="F168" i="28"/>
  <c r="G168" i="28" s="1"/>
  <c r="H168" i="28" s="1"/>
  <c r="F169" i="28"/>
  <c r="G169" i="28" s="1"/>
  <c r="H169" i="28" s="1"/>
  <c r="F170" i="28"/>
  <c r="G170" i="28" s="1"/>
  <c r="H170" i="28" s="1"/>
  <c r="F171" i="28"/>
  <c r="G171" i="28" s="1"/>
  <c r="H171" i="28" s="1"/>
  <c r="F172" i="28"/>
  <c r="G172" i="28" s="1"/>
  <c r="H172" i="28" s="1"/>
  <c r="F173" i="28"/>
  <c r="G173" i="28" s="1"/>
  <c r="H173" i="28" s="1"/>
  <c r="F174" i="28"/>
  <c r="G174" i="28" s="1"/>
  <c r="H174" i="28" s="1"/>
  <c r="F175" i="28"/>
  <c r="G175" i="28" s="1"/>
  <c r="H175" i="28" s="1"/>
  <c r="F176" i="28"/>
  <c r="G176" i="28" s="1"/>
  <c r="H176" i="28" s="1"/>
  <c r="F177" i="28"/>
  <c r="G177" i="28" s="1"/>
  <c r="H177" i="28" s="1"/>
  <c r="F178" i="28"/>
  <c r="G178" i="28" s="1"/>
  <c r="H178" i="28" s="1"/>
  <c r="F179" i="28"/>
  <c r="G179" i="28" s="1"/>
  <c r="H179" i="28" s="1"/>
  <c r="F180" i="28"/>
  <c r="G180" i="28" s="1"/>
  <c r="H180" i="28" s="1"/>
  <c r="F181" i="28"/>
  <c r="G181" i="28" s="1"/>
  <c r="H181" i="28" s="1"/>
  <c r="F182" i="28"/>
  <c r="G182" i="28" s="1"/>
  <c r="H182" i="28" s="1"/>
  <c r="F183" i="28"/>
  <c r="G183" i="28" s="1"/>
  <c r="H183" i="28" s="1"/>
  <c r="F184" i="28"/>
  <c r="G184" i="28" s="1"/>
  <c r="H184" i="28" s="1"/>
  <c r="F185" i="28"/>
  <c r="G185" i="28" s="1"/>
  <c r="H185" i="28" s="1"/>
  <c r="F186" i="28"/>
  <c r="G186" i="28" s="1"/>
  <c r="H186" i="28" s="1"/>
  <c r="F187" i="28"/>
  <c r="G187" i="28" s="1"/>
  <c r="H187" i="28" s="1"/>
  <c r="F188" i="28"/>
  <c r="G188" i="28" s="1"/>
  <c r="H188" i="28" s="1"/>
  <c r="F189" i="28"/>
  <c r="G189" i="28" s="1"/>
  <c r="H189" i="28" s="1"/>
  <c r="F190" i="28"/>
  <c r="G190" i="28" s="1"/>
  <c r="H190" i="28" s="1"/>
  <c r="F191" i="28"/>
  <c r="G191" i="28" s="1"/>
  <c r="H191" i="28" s="1"/>
  <c r="F192" i="28"/>
  <c r="G192" i="28" s="1"/>
  <c r="H192" i="28" s="1"/>
  <c r="F193" i="28"/>
  <c r="G193" i="28" s="1"/>
  <c r="H193" i="28" s="1"/>
  <c r="F194" i="28"/>
  <c r="G194" i="28" s="1"/>
  <c r="H194" i="28" s="1"/>
  <c r="F195" i="28"/>
  <c r="G195" i="28" s="1"/>
  <c r="H195" i="28" s="1"/>
  <c r="F196" i="28"/>
  <c r="G196" i="28" s="1"/>
  <c r="H196" i="28" s="1"/>
  <c r="F197" i="28"/>
  <c r="G197" i="28" s="1"/>
  <c r="H197" i="28" s="1"/>
  <c r="F198" i="28"/>
  <c r="H198" i="28" s="1"/>
  <c r="F199" i="28"/>
  <c r="G199" i="28" s="1"/>
  <c r="H199" i="28" s="1"/>
  <c r="F200" i="28"/>
  <c r="G200" i="28" s="1"/>
  <c r="H200" i="28" s="1"/>
  <c r="F201" i="28"/>
  <c r="G201" i="28" s="1"/>
  <c r="H201" i="28" s="1"/>
  <c r="F202" i="28"/>
  <c r="G202" i="28" s="1"/>
  <c r="H202" i="28" s="1"/>
  <c r="F203" i="28"/>
  <c r="G203" i="28" s="1"/>
  <c r="H203" i="28" s="1"/>
  <c r="F204" i="28"/>
  <c r="G204" i="28" s="1"/>
  <c r="H204" i="28" s="1"/>
  <c r="F205" i="28"/>
  <c r="G205" i="28" s="1"/>
  <c r="H205" i="28" s="1"/>
  <c r="F206" i="28"/>
  <c r="G206" i="28" s="1"/>
  <c r="H206" i="28" s="1"/>
  <c r="F207" i="28"/>
  <c r="G207" i="28" s="1"/>
  <c r="H207" i="28" s="1"/>
  <c r="F208" i="28"/>
  <c r="G208" i="28" s="1"/>
  <c r="H208" i="28" s="1"/>
  <c r="F209" i="28"/>
  <c r="G209" i="28" s="1"/>
  <c r="H209" i="28" s="1"/>
  <c r="F210" i="28"/>
  <c r="G210" i="28" s="1"/>
  <c r="H210" i="28" s="1"/>
  <c r="F211" i="28"/>
  <c r="G211" i="28" s="1"/>
  <c r="H211" i="28" s="1"/>
  <c r="F212" i="28"/>
  <c r="G212" i="28" s="1"/>
  <c r="H212" i="28" s="1"/>
  <c r="F213" i="28"/>
  <c r="G213" i="28" s="1"/>
  <c r="H213" i="28" s="1"/>
  <c r="F214" i="28"/>
  <c r="G214" i="28" s="1"/>
  <c r="H214" i="28" s="1"/>
  <c r="F215" i="28"/>
  <c r="G215" i="28" s="1"/>
  <c r="H215" i="28" s="1"/>
  <c r="F216" i="28"/>
  <c r="G216" i="28" s="1"/>
  <c r="H216" i="28" s="1"/>
  <c r="F217" i="28"/>
  <c r="G217" i="28" s="1"/>
  <c r="H217" i="28" s="1"/>
  <c r="F218" i="28"/>
  <c r="G218" i="28" s="1"/>
  <c r="H218" i="28" s="1"/>
  <c r="F219" i="28"/>
  <c r="G219" i="28" s="1"/>
  <c r="H219" i="28" s="1"/>
  <c r="F220" i="28"/>
  <c r="G220" i="28" s="1"/>
  <c r="H220" i="28" s="1"/>
  <c r="F221" i="28"/>
  <c r="G221" i="28" s="1"/>
  <c r="H221" i="28" s="1"/>
  <c r="F222" i="28"/>
  <c r="G222" i="28" s="1"/>
  <c r="H222" i="28" s="1"/>
  <c r="F223" i="28"/>
  <c r="G223" i="28" s="1"/>
  <c r="H223" i="28" s="1"/>
  <c r="F224" i="28"/>
  <c r="G224" i="28" s="1"/>
  <c r="H224" i="28" s="1"/>
  <c r="F225" i="28"/>
  <c r="G225" i="28" s="1"/>
  <c r="H225" i="28" s="1"/>
  <c r="F226" i="28"/>
  <c r="G226" i="28" s="1"/>
  <c r="H226" i="28" s="1"/>
  <c r="F227" i="28"/>
  <c r="G227" i="28" s="1"/>
  <c r="H227" i="28" s="1"/>
  <c r="F228" i="28"/>
  <c r="G228" i="28" s="1"/>
  <c r="H228" i="28" s="1"/>
  <c r="F229" i="28"/>
  <c r="G229" i="28" s="1"/>
  <c r="H229" i="28" s="1"/>
  <c r="F230" i="28"/>
  <c r="G230" i="28" s="1"/>
  <c r="H230" i="28" s="1"/>
  <c r="F231" i="28"/>
  <c r="G231" i="28" s="1"/>
  <c r="H231" i="28" s="1"/>
  <c r="F232" i="28"/>
  <c r="G232" i="28" s="1"/>
  <c r="H232" i="28" s="1"/>
  <c r="F233" i="28"/>
  <c r="G233" i="28" s="1"/>
  <c r="H233" i="28" s="1"/>
  <c r="F234" i="28"/>
  <c r="G234" i="28" s="1"/>
  <c r="H234" i="28" s="1"/>
  <c r="F235" i="28"/>
  <c r="G235" i="28" s="1"/>
  <c r="H235" i="28" s="1"/>
  <c r="F236" i="28"/>
  <c r="G236" i="28" s="1"/>
  <c r="H236" i="28" s="1"/>
  <c r="F237" i="28"/>
  <c r="G237" i="28" s="1"/>
  <c r="H237" i="28" s="1"/>
  <c r="F238" i="28"/>
  <c r="G238" i="28" s="1"/>
  <c r="H238" i="28" s="1"/>
  <c r="F239" i="28"/>
  <c r="G239" i="28" s="1"/>
  <c r="H239" i="28" s="1"/>
  <c r="F240" i="28"/>
  <c r="G240" i="28" s="1"/>
  <c r="H240" i="28" s="1"/>
  <c r="F241" i="28"/>
  <c r="G241" i="28" s="1"/>
  <c r="H241" i="28" s="1"/>
  <c r="F242" i="28"/>
  <c r="G242" i="28" s="1"/>
  <c r="H242" i="28" s="1"/>
  <c r="F243" i="28"/>
  <c r="G243" i="28" s="1"/>
  <c r="H243" i="28" s="1"/>
  <c r="F244" i="28"/>
  <c r="G244" i="28" s="1"/>
  <c r="H244" i="28" s="1"/>
  <c r="F245" i="28"/>
  <c r="G245" i="28" s="1"/>
  <c r="H245" i="28" s="1"/>
  <c r="F246" i="28"/>
  <c r="G246" i="28" s="1"/>
  <c r="H246" i="28" s="1"/>
  <c r="F247" i="28"/>
  <c r="G247" i="28" s="1"/>
  <c r="H247" i="28" s="1"/>
  <c r="F248" i="28"/>
  <c r="G248" i="28" s="1"/>
  <c r="H248" i="28" s="1"/>
  <c r="F249" i="28"/>
  <c r="G249" i="28" s="1"/>
  <c r="H249" i="28" s="1"/>
  <c r="F250" i="28"/>
  <c r="G250" i="28" s="1"/>
  <c r="H250" i="28" s="1"/>
  <c r="F251" i="28"/>
  <c r="G251" i="28" s="1"/>
  <c r="H251" i="28" s="1"/>
  <c r="F252" i="28"/>
  <c r="G252" i="28" s="1"/>
  <c r="H252" i="28" s="1"/>
  <c r="F253" i="28"/>
  <c r="G253" i="28" s="1"/>
  <c r="H253" i="28" s="1"/>
  <c r="F254" i="28"/>
  <c r="G254" i="28" s="1"/>
  <c r="H254" i="28" s="1"/>
  <c r="F255" i="28"/>
  <c r="G255" i="28" s="1"/>
  <c r="H255" i="28" s="1"/>
  <c r="F256" i="28"/>
  <c r="G256" i="28" s="1"/>
  <c r="H256" i="28" s="1"/>
  <c r="F257" i="28"/>
  <c r="G257" i="28" s="1"/>
  <c r="H257" i="28" s="1"/>
  <c r="F258" i="28"/>
  <c r="G258" i="28" s="1"/>
  <c r="H258" i="28" s="1"/>
  <c r="F259" i="28"/>
  <c r="G259" i="28" s="1"/>
  <c r="H259" i="28" s="1"/>
  <c r="F260" i="28"/>
  <c r="G260" i="28" s="1"/>
  <c r="H260" i="28" s="1"/>
  <c r="F261" i="28"/>
  <c r="G261" i="28" s="1"/>
  <c r="H261" i="28" s="1"/>
  <c r="F262" i="28"/>
  <c r="G262" i="28" s="1"/>
  <c r="H262" i="28" s="1"/>
  <c r="F263" i="28"/>
  <c r="G263" i="28" s="1"/>
  <c r="H263" i="28" s="1"/>
  <c r="F264" i="28"/>
  <c r="G264" i="28" s="1"/>
  <c r="H264" i="28" s="1"/>
  <c r="F265" i="28"/>
  <c r="G265" i="28" s="1"/>
  <c r="H265" i="28" s="1"/>
  <c r="F266" i="28"/>
  <c r="G266" i="28" s="1"/>
  <c r="H266" i="28" s="1"/>
  <c r="F267" i="28"/>
  <c r="G267" i="28" s="1"/>
  <c r="H267" i="28" s="1"/>
  <c r="F268" i="28"/>
  <c r="G268" i="28" s="1"/>
  <c r="H268" i="28" s="1"/>
  <c r="F269" i="28"/>
  <c r="G269" i="28" s="1"/>
  <c r="H269" i="28" s="1"/>
  <c r="F270" i="28"/>
  <c r="G270" i="28" s="1"/>
  <c r="H270" i="28" s="1"/>
  <c r="F271" i="28"/>
  <c r="G271" i="28" s="1"/>
  <c r="H271" i="28" s="1"/>
  <c r="F272" i="28"/>
  <c r="G272" i="28" s="1"/>
  <c r="H272" i="28" s="1"/>
  <c r="F273" i="28"/>
  <c r="G273" i="28" s="1"/>
  <c r="H273" i="28" s="1"/>
  <c r="F274" i="28"/>
  <c r="G274" i="28" s="1"/>
  <c r="H274" i="28" s="1"/>
  <c r="F275" i="28"/>
  <c r="G275" i="28" s="1"/>
  <c r="H275" i="28" s="1"/>
  <c r="F276" i="28"/>
  <c r="G276" i="28" s="1"/>
  <c r="H276" i="28" s="1"/>
  <c r="F277" i="28"/>
  <c r="G277" i="28" s="1"/>
  <c r="H277" i="28" s="1"/>
  <c r="F278" i="28"/>
  <c r="G278" i="28" s="1"/>
  <c r="H278" i="28" s="1"/>
  <c r="F279" i="28"/>
  <c r="G279" i="28" s="1"/>
  <c r="H279" i="28" s="1"/>
  <c r="F280" i="28"/>
  <c r="G280" i="28" s="1"/>
  <c r="H280" i="28" s="1"/>
  <c r="F281" i="28"/>
  <c r="G281" i="28" s="1"/>
  <c r="H281" i="28" s="1"/>
  <c r="F282" i="28"/>
  <c r="G282" i="28" s="1"/>
  <c r="H282" i="28" s="1"/>
  <c r="F283" i="28"/>
  <c r="G283" i="28" s="1"/>
  <c r="H283" i="28" s="1"/>
  <c r="F284" i="28"/>
  <c r="G284" i="28" s="1"/>
  <c r="H284" i="28" s="1"/>
  <c r="F286" i="28"/>
  <c r="F290" i="28"/>
  <c r="F292" i="28"/>
  <c r="F13" i="28"/>
  <c r="G13" i="28" s="1"/>
  <c r="H13" i="28" s="1"/>
  <c r="F14" i="28"/>
  <c r="G14" i="28" s="1"/>
  <c r="H14" i="28" s="1"/>
  <c r="F15" i="28"/>
  <c r="G15" i="28" s="1"/>
  <c r="H15" i="28" s="1"/>
  <c r="F16" i="28"/>
  <c r="G16" i="28" s="1"/>
  <c r="H16" i="28" s="1"/>
  <c r="F17" i="28"/>
  <c r="G17" i="28" s="1"/>
  <c r="H17" i="28" s="1"/>
  <c r="F18" i="28"/>
  <c r="G18" i="28" s="1"/>
  <c r="H18" i="28" s="1"/>
  <c r="F19" i="28"/>
  <c r="G19" i="28" s="1"/>
  <c r="H19" i="28" s="1"/>
  <c r="F20" i="28"/>
  <c r="G20" i="28" s="1"/>
  <c r="H20" i="28" s="1"/>
  <c r="F21" i="28"/>
  <c r="G21" i="28" s="1"/>
  <c r="H21" i="28" s="1"/>
  <c r="F22" i="28"/>
  <c r="G22" i="28" s="1"/>
  <c r="H22" i="28" s="1"/>
  <c r="F23" i="28"/>
  <c r="H23" i="28" s="1"/>
  <c r="F24" i="28"/>
  <c r="G24" i="28" s="1"/>
  <c r="H24" i="28" s="1"/>
  <c r="F25" i="28"/>
  <c r="G25" i="28" s="1"/>
  <c r="H25" i="28" s="1"/>
  <c r="F26" i="28"/>
  <c r="G26" i="28" s="1"/>
  <c r="H26" i="28" s="1"/>
  <c r="F27" i="28"/>
  <c r="G27" i="28" s="1"/>
  <c r="H27" i="28" s="1"/>
  <c r="F28" i="28"/>
  <c r="G28" i="28" s="1"/>
  <c r="H28" i="28" s="1"/>
  <c r="F30" i="28"/>
  <c r="G30" i="28" s="1"/>
  <c r="H30" i="28" s="1"/>
  <c r="F31" i="28"/>
  <c r="G31" i="28" s="1"/>
  <c r="H31" i="28" s="1"/>
  <c r="F32" i="28"/>
  <c r="G32" i="28" s="1"/>
  <c r="H32" i="28" s="1"/>
  <c r="F33" i="28"/>
  <c r="G33" i="28" s="1"/>
  <c r="H33" i="28" s="1"/>
  <c r="F34" i="28"/>
  <c r="H34" i="28" s="1"/>
  <c r="F35" i="28"/>
  <c r="F37" i="28"/>
  <c r="F38" i="28"/>
  <c r="F39" i="28"/>
  <c r="F40" i="28"/>
  <c r="G40" i="28" s="1"/>
  <c r="H40" i="28" s="1"/>
  <c r="F41" i="28"/>
  <c r="G41" i="28" s="1"/>
  <c r="H41" i="28" s="1"/>
  <c r="F42" i="28"/>
  <c r="G42" i="28" s="1"/>
  <c r="H42" i="28" s="1"/>
  <c r="F43" i="28"/>
  <c r="G43" i="28" s="1"/>
  <c r="H43" i="28" s="1"/>
  <c r="F44" i="28"/>
  <c r="G44" i="28" s="1"/>
  <c r="H44" i="28" s="1"/>
  <c r="F45" i="28"/>
  <c r="G45" i="28" s="1"/>
  <c r="H45" i="28" s="1"/>
  <c r="F46" i="28"/>
  <c r="G46" i="28" s="1"/>
  <c r="H46" i="28" s="1"/>
  <c r="F47" i="28"/>
  <c r="G47" i="28" s="1"/>
  <c r="H47" i="28" s="1"/>
  <c r="F48" i="28"/>
  <c r="G48" i="28" s="1"/>
  <c r="H48" i="28" s="1"/>
  <c r="F49" i="28"/>
  <c r="G49" i="28" s="1"/>
  <c r="H49" i="28" s="1"/>
  <c r="F50" i="28"/>
  <c r="G50" i="28" s="1"/>
  <c r="H50" i="28" s="1"/>
  <c r="F51" i="28"/>
  <c r="G51" i="28" s="1"/>
  <c r="H51" i="28" s="1"/>
  <c r="F52" i="28"/>
  <c r="G52" i="28" s="1"/>
  <c r="H52" i="28" s="1"/>
  <c r="F53" i="28"/>
  <c r="G53" i="28" s="1"/>
  <c r="H53" i="28" s="1"/>
  <c r="F54" i="28"/>
  <c r="G54" i="28" s="1"/>
  <c r="H54" i="28" s="1"/>
  <c r="F55" i="28"/>
  <c r="G55" i="28" s="1"/>
  <c r="H55" i="28" s="1"/>
  <c r="F56" i="28"/>
  <c r="G56" i="28" s="1"/>
  <c r="H56" i="28" s="1"/>
  <c r="F57" i="28"/>
  <c r="G57" i="28" s="1"/>
  <c r="H57" i="28" s="1"/>
  <c r="F58" i="28"/>
  <c r="G58" i="28" s="1"/>
  <c r="H58" i="28" s="1"/>
  <c r="F59" i="28"/>
  <c r="G59" i="28" s="1"/>
  <c r="H59" i="28" s="1"/>
  <c r="F60" i="28"/>
  <c r="G60" i="28" s="1"/>
  <c r="H60" i="28" s="1"/>
  <c r="F61" i="28"/>
  <c r="G61" i="28" s="1"/>
  <c r="H61" i="28" s="1"/>
  <c r="F62" i="28"/>
  <c r="G62" i="28" s="1"/>
  <c r="H62" i="28" s="1"/>
  <c r="F63" i="28"/>
  <c r="G63" i="28" s="1"/>
  <c r="H63" i="28" s="1"/>
  <c r="F64" i="28"/>
  <c r="G64" i="28" s="1"/>
  <c r="H64" i="28" s="1"/>
  <c r="F65" i="28"/>
  <c r="G65" i="28" s="1"/>
  <c r="H65" i="28" s="1"/>
  <c r="F66" i="28"/>
  <c r="G66" i="28" s="1"/>
  <c r="H66" i="28" s="1"/>
  <c r="F67" i="28"/>
  <c r="G67" i="28" s="1"/>
  <c r="H67" i="28" s="1"/>
  <c r="F68" i="28"/>
  <c r="G68" i="28" s="1"/>
  <c r="H68" i="28" s="1"/>
  <c r="F69" i="28"/>
  <c r="G69" i="28" s="1"/>
  <c r="H69" i="28" s="1"/>
  <c r="F70" i="28"/>
  <c r="G70" i="28" s="1"/>
  <c r="H70" i="28" s="1"/>
  <c r="F71" i="28"/>
  <c r="G71" i="28" s="1"/>
  <c r="H71" i="28" s="1"/>
  <c r="F72" i="28"/>
  <c r="G72" i="28" s="1"/>
  <c r="H72" i="28" s="1"/>
  <c r="F73" i="28"/>
  <c r="G73" i="28" s="1"/>
  <c r="H73" i="28" s="1"/>
  <c r="F74" i="28"/>
  <c r="G74" i="28" s="1"/>
  <c r="H74" i="28" s="1"/>
  <c r="F75" i="28"/>
  <c r="G75" i="28" s="1"/>
  <c r="H75" i="28" s="1"/>
  <c r="F76" i="28"/>
  <c r="G76" i="28" s="1"/>
  <c r="H76" i="28" s="1"/>
  <c r="F77" i="28"/>
  <c r="H77" i="28" s="1"/>
  <c r="F78" i="28"/>
  <c r="G78" i="28" s="1"/>
  <c r="H78" i="28" s="1"/>
  <c r="F79" i="28"/>
  <c r="G79" i="28" s="1"/>
  <c r="H79" i="28" s="1"/>
  <c r="F80" i="28"/>
  <c r="G80" i="28" s="1"/>
  <c r="H80" i="28" s="1"/>
  <c r="F81" i="28"/>
  <c r="G81" i="28" s="1"/>
  <c r="H81" i="28" s="1"/>
  <c r="F82" i="28"/>
  <c r="G82" i="28" s="1"/>
  <c r="H82" i="28" s="1"/>
  <c r="F83" i="28"/>
  <c r="G83" i="28" s="1"/>
  <c r="H83" i="28" s="1"/>
  <c r="F84" i="28"/>
  <c r="G84" i="28" s="1"/>
  <c r="H84" i="28" s="1"/>
  <c r="F85" i="28"/>
  <c r="G85" i="28" s="1"/>
  <c r="H85" i="28" s="1"/>
  <c r="F86" i="28"/>
  <c r="G86" i="28" s="1"/>
  <c r="H86" i="28" s="1"/>
  <c r="F87" i="28"/>
  <c r="G87" i="28" s="1"/>
  <c r="H87" i="28" s="1"/>
  <c r="F88" i="28"/>
  <c r="G88" i="28" s="1"/>
  <c r="H88" i="28" s="1"/>
  <c r="F89" i="28"/>
  <c r="G89" i="28" s="1"/>
  <c r="H89" i="28" s="1"/>
  <c r="F12" i="28"/>
  <c r="G12" i="28" s="1"/>
  <c r="H12" i="28" s="1"/>
  <c r="F285" i="28" l="1"/>
  <c r="F113" i="28"/>
  <c r="F111" i="28"/>
  <c r="F107" i="28"/>
  <c r="H291" i="28"/>
  <c r="I4" i="28"/>
  <c r="H289" i="28"/>
  <c r="F103" i="28"/>
  <c r="H36" i="28"/>
  <c r="H293" i="28" s="1"/>
  <c r="H4" i="28" s="1"/>
  <c r="H5" i="28" s="1"/>
  <c r="F288" i="28"/>
  <c r="F99" i="28"/>
  <c r="I5" i="28"/>
  <c r="B12" i="27" l="1"/>
  <c r="B15" i="27" s="1"/>
  <c r="B18" i="27" s="1"/>
  <c r="B20" i="27" s="1"/>
  <c r="C18" i="26"/>
  <c r="A17" i="26"/>
  <c r="B12" i="26"/>
  <c r="B21" i="26" s="1"/>
  <c r="C21" i="26" l="1"/>
  <c r="I293" i="28"/>
  <c r="G12" i="22"/>
  <c r="G12" i="19" l="1"/>
  <c r="E63" i="19"/>
  <c r="G63" i="19" s="1"/>
  <c r="E62" i="19"/>
  <c r="G62" i="19" s="1"/>
  <c r="E61" i="19"/>
  <c r="E60" i="19"/>
  <c r="G60" i="19" s="1"/>
  <c r="E54" i="19"/>
  <c r="E53" i="19"/>
  <c r="G53" i="19" s="1"/>
  <c r="E51" i="19"/>
  <c r="G51" i="19" s="1"/>
  <c r="E48" i="19"/>
  <c r="G48" i="19" s="1"/>
  <c r="E47" i="19"/>
  <c r="E34" i="19"/>
  <c r="G34" i="19" s="1"/>
  <c r="E27" i="19"/>
  <c r="G27" i="19" s="1"/>
  <c r="E26" i="19"/>
  <c r="G26" i="19" s="1"/>
  <c r="E25" i="19"/>
  <c r="E23" i="19"/>
  <c r="G23" i="19" s="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434" i="19"/>
  <c r="G433" i="19"/>
  <c r="G432" i="19"/>
  <c r="G431" i="19"/>
  <c r="G430" i="19"/>
  <c r="G429" i="19"/>
  <c r="G428" i="19"/>
  <c r="G427" i="19"/>
  <c r="G426" i="19"/>
  <c r="G425" i="19"/>
  <c r="G424" i="19"/>
  <c r="G423" i="19"/>
  <c r="G422" i="19"/>
  <c r="G421" i="19"/>
  <c r="G420" i="19"/>
  <c r="G419" i="19"/>
  <c r="G418" i="19"/>
  <c r="G417" i="19"/>
  <c r="G416" i="19"/>
  <c r="G415" i="19"/>
  <c r="G414" i="19"/>
  <c r="G413" i="19"/>
  <c r="G412" i="19"/>
  <c r="G411" i="19"/>
  <c r="G410" i="19"/>
  <c r="G409" i="19"/>
  <c r="G408" i="19"/>
  <c r="G407" i="19"/>
  <c r="G406" i="19"/>
  <c r="G405" i="19"/>
  <c r="G404" i="19"/>
  <c r="G403" i="19"/>
  <c r="G402" i="19"/>
  <c r="G401" i="19"/>
  <c r="G400" i="19"/>
  <c r="G399" i="19"/>
  <c r="G398" i="19"/>
  <c r="G397" i="19"/>
  <c r="G396" i="19"/>
  <c r="G395" i="19"/>
  <c r="G394" i="19"/>
  <c r="G393" i="19"/>
  <c r="G392" i="19"/>
  <c r="G391" i="19"/>
  <c r="G390" i="19"/>
  <c r="G389" i="19"/>
  <c r="G388" i="19"/>
  <c r="G387" i="19"/>
  <c r="G386" i="19"/>
  <c r="G385" i="19"/>
  <c r="G384" i="19"/>
  <c r="G383" i="19"/>
  <c r="G382" i="19"/>
  <c r="G381" i="19"/>
  <c r="G380" i="19"/>
  <c r="G379" i="19"/>
  <c r="G378" i="19"/>
  <c r="G377" i="19"/>
  <c r="G376" i="19"/>
  <c r="G375" i="19"/>
  <c r="G374" i="19"/>
  <c r="G373" i="19"/>
  <c r="G372" i="19"/>
  <c r="G371" i="19"/>
  <c r="G370" i="19"/>
  <c r="G369" i="19"/>
  <c r="G368" i="19"/>
  <c r="G367" i="19"/>
  <c r="G366" i="19"/>
  <c r="G365" i="19"/>
  <c r="G364" i="19"/>
  <c r="G363" i="19"/>
  <c r="G362" i="19"/>
  <c r="G361" i="19"/>
  <c r="G360" i="19"/>
  <c r="G359" i="19"/>
  <c r="G358" i="19"/>
  <c r="G357" i="19"/>
  <c r="G356" i="19"/>
  <c r="G355" i="19"/>
  <c r="G354" i="19"/>
  <c r="G353" i="19"/>
  <c r="G352" i="19"/>
  <c r="G351" i="19"/>
  <c r="G350" i="19"/>
  <c r="G349" i="19"/>
  <c r="G348" i="19"/>
  <c r="G347" i="19"/>
  <c r="G346" i="19"/>
  <c r="G345" i="19"/>
  <c r="G344" i="19"/>
  <c r="G343" i="19"/>
  <c r="G342" i="19"/>
  <c r="G341" i="19"/>
  <c r="G340" i="19"/>
  <c r="G339" i="19"/>
  <c r="G338" i="19"/>
  <c r="G337" i="19"/>
  <c r="G336" i="19"/>
  <c r="G335" i="19"/>
  <c r="G334" i="19"/>
  <c r="G333" i="19"/>
  <c r="G332" i="19"/>
  <c r="G331" i="19"/>
  <c r="G330" i="19"/>
  <c r="G329" i="19"/>
  <c r="G328" i="19"/>
  <c r="G327" i="19"/>
  <c r="G326" i="19"/>
  <c r="G325" i="19"/>
  <c r="G324" i="19"/>
  <c r="G323" i="19"/>
  <c r="G322" i="19"/>
  <c r="G321" i="19"/>
  <c r="G320" i="19"/>
  <c r="G319" i="19"/>
  <c r="G318" i="19"/>
  <c r="G317" i="19"/>
  <c r="G316" i="19"/>
  <c r="G315" i="19"/>
  <c r="G314" i="19"/>
  <c r="G313" i="19"/>
  <c r="G312" i="19"/>
  <c r="G311" i="19"/>
  <c r="G310" i="19"/>
  <c r="G309" i="19"/>
  <c r="G308" i="19"/>
  <c r="G307" i="19"/>
  <c r="G306" i="19"/>
  <c r="G305" i="19"/>
  <c r="G304" i="19"/>
  <c r="G303" i="19"/>
  <c r="G302" i="19"/>
  <c r="G301" i="19"/>
  <c r="G300" i="19"/>
  <c r="G299" i="19"/>
  <c r="G298" i="19"/>
  <c r="G297" i="19"/>
  <c r="G296" i="19"/>
  <c r="G295" i="19"/>
  <c r="G294" i="19"/>
  <c r="G293" i="19"/>
  <c r="G292" i="19"/>
  <c r="G291" i="19"/>
  <c r="G290" i="19"/>
  <c r="G289" i="19"/>
  <c r="G288" i="19"/>
  <c r="G287" i="19"/>
  <c r="G286" i="19"/>
  <c r="G285" i="19"/>
  <c r="G284" i="19"/>
  <c r="G283" i="19"/>
  <c r="G282" i="19"/>
  <c r="G281" i="19"/>
  <c r="G280" i="19"/>
  <c r="G279" i="19"/>
  <c r="G278" i="19"/>
  <c r="G277" i="19"/>
  <c r="G276" i="19"/>
  <c r="G275" i="19"/>
  <c r="G274" i="19"/>
  <c r="G273" i="19"/>
  <c r="G272" i="19"/>
  <c r="G271" i="19"/>
  <c r="G270" i="19"/>
  <c r="G269" i="19"/>
  <c r="G268" i="19"/>
  <c r="G267" i="19"/>
  <c r="G266" i="19"/>
  <c r="G265" i="19"/>
  <c r="G264" i="19"/>
  <c r="G263" i="19"/>
  <c r="G262" i="19"/>
  <c r="G261" i="19"/>
  <c r="G260" i="19"/>
  <c r="G259" i="19"/>
  <c r="G258" i="19"/>
  <c r="G257" i="19"/>
  <c r="G256" i="19"/>
  <c r="G255" i="19"/>
  <c r="G254" i="19"/>
  <c r="G253" i="19"/>
  <c r="G252" i="19"/>
  <c r="G251" i="19"/>
  <c r="G250" i="19"/>
  <c r="G249" i="19"/>
  <c r="G248" i="19"/>
  <c r="G247" i="19"/>
  <c r="G246" i="19"/>
  <c r="G245" i="19"/>
  <c r="G244" i="19"/>
  <c r="G243" i="19"/>
  <c r="G242" i="19"/>
  <c r="G241" i="19"/>
  <c r="G240" i="19"/>
  <c r="G239" i="19"/>
  <c r="G238" i="19"/>
  <c r="G237" i="19"/>
  <c r="G236" i="19"/>
  <c r="G235" i="19"/>
  <c r="G234" i="19"/>
  <c r="G233" i="19"/>
  <c r="G232" i="19"/>
  <c r="G231" i="19"/>
  <c r="G230" i="19"/>
  <c r="G229" i="19"/>
  <c r="G228" i="19"/>
  <c r="G227" i="19"/>
  <c r="G226" i="19"/>
  <c r="G225" i="19"/>
  <c r="G224" i="19"/>
  <c r="G223" i="19"/>
  <c r="G222" i="19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1" i="19"/>
  <c r="G59" i="19"/>
  <c r="G58" i="19"/>
  <c r="G57" i="19"/>
  <c r="G56" i="19"/>
  <c r="G55" i="19"/>
  <c r="G54" i="19"/>
  <c r="G52" i="19"/>
  <c r="G50" i="19"/>
  <c r="G49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3" i="19"/>
  <c r="G32" i="19"/>
  <c r="G31" i="19"/>
  <c r="G30" i="19"/>
  <c r="G29" i="19"/>
  <c r="G28" i="19"/>
  <c r="G25" i="19"/>
  <c r="G24" i="19"/>
  <c r="G22" i="19"/>
  <c r="G21" i="19"/>
  <c r="G20" i="19"/>
  <c r="G19" i="19"/>
  <c r="G18" i="19"/>
  <c r="G17" i="19"/>
  <c r="G16" i="19"/>
  <c r="G15" i="19"/>
  <c r="G14" i="19"/>
  <c r="G13" i="19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54" i="21" l="1"/>
  <c r="G437" i="19"/>
  <c r="G462" i="18"/>
  <c r="G570" i="5" l="1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69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293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20" i="5"/>
  <c r="G192" i="5"/>
  <c r="G195" i="5"/>
  <c r="G196" i="5"/>
  <c r="G200" i="5"/>
  <c r="G210" i="5"/>
  <c r="G211" i="5"/>
  <c r="G212" i="5"/>
  <c r="G213" i="5"/>
  <c r="G214" i="5"/>
  <c r="G216" i="5"/>
  <c r="G218" i="5"/>
  <c r="G191" i="5"/>
  <c r="E219" i="5"/>
  <c r="G219" i="5" s="1"/>
  <c r="E217" i="5"/>
  <c r="G217" i="5" s="1"/>
  <c r="E215" i="5"/>
  <c r="G215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199" i="5"/>
  <c r="G199" i="5" s="1"/>
  <c r="E198" i="5"/>
  <c r="G198" i="5" s="1"/>
  <c r="E197" i="5"/>
  <c r="G197" i="5" s="1"/>
  <c r="E194" i="5"/>
  <c r="G194" i="5" s="1"/>
  <c r="E193" i="5"/>
  <c r="G193" i="5" s="1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55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5" i="5"/>
  <c r="G126" i="5"/>
  <c r="G129" i="5"/>
  <c r="G130" i="5"/>
  <c r="G131" i="5"/>
  <c r="G132" i="5"/>
  <c r="G134" i="5"/>
  <c r="G136" i="5"/>
  <c r="G137" i="5"/>
  <c r="G138" i="5"/>
  <c r="G139" i="5"/>
  <c r="G140" i="5"/>
  <c r="G141" i="5"/>
  <c r="G142" i="5"/>
  <c r="G143" i="5"/>
  <c r="G144" i="5"/>
  <c r="G145" i="5"/>
  <c r="G147" i="5"/>
  <c r="G148" i="5"/>
  <c r="G149" i="5"/>
  <c r="G150" i="5"/>
  <c r="G152" i="5"/>
  <c r="G153" i="5"/>
  <c r="G154" i="5"/>
  <c r="E151" i="5"/>
  <c r="G151" i="5" s="1"/>
  <c r="E146" i="5"/>
  <c r="G146" i="5" s="1"/>
  <c r="E135" i="5"/>
  <c r="G135" i="5" s="1"/>
  <c r="E133" i="5"/>
  <c r="G133" i="5" s="1"/>
  <c r="E128" i="5"/>
  <c r="G128" i="5" s="1"/>
  <c r="E127" i="5"/>
  <c r="G127" i="5" s="1"/>
  <c r="E124" i="5"/>
  <c r="G124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G12" i="5"/>
  <c r="G13" i="5"/>
  <c r="G14" i="5"/>
  <c r="G15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8" i="5"/>
  <c r="G41" i="5"/>
  <c r="G44" i="5"/>
  <c r="G45" i="5"/>
  <c r="G46" i="5"/>
  <c r="G47" i="5"/>
  <c r="G48" i="5"/>
  <c r="G49" i="5"/>
  <c r="G50" i="5"/>
  <c r="G53" i="5"/>
  <c r="G54" i="5"/>
  <c r="G55" i="5"/>
  <c r="G56" i="5"/>
  <c r="G57" i="5"/>
  <c r="G58" i="5"/>
  <c r="G59" i="5"/>
  <c r="G60" i="5"/>
  <c r="G61" i="5"/>
  <c r="G62" i="5"/>
  <c r="G67" i="5"/>
  <c r="G68" i="5"/>
  <c r="G71" i="5"/>
  <c r="G72" i="5"/>
  <c r="G73" i="5"/>
  <c r="G76" i="5"/>
  <c r="G77" i="5"/>
  <c r="G78" i="5"/>
  <c r="G80" i="5"/>
  <c r="G82" i="5"/>
  <c r="G84" i="5"/>
  <c r="G85" i="5"/>
  <c r="G86" i="5"/>
  <c r="G87" i="5"/>
  <c r="G88" i="5"/>
  <c r="G90" i="5"/>
  <c r="G92" i="5"/>
  <c r="G94" i="5"/>
  <c r="G96" i="5"/>
  <c r="G97" i="5"/>
  <c r="G101" i="5"/>
  <c r="G102" i="5"/>
  <c r="G103" i="5"/>
  <c r="G104" i="5"/>
  <c r="E100" i="5"/>
  <c r="G100" i="5" s="1"/>
  <c r="E99" i="5"/>
  <c r="G99" i="5" s="1"/>
  <c r="E98" i="5"/>
  <c r="G98" i="5" s="1"/>
  <c r="E95" i="5"/>
  <c r="G95" i="5" s="1"/>
  <c r="E93" i="5"/>
  <c r="G93" i="5" s="1"/>
  <c r="E91" i="5"/>
  <c r="G91" i="5" s="1"/>
  <c r="E89" i="5"/>
  <c r="G89" i="5" s="1"/>
  <c r="E83" i="5"/>
  <c r="G83" i="5" s="1"/>
  <c r="E81" i="5"/>
  <c r="G81" i="5" s="1"/>
  <c r="E79" i="5"/>
  <c r="G79" i="5" s="1"/>
  <c r="E75" i="5"/>
  <c r="G75" i="5" s="1"/>
  <c r="E74" i="5"/>
  <c r="G74" i="5" s="1"/>
  <c r="E70" i="5"/>
  <c r="G70" i="5" s="1"/>
  <c r="E69" i="5"/>
  <c r="G69" i="5" s="1"/>
  <c r="E66" i="5"/>
  <c r="G66" i="5" s="1"/>
  <c r="E65" i="5"/>
  <c r="G65" i="5" s="1"/>
  <c r="E64" i="5"/>
  <c r="G64" i="5" s="1"/>
  <c r="E63" i="5"/>
  <c r="G63" i="5" s="1"/>
  <c r="E52" i="5"/>
  <c r="G52" i="5" s="1"/>
  <c r="E51" i="5"/>
  <c r="G51" i="5" s="1"/>
  <c r="E43" i="5"/>
  <c r="G43" i="5" s="1"/>
  <c r="E42" i="5"/>
  <c r="G42" i="5" s="1"/>
  <c r="E40" i="5"/>
  <c r="G40" i="5" s="1"/>
  <c r="E39" i="5"/>
  <c r="G39" i="5" s="1"/>
  <c r="E37" i="5"/>
  <c r="G37" i="5" s="1"/>
  <c r="E35" i="5"/>
  <c r="G35" i="5" s="1"/>
  <c r="E18" i="5"/>
  <c r="G18" i="5" s="1"/>
  <c r="E17" i="5"/>
  <c r="G17" i="5" s="1"/>
  <c r="E16" i="5"/>
  <c r="G16" i="5" s="1"/>
  <c r="G595" i="5" l="1"/>
  <c r="C20" i="7"/>
  <c r="C19" i="7"/>
  <c r="C18" i="7"/>
  <c r="C17" i="7"/>
  <c r="C16" i="7"/>
  <c r="C15" i="7"/>
  <c r="C14" i="7"/>
  <c r="B13" i="7"/>
  <c r="B12" i="7"/>
  <c r="B11" i="7"/>
  <c r="B10" i="7"/>
  <c r="B12" i="17"/>
  <c r="A17" i="16"/>
  <c r="C20" i="16"/>
  <c r="C19" i="16"/>
  <c r="C18" i="16"/>
  <c r="C17" i="16"/>
  <c r="C16" i="16"/>
  <c r="C15" i="16"/>
  <c r="C14" i="16"/>
  <c r="B13" i="16"/>
  <c r="B12" i="16"/>
  <c r="B11" i="16"/>
  <c r="B10" i="16"/>
  <c r="C34" i="15"/>
  <c r="C25" i="15"/>
  <c r="C20" i="15"/>
  <c r="C20" i="10" l="1"/>
  <c r="C19" i="10"/>
  <c r="C18" i="10"/>
  <c r="C17" i="10"/>
  <c r="C16" i="10"/>
  <c r="C15" i="10"/>
  <c r="C14" i="10"/>
  <c r="B13" i="10"/>
  <c r="B12" i="10"/>
  <c r="B11" i="10"/>
  <c r="B10" i="10"/>
  <c r="C19" i="13"/>
  <c r="B18" i="14"/>
  <c r="C20" i="13"/>
  <c r="C18" i="13"/>
  <c r="C17" i="13"/>
  <c r="A17" i="13"/>
  <c r="C16" i="13"/>
  <c r="C15" i="13"/>
  <c r="C14" i="13"/>
  <c r="B13" i="13"/>
  <c r="B12" i="13"/>
  <c r="B11" i="13"/>
  <c r="B10" i="13"/>
  <c r="C20" i="12"/>
  <c r="C42" i="12"/>
  <c r="B15" i="17" l="1"/>
  <c r="B18" i="17" s="1"/>
  <c r="B20" i="17" s="1"/>
  <c r="C21" i="16"/>
  <c r="B21" i="16"/>
  <c r="C43" i="15"/>
  <c r="B12" i="14"/>
  <c r="B15" i="14" s="1"/>
  <c r="B20" i="14" s="1"/>
  <c r="C21" i="13"/>
  <c r="B21" i="13"/>
  <c r="C33" i="12"/>
  <c r="C25" i="12"/>
  <c r="B12" i="11"/>
  <c r="B15" i="11" s="1"/>
  <c r="B18" i="11" s="1"/>
  <c r="B20" i="11" s="1"/>
  <c r="C21" i="10"/>
  <c r="B21" i="10"/>
  <c r="C42" i="9"/>
  <c r="C25" i="9"/>
  <c r="C33" i="9" s="1"/>
  <c r="C20" i="9"/>
  <c r="B12" i="8"/>
  <c r="B15" i="8" s="1"/>
  <c r="B18" i="8" s="1"/>
  <c r="B20" i="8" s="1"/>
  <c r="C21" i="7"/>
  <c r="B21" i="7"/>
  <c r="C42" i="6"/>
  <c r="C33" i="6"/>
  <c r="C25" i="6"/>
  <c r="C20" i="6"/>
  <c r="B20" i="1"/>
  <c r="B18" i="1"/>
  <c r="B15" i="1"/>
  <c r="B12" i="1"/>
  <c r="C21" i="4"/>
  <c r="B21" i="4"/>
  <c r="C42" i="3"/>
  <c r="C25" i="3"/>
  <c r="C33" i="3" s="1"/>
  <c r="C20" i="3" l="1"/>
  <c r="G44" i="22"/>
  <c r="G42" i="22"/>
  <c r="G40" i="22"/>
  <c r="G38" i="22"/>
  <c r="G36" i="22"/>
  <c r="G34" i="22"/>
  <c r="G32" i="22"/>
  <c r="G30" i="22"/>
  <c r="G28" i="22"/>
  <c r="G26" i="22"/>
  <c r="G24" i="22"/>
  <c r="G22" i="22"/>
  <c r="G20" i="22"/>
  <c r="G18" i="22"/>
  <c r="G16" i="22"/>
  <c r="G14" i="22"/>
  <c r="G45" i="22"/>
  <c r="G43" i="22"/>
  <c r="G39" i="22"/>
  <c r="G37" i="22"/>
  <c r="G35" i="22"/>
  <c r="G33" i="22"/>
  <c r="G31" i="22"/>
  <c r="G29" i="22"/>
  <c r="G27" i="22"/>
  <c r="G25" i="22"/>
  <c r="G23" i="22"/>
  <c r="G21" i="22"/>
  <c r="G19" i="22"/>
  <c r="G17" i="22"/>
  <c r="G15" i="22"/>
  <c r="G13" i="22"/>
  <c r="G41" i="22"/>
  <c r="G46" i="22" l="1"/>
</calcChain>
</file>

<file path=xl/comments1.xml><?xml version="1.0" encoding="utf-8"?>
<comments xmlns="http://schemas.openxmlformats.org/spreadsheetml/2006/main">
  <authors>
    <author>NUEVA</author>
  </authors>
  <commentList>
    <comment ref="C178" authorId="0" shapeId="0">
      <text>
        <r>
          <rPr>
            <b/>
            <sz val="9"/>
            <color indexed="81"/>
            <rFont val="Tahoma"/>
            <family val="2"/>
          </rPr>
          <t>NUEVA:</t>
        </r>
        <r>
          <rPr>
            <sz val="9"/>
            <color indexed="81"/>
            <rFont val="Tahoma"/>
            <family val="2"/>
          </rPr>
          <t xml:space="preserve">
ojo dufilux
no confundirse
</t>
        </r>
      </text>
    </comment>
  </commentList>
</comments>
</file>

<file path=xl/sharedStrings.xml><?xml version="1.0" encoding="utf-8"?>
<sst xmlns="http://schemas.openxmlformats.org/spreadsheetml/2006/main" count="9015" uniqueCount="1538">
  <si>
    <t>EJERCICIO:</t>
  </si>
  <si>
    <t>RUC:</t>
  </si>
  <si>
    <t>APELLIDOS Y NOMBRES, DENOMINACIÓN O RAZÓN SOCIAL:</t>
  </si>
  <si>
    <t xml:space="preserve">      EJERCICIO O </t>
  </si>
  <si>
    <t xml:space="preserve">         PERIODO</t>
  </si>
  <si>
    <t xml:space="preserve">Costo de ventas </t>
  </si>
  <si>
    <t>Gastos de Administración</t>
  </si>
  <si>
    <t>Gastos de Venta</t>
  </si>
  <si>
    <t xml:space="preserve">Gastos Financieros </t>
  </si>
  <si>
    <t>Impuesto a la Renta</t>
  </si>
  <si>
    <t>I. ACTIVO</t>
  </si>
  <si>
    <t>101 Caja</t>
  </si>
  <si>
    <t>201 Mercaderías manufacturadas</t>
  </si>
  <si>
    <t>322 Inmuebles, maquinaria y equipo</t>
  </si>
  <si>
    <t>373 Intereses diferidos</t>
  </si>
  <si>
    <t xml:space="preserve">                        TOTAL ACTIVO</t>
  </si>
  <si>
    <t>10   Caja y Bancos</t>
  </si>
  <si>
    <t>20   Mercaderias</t>
  </si>
  <si>
    <t>II. PASIVO</t>
  </si>
  <si>
    <t>40113 IGV - Régimen de percepciones</t>
  </si>
  <si>
    <t>40111 Impuesto general a las ventas</t>
  </si>
  <si>
    <t>40171 Impuesto a la renta</t>
  </si>
  <si>
    <t>469 Otras cuentas por pagar diversas</t>
  </si>
  <si>
    <t>39124 Agotamiento acumulado</t>
  </si>
  <si>
    <t>4212 Emitidas</t>
  </si>
  <si>
    <t xml:space="preserve">                        TOTAL PASIVO</t>
  </si>
  <si>
    <t>III. PATRIMONIO</t>
  </si>
  <si>
    <t xml:space="preserve">501 Capital social </t>
  </si>
  <si>
    <t xml:space="preserve">591 Utilidades no distribuidas </t>
  </si>
  <si>
    <t xml:space="preserve">891 Utilidad </t>
  </si>
  <si>
    <t xml:space="preserve">                                  TOTAL PATRIMONIO</t>
  </si>
  <si>
    <t>Tacna, al 31 de diciembre 2011</t>
  </si>
  <si>
    <t>INVENTARIO AL 31 DE DICIEMBRE DEL 2011</t>
  </si>
  <si>
    <t>32   Activos Adquiridos En Arrendamiento Financiero</t>
  </si>
  <si>
    <t xml:space="preserve">37   Activo Diferido </t>
  </si>
  <si>
    <t>39       Depreciación, Amortización Y Agotamiento Acumulados</t>
  </si>
  <si>
    <t>40       Tributos, Contraprestaciones Y Aportes Al Sistema De Pensiones Y De Salud Por Pagar</t>
  </si>
  <si>
    <t xml:space="preserve">42     Cuentas Por Pagar Comerciales – Terceros </t>
  </si>
  <si>
    <t>46   Cuentas Por Pagar Diversas – Terceros</t>
  </si>
  <si>
    <t xml:space="preserve">59   Resultados Acumulados </t>
  </si>
  <si>
    <t xml:space="preserve">89   Determinación Del Resultado Del Ejercicio </t>
  </si>
  <si>
    <t xml:space="preserve"> BALANCE DE INVENTARIO AL 31 DE DICIEMBRE DEL 2011</t>
  </si>
  <si>
    <t xml:space="preserve">EJERCICIO O </t>
  </si>
  <si>
    <t>PERIODO</t>
  </si>
  <si>
    <t>39   Depreciación, Amortización Y Agotamiento Acumulados</t>
  </si>
  <si>
    <t>40   Tributos, Contraprestaciones Y Aportes Al Sistema De  Pensiones Y De Salud Por Pagar</t>
  </si>
  <si>
    <t xml:space="preserve">42   Cuentas Por Pagar Comerciales – Terceros </t>
  </si>
  <si>
    <t xml:space="preserve">50   Capital </t>
  </si>
  <si>
    <t>ESTADO DE GANANCIAS Y PÉRDIDAS AL 31/12/2011</t>
  </si>
  <si>
    <t>Ventas Netas</t>
  </si>
  <si>
    <t>Utilidad Bruta</t>
  </si>
  <si>
    <t>Utilidad Operativa</t>
  </si>
  <si>
    <t>Gastos Diversos</t>
  </si>
  <si>
    <t xml:space="preserve">Utilidad antes de impuestos </t>
  </si>
  <si>
    <t>Utilidad del ejercicio</t>
  </si>
  <si>
    <t>DESCRIPCIÓN</t>
  </si>
  <si>
    <t>INVENTARIO AL 31 DE DICIEMBRE DEL 2012</t>
  </si>
  <si>
    <t xml:space="preserve"> BALANCE DE INVENTARIO AL 31 DE DICIEMBRE DEL 2012</t>
  </si>
  <si>
    <t>ESTADO DE GANANCIAS Y PÉRDIDAS AL 31/12/2012</t>
  </si>
  <si>
    <t>INVENTARIO AL 31 DE DICIEMBRE DEL 2013</t>
  </si>
  <si>
    <t xml:space="preserve"> BALANCE DE INVENTARIO AL 31 DE DICIEMBRE DEL 2013</t>
  </si>
  <si>
    <t>ESTADO DE GANANCIAS Y PÉRDIDAS AL 31/12/2013</t>
  </si>
  <si>
    <t>Tacna, al 31 de diciembre 2013</t>
  </si>
  <si>
    <t>INVENTARIO AL 31 DE DICIEMBRE DEL 2014</t>
  </si>
  <si>
    <t>Tacna, al 31 de diciembre 2014</t>
  </si>
  <si>
    <t xml:space="preserve"> BALANCE DE INVENTARIO AL 31 DE DICIEMBRE DEL 2014</t>
  </si>
  <si>
    <t>ESTADO DE GANANCIAS Y PÉRDIDAS AL 31/12/2014</t>
  </si>
  <si>
    <t>INVENTARIO AL 31 DE DICIEMBRE DEL 2015</t>
  </si>
  <si>
    <t>Tacna, al 31 de diciembre 2015</t>
  </si>
  <si>
    <t xml:space="preserve"> BALANCE DE INVENTARIO AL 31 DE DICIEMBRE DEL 2015</t>
  </si>
  <si>
    <t>ESTADO DE GANANCIAS Y PÉRDIDAS AL 31/12/2015</t>
  </si>
  <si>
    <t xml:space="preserve">451 Préstamos de instituciones financieras y otras entidades </t>
  </si>
  <si>
    <t>45   Obligaciones financieras</t>
  </si>
  <si>
    <t>407    AFP</t>
  </si>
  <si>
    <t>Tacna, al 31 de diciembre 2012</t>
  </si>
  <si>
    <t xml:space="preserve">FORMATO 3.7: "LIBRO DE INVENTARIOS Y BALANCES - DETALLE DEL SALDO DE </t>
  </si>
  <si>
    <t>LA CUENTA 20 - MERCADERÍAS Y LA CUENTA 21 - PRODUCTOS TERMINADOS"</t>
  </si>
  <si>
    <t>MÉTODO DE EVALUACIÓN APLICADO:</t>
  </si>
  <si>
    <t xml:space="preserve">  CÓDIGO DE LA </t>
  </si>
  <si>
    <t xml:space="preserve">           TIPO DE </t>
  </si>
  <si>
    <t xml:space="preserve">     CÓDIGO DE LA </t>
  </si>
  <si>
    <t xml:space="preserve">   EXISTENCIA</t>
  </si>
  <si>
    <t xml:space="preserve">        EXISTENCIA</t>
  </si>
  <si>
    <t xml:space="preserve"> UNIDAD DE MEDIDA</t>
  </si>
  <si>
    <t xml:space="preserve">          (TABLA 5)</t>
  </si>
  <si>
    <t xml:space="preserve">        (TABLA 6)</t>
  </si>
  <si>
    <t xml:space="preserve">Ampolla halógena de 400 wts para reflector </t>
  </si>
  <si>
    <t>Bench grinder</t>
  </si>
  <si>
    <t>Bomba de agua powertea 1/2 HP</t>
  </si>
  <si>
    <t>Bomba de gasolina p/cilindro</t>
  </si>
  <si>
    <t>Braqueta 1x20</t>
  </si>
  <si>
    <t>Braqueta 1x40 m/durilux (3 und son malas)</t>
  </si>
  <si>
    <t>Braqueta 2x40 m/durilux</t>
  </si>
  <si>
    <t>Cable electrica TW -12 AWG-7C</t>
  </si>
  <si>
    <t xml:space="preserve">Cable electrico Alepsa 14 AWG </t>
  </si>
  <si>
    <t>Cable electrico Alepsa 14 AWG LUCKE</t>
  </si>
  <si>
    <t>Cable electrico CA-12H</t>
  </si>
  <si>
    <t>Cable electrico CA-14H</t>
  </si>
  <si>
    <t>Cable electrico Edilux-7C</t>
  </si>
  <si>
    <t>Cable electrico TW 10 AWG - 7C m/alepsa</t>
  </si>
  <si>
    <t>Cable electrico TW 14 AWG - 7C</t>
  </si>
  <si>
    <t xml:space="preserve">Cable vulcanizado 2x16 AWG </t>
  </si>
  <si>
    <t xml:space="preserve">Cadena P/moto sierra </t>
  </si>
  <si>
    <t>Caja octagonal color negro</t>
  </si>
  <si>
    <t xml:space="preserve">Caja para llave termica HPK 47-010 </t>
  </si>
  <si>
    <t xml:space="preserve">Caja para llave termica HPK 47-016 </t>
  </si>
  <si>
    <t xml:space="preserve">Caja rectangular color negro </t>
  </si>
  <si>
    <t>Canaletas</t>
  </si>
  <si>
    <t>Candado 75 mm Lion</t>
  </si>
  <si>
    <t xml:space="preserve">Candado Globe 40 </t>
  </si>
  <si>
    <t>Candado Globe 60</t>
  </si>
  <si>
    <t>Candado m/lion 40mm</t>
  </si>
  <si>
    <t>CBB 2x20</t>
  </si>
  <si>
    <t>Chapa para mueble m/alepsa</t>
  </si>
  <si>
    <t>Chapa para mueble m/yale</t>
  </si>
  <si>
    <t>Cinta aislante grande 3M</t>
  </si>
  <si>
    <t xml:space="preserve">Cinta teflon 1/2 </t>
  </si>
  <si>
    <t>Codo injerto 1/2</t>
  </si>
  <si>
    <t xml:space="preserve">Dicroico grande GD </t>
  </si>
  <si>
    <t>Diferencial 40 A</t>
  </si>
  <si>
    <t>Disco de corte de madera 12" 305mm</t>
  </si>
  <si>
    <t xml:space="preserve">Door closer </t>
  </si>
  <si>
    <t>Engrasadores grande malos</t>
  </si>
  <si>
    <t xml:space="preserve">Esmeril powertec </t>
  </si>
  <si>
    <t>Extension Badi electrician</t>
  </si>
  <si>
    <t xml:space="preserve">Extension OK Heinz </t>
  </si>
  <si>
    <t xml:space="preserve">Foco ahorrador DL-85 wts Durilux </t>
  </si>
  <si>
    <t xml:space="preserve">Foco dicroico /sin tapa transparente </t>
  </si>
  <si>
    <t>Foco Led 5wts Ulix 12v</t>
  </si>
  <si>
    <t xml:space="preserve">Gata hidraulica 20 tn </t>
  </si>
  <si>
    <t>Lampara Dicroica 50wts M/Ulix TH200 BN</t>
  </si>
  <si>
    <t>Lampara Dicroica 50wts M/Ulix TH200 PB</t>
  </si>
  <si>
    <t>Lampara Dicroica 50wts M/Ulix TH200 GM</t>
  </si>
  <si>
    <t xml:space="preserve">Lavador de metal con su accesorio </t>
  </si>
  <si>
    <t>Linterna recargable Lantern</t>
  </si>
  <si>
    <t>Linterna recargables 7000 malos</t>
  </si>
  <si>
    <t>Llave cuchilla termica CBB 15 AMP</t>
  </si>
  <si>
    <t>Llave cuchilla termica CBB 20 AMP</t>
  </si>
  <si>
    <t>Llave cuchilla termica CBB 30 AMP</t>
  </si>
  <si>
    <t>Llave cuchilla termica CBB 40 AMP</t>
  </si>
  <si>
    <t>Llave cuchilla termica CBB 60 AMP</t>
  </si>
  <si>
    <t>Llave cuchilla termica m/alepsa 15 AMP</t>
  </si>
  <si>
    <t>Llave cuchilla termica m/alepsa 20 AMP</t>
  </si>
  <si>
    <t>Llave cuchilla termica m/alepsa 32 AMP</t>
  </si>
  <si>
    <t>Llave cuchilla termica m/alepsa 40 AMP</t>
  </si>
  <si>
    <t>Llave cuchilla termica m/alepsa 63 AMP</t>
  </si>
  <si>
    <t>Llave de paso 1 1/2</t>
  </si>
  <si>
    <t>Llave de paso 2"</t>
  </si>
  <si>
    <t xml:space="preserve">Llave de paso 2" Galleazzi </t>
  </si>
  <si>
    <t>Llave de paso 3/4 PVC Ball valve</t>
  </si>
  <si>
    <t>Llave de paso con Union universal 1/2 (blanco)</t>
  </si>
  <si>
    <t xml:space="preserve">Llave de paso de 1" de PVC </t>
  </si>
  <si>
    <t>Llave de paso de 4"</t>
  </si>
  <si>
    <t>Llave de paso de bronce LEAO TOOLS  2"</t>
  </si>
  <si>
    <t>Llave de paso de metal 1/2"</t>
  </si>
  <si>
    <t>Llave lavaplato Ganso</t>
  </si>
  <si>
    <t>Llave mezcladora de lavaplato</t>
  </si>
  <si>
    <t>Llave para ducha 1/2 p /plastico</t>
  </si>
  <si>
    <t>Llave para llanta cruz</t>
  </si>
  <si>
    <t>Llave PVC 1" rojo oscuro</t>
  </si>
  <si>
    <t>Llave PVC 2"</t>
  </si>
  <si>
    <t>Llave PVC 3/4" rojo oscuro</t>
  </si>
  <si>
    <t>Llave termomagenética m/AKITA 3x32</t>
  </si>
  <si>
    <t xml:space="preserve">Llave trifasico akita 60 A </t>
  </si>
  <si>
    <t>Pila de jardin</t>
  </si>
  <si>
    <t>Reflector 500 wts m/duraluz</t>
  </si>
  <si>
    <t>Rueda Industrial 3" tipo garrucha</t>
  </si>
  <si>
    <t>Sensor de movimiento</t>
  </si>
  <si>
    <t>Soquete de loza para ampolla de 400 wts</t>
  </si>
  <si>
    <t>Timbre cuadrado H con enchufe</t>
  </si>
  <si>
    <t>Timbre tipo delfin</t>
  </si>
  <si>
    <t>Tomacorriente T/extension triple m/durilux</t>
  </si>
  <si>
    <t>Tubo flexible de 1/2</t>
  </si>
  <si>
    <t>Tubo flexible de 5/4</t>
  </si>
  <si>
    <t>Tubo flexible de 7/8</t>
  </si>
  <si>
    <t>Tubo florescente color Rojo 20 wts</t>
  </si>
  <si>
    <t xml:space="preserve">Tubo florescente con arrancador electronico 22 w Philips </t>
  </si>
  <si>
    <t>Union universal 2"</t>
  </si>
  <si>
    <t>Union universal 4"</t>
  </si>
  <si>
    <t xml:space="preserve">Alambre electrico m/alepsa TW -10AMP </t>
  </si>
  <si>
    <t>Alambre electrico m/alepsa TW -14AWG 7C</t>
  </si>
  <si>
    <t xml:space="preserve">Alambre electrico m/alepsaTW -12AWG 7C </t>
  </si>
  <si>
    <t xml:space="preserve">Cable electrico m/ alepsa CA-16H </t>
  </si>
  <si>
    <t>Cable electrico m/ alepsa CA-16H ULIX</t>
  </si>
  <si>
    <t>esmeril m/crown 180mm 2200wt CT 13069</t>
  </si>
  <si>
    <t>esmeril m/crown 230mm 2200 wt CT 13070</t>
  </si>
  <si>
    <t>Foco Ahorrador M/PHELIX  9WTS 12 V. LED</t>
  </si>
  <si>
    <t>Interruptor Simple para empotrar M/AZ</t>
  </si>
  <si>
    <t>Interruptor Doble para empotrar M/AZ</t>
  </si>
  <si>
    <t>Interruptor con conmutacion para empotrar M/AZ</t>
  </si>
  <si>
    <t>Interruptor simple para sobreponer M/AZ</t>
  </si>
  <si>
    <t xml:space="preserve">Lampara de 0.5 wts Espantacucos </t>
  </si>
  <si>
    <t>Lampara dicroica ojo Buey 3-2 m/duraluz</t>
  </si>
  <si>
    <t>Linterna frontal led</t>
  </si>
  <si>
    <t>Linternas recargables 7000</t>
  </si>
  <si>
    <t>Llave cuchilla termica CBB 10 AMP</t>
  </si>
  <si>
    <t>Llave cuchilla termica CBB Nueva Era 15 AMP</t>
  </si>
  <si>
    <t>Llave cuchilla termica CBB Nueva Era 20 AMP</t>
  </si>
  <si>
    <t>Llave cuchilla termica CBB Nueva Era 30 AMP</t>
  </si>
  <si>
    <t>Llave cuchilla termica CBB Nueva Era 40 AMP</t>
  </si>
  <si>
    <t>Llave cuchilla termica Chapa interior PB</t>
  </si>
  <si>
    <t xml:space="preserve">Llave esferica 1  1/2 normal </t>
  </si>
  <si>
    <t>Llave esferica 1" injerto</t>
  </si>
  <si>
    <t>Llave esferica 1/2" injerto</t>
  </si>
  <si>
    <t>Llave esferica 2" injerto</t>
  </si>
  <si>
    <t>Llave esferica 2" malos</t>
  </si>
  <si>
    <t>Llave esferica 2" normal</t>
  </si>
  <si>
    <t>Llave esferica 3/4" injerto</t>
  </si>
  <si>
    <t>Llave esferica 3/4" normal</t>
  </si>
  <si>
    <t>Llave lava platos m/leone</t>
  </si>
  <si>
    <t>Mochila para fumigar 16LT  AZUL</t>
  </si>
  <si>
    <t>Mochila para fumigar 20LT  AMARILLO</t>
  </si>
  <si>
    <t xml:space="preserve">Reflector alógeno m/duraluz de 500 wts </t>
  </si>
  <si>
    <t>Rotomartillo 30mm 1050 wt CT 18003</t>
  </si>
  <si>
    <t>Rotomartillo 38mm 1050 wt CT 18004</t>
  </si>
  <si>
    <t>Rotomartillo m/crown 38mm 1050wt  CT18004</t>
  </si>
  <si>
    <t>Sensor de movimiento m/luckarm</t>
  </si>
  <si>
    <t>Sockete techo m/difesa</t>
  </si>
  <si>
    <t>Sockete colgante M/AZ</t>
  </si>
  <si>
    <t>Taladro CT 10068 13mm  1050wt</t>
  </si>
  <si>
    <t>Timbre Ding Dong Y J-6</t>
  </si>
  <si>
    <t>Tomacorriente simple dayusa</t>
  </si>
  <si>
    <t>Tomacorriente simple durilux</t>
  </si>
  <si>
    <t>Tomacorriente simple LOZA</t>
  </si>
  <si>
    <t>Tomacorriente Doble m/AZ para empotrar</t>
  </si>
  <si>
    <t>Tronzadora M/Crown</t>
  </si>
  <si>
    <t>disco ball sin marca (bola loca)</t>
  </si>
  <si>
    <t>fluorecente circular m/philips 22wt blister imitacion</t>
  </si>
  <si>
    <t>fluorecente circular m/philips 32wt blister imitacion</t>
  </si>
  <si>
    <t>fluorecente circular s. crown de 22 wt</t>
  </si>
  <si>
    <t>focos ahorradores duraluz espiral 42  Wt</t>
  </si>
  <si>
    <t>focos ahorradores durilux 2U-18 Wt</t>
  </si>
  <si>
    <t>focos ahorradores durilux 3U-27 Wt</t>
  </si>
  <si>
    <t>focos ahorradores durilux DL-65 Wt</t>
  </si>
  <si>
    <t>focos ahorradores durilux led -5 Wt</t>
  </si>
  <si>
    <t>focos ahorradores durilux led -7Wt</t>
  </si>
  <si>
    <t>focos ahorradores durilux led -9 Wt</t>
  </si>
  <si>
    <t>focos normales de 100 wts Celux</t>
  </si>
  <si>
    <t xml:space="preserve">lampara de emergencia eurosun Led </t>
  </si>
  <si>
    <t>lampara dicroico duraluz 3-1</t>
  </si>
  <si>
    <t>lampara dicroico duraluz 3-2</t>
  </si>
  <si>
    <t>lampara dicroico duraluz 3-4</t>
  </si>
  <si>
    <t>lampara dicroico ULIX TH-220</t>
  </si>
  <si>
    <t>repuesto para reflector m/durilux 1000wt</t>
  </si>
  <si>
    <t>repuesto para reflector m/durilux 150wt</t>
  </si>
  <si>
    <t>timbre inalambrico a corriente LUKARM A671</t>
  </si>
  <si>
    <t>timbre inalambrico a corriente LUKARM A681</t>
  </si>
  <si>
    <t>timbre inalambrico a pilas LUKARM D3902</t>
  </si>
  <si>
    <t>timbre inalambrico a pilas LUKARM D671</t>
  </si>
  <si>
    <t>timbre inalambrico a pilas LUKARM D681</t>
  </si>
  <si>
    <t xml:space="preserve">timbre inalambrico a pilas LUKARM D8200 </t>
  </si>
  <si>
    <t>timbre inalambrico a pilas LUKARM D8853</t>
  </si>
  <si>
    <t>timbre inalambrico delfin LUKARM A670</t>
  </si>
  <si>
    <t>tomacorriente doble m/CASTIL</t>
  </si>
  <si>
    <t>tomacorriente triple m/durilux  empotrar</t>
  </si>
  <si>
    <t>tomacorriente triple m/durilux MK010 sobrepuesta</t>
  </si>
  <si>
    <t xml:space="preserve">tubo lineal 20 wt  stanford blanco </t>
  </si>
  <si>
    <t>tubo lineal 20wt azul</t>
  </si>
  <si>
    <t>tubo lineal 20wt lila</t>
  </si>
  <si>
    <t>tubo lineal 20wt rojo</t>
  </si>
  <si>
    <t xml:space="preserve">tubo lineal 40 wt  stanford blanco </t>
  </si>
  <si>
    <t xml:space="preserve">tubo lineal m/ teolux 40 wts </t>
  </si>
  <si>
    <t>Bola Loca</t>
  </si>
  <si>
    <t>Braqueta con protector 2x40 m/celux</t>
  </si>
  <si>
    <t>Dicroico dicroico m/Duraluz 3-1</t>
  </si>
  <si>
    <t>Dicroico dicroico m/Duraluz 3-4</t>
  </si>
  <si>
    <t>Extensión 10 salidas chino</t>
  </si>
  <si>
    <t>Foco ahorrador Durilux 105wts espiral</t>
  </si>
  <si>
    <t xml:space="preserve">Foco ahorrador espiral m /durilux DL-65wt </t>
  </si>
  <si>
    <t>Foco ahorrador espiral m /ulix 12v 12 wts</t>
  </si>
  <si>
    <t>Foco ahorrador espiral m/duraluz 105 wts</t>
  </si>
  <si>
    <t>Foco ahorrador espiral m/duraluz 65 wts</t>
  </si>
  <si>
    <t>Foco ahorrador espiral m/durilux DL-42wts-Ambar</t>
  </si>
  <si>
    <t>Foco ahorrador Led 7 wt 12v ULIX</t>
  </si>
  <si>
    <t>Foco ahorrador Phelix 18 wt espiral</t>
  </si>
  <si>
    <t>Foco ahorrador phelix 7wts 220v</t>
  </si>
  <si>
    <t xml:space="preserve">Foco ahorrador tipo BOLA GD-42 wts m/ Durilux </t>
  </si>
  <si>
    <t>Foco Celux 100 wts normales</t>
  </si>
  <si>
    <t>Foco Celux 50 wts normales</t>
  </si>
  <si>
    <t>Lampara dicroico led 5x1 Blanco</t>
  </si>
  <si>
    <t>Lampara dicroico m/Duraluz 3-2</t>
  </si>
  <si>
    <t>Lampara Led 9 wt Durilux</t>
  </si>
  <si>
    <t>Letrero luminoso Baño Dama</t>
  </si>
  <si>
    <t>Mochila para fumigar 16 lts</t>
  </si>
  <si>
    <t>Mochila para fumigar 20 lits amarillo</t>
  </si>
  <si>
    <t>Mochila para fumigar 20 lts AZUL</t>
  </si>
  <si>
    <t>Sockete para techo m/difesa</t>
  </si>
  <si>
    <t>Tubo florescente 20 wts Litech</t>
  </si>
  <si>
    <t xml:space="preserve">Tubo florescente 20wts lila </t>
  </si>
  <si>
    <t>Tubo florescente 40 wts amarillo</t>
  </si>
  <si>
    <t xml:space="preserve">Tubo florescente 40 wts azul </t>
  </si>
  <si>
    <t>alambre electrico m/ alepsa TW-10 AWG</t>
  </si>
  <si>
    <t xml:space="preserve">alambre electrico m/alepsa TW-14AWG </t>
  </si>
  <si>
    <t>alambre electrico m/Edylux TW - 14AWG luke</t>
  </si>
  <si>
    <t>alambre electrico m/ulix GBU-12H (COBRE)</t>
  </si>
  <si>
    <t xml:space="preserve">balastro m/ durilux para fluorecente </t>
  </si>
  <si>
    <t xml:space="preserve">braqueta 1x20wt M/durilux </t>
  </si>
  <si>
    <t xml:space="preserve">braqueta 1x40wt M/dufilux </t>
  </si>
  <si>
    <t xml:space="preserve">braqueta 2x40wt M/durilux </t>
  </si>
  <si>
    <t>Bisagra Capuchina M/Alpha 4"</t>
  </si>
  <si>
    <t>Bisagra Capuchina M/Alpha 3"</t>
  </si>
  <si>
    <t>cable electrico Alepsa forrado 2x18 AWG</t>
  </si>
  <si>
    <t>cable electrico Alepsa TW-12 AWG  7C</t>
  </si>
  <si>
    <t>cable electrico Alepsa TW-14 AWG  7C</t>
  </si>
  <si>
    <t>cable electrico m/Alepsa CA-12H</t>
  </si>
  <si>
    <t>cable electrico m/Alepsa CA-14H</t>
  </si>
  <si>
    <t>cable electrico m/Alepsa CA-16H</t>
  </si>
  <si>
    <t>caja p/ cuchilla hpk47-007</t>
  </si>
  <si>
    <t>caja p/ cuchilla hpk47-010</t>
  </si>
  <si>
    <t>caja p/ cuchilla hpk47-016</t>
  </si>
  <si>
    <t>candado porte 20mm  (metropolis)</t>
  </si>
  <si>
    <t>Chapa perilla m/Durilux pb</t>
  </si>
  <si>
    <t>Chapa perilla m/Durilux ss</t>
  </si>
  <si>
    <t>Chapa perilla m/Durilux bn</t>
  </si>
  <si>
    <t>Chapa perilla m/Durilux pc</t>
  </si>
  <si>
    <t>chapita mueble alepsa</t>
  </si>
  <si>
    <t xml:space="preserve">cinta teflon 1/2" </t>
  </si>
  <si>
    <t>codo injerto metal simple  Yp-b</t>
  </si>
  <si>
    <t>cuchilla termica CBB  3x30amp</t>
  </si>
  <si>
    <t>cuchilla termica CBB  3x60amp</t>
  </si>
  <si>
    <t>cuchilla termica CBB 2x20amp</t>
  </si>
  <si>
    <t>cuchilla termica CBB NEW ERA 2x15amp</t>
  </si>
  <si>
    <t>cuchilla termica CBB NEW ERA 2x30amp</t>
  </si>
  <si>
    <t>cuchilla termica CBB NEW ERA 2x20amp</t>
  </si>
  <si>
    <t>cuchilla termica CBB NEW ERA 2x60amp</t>
  </si>
  <si>
    <t xml:space="preserve">extension omega m/durilux  de 6 salidas </t>
  </si>
  <si>
    <t>focos ahorradores m/durilux 3u-27wt</t>
  </si>
  <si>
    <t>focos ahorradores m/DURALUZ DL-105wt</t>
  </si>
  <si>
    <t>focos ahorradores m/DURALUZ DL-65wt</t>
  </si>
  <si>
    <t>focos ahorradores m/durilux 2u-18wt</t>
  </si>
  <si>
    <t>focos ahorradores m/durilux DL-105wt</t>
  </si>
  <si>
    <t>focos ahorradores m/durilux DL-65wt</t>
  </si>
  <si>
    <t>focos ahorradores m/durilux DL-18wt</t>
  </si>
  <si>
    <t>focos ahorradores m/durilux DL-36wt</t>
  </si>
  <si>
    <t>focos ahorradores m/durilux DL-42wt</t>
  </si>
  <si>
    <t>focos ahorradores m/durilux DL-85wt</t>
  </si>
  <si>
    <t>focos ahorradores m/durilux GD-42wt</t>
  </si>
  <si>
    <t>lampara 3 led m/duraluz  T-3-1</t>
  </si>
  <si>
    <t>lampara de noche kl 111 (espanta cucus)</t>
  </si>
  <si>
    <t>letrero luminoso led baño dama</t>
  </si>
  <si>
    <t>letrero luminoso led baño hombre</t>
  </si>
  <si>
    <t>llave compuerta de 1/2" liviano</t>
  </si>
  <si>
    <t xml:space="preserve">llave compuerta de 1/2" pesado </t>
  </si>
  <si>
    <t xml:space="preserve">llave esferica pvc  1/2" injerto </t>
  </si>
  <si>
    <t xml:space="preserve">llave esferica m/durilux  1" </t>
  </si>
  <si>
    <t xml:space="preserve">llave esferica m/durilux  1/2" </t>
  </si>
  <si>
    <t xml:space="preserve">llave esferica m/durilux  3/4" </t>
  </si>
  <si>
    <t xml:space="preserve">llave jardin de 1/2" </t>
  </si>
  <si>
    <t xml:space="preserve">llave lavaplatos m/ Leone </t>
  </si>
  <si>
    <t>llave mescladora china sin marca c2008</t>
  </si>
  <si>
    <t xml:space="preserve">llave pilon mango plastico </t>
  </si>
  <si>
    <t>mochila fumigadora 16L AZUL</t>
  </si>
  <si>
    <t>mochila fumigadora 20L AMARILLO</t>
  </si>
  <si>
    <t>mochila fumigadora 20L AZUL</t>
  </si>
  <si>
    <t xml:space="preserve">pantalla halogena 400 wt </t>
  </si>
  <si>
    <t>resistencia p/ ducha lorenzetti</t>
  </si>
  <si>
    <t>rotomartillo m/crown 30mm 1050wt  CT 18003</t>
  </si>
  <si>
    <t>rotomartillo m/crown 38mm 1050wt  CT 18004</t>
  </si>
  <si>
    <t>timbre inalambrico a pilas LUKARM D3902  (caro)</t>
  </si>
  <si>
    <t>timbre inalambrico a pilas LUKARM D8200 (barato)</t>
  </si>
  <si>
    <t>tomacorriente simple m/ dayusa</t>
  </si>
  <si>
    <t>tronzadora 355mm 2200wt CT 15007</t>
  </si>
  <si>
    <t>tubo lineal m/teolux 40wt</t>
  </si>
  <si>
    <t>Adaptador de enchufe travel (celux)</t>
  </si>
  <si>
    <t>Alambre electrico m/alepsa tw12-awg</t>
  </si>
  <si>
    <t>Alambre electrico m/alepsa tw12-awg 7 hilos</t>
  </si>
  <si>
    <t>Alambre electrico m/alepsa tw14-awg (luke)</t>
  </si>
  <si>
    <t>Alambre electrico m/alepsa tw14-awg 7 hilos</t>
  </si>
  <si>
    <t xml:space="preserve">Alambre electrico m/edylux tw14-awg 7 hilos </t>
  </si>
  <si>
    <t>Alambre electrico m/ulix  gbu- 12h (cobre)</t>
  </si>
  <si>
    <t>Alambre electrico m/ulix  tw-10 awg</t>
  </si>
  <si>
    <t>Alambre electrico m/ulix  tw-12 awg</t>
  </si>
  <si>
    <t>Alambre electrico m/ulix  tw-14 awg</t>
  </si>
  <si>
    <t>Alargador chino de 10 sal. Chico</t>
  </si>
  <si>
    <t>Alargador m/uyustools de 5sal</t>
  </si>
  <si>
    <t>Alargador m/uyustools de 6sal</t>
  </si>
  <si>
    <t>Alicate  caiman uyustool</t>
  </si>
  <si>
    <t>Amperimetro tipo pinza</t>
  </si>
  <si>
    <t>Ampolleta  12led blanco 220v</t>
  </si>
  <si>
    <t>Ampolleta dicroica 18led con rosca</t>
  </si>
  <si>
    <t>Ampolleta dicroico 12 led color amarillo</t>
  </si>
  <si>
    <t>Ampolleta dicroico 12 led color azul</t>
  </si>
  <si>
    <t>Ampolleta dicroico 12 led color rojo</t>
  </si>
  <si>
    <t>Ampolleta dicroico 12 led color verde</t>
  </si>
  <si>
    <t>Ampolleta dicroico 12 led colores</t>
  </si>
  <si>
    <t>Ampolleta gu-10 s18  led</t>
  </si>
  <si>
    <t>Ampolleta gu-10 ulix 220v. 50wt</t>
  </si>
  <si>
    <t>Ampolleta halogena 400 wt luz blanca</t>
  </si>
  <si>
    <t>Ampolleta normal dicroica 220v verde</t>
  </si>
  <si>
    <t>Arrancador m/philips caja azul (10und)</t>
  </si>
  <si>
    <t>Arrancador m/philips caja blanco imitacion</t>
  </si>
  <si>
    <t>Base para circular 32wt crown</t>
  </si>
  <si>
    <t xml:space="preserve">Bola loca </t>
  </si>
  <si>
    <t>Bola loca (malos)</t>
  </si>
  <si>
    <t>Bomba de agua 1/2"hp</t>
  </si>
  <si>
    <t>Bomba de oleo eje</t>
  </si>
  <si>
    <t>Braqueta 1x20 wt m/durilux</t>
  </si>
  <si>
    <t xml:space="preserve">Braqueta 1x40wt m/dufilux </t>
  </si>
  <si>
    <t xml:space="preserve">Braqueta 2x40wt m/dufilux </t>
  </si>
  <si>
    <t>Braqueta electronica t/rejilla 2x40 m/sunnyco</t>
  </si>
  <si>
    <t>Braqueta electronico 1x40  celux (lata sola)</t>
  </si>
  <si>
    <t xml:space="preserve">Braqueta electronico 1x40wt con trejilla </t>
  </si>
  <si>
    <t>Braqueta electronico 2x40  celux</t>
  </si>
  <si>
    <t>Braqueta hermetica 2x40 celux</t>
  </si>
  <si>
    <t>Brocha 1" stanford</t>
  </si>
  <si>
    <t>Brocha 2" fodex</t>
  </si>
  <si>
    <t>Brocha 3" fodex</t>
  </si>
  <si>
    <t>Brocha 3" stanford</t>
  </si>
  <si>
    <t>Brocha 4" fodex</t>
  </si>
  <si>
    <t>Cable bulcanizado 2x14awg ulix</t>
  </si>
  <si>
    <t>Cable bulcanizado 2x16awg ulix</t>
  </si>
  <si>
    <t>Cable p/batt auto 28 pcs</t>
  </si>
  <si>
    <t>Caja p/cuchilla 2 sal t/negra</t>
  </si>
  <si>
    <t>Caja p/cuchilla 3 sal t/negra</t>
  </si>
  <si>
    <t>Caja p/cuchilla 4 sal t/negra</t>
  </si>
  <si>
    <t>Caja rectangular azul</t>
  </si>
  <si>
    <t>Canaleta 10x15</t>
  </si>
  <si>
    <t>Canaleta 10x20</t>
  </si>
  <si>
    <t>Candado  leao tool 20mm</t>
  </si>
  <si>
    <t>Candado forling 50mm</t>
  </si>
  <si>
    <t>Candado globe 25mm</t>
  </si>
  <si>
    <t>Candado globe 30mm</t>
  </si>
  <si>
    <t>Candado globe 40mm</t>
  </si>
  <si>
    <t>Candado lion liso 50mm  lave estrella</t>
  </si>
  <si>
    <t>Candado lion liso 63mm  lave estrella</t>
  </si>
  <si>
    <t>Candado lion liso 75mm  llave estrella</t>
  </si>
  <si>
    <t>Candado lion rectangular 90mm aluminio</t>
  </si>
  <si>
    <t>Candado m. Victor 50mm t/jumbo</t>
  </si>
  <si>
    <t>Candado porte 20mm  (metropolis)</t>
  </si>
  <si>
    <t>Candado porte 20mm (celux)</t>
  </si>
  <si>
    <t>Candado porte 25mm (celux)</t>
  </si>
  <si>
    <t>Candado porte 32mm (celux)</t>
  </si>
  <si>
    <t>Candado porte 38mm (celux)</t>
  </si>
  <si>
    <t>Candado porte 75mm (celux)</t>
  </si>
  <si>
    <t>Cargador  de bateria 10a 6/12v powermaq</t>
  </si>
  <si>
    <t>Cepillo metelica de 5" aleman</t>
  </si>
  <si>
    <t>Cepillo metelica de 6" kamasa</t>
  </si>
  <si>
    <t>Cepillo t/torito</t>
  </si>
  <si>
    <t>Chapa para mueble m/porte</t>
  </si>
  <si>
    <t xml:space="preserve">Chapa para mueble m/yale </t>
  </si>
  <si>
    <t>Chapa serrucho para vitrina</t>
  </si>
  <si>
    <t>Cinta embalaje 16y celux</t>
  </si>
  <si>
    <t xml:space="preserve">Codo injerto bronce  yp-a </t>
  </si>
  <si>
    <t>Codo injerto metal simple  yp-b</t>
  </si>
  <si>
    <t>Cordon electrico m/ulix ca-14h</t>
  </si>
  <si>
    <t>Cordon electrico m/ulix ca-16h</t>
  </si>
  <si>
    <t>Cortaceramica simple chico (incompletos)</t>
  </si>
  <si>
    <t>Cuchilla diferencial alepsa 25amp</t>
  </si>
  <si>
    <t>Cuchilla diferencial alepsa 40amp</t>
  </si>
  <si>
    <t>Cuchilla termica alepsa 2x20amp</t>
  </si>
  <si>
    <t>Cuchilla termica alepsa 2x32amp</t>
  </si>
  <si>
    <t>Cuchilla termica alepsa 2x63amp</t>
  </si>
  <si>
    <t>Cuchilla termica bticino 32 amp</t>
  </si>
  <si>
    <t>Cuchilla termica cbb 2x10amp</t>
  </si>
  <si>
    <t>Cuchilla termica cbb 2x15amp</t>
  </si>
  <si>
    <t>Cuchilla termica cbb 2x20amp</t>
  </si>
  <si>
    <t>Cuchilla termica cbb 2x25amp</t>
  </si>
  <si>
    <t>Cuchilla termica cbb 2x60amp</t>
  </si>
  <si>
    <t>Cuchilla termica cbb new era 2x15amp</t>
  </si>
  <si>
    <t>Cuchilla termica cbb new era 2x20amp</t>
  </si>
  <si>
    <t>Cuchilla termica cbb new era 2x60amp</t>
  </si>
  <si>
    <t>Disco de desvaste 3" s/m para esmeril</t>
  </si>
  <si>
    <t>Disco de desvaste 5" s/m para esmeril</t>
  </si>
  <si>
    <t>Disco de desvaste 7" s/m para esmeril</t>
  </si>
  <si>
    <t>Disco de desvaste 9" s/m para esmeril</t>
  </si>
  <si>
    <t>Disco madera 10" simple mukito</t>
  </si>
  <si>
    <t>Disco madera 10" uyustools</t>
  </si>
  <si>
    <t>Disco madera 12" uyustools</t>
  </si>
  <si>
    <t>Disco p/ceramica 7 1/4" mukuti</t>
  </si>
  <si>
    <t>Disco p/ceramica 9" 230mm 7/8</t>
  </si>
  <si>
    <t>Enchufe simple castil</t>
  </si>
  <si>
    <t>Escobilla metelica de 5" prensada</t>
  </si>
  <si>
    <t>Esmeril de banco 5" m/masiket</t>
  </si>
  <si>
    <t>Esmeril de banco 8" m/powermaq 370 wt</t>
  </si>
  <si>
    <t>Esmeril m/crown 180mm 2200wt ct 13069</t>
  </si>
  <si>
    <t>Espatula 3"</t>
  </si>
  <si>
    <t>Espatula 4"</t>
  </si>
  <si>
    <t xml:space="preserve">Extension durilux de 6 salidas </t>
  </si>
  <si>
    <t>Faro pirata grande caja azul</t>
  </si>
  <si>
    <t>Fluorecente circular m/crown 22wt</t>
  </si>
  <si>
    <t>Fluorecente circular m/philips 22wt (imitacion)</t>
  </si>
  <si>
    <t>Fluorecente circular m/philips 32wt (imitacion)</t>
  </si>
  <si>
    <t>Focos ahorradores m/durilux dl-36wt</t>
  </si>
  <si>
    <t>Foco  t/vela 40wt.</t>
  </si>
  <si>
    <t>Foco ahorrador philips bamba 3u-27wt</t>
  </si>
  <si>
    <t>Foco led de 3wt m/dl</t>
  </si>
  <si>
    <t>Foco led de 7wt m/phelix 220v</t>
  </si>
  <si>
    <t>Foco normal 100wt m/philips opaco</t>
  </si>
  <si>
    <t xml:space="preserve">Foco normal 40wt </t>
  </si>
  <si>
    <t>Foco normal 60wt m/philips transparente</t>
  </si>
  <si>
    <t>Foco para linterna 6v.(10und)</t>
  </si>
  <si>
    <t>Focos ahorradores m/crown t/bola  30wt (malos)</t>
  </si>
  <si>
    <t xml:space="preserve">Focos ahorradores m/duraluz dl-105wt </t>
  </si>
  <si>
    <t>Focos ahorradores m/durilux 2u-18wt</t>
  </si>
  <si>
    <t xml:space="preserve">Focos ahorradores m/durilux dl-105wt </t>
  </si>
  <si>
    <t>Focos ahorradores m/durilux dl-42wt</t>
  </si>
  <si>
    <t>Focos ahorradores m/durilux dl-65wt (demora prender)</t>
  </si>
  <si>
    <t>Focos ahorradores m/durilux gd-42wt bola</t>
  </si>
  <si>
    <t>Focos ahorradores m/edylux  25wt</t>
  </si>
  <si>
    <t xml:space="preserve">Focos ahorradores m/ulix gl-105wt </t>
  </si>
  <si>
    <t xml:space="preserve">Focos ahorradores m/ulix gl-18wt </t>
  </si>
  <si>
    <t>Focos normales 100wt m/celux</t>
  </si>
  <si>
    <t>Focos normales 100wt m/stanford</t>
  </si>
  <si>
    <t>Focos normales 50wt m/celux</t>
  </si>
  <si>
    <t>Focos normales 60wt m/stanford</t>
  </si>
  <si>
    <t>Gata de 2ton en maletin</t>
  </si>
  <si>
    <t>Gata de 5ton plateado</t>
  </si>
  <si>
    <t>Hoja de sierra simple</t>
  </si>
  <si>
    <t>Huincha 5x25mm m/lt</t>
  </si>
  <si>
    <t>Huincha 7.5 m/ lt</t>
  </si>
  <si>
    <t>Huincha de 10 mt marca lt</t>
  </si>
  <si>
    <t>Huincha de 3 mt marca lt</t>
  </si>
  <si>
    <t>Huincha de 3 mt marca stanford hoja imantado</t>
  </si>
  <si>
    <t>Huincha de 3 mt marca stanley imitacion</t>
  </si>
  <si>
    <t>Huincha de 3 mt marca uyus</t>
  </si>
  <si>
    <t>Huincha de 50mt stanford</t>
  </si>
  <si>
    <t>Huincha de 7.5 mt marca lt</t>
  </si>
  <si>
    <t>Huincha pasacables 15mts</t>
  </si>
  <si>
    <t>Huincha pasacables 20mts</t>
  </si>
  <si>
    <t>Huincha pasacables 25mts</t>
  </si>
  <si>
    <t>Huincha pasacables 30mts</t>
  </si>
  <si>
    <t>Interruptor doble euroluz</t>
  </si>
  <si>
    <t>Interruptor doble m/bticino (imitacion)</t>
  </si>
  <si>
    <t>Interruptor simple m/bticino(imitacion)</t>
  </si>
  <si>
    <t>Interruptor simple m/durilux  mk-001</t>
  </si>
  <si>
    <t>Interruptor simple para timbre euroluz</t>
  </si>
  <si>
    <t>Interruptor triple euroluz</t>
  </si>
  <si>
    <t>Juegos de llaves mixto 11 pcs aleman</t>
  </si>
  <si>
    <t>Juegos de llaves mixto 11 pcs chalimex</t>
  </si>
  <si>
    <t>Juegos de llaves mixto 11 pcs topex</t>
  </si>
  <si>
    <t>Juegos de llaves mixto 14 pcs aleman</t>
  </si>
  <si>
    <t>Juegos de llaves mixto 14 pcs topex</t>
  </si>
  <si>
    <t>Ladron m/stanford t/t</t>
  </si>
  <si>
    <t>Ladron m/uyustool t/t</t>
  </si>
  <si>
    <t>Lampara 3 led m/duraluz  t-3-1</t>
  </si>
  <si>
    <t>Lampara 3 led m/duraluz  t-3-2</t>
  </si>
  <si>
    <t>Lampara 3 led m/duraluz  t-3-4</t>
  </si>
  <si>
    <t>Lampara de emergencia 60 led m/casibao</t>
  </si>
  <si>
    <t>Lampara dicorico th-220 bn</t>
  </si>
  <si>
    <t>Lampara dicorico th-220 gm</t>
  </si>
  <si>
    <t>Lampara dicroico grande ab pl-326</t>
  </si>
  <si>
    <t>Lampara dicroico sobrepuesta blanco slw-2115</t>
  </si>
  <si>
    <t xml:space="preserve">Lampara dicroico sobrepuesta colores </t>
  </si>
  <si>
    <t>Lampara dicroico zapatito color plateado m/rio</t>
  </si>
  <si>
    <t>Lampara espantacucos 0.5 wt</t>
  </si>
  <si>
    <t xml:space="preserve">Lampara mesa ulix </t>
  </si>
  <si>
    <t>Lampara ojo de buey rio café grande</t>
  </si>
  <si>
    <t>Letrero luminoso led baño dama</t>
  </si>
  <si>
    <t xml:space="preserve">Linterna 3 led grande </t>
  </si>
  <si>
    <t>Linterna recargable 1000 000</t>
  </si>
  <si>
    <t>Linterna recargable 700 000</t>
  </si>
  <si>
    <t xml:space="preserve">Llave compuerta bronce 2" con reduccion </t>
  </si>
  <si>
    <t xml:space="preserve">Llave cruz aleman </t>
  </si>
  <si>
    <t>Llave de paso 2 1/2 leao tools</t>
  </si>
  <si>
    <t xml:space="preserve">Llave de paso injerto 1/2" </t>
  </si>
  <si>
    <t>Llave esferica m/durilux 2"(malos)</t>
  </si>
  <si>
    <t>Llave esferica m/durilux 3"</t>
  </si>
  <si>
    <t>Llave esferica m/durilux 4"</t>
  </si>
  <si>
    <t>Llave esferica m/galeazzi 1/2" metal</t>
  </si>
  <si>
    <t>Llave esferica m/galeazzi 3/4" en caja unit. Azul</t>
  </si>
  <si>
    <t>Llave francesa 10" stanford</t>
  </si>
  <si>
    <t>Llave francesa 8"  simple</t>
  </si>
  <si>
    <t>Llave hexagonal 7pcs estuche azul</t>
  </si>
  <si>
    <t>Llave hexagonal 7pcs estuche rojo</t>
  </si>
  <si>
    <t>Llave jardin (mango pvc)</t>
  </si>
  <si>
    <t>Llave jardin 1/2" m:atk</t>
  </si>
  <si>
    <t>Llave mescladora china sin marca</t>
  </si>
  <si>
    <t>Llave union 1"</t>
  </si>
  <si>
    <t>Llaves 44pcs p/motor</t>
  </si>
  <si>
    <t>Llaves de paso pvc 1/2 union c/rosca y presion</t>
  </si>
  <si>
    <t>Maquina cortapelo sonistar</t>
  </si>
  <si>
    <t>Martillo 25mm mango madera stanvick</t>
  </si>
  <si>
    <t>Mochila fumigadora 16l azul</t>
  </si>
  <si>
    <t>Mochila fumigadora 20l amarillo</t>
  </si>
  <si>
    <t>Motosierra 20" m/ek</t>
  </si>
  <si>
    <t>Nivel m/kamasa 40mm</t>
  </si>
  <si>
    <t xml:space="preserve">Pantalla ip65 </t>
  </si>
  <si>
    <t>Pantalla ip65 (completo)</t>
  </si>
  <si>
    <t xml:space="preserve">Pistola silicona grande </t>
  </si>
  <si>
    <t>Pistola silicona m/topex chica</t>
  </si>
  <si>
    <t>Protector de tomacorriente pvc</t>
  </si>
  <si>
    <t>Reactor alpha 20 wts</t>
  </si>
  <si>
    <t>Reactor alpha 40 wts</t>
  </si>
  <si>
    <t>Reactor m/ philips original</t>
  </si>
  <si>
    <t>Repuesto para detector celux 4wt</t>
  </si>
  <si>
    <t>Repuesto para reflector m/durilux 1000wt</t>
  </si>
  <si>
    <t>Repuesto para reflector m/durilux 150wt</t>
  </si>
  <si>
    <t>Rotomartillo m/crown 38mm 1050wt  ct 18004</t>
  </si>
  <si>
    <t xml:space="preserve">Selladora 400pfs </t>
  </si>
  <si>
    <t>Sensor de humo m/opalux</t>
  </si>
  <si>
    <t>Sensor de movimiento en estuche</t>
  </si>
  <si>
    <t>Set de brochas convinada 5 pcs</t>
  </si>
  <si>
    <t>Sierra chico mango metal</t>
  </si>
  <si>
    <t>Sierra circular m/crownn 185mm 1200wt ct 15074</t>
  </si>
  <si>
    <t>Soquet de loza e40</t>
  </si>
  <si>
    <t>Soquet para techo m/difesa</t>
  </si>
  <si>
    <t>Soquete p/techo m/castil</t>
  </si>
  <si>
    <t xml:space="preserve">Tenazas negras </t>
  </si>
  <si>
    <t xml:space="preserve">Timbre a pilas </t>
  </si>
  <si>
    <t xml:space="preserve">Timbre din don </t>
  </si>
  <si>
    <t>Timbre inalambrico  luckarm a pilas</t>
  </si>
  <si>
    <t>Tomacorriente 3 sal sobrepuesta m/euroluz</t>
  </si>
  <si>
    <t>Tomacorriente 3 sal sobrepuesta m/megaluz</t>
  </si>
  <si>
    <t>Tomacorriente 4 sal sobrepuesta m/megaluz</t>
  </si>
  <si>
    <t>Tomacorriente doble con tierra euroluz</t>
  </si>
  <si>
    <t>Tomacorriente doble euroluz</t>
  </si>
  <si>
    <t>Tomacorriente doble m/bticino con tierra sobre.</t>
  </si>
  <si>
    <t>Tomacorriente doble m/castil</t>
  </si>
  <si>
    <t>Tomacorriente doble m/durilux 323-7</t>
  </si>
  <si>
    <t>Tomacorriente doble rema</t>
  </si>
  <si>
    <t>Tomacorriente mixto bticino</t>
  </si>
  <si>
    <t>Tomacorriente mixto euroluz</t>
  </si>
  <si>
    <t>Tomacorriente simple euroluz</t>
  </si>
  <si>
    <t>Tomacorriente simple m/bticino(imitacion)</t>
  </si>
  <si>
    <t>Tomacorriente simple m/castil</t>
  </si>
  <si>
    <t>Tomacorriente simple m/celux</t>
  </si>
  <si>
    <t>Tomacorriente simple m/crown</t>
  </si>
  <si>
    <t>Tomacorriente simple m/durilux mk: 004</t>
  </si>
  <si>
    <t xml:space="preserve">Tomacorriente simple rema </t>
  </si>
  <si>
    <t>Tomacorriente simple sobrepuesta opalux</t>
  </si>
  <si>
    <t>Tomacorriente simple uyustools empotrar</t>
  </si>
  <si>
    <t>Tomacorriente triple m/bticino sobrepuesta</t>
  </si>
  <si>
    <t>Tomacorriente triple m/durilux p/empotrar mk019</t>
  </si>
  <si>
    <t xml:space="preserve">Tomacorrinte mixto rema </t>
  </si>
  <si>
    <t>Tubo flexible 1/2 malos</t>
  </si>
  <si>
    <t>Tubo lineal 36 wt ferton</t>
  </si>
  <si>
    <t>Tubo lineal 40wt color amarillo</t>
  </si>
  <si>
    <t>Tubo lineal 40wt color azul</t>
  </si>
  <si>
    <t>Tubo lineal 40wt color lila</t>
  </si>
  <si>
    <t>Tubo lineal 40wt color rojo</t>
  </si>
  <si>
    <t>Tubo lineal 40wt color verde</t>
  </si>
  <si>
    <t>Tubo lineal 40wt t-9 phelix abollados</t>
  </si>
  <si>
    <t>Tubo lineal m/general electric 40wt</t>
  </si>
  <si>
    <t>Tubo lineal m/philips t-8 ambar 36 wt</t>
  </si>
  <si>
    <t>Tupi m/crown 12mm 2100wt ct 11001</t>
  </si>
  <si>
    <t>Vernier 20mm metal simple</t>
  </si>
  <si>
    <t>Brocha 11/2"stanford</t>
  </si>
  <si>
    <t xml:space="preserve">Llave esferica m/durilux 11/2" </t>
  </si>
  <si>
    <t>focos ahorradores m/durilux 2U-18wt</t>
  </si>
  <si>
    <t>focos ahorradores m/durilux 3U-27wt</t>
  </si>
  <si>
    <t>focos ahorradores m/durilux LED-5 wt</t>
  </si>
  <si>
    <t>focos ahorradores m/durilux LED-7wt</t>
  </si>
  <si>
    <t>focos ahorradores m/durilux LED-9wt</t>
  </si>
  <si>
    <t>chapas perillas m: Durilux Blister B5791 PB</t>
  </si>
  <si>
    <t>chapas perillas m: Durilux Blister B5791 SS</t>
  </si>
  <si>
    <t>chapas perillas m: Durilux Blister B5791 BN</t>
  </si>
  <si>
    <t>chapas perillas m: Durilux Blister B5791 PC</t>
  </si>
  <si>
    <t>chapas perillas m: Durilux Caja C5791 PB</t>
  </si>
  <si>
    <t>chapas perillas m: Durilux Caja C5791 SS</t>
  </si>
  <si>
    <t>chapas perillas m: Durilux Caja C5791 BN</t>
  </si>
  <si>
    <t>chapas perillas m: Durilux Caja C5791 PC</t>
  </si>
  <si>
    <t>Bisagras capuchinas M: ALPHA  4*3*2</t>
  </si>
  <si>
    <t>Bisagras capuchinas M: ALPHA  3*2.5*2</t>
  </si>
  <si>
    <t>llaves termicas CBB 2P  15 amp</t>
  </si>
  <si>
    <t>llaves termicas CBB 2P  20 amp</t>
  </si>
  <si>
    <t>llaves termicas CBB 2P  25 amp</t>
  </si>
  <si>
    <t>llaves termicas CBB 2P  30 amp</t>
  </si>
  <si>
    <t>llaves termicas CBB 2P  40 amp</t>
  </si>
  <si>
    <t>llaves termicas CBB 2P  60 amp</t>
  </si>
  <si>
    <t>COSTO TOTAL</t>
  </si>
  <si>
    <t>01</t>
  </si>
  <si>
    <t>07</t>
  </si>
  <si>
    <t>99 - set</t>
  </si>
  <si>
    <t>99 - rollos</t>
  </si>
  <si>
    <t>99 - pares</t>
  </si>
  <si>
    <t>99 - doc</t>
  </si>
  <si>
    <t>99 - unid/par</t>
  </si>
  <si>
    <t>METROPOLIS IMPORT EXPORT SRL</t>
  </si>
  <si>
    <t xml:space="preserve">Braqueta 1x40 m/durilux </t>
  </si>
  <si>
    <t>Cable electrico CA-16H ULIX</t>
  </si>
  <si>
    <t xml:space="preserve">Timbre Ding Dong </t>
  </si>
  <si>
    <t>repuesto para reflector m/durilux 500wt</t>
  </si>
  <si>
    <t>Bisagra Capuchina M/Fexaro 4"</t>
  </si>
  <si>
    <t>cable electrico Ulix TW-12 AWG  7C</t>
  </si>
  <si>
    <t>cable electrico Ulix TW-14 AWG  7C</t>
  </si>
  <si>
    <t>cable electrico m/Ulix CA-12H</t>
  </si>
  <si>
    <t>cable electrico m/Ulix CA-14H</t>
  </si>
  <si>
    <t>cable electrico m/Ulix CA-16H</t>
  </si>
  <si>
    <t>Chapa perilla m/Stanford pb</t>
  </si>
  <si>
    <t>Chapa perilla m/Stanford pc</t>
  </si>
  <si>
    <r>
      <t>Brocha 1</t>
    </r>
    <r>
      <rPr>
        <vertAlign val="superscript"/>
        <sz val="11"/>
        <color rgb="FF000000"/>
        <rFont val="Arial"/>
        <family val="2"/>
      </rPr>
      <t>1/2</t>
    </r>
    <r>
      <rPr>
        <sz val="11"/>
        <color rgb="FF000000"/>
        <rFont val="Arial"/>
        <family val="2"/>
      </rPr>
      <t>"stanford</t>
    </r>
  </si>
  <si>
    <r>
      <t>Llave esferica m/durilux 1</t>
    </r>
    <r>
      <rPr>
        <vertAlign val="superscript"/>
        <sz val="11"/>
        <color rgb="FF000000"/>
        <rFont val="Arial"/>
        <family val="2"/>
      </rPr>
      <t>1/2</t>
    </r>
    <r>
      <rPr>
        <sz val="11"/>
        <color rgb="FF000000"/>
        <rFont val="Arial"/>
        <family val="2"/>
      </rPr>
      <t xml:space="preserve">" </t>
    </r>
  </si>
  <si>
    <t>Alambre electrico m/ Alepsa TW-14AWG</t>
  </si>
  <si>
    <t>Alambre electrico m/ Alepsa TW-12AWG</t>
  </si>
  <si>
    <t>Cuchilla termica cbb new era 2x30amp</t>
  </si>
  <si>
    <t>Cuchilla termica cbb new era 2x40amp</t>
  </si>
  <si>
    <t>Alambre electrico M/Ulix TW-14 AWG</t>
  </si>
  <si>
    <t>Alambre electrico M/Ulix TW-12 AWG</t>
  </si>
  <si>
    <t xml:space="preserve">Llave lavaplato </t>
  </si>
  <si>
    <t>fluorecente circular s. crown de 22 y 32 wt</t>
  </si>
  <si>
    <t xml:space="preserve">Sockete para techo </t>
  </si>
  <si>
    <t>CANTIDAD</t>
  </si>
  <si>
    <t>Llave cuchilla termica CBB 2x25 AMP</t>
  </si>
  <si>
    <t>Llave cuchilla termica CBB 3x30 AMP</t>
  </si>
  <si>
    <t>Reflector m/durilux 150wt</t>
  </si>
  <si>
    <t>Reflector m/durilux 500wt</t>
  </si>
  <si>
    <t>Reflector m/durilux 1000wt</t>
  </si>
  <si>
    <t>Reflector m/durilux 1500wt</t>
  </si>
  <si>
    <t>Chapa perilla m/Stanford P/B</t>
  </si>
  <si>
    <t>Chapa perilla m/Stanford B</t>
  </si>
  <si>
    <t>Chapa perilla m/Stanford P/C</t>
  </si>
  <si>
    <t>Chapa perilla m/Stanford B/N</t>
  </si>
  <si>
    <t>Chapa perilla m/Stanford S/S</t>
  </si>
  <si>
    <t>Cable electrico  M : PHELIX CA-12H</t>
  </si>
  <si>
    <t>Cable electrico  M : PHELIX CA-14H</t>
  </si>
  <si>
    <t>Cable electrico  M : PHELIX CA-16H</t>
  </si>
  <si>
    <t>Alambre electrico M/PHELIX TW-14AWG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</si>
  <si>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</si>
  <si>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</si>
  <si>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</si>
  <si>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</si>
  <si>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</si>
  <si>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</si>
  <si>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</si>
  <si>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</si>
  <si>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</si>
  <si>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</si>
  <si>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</si>
  <si>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</si>
  <si>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</si>
  <si>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</si>
  <si>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</si>
  <si>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</si>
  <si>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</si>
  <si>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</si>
  <si>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</si>
  <si>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</si>
  <si>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</si>
  <si>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</si>
  <si>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</si>
  <si>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</si>
  <si>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</si>
  <si>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</si>
  <si>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</si>
  <si>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</si>
  <si>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</si>
  <si>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</si>
  <si>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</si>
  <si>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</si>
  <si>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</si>
  <si>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</si>
  <si>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COSTO UNITARIO</t>
  </si>
  <si>
    <t>CT10065, TALADRO M:CROWN 13MM, 600WT</t>
  </si>
  <si>
    <t>CT10066, TALADRO M:CROWN 13MM, 780WT</t>
  </si>
  <si>
    <t>CT13003, ESMERIL M:CROWN 115MM, 600WT</t>
  </si>
  <si>
    <t>CT13010, ESMERIL M:CROWN 125MM, 700WT</t>
  </si>
  <si>
    <t>CT13029, ESMERIL M:CROWN 150MM, 1200WT</t>
  </si>
  <si>
    <t>CT13069, ESMERIL M:CROWN 180MM, 2200WT</t>
  </si>
  <si>
    <t>CT13070, ESMERIL M:CROWN 230MM, 2200WT</t>
  </si>
  <si>
    <t>CT15031, SIERRA CIRCULAR M:CROWN 185MM, 1200WT</t>
  </si>
  <si>
    <t>CT15007, TRENZADORA M:CROWN 355MM, 2200WT</t>
  </si>
  <si>
    <t>CT18024, MARTILLO DEMOLEDOR M:CROWN 45J, 1700WT</t>
  </si>
  <si>
    <t>CT18003, MARTILLO M:CROWN 30MM, 1050WT</t>
  </si>
  <si>
    <t>CT18004, MARTILLO M:CROWN 38MM, 1050WT</t>
  </si>
  <si>
    <t>FOCO AHORRADOR DURILUX DL-18WT</t>
  </si>
  <si>
    <t>FOCO AHORRADOR DURILUX DL-36WT</t>
  </si>
  <si>
    <t>FOCO AHORRADOR DURILUX DL-42WT</t>
  </si>
  <si>
    <t>FOCO AHORRADOR DURILUX DL-65WT</t>
  </si>
  <si>
    <t>FOCO AHORRADOR DURILUX DL-85WT</t>
  </si>
  <si>
    <t>FOCO AHORRADOR DURILUX 2U-18WT</t>
  </si>
  <si>
    <t>FOCO AHORRADOR DURILUX 3U-27WT</t>
  </si>
  <si>
    <t>CABLE ELECTRICO M:ULIX CA-14H</t>
  </si>
  <si>
    <t>CABLE ELECTRICO M:ULIX CA-12H</t>
  </si>
  <si>
    <t>ALAMBRE ELECTRICO M:ULIX TW-14 AWG</t>
  </si>
  <si>
    <t>ALAMBRE ELECTRICO M:ULIX TW-12 AWG</t>
  </si>
  <si>
    <t>ALAMBRE ELECTRICO M:ULIX TW-10 AWG</t>
  </si>
  <si>
    <t>LLAVES TERMICAS M:CCB 2X 15</t>
  </si>
  <si>
    <t>LLAVES TERMICAS M:CCB 2X 20</t>
  </si>
  <si>
    <t>LLAVES TERMICAS M:CCB 2X 30</t>
  </si>
  <si>
    <t>LLAVES TERMICAS M:CCB 2X 40</t>
  </si>
  <si>
    <t>LLAVES TERMICAS M:CCB 2X 60</t>
  </si>
  <si>
    <t>BRAQUETA M: DURILUX 1X40WT</t>
  </si>
  <si>
    <t>BRAQUETA M: DURILUX 2X40WT</t>
  </si>
  <si>
    <t>BRAQUETA M: DURILUX 1X20WT</t>
  </si>
  <si>
    <t>BISAGRAS M:W&amp;A 4X3 CAPUCHINA</t>
  </si>
  <si>
    <t>REFLECTORES M: DURILUX 500WT</t>
  </si>
  <si>
    <t>REFLECTORES M: DURILUX 1000WT</t>
  </si>
  <si>
    <t>CHAPA PERILLAS M:DURILUX BN</t>
  </si>
  <si>
    <t>CHAPA PERILLAS M:DURILUX B</t>
  </si>
  <si>
    <t>CHAPA PERILLAS M:DURILUX PB</t>
  </si>
  <si>
    <t>CHAPA PERILLAS M:DURILUX PC</t>
  </si>
  <si>
    <t>CHAPA PERILLAS M:DURILUX SS</t>
  </si>
  <si>
    <t>SOCKETE CIRCULAR M:DURILUX EH-32WT</t>
  </si>
  <si>
    <t>SOCKETE CIRCULAR M:DURILUX EH-22WT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</si>
  <si>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</si>
  <si>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</si>
  <si>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</si>
  <si>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</si>
  <si>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</si>
  <si>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</si>
  <si>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</si>
  <si>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</si>
  <si>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</si>
  <si>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</si>
  <si>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</si>
  <si>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</si>
  <si>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</si>
  <si>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</si>
  <si>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</si>
  <si>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</si>
  <si>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</si>
  <si>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</si>
  <si>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</si>
  <si>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</si>
  <si>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</si>
  <si>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</si>
  <si>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</si>
  <si>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</si>
  <si>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</si>
  <si>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</si>
  <si>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</si>
  <si>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</si>
  <si>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</si>
  <si>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</si>
  <si>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</si>
  <si>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</si>
  <si>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</si>
  <si>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</si>
  <si>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</si>
  <si>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</si>
  <si>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</si>
  <si>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</si>
  <si>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</si>
  <si>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</si>
  <si>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</si>
  <si>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</si>
  <si>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</si>
  <si>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</si>
  <si>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</si>
  <si>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</si>
  <si>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</si>
  <si>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</si>
  <si>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</si>
  <si>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</si>
  <si>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</si>
  <si>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</si>
  <si>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</si>
  <si>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</si>
  <si>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</si>
  <si>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</si>
  <si>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</si>
  <si>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</si>
  <si>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</si>
  <si>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</si>
  <si>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</si>
  <si>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</si>
  <si>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</si>
  <si>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</si>
  <si>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</si>
  <si>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</si>
  <si>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</si>
  <si>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</si>
  <si>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</si>
  <si>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</si>
  <si>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</si>
  <si>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</si>
  <si>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</si>
  <si>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</si>
  <si>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</si>
  <si>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</si>
  <si>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</si>
  <si>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</si>
  <si>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</si>
  <si>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</si>
  <si>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</si>
  <si>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</si>
  <si>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</si>
  <si>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</si>
  <si>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</si>
  <si>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</si>
  <si>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</si>
  <si>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</si>
  <si>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</si>
  <si>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</si>
  <si>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</si>
  <si>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</si>
  <si>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</si>
  <si>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</si>
  <si>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</si>
  <si>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</si>
  <si>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</si>
  <si>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</si>
  <si>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</si>
  <si>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</si>
  <si>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</si>
  <si>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</si>
  <si>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</si>
  <si>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</si>
  <si>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</si>
  <si>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</si>
  <si>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</si>
  <si>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</si>
  <si>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</si>
  <si>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</si>
  <si>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</si>
  <si>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</si>
  <si>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</si>
  <si>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</si>
  <si>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</si>
  <si>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</si>
  <si>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</si>
  <si>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</si>
  <si>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</si>
  <si>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</si>
  <si>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</si>
  <si>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</si>
  <si>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</si>
  <si>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</si>
  <si>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</si>
  <si>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</si>
  <si>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</si>
  <si>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</si>
  <si>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</si>
  <si>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</si>
  <si>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</si>
  <si>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</si>
  <si>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</si>
  <si>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</si>
  <si>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</si>
  <si>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</si>
  <si>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</si>
  <si>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</si>
  <si>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</si>
  <si>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</si>
  <si>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</si>
  <si>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</si>
  <si>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</si>
  <si>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</si>
  <si>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</si>
  <si>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</si>
  <si>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</si>
  <si>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</si>
  <si>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</si>
  <si>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</si>
  <si>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</si>
  <si>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</si>
  <si>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</si>
  <si>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</si>
  <si>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</si>
  <si>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</si>
  <si>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</si>
  <si>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</si>
  <si>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</si>
  <si>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</si>
  <si>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</si>
  <si>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</si>
  <si>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</si>
  <si>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</si>
  <si>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</si>
  <si>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</si>
  <si>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</si>
  <si>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</si>
  <si>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</si>
  <si>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</si>
  <si>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</si>
  <si>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</si>
  <si>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</si>
  <si>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</si>
  <si>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</si>
  <si>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</si>
  <si>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</si>
  <si>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</si>
  <si>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</si>
  <si>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</si>
  <si>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</si>
  <si>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</si>
  <si>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</si>
  <si>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</si>
  <si>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</si>
  <si>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</si>
  <si>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</si>
  <si>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</si>
  <si>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</si>
  <si>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</si>
  <si>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</si>
  <si>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</si>
  <si>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</si>
  <si>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</si>
  <si>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</si>
  <si>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</si>
  <si>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</si>
  <si>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</si>
  <si>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</si>
  <si>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</si>
  <si>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</si>
  <si>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</si>
  <si>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</si>
  <si>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</si>
  <si>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</si>
  <si>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</si>
  <si>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</si>
  <si>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</si>
  <si>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</si>
  <si>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</si>
  <si>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</si>
  <si>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</si>
  <si>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</si>
  <si>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</si>
  <si>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</si>
  <si>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</si>
  <si>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</si>
  <si>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</si>
  <si>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</si>
  <si>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</si>
  <si>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</si>
  <si>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</si>
  <si>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</si>
  <si>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</si>
  <si>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</si>
  <si>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</si>
  <si>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</si>
  <si>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</si>
  <si>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</si>
  <si>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</si>
  <si>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</si>
  <si>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</si>
  <si>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</si>
  <si>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</si>
  <si>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</si>
  <si>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</si>
  <si>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</si>
  <si>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</si>
  <si>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</si>
  <si>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</si>
  <si>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</si>
  <si>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</si>
  <si>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</si>
  <si>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</si>
  <si>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</si>
  <si>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</si>
  <si>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</si>
  <si>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</si>
  <si>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</si>
  <si>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</si>
  <si>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</si>
  <si>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</si>
  <si>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</si>
  <si>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</si>
  <si>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</si>
  <si>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</si>
  <si>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</si>
  <si>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</si>
  <si>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</si>
  <si>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</si>
  <si>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</si>
  <si>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</si>
  <si>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</si>
  <si>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</si>
  <si>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</si>
  <si>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</si>
  <si>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</si>
  <si>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</si>
  <si>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</si>
  <si>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</si>
  <si>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</si>
  <si>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</si>
  <si>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</si>
  <si>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</si>
  <si>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</si>
  <si>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</si>
  <si>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</si>
  <si>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</si>
  <si>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</si>
  <si>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</si>
  <si>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</si>
  <si>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</si>
  <si>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</si>
  <si>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</si>
  <si>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</si>
  <si>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</si>
  <si>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</si>
  <si>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</si>
  <si>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</si>
  <si>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</si>
  <si>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</si>
  <si>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</si>
  <si>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</si>
  <si>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</si>
  <si>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</si>
  <si>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</si>
  <si>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</si>
  <si>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</si>
  <si>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</si>
  <si>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</si>
  <si>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</si>
  <si>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</si>
  <si>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</si>
  <si>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</si>
  <si>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</si>
  <si>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</si>
  <si>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</si>
  <si>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</si>
  <si>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</si>
  <si>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</si>
  <si>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</si>
  <si>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</si>
  <si>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</si>
  <si>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</si>
  <si>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</si>
  <si>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</si>
  <si>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</si>
  <si>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</si>
  <si>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</si>
  <si>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</si>
  <si>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</si>
  <si>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</si>
  <si>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</si>
  <si>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</si>
  <si>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</si>
  <si>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</si>
  <si>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</si>
  <si>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</si>
  <si>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</si>
  <si>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</si>
  <si>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</si>
  <si>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</si>
  <si>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</si>
  <si>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</si>
  <si>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</si>
  <si>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</si>
  <si>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</si>
  <si>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</si>
  <si>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</si>
  <si>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</si>
  <si>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</si>
  <si>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</si>
  <si>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</si>
  <si>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</si>
  <si>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</si>
  <si>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</si>
  <si>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</si>
  <si>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</si>
  <si>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</si>
  <si>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</si>
  <si>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</si>
  <si>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</si>
  <si>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</si>
  <si>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</si>
  <si>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</si>
  <si>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</si>
  <si>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</si>
  <si>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</si>
  <si>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</si>
  <si>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</si>
  <si>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</si>
  <si>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</si>
  <si>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</si>
  <si>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</si>
  <si>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</si>
  <si>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</si>
  <si>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</si>
  <si>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</si>
  <si>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</si>
  <si>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</si>
  <si>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</si>
  <si>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</si>
  <si>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</si>
  <si>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</si>
  <si>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</si>
  <si>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</si>
  <si>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</si>
  <si>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</si>
  <si>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</si>
  <si>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</si>
  <si>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</si>
  <si>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</si>
  <si>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</si>
  <si>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</si>
  <si>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</si>
  <si>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</si>
  <si>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</si>
  <si>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</si>
  <si>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</si>
  <si>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</si>
  <si>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</si>
  <si>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</si>
  <si>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</si>
  <si>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</si>
  <si>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</si>
  <si>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</si>
  <si>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</si>
  <si>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</si>
  <si>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</si>
  <si>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</si>
  <si>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</si>
  <si>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</si>
  <si>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</si>
  <si>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</si>
  <si>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</si>
  <si>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</si>
  <si>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</si>
  <si>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</si>
  <si>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</si>
  <si>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</si>
  <si>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</si>
  <si>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</si>
  <si>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</si>
  <si>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</si>
  <si>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</si>
  <si>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</si>
  <si>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</si>
  <si>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</si>
  <si>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</si>
  <si>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</si>
  <si>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</si>
  <si>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</si>
  <si>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</si>
  <si>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</si>
  <si>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</si>
  <si>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</si>
  <si>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</si>
  <si>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</si>
  <si>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</si>
  <si>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</si>
  <si>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</si>
  <si>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</si>
  <si>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</si>
  <si>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</si>
  <si>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</si>
  <si>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</si>
  <si>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</si>
  <si>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</si>
  <si>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</si>
  <si>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</si>
  <si>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</si>
  <si>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</si>
  <si>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</si>
  <si>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</si>
  <si>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</si>
  <si>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</si>
  <si>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</si>
  <si>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</si>
  <si>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</si>
  <si>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</si>
  <si>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</si>
  <si>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</si>
  <si>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</si>
  <si>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</si>
  <si>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</si>
  <si>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</si>
  <si>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</si>
  <si>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</si>
  <si>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</si>
  <si>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</si>
  <si>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</si>
  <si>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</si>
  <si>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</si>
  <si>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</si>
  <si>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</si>
  <si>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</si>
  <si>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</si>
  <si>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</si>
  <si>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</si>
  <si>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</si>
  <si>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</si>
  <si>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</si>
  <si>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</si>
  <si>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</si>
  <si>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</si>
  <si>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</si>
  <si>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</si>
  <si>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</si>
  <si>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</si>
  <si>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</si>
  <si>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</si>
  <si>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</si>
  <si>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</si>
  <si>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</si>
  <si>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</si>
  <si>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</si>
  <si>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</si>
  <si>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</si>
  <si>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</si>
  <si>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</si>
  <si>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</si>
  <si>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</si>
  <si>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</si>
  <si>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</si>
  <si>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</si>
  <si>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</si>
  <si>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</si>
  <si>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</si>
  <si>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</si>
  <si>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</si>
  <si>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</si>
  <si>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</si>
  <si>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</si>
  <si>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</si>
  <si>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</si>
  <si>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</si>
  <si>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</si>
  <si>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</si>
  <si>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</si>
  <si>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</si>
  <si>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</si>
  <si>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</si>
  <si>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</si>
  <si>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</si>
  <si>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</si>
  <si>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</si>
  <si>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</si>
  <si>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</si>
  <si>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</si>
  <si>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</si>
  <si>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</si>
  <si>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</si>
  <si>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</si>
  <si>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</si>
  <si>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</si>
  <si>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</si>
  <si>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</si>
  <si>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</si>
  <si>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</si>
  <si>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</si>
  <si>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</si>
  <si>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</si>
  <si>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</si>
  <si>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</si>
  <si>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</si>
  <si>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</si>
  <si>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</si>
  <si>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</si>
  <si>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</si>
  <si>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</si>
  <si>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</si>
  <si>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</si>
  <si>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</si>
  <si>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</si>
  <si>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</si>
  <si>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</si>
  <si>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</si>
  <si>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</si>
  <si>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UNIDAD DE MEDIDA</t>
  </si>
  <si>
    <t>99 - doz/par</t>
  </si>
  <si>
    <t>ESTADO DE GANANCIAS Y PÉRDIDAS AL 31/12/2016</t>
  </si>
  <si>
    <t xml:space="preserve"> BALANCE DE INVENTARIO AL 31 DE DICIEMBRE DEL 2016</t>
  </si>
  <si>
    <t>Tacna, al 31 de diciembre 2016</t>
  </si>
  <si>
    <t>hay</t>
  </si>
  <si>
    <t>falta</t>
  </si>
  <si>
    <t>total</t>
  </si>
  <si>
    <t xml:space="preserve">Alambre electrico m/alepsa TW -10 AWG </t>
  </si>
  <si>
    <t xml:space="preserve">Alambre electrico m/alepsaTW -12AWG </t>
  </si>
  <si>
    <t xml:space="preserve">Alambre electrico m/alepsaTW -14AWG </t>
  </si>
  <si>
    <t xml:space="preserve">Alambre electrico m/ULIX GBU-12H (COBRE) </t>
  </si>
  <si>
    <t>Alicate caiman/precio con goma MAKAWA 10"</t>
  </si>
  <si>
    <t>Brocha simple 2"</t>
  </si>
  <si>
    <t>Brocha simple 3"</t>
  </si>
  <si>
    <t>Lampara 3 led m/duraluz  T-3-4</t>
  </si>
  <si>
    <t>Lampara 3 led m/duraluz  T-3-1</t>
  </si>
  <si>
    <t>Lampara 3 led m/duraluz  T-3-2</t>
  </si>
  <si>
    <t>Lampara de arquitecto ulix il-8802</t>
  </si>
  <si>
    <t>Lampara de mesa ulix il-8529</t>
  </si>
  <si>
    <t>Lampara dicroica 50 wts m/ulix th200 bn</t>
  </si>
  <si>
    <t>Lampara dicroica 50 wts m/ulix th200 gm</t>
  </si>
  <si>
    <t>Lampara dicroica 50 wts m/ulix th200 pb</t>
  </si>
  <si>
    <t>Lampara dicroica 50 wts ulix th220 gd</t>
  </si>
  <si>
    <t>Lampara dicroica 50 wts ulix th220 bn</t>
  </si>
  <si>
    <t>Lampara dicroica 50 wts ulix th220 gm</t>
  </si>
  <si>
    <t>Lampara de emergencia m/hubert 24 led</t>
  </si>
  <si>
    <t>linterna frontal led</t>
  </si>
  <si>
    <t>linternas recargables 7000</t>
  </si>
  <si>
    <t>Llave cuchilla termica cbb 20 amp</t>
  </si>
  <si>
    <t>Llave cuchilla termica cbb 30 amp</t>
  </si>
  <si>
    <t>Llave cuchilla termica cbb 25 amp</t>
  </si>
  <si>
    <t>Llave cuchilla termica cbb 10 amp</t>
  </si>
  <si>
    <t>Llave cuchilla termica cbb 40 amp</t>
  </si>
  <si>
    <t>Llave cuchilla termica cbb 60 amp</t>
  </si>
  <si>
    <t>Llave cuchilla termica cbb new era 20 amp</t>
  </si>
  <si>
    <t>Llave cuchilla termica cbb new era 40 amp</t>
  </si>
  <si>
    <t>Llave cuchilla termica cbb new era 15 amp</t>
  </si>
  <si>
    <t>Llave cuchilla termica cbb nueva era 30 amp</t>
  </si>
  <si>
    <t>Llave cuchilla termica cbb new era 60amp</t>
  </si>
  <si>
    <t xml:space="preserve">TIPO DE </t>
  </si>
  <si>
    <t>EXISTENCIA</t>
  </si>
  <si>
    <t>(TABLA 5)</t>
  </si>
  <si>
    <t xml:space="preserve">CÓDIGO DE LA </t>
  </si>
  <si>
    <t>(TABLA 6)</t>
  </si>
  <si>
    <t>tubo lineal led m/durilux lv-20</t>
  </si>
  <si>
    <t>tubo lineal led m/durilux lv-40</t>
  </si>
  <si>
    <t>tubo lineal 20 wt amarillo</t>
  </si>
  <si>
    <t>tubo lineal 40 wt stanford blanco</t>
  </si>
  <si>
    <t>tubo lineal 40 wt color amarillo</t>
  </si>
  <si>
    <t>tubo lineal 40 wt color lila</t>
  </si>
  <si>
    <t>Tomacorriente doble m/durilux dl-1208</t>
  </si>
  <si>
    <t>Tomacorriente doble con tierra m/durilux dl-1286</t>
  </si>
  <si>
    <t>Tomacorriente tripe sobrepuesta/durilux dl323-8</t>
  </si>
  <si>
    <t>Tomacorriente mixo m/durilux 1212</t>
  </si>
  <si>
    <t>Tomacorriente simple m/durilux dlp-05 wood</t>
  </si>
  <si>
    <t>Tomacorriente triple m/durilux 1209</t>
  </si>
  <si>
    <t>Tomacorriente doble m/durilux dlp-04 wood</t>
  </si>
  <si>
    <t>Tomacorriente doble m/durilux dlp-04</t>
  </si>
  <si>
    <t>Tomacorriente doble m/durilux dlp-04 gold</t>
  </si>
  <si>
    <t>Tomacorriente doble m/durilux dlp-04 gray</t>
  </si>
  <si>
    <t>Tomacorriente simple sobrepuesta az oval</t>
  </si>
  <si>
    <t>Tomacorriente simple sobrepuesta durilux dl223-3</t>
  </si>
  <si>
    <t>Tomacorriente simple m/durilux dlp-05</t>
  </si>
  <si>
    <t>Tomacorriente mixto az dl-84</t>
  </si>
  <si>
    <t>Tomacorriente simple failux</t>
  </si>
  <si>
    <t>Tomacorriente doble failux</t>
  </si>
  <si>
    <t>Tomacorriente triple p/sobreponer az</t>
  </si>
  <si>
    <t>Soquet para dicroico 2 pines</t>
  </si>
  <si>
    <t>Soquete de techo durilux dl21 new</t>
  </si>
  <si>
    <t>Soquete de techo durilux, dl-17 tipo ovalado</t>
  </si>
  <si>
    <t>Taladro ct 10068 13mm 1050wt</t>
  </si>
  <si>
    <t>Tijera de podar m: makawa</t>
  </si>
  <si>
    <t>Timbre inalambrico luckarm a pilas</t>
  </si>
  <si>
    <t>Timbre inalambrico a pilas luckarm d3902</t>
  </si>
  <si>
    <t>Timbre inalambrico a pilas luckarm d8200</t>
  </si>
  <si>
    <t>Timbre inalambrico luckarm tipo delfin</t>
  </si>
  <si>
    <t>Tomacorriente triple m/durilux sobrepuesta mk010</t>
  </si>
  <si>
    <t>Timbre inalambrico luckarm a681 a corriente</t>
  </si>
  <si>
    <t>Tomacorriente simple loza</t>
  </si>
  <si>
    <t>Tomacorriente simple m/bticino</t>
  </si>
  <si>
    <t>Tomacorriente simple m/durilux dl-1112</t>
  </si>
  <si>
    <t>Medidor monofásico m/alpha análogo</t>
  </si>
  <si>
    <t>Medidor monofásico m/alpha digital</t>
  </si>
  <si>
    <t>Pantalla halogena ip65</t>
  </si>
  <si>
    <t>Panel led edylux 16wt</t>
  </si>
  <si>
    <t>Panel led edylux 24wt</t>
  </si>
  <si>
    <t>Panel led edylux 6wt</t>
  </si>
  <si>
    <t>Panel led edylux 9wt</t>
  </si>
  <si>
    <t>Reflector alógeno m/duralux de 500 wts</t>
  </si>
  <si>
    <t>Reflector led m/edylux 30 wts</t>
  </si>
  <si>
    <t>Reflector led m/edylux 50 wts</t>
  </si>
  <si>
    <t>Reflector led m/edylux 20 wts. Colores</t>
  </si>
  <si>
    <t>Repuesto para dicroico led edylux 5wt</t>
  </si>
  <si>
    <t>Resistencia p/ducha lorenzetti</t>
  </si>
  <si>
    <t>Rotomartillo m/crown 30mm 1050wt  ct 18003</t>
  </si>
  <si>
    <t>soquete de techo spark tipo ovalado</t>
  </si>
  <si>
    <t>soquet colgante m/durilux dl910</t>
  </si>
  <si>
    <t>sockete colgante m/az</t>
  </si>
  <si>
    <t>Llave cuchilla termica m/alepsa 15amp</t>
  </si>
  <si>
    <t>Llave cuchilla termica m/alepsa 20amp</t>
  </si>
  <si>
    <t>Llave cuchilla termica m/alepsa 32amp</t>
  </si>
  <si>
    <t>Llave cuchilla termica m/alepsa 40amp</t>
  </si>
  <si>
    <t>Llave cuchilla termica m/alepsa 63amp</t>
  </si>
  <si>
    <t>Llave termomagenetica m/akita 3x63</t>
  </si>
  <si>
    <t>Llave esferica 2" pvc</t>
  </si>
  <si>
    <t>Llave esferica m/durilux 1/2"</t>
  </si>
  <si>
    <t>Llave esferica m/durilux 3/4"</t>
  </si>
  <si>
    <t>Llave esferica m/durilux 11/2"</t>
  </si>
  <si>
    <t>Llave esferica pvc 1/2" injerto</t>
  </si>
  <si>
    <t>Llave esferica pvc 2" injerto</t>
  </si>
  <si>
    <t>Llave lavaplato</t>
  </si>
  <si>
    <t>Llave mescladora china sin marca c2008</t>
  </si>
  <si>
    <t>Llave termomagenetica m/akita 3x32</t>
  </si>
  <si>
    <t>Llave compuerta de 1/2" italy</t>
  </si>
  <si>
    <t>Llave compuerta de 1/2" bronce c</t>
  </si>
  <si>
    <t>Llave lavamano phelix c 507</t>
  </si>
  <si>
    <t>Martillo m.rojo 29mm makawa</t>
  </si>
  <si>
    <t>Lampara dicroico grande ab pl-326 m/ulix</t>
  </si>
  <si>
    <t>Lampara dicroico grande gd pl-326 m/ulix</t>
  </si>
  <si>
    <t>Interruptor simple m/bticino (imitacion)</t>
  </si>
  <si>
    <t>Interruptor simple m/durilux dl-1101</t>
  </si>
  <si>
    <t>Interruptor doble m/durilux dl-1201</t>
  </si>
  <si>
    <t>Interruptor conmutador m/durilux dl-1202</t>
  </si>
  <si>
    <t>Interruptor simple m/durilux dlp-01 gold</t>
  </si>
  <si>
    <t>Interruptor simple m/durilux dlp-01 gray</t>
  </si>
  <si>
    <t>Interruptor simple m/durilux dlp-01 wood</t>
  </si>
  <si>
    <t>Interruptor simple m/durilux dlp-01</t>
  </si>
  <si>
    <t>Interruptor doble m/durilux dlp-02</t>
  </si>
  <si>
    <t>Interruptor doble m/durilux dlp-02 wood</t>
  </si>
  <si>
    <t>Interruptor doble m/durilux dlp-02 gold</t>
  </si>
  <si>
    <t>Interruptor simple failux</t>
  </si>
  <si>
    <t>Interruptor doble m/durilux dlp-02 gray</t>
  </si>
  <si>
    <t>Interruptor doble conmutador failux 3 way</t>
  </si>
  <si>
    <t>Interruptor doble faz</t>
  </si>
  <si>
    <t>Interruptor simple sobrepuesta az oval</t>
  </si>
  <si>
    <t>Interruptor simple oval durilux</t>
  </si>
  <si>
    <t>Interruptor simple m: durilux dl-1102</t>
  </si>
  <si>
    <t>Interruptor simple m: az t: conmutacion</t>
  </si>
  <si>
    <t>Interruptor doble m: durilux</t>
  </si>
  <si>
    <t>Juego destornillador makawa 6pc de golpe</t>
  </si>
  <si>
    <t>Juego de desarmadores 6pcs simple</t>
  </si>
  <si>
    <t>Juego de alicates 3pcs stanford</t>
  </si>
  <si>
    <t>Focos ahorradores duraluz espiral 42 wt</t>
  </si>
  <si>
    <t>Focos ahorradores durilux 3u-27 wt</t>
  </si>
  <si>
    <t>Focos ahorradores durilux dl-65 wt</t>
  </si>
  <si>
    <t xml:space="preserve">Focos ahorradores m/durilux 2u-18wt </t>
  </si>
  <si>
    <t>Focos ahorradores m/durilux dl-18wt  t, espiral</t>
  </si>
  <si>
    <t>Foco ahorrador durilux dl-18wt</t>
  </si>
  <si>
    <t>Focos ahorradores m/durilux dl-85wt</t>
  </si>
  <si>
    <t xml:space="preserve">Foco ahorrador tipo bola gd-42 wts m/durilux </t>
  </si>
  <si>
    <t>Focos ahorradores durilux gd-25 wts t/bola</t>
  </si>
  <si>
    <t>Foco ahorrador espiral m/durilux dl-42 wts-ambar</t>
  </si>
  <si>
    <t>Foco ahorrador espiral m/durilux dl-36 wts-ambar</t>
  </si>
  <si>
    <t>Foco ahorrador m/duraluz 65 wts espiral</t>
  </si>
  <si>
    <t>Foco circular m/durilux 32w t/circular t9 fc-32w</t>
  </si>
  <si>
    <t>Foco bola led 9wt durilux</t>
  </si>
  <si>
    <t>Foco bola led 7wt durilux</t>
  </si>
  <si>
    <t>Foco circular m/durilux 32-22ws t/circular</t>
  </si>
  <si>
    <t>Garrucha 3" modelo isr3</t>
  </si>
  <si>
    <t>Ampolleta 12led blanco 220v</t>
  </si>
  <si>
    <t>Base p/tubo lineal led m/durilux lvb-40</t>
  </si>
  <si>
    <t>Base p/tubo lineal led m/durilux lvb-20</t>
  </si>
  <si>
    <t>Bisagra capuchina m/alpha 4"</t>
  </si>
  <si>
    <t>Bisagra capuchina alpha 3"</t>
  </si>
  <si>
    <t>Braqueta 1x20wt M/durilux</t>
  </si>
  <si>
    <t xml:space="preserve">Braqueta 1x40wt M/durilux </t>
  </si>
  <si>
    <t>Bombilla Led 9 wts m/edylux</t>
  </si>
  <si>
    <t>Bombilla Led 12 wts m/edylux</t>
  </si>
  <si>
    <t>Cable electrico m/alepsa ca-16h</t>
  </si>
  <si>
    <t>Cable electrico  m/alepsa ca-10h</t>
  </si>
  <si>
    <t>Cable vulcanizado 2x18 awg alepsa</t>
  </si>
  <si>
    <t>Cable vulcanizado 2x16 awg alepsa</t>
  </si>
  <si>
    <t>Cable vulcanizado 2x14 awg alepsa</t>
  </si>
  <si>
    <t>Caja p/cuchilla hpk47-010</t>
  </si>
  <si>
    <t>Caja p/cuchilla hpk47-016</t>
  </si>
  <si>
    <t>Caja para cuchilla hpz47-005</t>
  </si>
  <si>
    <t>Caja para cuchilla hpz47-007</t>
  </si>
  <si>
    <t>Canaleta 10x10</t>
  </si>
  <si>
    <t>Candado globe 60</t>
  </si>
  <si>
    <t>Candados m/alpha 38 mm</t>
  </si>
  <si>
    <t>Candados m/alpha 50mm</t>
  </si>
  <si>
    <t>Candados m/alpha 63mm</t>
  </si>
  <si>
    <t>Candado porte 20mm</t>
  </si>
  <si>
    <t>Chapa perilla m/durilux bn</t>
  </si>
  <si>
    <t>Chapa perilla m/durilux pb</t>
  </si>
  <si>
    <t>Chapa perilla m/durilux pc</t>
  </si>
  <si>
    <t>Chapa perilla m/durilux ss</t>
  </si>
  <si>
    <t>Chapa sierra puerta door closer</t>
  </si>
  <si>
    <t>Codo injerto bronce yp-a</t>
  </si>
  <si>
    <t>Cordon bicolor cra -18h m:alepsa</t>
  </si>
  <si>
    <t>Cuchilla termica cbb 3x30amp m: akita</t>
  </si>
  <si>
    <t>Cuchilla termica cbb 3x60amp m: akita</t>
  </si>
  <si>
    <t>Desarmador cambiable makawa 5x65</t>
  </si>
  <si>
    <t>Desarmador cambiable makawa mk-0124</t>
  </si>
  <si>
    <t>Ducha electrica ovni</t>
  </si>
  <si>
    <t>Esmeril m/crown 230mm 2200wt ct 13070</t>
  </si>
  <si>
    <t>Extension 10 salidas chino interruptor individual</t>
  </si>
  <si>
    <t>Extension m: badi 10 salidas 3mts</t>
  </si>
  <si>
    <t>Fluorecente circular m/philips 22wt blister imitacion</t>
  </si>
  <si>
    <t>Fluorecente circular m/philips 32wt blister imitacion</t>
  </si>
  <si>
    <t>Fluorecente circular s. crown de 22 y 32 wt</t>
  </si>
  <si>
    <t>99-doc</t>
  </si>
  <si>
    <t>INVENTARIO AL 31 DE DICIEMBRE DEL 2016</t>
  </si>
  <si>
    <t>INVENTARIO AL 01 DE ENERO DEL 2017</t>
  </si>
  <si>
    <t>Tacna, al 01 de enero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</si>
</sst>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S/.&quot;#,##0.00;&quot;S/.&quot;\-#,##0.00"/>
    <numFmt numFmtId="44" formatCode="_ &quot;S/.&quot;* #,##0.00_ ;_ &quot;S/.&quot;* \-#,##0.00_ ;_ &quot;S/.&quot;* &quot;-&quot;??_ ;_ @_ "/>
    <numFmt numFmtId="43" formatCode="_ * #,##0.00_ ;_ * \-#,##0.00_ ;_ * &quot;-&quot;??_ ;_ @_ "/>
    <numFmt numFmtId="164" formatCode="&quot;S/.&quot;\ #,##0.00;&quot;S/.&quot;\ \-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name val="Arial"/>
    </font>
    <font>
      <u/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u/>
      <sz val="7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name val="Arial"/>
      <family val="2"/>
    </font>
    <font>
      <sz val="6"/>
      <name val="Arial"/>
      <family val="2"/>
    </font>
    <font>
      <sz val="9"/>
      <color theme="1"/>
      <name val="Calibri"/>
      <family val="2"/>
      <scheme val="minor"/>
    </font>
    <font>
      <b/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</cellStyleXfs>
  <cellXfs count="228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4" xfId="0" quotePrefix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5" xfId="0" quotePrefix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7" fillId="0" borderId="3" xfId="0" quotePrefix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4" fillId="0" borderId="6" xfId="0" applyFont="1" applyFill="1" applyBorder="1" applyAlignment="1">
      <alignment horizontal="left" vertical="top" wrapText="1"/>
    </xf>
    <xf numFmtId="0" fontId="7" fillId="0" borderId="6" xfId="0" quotePrefix="1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4" fillId="0" borderId="6" xfId="0" quotePrefix="1" applyFont="1" applyFill="1" applyBorder="1" applyAlignment="1">
      <alignment horizontal="left" vertical="top" wrapText="1"/>
    </xf>
    <xf numFmtId="43" fontId="4" fillId="0" borderId="6" xfId="1" applyFont="1" applyFill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43" fontId="4" fillId="0" borderId="6" xfId="1" applyFont="1" applyFill="1" applyBorder="1" applyAlignment="1">
      <alignment horizontal="center" vertical="center"/>
    </xf>
    <xf numFmtId="43" fontId="7" fillId="0" borderId="6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7" fillId="0" borderId="6" xfId="0" applyNumberFormat="1" applyFont="1" applyFill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4" fillId="0" borderId="0" xfId="0" applyFont="1" applyAlignment="1">
      <alignment horizontal="left"/>
    </xf>
    <xf numFmtId="43" fontId="7" fillId="0" borderId="3" xfId="0" quotePrefix="1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center" vertical="top"/>
    </xf>
    <xf numFmtId="0" fontId="7" fillId="0" borderId="1" xfId="0" quotePrefix="1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center" vertical="top"/>
    </xf>
    <xf numFmtId="0" fontId="13" fillId="0" borderId="3" xfId="0" applyFont="1" applyBorder="1" applyAlignment="1">
      <alignment horizontal="left" vertical="center"/>
    </xf>
    <xf numFmtId="43" fontId="4" fillId="0" borderId="0" xfId="0" applyNumberFormat="1" applyFont="1" applyAlignment="1">
      <alignment horizontal="left"/>
    </xf>
    <xf numFmtId="43" fontId="4" fillId="0" borderId="3" xfId="1" applyFont="1" applyFill="1" applyBorder="1" applyAlignment="1">
      <alignment horizontal="left" vertical="top" wrapText="1"/>
    </xf>
    <xf numFmtId="0" fontId="4" fillId="0" borderId="3" xfId="0" quotePrefix="1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vertical="top" wrapText="1"/>
    </xf>
    <xf numFmtId="0" fontId="15" fillId="0" borderId="0" xfId="3"/>
    <xf numFmtId="0" fontId="8" fillId="0" borderId="0" xfId="3" applyFont="1" applyAlignment="1">
      <alignment horizontal="left"/>
    </xf>
    <xf numFmtId="0" fontId="4" fillId="0" borderId="0" xfId="3" applyFont="1" applyFill="1" applyAlignment="1">
      <alignment horizontal="left"/>
    </xf>
    <xf numFmtId="0" fontId="15" fillId="0" borderId="3" xfId="3" applyBorder="1" applyAlignment="1">
      <alignment horizontal="left"/>
    </xf>
    <xf numFmtId="0" fontId="7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16" fillId="0" borderId="0" xfId="3" applyFont="1" applyAlignment="1">
      <alignment horizontal="left"/>
    </xf>
    <xf numFmtId="0" fontId="14" fillId="0" borderId="2" xfId="3" applyFont="1" applyBorder="1" applyAlignment="1">
      <alignment horizontal="left"/>
    </xf>
    <xf numFmtId="0" fontId="10" fillId="0" borderId="1" xfId="3" quotePrefix="1" applyFont="1" applyFill="1" applyBorder="1" applyAlignment="1">
      <alignment horizontal="left" vertical="center"/>
    </xf>
    <xf numFmtId="0" fontId="7" fillId="0" borderId="0" xfId="3" applyFont="1" applyFill="1" applyAlignment="1">
      <alignment horizontal="left"/>
    </xf>
    <xf numFmtId="0" fontId="18" fillId="0" borderId="0" xfId="3" applyFont="1" applyAlignment="1">
      <alignment horizontal="left"/>
    </xf>
    <xf numFmtId="0" fontId="10" fillId="0" borderId="1" xfId="3" quotePrefix="1" applyFont="1" applyFill="1" applyBorder="1" applyAlignment="1">
      <alignment horizontal="center" vertical="center"/>
    </xf>
    <xf numFmtId="0" fontId="10" fillId="0" borderId="11" xfId="3" quotePrefix="1" applyFont="1" applyFill="1" applyBorder="1" applyAlignment="1">
      <alignment horizontal="center" vertical="center"/>
    </xf>
    <xf numFmtId="0" fontId="14" fillId="0" borderId="2" xfId="3" applyFont="1" applyBorder="1" applyAlignment="1">
      <alignment horizontal="center"/>
    </xf>
    <xf numFmtId="0" fontId="10" fillId="0" borderId="9" xfId="3" quotePrefix="1" applyFont="1" applyFill="1" applyBorder="1" applyAlignment="1">
      <alignment horizontal="left" vertical="center"/>
    </xf>
    <xf numFmtId="0" fontId="10" fillId="0" borderId="0" xfId="3" quotePrefix="1" applyFont="1" applyFill="1" applyBorder="1" applyAlignment="1">
      <alignment horizontal="left" vertical="center"/>
    </xf>
    <xf numFmtId="0" fontId="10" fillId="0" borderId="7" xfId="3" quotePrefix="1" applyFont="1" applyFill="1" applyBorder="1" applyAlignment="1">
      <alignment horizontal="left" vertical="center"/>
    </xf>
    <xf numFmtId="0" fontId="10" fillId="0" borderId="10" xfId="3" quotePrefix="1" applyFont="1" applyFill="1" applyBorder="1" applyAlignment="1">
      <alignment horizontal="left" vertical="center"/>
    </xf>
    <xf numFmtId="0" fontId="10" fillId="0" borderId="8" xfId="3" quotePrefix="1" applyFont="1" applyFill="1" applyBorder="1" applyAlignment="1">
      <alignment horizontal="left" vertical="center"/>
    </xf>
    <xf numFmtId="0" fontId="10" fillId="0" borderId="12" xfId="3" quotePrefix="1" applyFont="1" applyBorder="1" applyAlignment="1">
      <alignment horizontal="left"/>
    </xf>
    <xf numFmtId="0" fontId="19" fillId="2" borderId="3" xfId="0" applyNumberFormat="1" applyFont="1" applyFill="1" applyBorder="1"/>
    <xf numFmtId="0" fontId="19" fillId="0" borderId="3" xfId="0" applyNumberFormat="1" applyFont="1" applyFill="1" applyBorder="1"/>
    <xf numFmtId="0" fontId="19" fillId="0" borderId="3" xfId="0" applyNumberFormat="1" applyFont="1" applyBorder="1"/>
    <xf numFmtId="0" fontId="17" fillId="0" borderId="3" xfId="0" applyNumberFormat="1" applyFont="1" applyFill="1" applyBorder="1"/>
    <xf numFmtId="0" fontId="19" fillId="2" borderId="3" xfId="0" applyNumberFormat="1" applyFont="1" applyFill="1" applyBorder="1" applyAlignment="1">
      <alignment horizontal="center"/>
    </xf>
    <xf numFmtId="0" fontId="19" fillId="0" borderId="3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164" fontId="20" fillId="0" borderId="3" xfId="2" applyNumberFormat="1" applyFont="1" applyBorder="1" applyAlignment="1">
      <alignment horizontal="center"/>
    </xf>
    <xf numFmtId="0" fontId="19" fillId="2" borderId="13" xfId="0" applyNumberFormat="1" applyFont="1" applyFill="1" applyBorder="1"/>
    <xf numFmtId="0" fontId="19" fillId="2" borderId="3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2" borderId="3" xfId="0" applyFont="1" applyFill="1" applyBorder="1"/>
    <xf numFmtId="0" fontId="19" fillId="2" borderId="3" xfId="0" applyFont="1" applyFill="1" applyBorder="1" applyAlignment="1">
      <alignment horizontal="center" vertical="center"/>
    </xf>
    <xf numFmtId="0" fontId="20" fillId="0" borderId="3" xfId="0" applyNumberFormat="1" applyFont="1" applyFill="1" applyBorder="1"/>
    <xf numFmtId="0" fontId="20" fillId="0" borderId="3" xfId="0" applyNumberFormat="1" applyFont="1" applyBorder="1"/>
    <xf numFmtId="0" fontId="20" fillId="0" borderId="3" xfId="0" applyNumberFormat="1" applyFont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/>
    </xf>
    <xf numFmtId="0" fontId="20" fillId="2" borderId="3" xfId="0" applyFont="1" applyFill="1" applyBorder="1"/>
    <xf numFmtId="0" fontId="20" fillId="0" borderId="3" xfId="0" applyFont="1" applyFill="1" applyBorder="1"/>
    <xf numFmtId="0" fontId="2" fillId="0" borderId="0" xfId="0" applyFont="1" applyAlignment="1">
      <alignment horizontal="center"/>
    </xf>
    <xf numFmtId="49" fontId="14" fillId="0" borderId="8" xfId="3" quotePrefix="1" applyNumberFormat="1" applyFont="1" applyFill="1" applyBorder="1" applyAlignment="1">
      <alignment horizontal="center" vertical="center"/>
    </xf>
    <xf numFmtId="164" fontId="25" fillId="0" borderId="3" xfId="2" applyNumberFormat="1" applyFont="1" applyBorder="1" applyAlignment="1">
      <alignment horizontal="center"/>
    </xf>
    <xf numFmtId="164" fontId="20" fillId="0" borderId="3" xfId="2" applyNumberFormat="1" applyFont="1" applyFill="1" applyBorder="1" applyAlignment="1">
      <alignment horizontal="center"/>
    </xf>
    <xf numFmtId="0" fontId="0" fillId="0" borderId="0" xfId="0" applyFill="1"/>
    <xf numFmtId="0" fontId="19" fillId="0" borderId="13" xfId="0" applyNumberFormat="1" applyFont="1" applyFill="1" applyBorder="1"/>
    <xf numFmtId="0" fontId="19" fillId="0" borderId="3" xfId="0" applyFont="1" applyFill="1" applyBorder="1"/>
    <xf numFmtId="0" fontId="21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 wrapText="1"/>
    </xf>
    <xf numFmtId="0" fontId="0" fillId="0" borderId="3" xfId="0" applyFill="1" applyBorder="1"/>
    <xf numFmtId="7" fontId="15" fillId="0" borderId="0" xfId="3" applyNumberFormat="1"/>
    <xf numFmtId="0" fontId="21" fillId="0" borderId="3" xfId="0" applyFont="1" applyBorder="1" applyAlignment="1">
      <alignment vertical="center"/>
    </xf>
    <xf numFmtId="49" fontId="14" fillId="0" borderId="2" xfId="3" applyNumberFormat="1" applyFont="1" applyBorder="1" applyAlignment="1">
      <alignment horizontal="center"/>
    </xf>
    <xf numFmtId="164" fontId="20" fillId="0" borderId="3" xfId="2" applyNumberFormat="1" applyFont="1" applyBorder="1" applyAlignment="1">
      <alignment horizontal="right"/>
    </xf>
    <xf numFmtId="1" fontId="20" fillId="2" borderId="3" xfId="1" applyNumberFormat="1" applyFont="1" applyFill="1" applyBorder="1" applyAlignment="1">
      <alignment horizontal="center" vertical="center"/>
    </xf>
    <xf numFmtId="1" fontId="20" fillId="0" borderId="3" xfId="1" applyNumberFormat="1" applyFont="1" applyBorder="1" applyAlignment="1">
      <alignment horizontal="center"/>
    </xf>
    <xf numFmtId="1" fontId="20" fillId="0" borderId="3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25" fillId="0" borderId="3" xfId="2" applyNumberFormat="1" applyFont="1" applyBorder="1" applyAlignment="1">
      <alignment horizontal="right"/>
    </xf>
    <xf numFmtId="49" fontId="18" fillId="0" borderId="8" xfId="3" quotePrefix="1" applyNumberFormat="1" applyFont="1" applyFill="1" applyBorder="1" applyAlignment="1">
      <alignment horizontal="center" vertical="center"/>
    </xf>
    <xf numFmtId="49" fontId="18" fillId="0" borderId="2" xfId="3" applyNumberFormat="1" applyFont="1" applyBorder="1" applyAlignment="1">
      <alignment horizontal="center"/>
    </xf>
    <xf numFmtId="0" fontId="20" fillId="0" borderId="3" xfId="0" applyNumberFormat="1" applyFont="1" applyBorder="1" applyAlignment="1">
      <alignment horizontal="center"/>
    </xf>
    <xf numFmtId="0" fontId="20" fillId="0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center"/>
    </xf>
    <xf numFmtId="0" fontId="18" fillId="0" borderId="3" xfId="3" applyFont="1" applyBorder="1" applyAlignment="1">
      <alignment horizontal="left"/>
    </xf>
    <xf numFmtId="49" fontId="18" fillId="0" borderId="2" xfId="3" applyNumberFormat="1" applyFont="1" applyFill="1" applyBorder="1" applyAlignment="1">
      <alignment horizontal="center"/>
    </xf>
    <xf numFmtId="43" fontId="0" fillId="0" borderId="0" xfId="0" applyNumberFormat="1" applyAlignment="1">
      <alignment horizontal="left"/>
    </xf>
    <xf numFmtId="0" fontId="26" fillId="0" borderId="0" xfId="3" applyFont="1" applyAlignment="1">
      <alignment horizontal="left"/>
    </xf>
    <xf numFmtId="0" fontId="27" fillId="0" borderId="0" xfId="3" applyFont="1"/>
    <xf numFmtId="0" fontId="27" fillId="0" borderId="0" xfId="3" applyFont="1" applyAlignment="1">
      <alignment horizontal="left"/>
    </xf>
    <xf numFmtId="0" fontId="27" fillId="0" borderId="0" xfId="3" applyFont="1" applyAlignment="1">
      <alignment horizontal="right"/>
    </xf>
    <xf numFmtId="164" fontId="27" fillId="0" borderId="0" xfId="3" applyNumberFormat="1" applyFont="1" applyAlignment="1">
      <alignment horizontal="right"/>
    </xf>
    <xf numFmtId="164" fontId="27" fillId="0" borderId="3" xfId="1" applyNumberFormat="1" applyFont="1" applyBorder="1"/>
    <xf numFmtId="43" fontId="27" fillId="0" borderId="0" xfId="3" applyNumberFormat="1" applyFont="1" applyAlignment="1">
      <alignment horizontal="right"/>
    </xf>
    <xf numFmtId="43" fontId="27" fillId="3" borderId="3" xfId="1" applyFont="1" applyFill="1" applyBorder="1"/>
    <xf numFmtId="43" fontId="27" fillId="0" borderId="3" xfId="1" applyFont="1" applyBorder="1"/>
    <xf numFmtId="0" fontId="26" fillId="0" borderId="0" xfId="3" applyFont="1" applyFill="1" applyAlignment="1">
      <alignment horizontal="left"/>
    </xf>
    <xf numFmtId="0" fontId="27" fillId="0" borderId="0" xfId="3" applyFont="1" applyFill="1" applyAlignment="1">
      <alignment horizontal="left"/>
    </xf>
    <xf numFmtId="0" fontId="28" fillId="0" borderId="0" xfId="3" applyFont="1" applyAlignment="1">
      <alignment horizontal="left"/>
    </xf>
    <xf numFmtId="49" fontId="27" fillId="0" borderId="2" xfId="3" applyNumberFormat="1" applyFont="1" applyBorder="1" applyAlignment="1">
      <alignment horizontal="center"/>
    </xf>
    <xf numFmtId="49" fontId="27" fillId="0" borderId="8" xfId="3" quotePrefix="1" applyNumberFormat="1" applyFont="1" applyFill="1" applyBorder="1" applyAlignment="1">
      <alignment horizontal="center" vertical="center"/>
    </xf>
    <xf numFmtId="0" fontId="29" fillId="2" borderId="3" xfId="0" applyNumberFormat="1" applyFont="1" applyFill="1" applyBorder="1"/>
    <xf numFmtId="0" fontId="29" fillId="2" borderId="3" xfId="0" applyNumberFormat="1" applyFont="1" applyFill="1" applyBorder="1" applyAlignment="1">
      <alignment horizontal="center"/>
    </xf>
    <xf numFmtId="164" fontId="29" fillId="0" borderId="3" xfId="2" applyNumberFormat="1" applyFont="1" applyFill="1" applyBorder="1" applyAlignment="1">
      <alignment horizontal="center"/>
    </xf>
    <xf numFmtId="164" fontId="29" fillId="3" borderId="3" xfId="2" applyNumberFormat="1" applyFont="1" applyFill="1" applyBorder="1" applyAlignment="1">
      <alignment horizontal="center"/>
    </xf>
    <xf numFmtId="0" fontId="29" fillId="0" borderId="3" xfId="0" applyNumberFormat="1" applyFont="1" applyBorder="1" applyAlignment="1">
      <alignment horizontal="center"/>
    </xf>
    <xf numFmtId="164" fontId="29" fillId="0" borderId="3" xfId="2" applyNumberFormat="1" applyFont="1" applyBorder="1" applyAlignment="1">
      <alignment horizontal="center"/>
    </xf>
    <xf numFmtId="0" fontId="29" fillId="0" borderId="3" xfId="0" applyNumberFormat="1" applyFont="1" applyFill="1" applyBorder="1" applyAlignment="1">
      <alignment horizontal="center"/>
    </xf>
    <xf numFmtId="0" fontId="29" fillId="0" borderId="3" xfId="0" applyNumberFormat="1" applyFont="1" applyFill="1" applyBorder="1"/>
    <xf numFmtId="0" fontId="29" fillId="0" borderId="3" xfId="0" applyNumberFormat="1" applyFont="1" applyBorder="1"/>
    <xf numFmtId="0" fontId="29" fillId="5" borderId="3" xfId="0" applyNumberFormat="1" applyFont="1" applyFill="1" applyBorder="1" applyAlignment="1">
      <alignment horizontal="center"/>
    </xf>
    <xf numFmtId="164" fontId="29" fillId="4" borderId="3" xfId="2" applyNumberFormat="1" applyFont="1" applyFill="1" applyBorder="1" applyAlignment="1">
      <alignment horizontal="center"/>
    </xf>
    <xf numFmtId="0" fontId="27" fillId="0" borderId="3" xfId="0" applyNumberFormat="1" applyFont="1" applyFill="1" applyBorder="1"/>
    <xf numFmtId="0" fontId="29" fillId="5" borderId="3" xfId="0" applyNumberFormat="1" applyFont="1" applyFill="1" applyBorder="1" applyAlignment="1">
      <alignment horizontal="center" vertical="center"/>
    </xf>
    <xf numFmtId="0" fontId="29" fillId="0" borderId="3" xfId="0" applyNumberFormat="1" applyFont="1" applyFill="1" applyBorder="1" applyAlignment="1">
      <alignment horizontal="center" vertical="center"/>
    </xf>
    <xf numFmtId="0" fontId="29" fillId="2" borderId="3" xfId="0" applyNumberFormat="1" applyFont="1" applyFill="1" applyBorder="1" applyAlignment="1">
      <alignment horizontal="center" vertical="center"/>
    </xf>
    <xf numFmtId="0" fontId="29" fillId="2" borderId="13" xfId="0" applyNumberFormat="1" applyFont="1" applyFill="1" applyBorder="1"/>
    <xf numFmtId="0" fontId="29" fillId="3" borderId="3" xfId="0" applyNumberFormat="1" applyFont="1" applyFill="1" applyBorder="1" applyAlignment="1">
      <alignment horizontal="center" vertical="center"/>
    </xf>
    <xf numFmtId="0" fontId="29" fillId="2" borderId="3" xfId="0" applyFont="1" applyFill="1" applyBorder="1"/>
    <xf numFmtId="0" fontId="29" fillId="2" borderId="3" xfId="0" applyFont="1" applyFill="1" applyBorder="1" applyAlignment="1">
      <alignment horizontal="center" vertical="center"/>
    </xf>
    <xf numFmtId="0" fontId="29" fillId="0" borderId="3" xfId="0" applyNumberFormat="1" applyFont="1" applyBorder="1" applyAlignment="1">
      <alignment horizontal="center" vertical="center"/>
    </xf>
    <xf numFmtId="0" fontId="29" fillId="0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32" fillId="0" borderId="1" xfId="3" quotePrefix="1" applyFont="1" applyFill="1" applyBorder="1" applyAlignment="1">
      <alignment horizontal="center" vertical="center" wrapText="1"/>
    </xf>
    <xf numFmtId="0" fontId="32" fillId="0" borderId="7" xfId="3" quotePrefix="1" applyFont="1" applyFill="1" applyBorder="1" applyAlignment="1">
      <alignment horizontal="center" vertical="center" wrapText="1"/>
    </xf>
    <xf numFmtId="0" fontId="32" fillId="0" borderId="1" xfId="3" quotePrefix="1" applyFont="1" applyFill="1" applyBorder="1" applyAlignment="1">
      <alignment horizontal="left" vertical="center" wrapText="1"/>
    </xf>
    <xf numFmtId="0" fontId="32" fillId="0" borderId="11" xfId="3" quotePrefix="1" applyFont="1" applyFill="1" applyBorder="1" applyAlignment="1">
      <alignment horizontal="center" vertical="center" wrapText="1"/>
    </xf>
    <xf numFmtId="0" fontId="32" fillId="0" borderId="9" xfId="3" quotePrefix="1" applyFont="1" applyFill="1" applyBorder="1" applyAlignment="1">
      <alignment horizontal="center" vertical="center" wrapText="1"/>
    </xf>
    <xf numFmtId="0" fontId="33" fillId="0" borderId="2" xfId="3" applyFont="1" applyBorder="1" applyAlignment="1">
      <alignment horizontal="center" wrapText="1"/>
    </xf>
    <xf numFmtId="0" fontId="32" fillId="0" borderId="8" xfId="3" quotePrefix="1" applyFont="1" applyFill="1" applyBorder="1" applyAlignment="1">
      <alignment horizontal="center" vertical="center" wrapText="1"/>
    </xf>
    <xf numFmtId="0" fontId="33" fillId="0" borderId="2" xfId="3" applyFont="1" applyBorder="1" applyAlignment="1">
      <alignment horizontal="left" wrapText="1"/>
    </xf>
    <xf numFmtId="0" fontId="32" fillId="0" borderId="2" xfId="3" quotePrefix="1" applyFont="1" applyFill="1" applyBorder="1" applyAlignment="1">
      <alignment horizontal="center" vertical="center" wrapText="1"/>
    </xf>
    <xf numFmtId="0" fontId="32" fillId="0" borderId="10" xfId="3" quotePrefix="1" applyFont="1" applyFill="1" applyBorder="1" applyAlignment="1">
      <alignment horizontal="center" vertical="center" wrapText="1"/>
    </xf>
    <xf numFmtId="0" fontId="32" fillId="0" borderId="0" xfId="3" quotePrefix="1" applyFont="1" applyFill="1" applyBorder="1" applyAlignment="1">
      <alignment horizontal="center" vertical="center" wrapText="1"/>
    </xf>
    <xf numFmtId="0" fontId="32" fillId="0" borderId="12" xfId="3" quotePrefix="1" applyFont="1" applyBorder="1" applyAlignment="1">
      <alignment horizontal="center" wrapText="1"/>
    </xf>
    <xf numFmtId="0" fontId="29" fillId="5" borderId="3" xfId="0" applyFont="1" applyFill="1" applyBorder="1"/>
    <xf numFmtId="0" fontId="29" fillId="5" borderId="3" xfId="0" applyNumberFormat="1" applyFont="1" applyFill="1" applyBorder="1"/>
    <xf numFmtId="0" fontId="30" fillId="0" borderId="0" xfId="0" applyFont="1" applyAlignment="1">
      <alignment horizontal="center"/>
    </xf>
    <xf numFmtId="0" fontId="29" fillId="0" borderId="13" xfId="0" applyNumberFormat="1" applyFont="1" applyFill="1" applyBorder="1"/>
    <xf numFmtId="0" fontId="29" fillId="0" borderId="3" xfId="0" applyFont="1" applyFill="1" applyBorder="1" applyAlignment="1">
      <alignment horizontal="center" vertical="center"/>
    </xf>
    <xf numFmtId="0" fontId="11" fillId="0" borderId="0" xfId="3" quotePrefix="1" applyFont="1" applyAlignment="1">
      <alignment vertical="center"/>
    </xf>
    <xf numFmtId="0" fontId="11" fillId="0" borderId="0" xfId="3" applyFont="1" applyAlignment="1">
      <alignment vertical="center"/>
    </xf>
    <xf numFmtId="0" fontId="10" fillId="0" borderId="1" xfId="3" quotePrefix="1" applyFont="1" applyFill="1" applyBorder="1" applyAlignment="1">
      <alignment horizontal="center" vertical="center"/>
    </xf>
    <xf numFmtId="0" fontId="10" fillId="0" borderId="11" xfId="3" quotePrefix="1" applyFont="1" applyFill="1" applyBorder="1" applyAlignment="1">
      <alignment horizontal="center" vertical="center"/>
    </xf>
    <xf numFmtId="0" fontId="10" fillId="0" borderId="7" xfId="3" quotePrefix="1" applyFont="1" applyFill="1" applyBorder="1" applyAlignment="1">
      <alignment horizontal="center" vertical="center"/>
    </xf>
    <xf numFmtId="0" fontId="10" fillId="0" borderId="9" xfId="3" quotePrefix="1" applyFont="1" applyFill="1" applyBorder="1" applyAlignment="1">
      <alignment horizontal="center" vertical="center"/>
    </xf>
    <xf numFmtId="0" fontId="10" fillId="0" borderId="8" xfId="3" quotePrefix="1" applyFont="1" applyFill="1" applyBorder="1" applyAlignment="1">
      <alignment horizontal="center" vertical="center"/>
    </xf>
    <xf numFmtId="0" fontId="10" fillId="0" borderId="10" xfId="3" quotePrefix="1" applyFont="1" applyFill="1" applyBorder="1" applyAlignment="1">
      <alignment horizontal="center" vertical="center"/>
    </xf>
    <xf numFmtId="0" fontId="10" fillId="0" borderId="0" xfId="3" quotePrefix="1" applyFont="1" applyFill="1" applyBorder="1" applyAlignment="1">
      <alignment horizontal="center" vertical="center"/>
    </xf>
    <xf numFmtId="0" fontId="10" fillId="0" borderId="12" xfId="3" quotePrefix="1" applyFont="1" applyBorder="1" applyAlignment="1">
      <alignment horizontal="center"/>
    </xf>
    <xf numFmtId="0" fontId="10" fillId="0" borderId="0" xfId="3" applyFont="1" applyAlignment="1">
      <alignment horizontal="left"/>
    </xf>
    <xf numFmtId="0" fontId="14" fillId="0" borderId="0" xfId="3" applyFont="1"/>
    <xf numFmtId="0" fontId="34" fillId="0" borderId="0" xfId="0" applyFont="1"/>
    <xf numFmtId="164" fontId="35" fillId="0" borderId="3" xfId="2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" xfId="0" quotePrefix="1" applyFont="1" applyFill="1" applyBorder="1" applyAlignment="1">
      <alignment horizontal="center" vertical="top" wrapText="1"/>
    </xf>
    <xf numFmtId="0" fontId="7" fillId="0" borderId="4" xfId="0" quotePrefix="1" applyFont="1" applyFill="1" applyBorder="1" applyAlignment="1">
      <alignment horizontal="center" vertical="top" wrapText="1"/>
    </xf>
    <xf numFmtId="0" fontId="7" fillId="0" borderId="8" xfId="0" quotePrefix="1" applyFont="1" applyFill="1" applyBorder="1" applyAlignment="1">
      <alignment horizontal="center" vertical="top" wrapText="1"/>
    </xf>
    <xf numFmtId="0" fontId="7" fillId="0" borderId="5" xfId="0" quotePrefix="1" applyFont="1" applyFill="1" applyBorder="1" applyAlignment="1">
      <alignment horizontal="center" vertical="top" wrapText="1"/>
    </xf>
    <xf numFmtId="0" fontId="3" fillId="0" borderId="0" xfId="0" quotePrefix="1" applyFont="1" applyAlignment="1">
      <alignment horizontal="center"/>
    </xf>
    <xf numFmtId="0" fontId="10" fillId="0" borderId="1" xfId="3" quotePrefix="1" applyFont="1" applyFill="1" applyBorder="1" applyAlignment="1">
      <alignment horizontal="center" vertical="center"/>
    </xf>
    <xf numFmtId="0" fontId="10" fillId="0" borderId="11" xfId="3" quotePrefix="1" applyFont="1" applyFill="1" applyBorder="1" applyAlignment="1">
      <alignment horizontal="center" vertical="center"/>
    </xf>
    <xf numFmtId="0" fontId="10" fillId="0" borderId="2" xfId="3" quotePrefix="1" applyFont="1" applyFill="1" applyBorder="1" applyAlignment="1">
      <alignment horizontal="center" vertical="center"/>
    </xf>
    <xf numFmtId="0" fontId="8" fillId="0" borderId="0" xfId="3" quotePrefix="1" applyFont="1" applyAlignment="1">
      <alignment horizontal="center"/>
    </xf>
    <xf numFmtId="0" fontId="8" fillId="0" borderId="0" xfId="3" applyFont="1" applyAlignment="1">
      <alignment horizontal="center" vertical="center"/>
    </xf>
    <xf numFmtId="43" fontId="10" fillId="0" borderId="1" xfId="1" quotePrefix="1" applyFont="1" applyFill="1" applyBorder="1" applyAlignment="1">
      <alignment horizontal="center" vertical="center"/>
    </xf>
    <xf numFmtId="43" fontId="10" fillId="0" borderId="11" xfId="1" quotePrefix="1" applyFont="1" applyFill="1" applyBorder="1" applyAlignment="1">
      <alignment horizontal="center" vertical="center"/>
    </xf>
    <xf numFmtId="43" fontId="10" fillId="0" borderId="2" xfId="1" quotePrefix="1" applyFont="1" applyFill="1" applyBorder="1" applyAlignment="1">
      <alignment horizontal="center" vertical="center"/>
    </xf>
    <xf numFmtId="0" fontId="8" fillId="0" borderId="0" xfId="3" quotePrefix="1" applyFont="1" applyAlignment="1">
      <alignment horizontal="center" vertical="center"/>
    </xf>
    <xf numFmtId="0" fontId="14" fillId="0" borderId="0" xfId="3" applyFont="1" applyAlignment="1">
      <alignment horizontal="left"/>
    </xf>
    <xf numFmtId="0" fontId="10" fillId="0" borderId="1" xfId="3" quotePrefix="1" applyFont="1" applyFill="1" applyBorder="1" applyAlignment="1">
      <alignment horizontal="center" vertical="center" wrapText="1"/>
    </xf>
    <xf numFmtId="0" fontId="10" fillId="0" borderId="11" xfId="3" quotePrefix="1" applyFont="1" applyFill="1" applyBorder="1" applyAlignment="1">
      <alignment horizontal="center" vertical="center" wrapText="1"/>
    </xf>
    <xf numFmtId="0" fontId="10" fillId="0" borderId="2" xfId="3" quotePrefix="1" applyFont="1" applyFill="1" applyBorder="1" applyAlignment="1">
      <alignment horizontal="center" vertical="center" wrapText="1"/>
    </xf>
    <xf numFmtId="0" fontId="10" fillId="0" borderId="0" xfId="3" quotePrefix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1" fillId="0" borderId="0" xfId="3" quotePrefix="1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32" fillId="0" borderId="1" xfId="3" quotePrefix="1" applyFont="1" applyFill="1" applyBorder="1" applyAlignment="1">
      <alignment horizontal="center" vertical="center" wrapText="1"/>
    </xf>
    <xf numFmtId="0" fontId="32" fillId="0" borderId="11" xfId="3" quotePrefix="1" applyFont="1" applyFill="1" applyBorder="1" applyAlignment="1">
      <alignment horizontal="center" vertical="center" wrapText="1"/>
    </xf>
    <xf numFmtId="0" fontId="32" fillId="0" borderId="2" xfId="3" quotePrefix="1" applyFont="1" applyFill="1" applyBorder="1" applyAlignment="1">
      <alignment horizontal="center" vertical="center" wrapText="1"/>
    </xf>
    <xf numFmtId="0" fontId="27" fillId="0" borderId="0" xfId="3" applyFont="1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view="pageLayout" topLeftCell="A14" zoomScaleNormal="100" workbookViewId="0">
      <selection activeCell="A17" sqref="A17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32</v>
      </c>
      <c r="B1" s="201"/>
      <c r="C1" s="201"/>
    </row>
    <row r="2" spans="1:7" s="2" customFormat="1" ht="15.75" x14ac:dyDescent="0.25">
      <c r="A2" s="39"/>
      <c r="B2" s="3"/>
    </row>
    <row r="3" spans="1:7" s="2" customFormat="1" ht="18" customHeight="1" x14ac:dyDescent="0.3">
      <c r="A3" s="39" t="s">
        <v>0</v>
      </c>
      <c r="B3" s="1">
        <v>2011</v>
      </c>
      <c r="C3" s="41"/>
      <c r="D3" s="26"/>
      <c r="E3" s="14"/>
      <c r="F3" s="14"/>
      <c r="G3" s="14"/>
    </row>
    <row r="4" spans="1:7" s="2" customFormat="1" ht="18" customHeight="1" x14ac:dyDescent="0.3">
      <c r="A4" s="39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9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27"/>
      <c r="C10" s="22"/>
      <c r="D10" s="8"/>
      <c r="F10" s="16"/>
    </row>
    <row r="11" spans="1:7" s="2" customFormat="1" ht="15" customHeight="1" x14ac:dyDescent="0.25">
      <c r="A11" s="12"/>
      <c r="B11" s="12"/>
      <c r="C11" s="42"/>
      <c r="D11" s="8"/>
      <c r="F11" s="16"/>
    </row>
    <row r="12" spans="1:7" s="2" customFormat="1" ht="15" customHeight="1" x14ac:dyDescent="0.25">
      <c r="A12" s="24" t="s">
        <v>16</v>
      </c>
      <c r="B12" s="24"/>
      <c r="C12" s="43">
        <v>14198.69</v>
      </c>
      <c r="D12" s="10"/>
      <c r="F12" s="16"/>
    </row>
    <row r="13" spans="1:7" s="2" customFormat="1" ht="15" customHeight="1" x14ac:dyDescent="0.25">
      <c r="A13" s="24" t="s">
        <v>11</v>
      </c>
      <c r="B13" s="24"/>
      <c r="C13" s="43"/>
      <c r="D13" s="10"/>
      <c r="F13" s="16"/>
    </row>
    <row r="14" spans="1:7" s="2" customFormat="1" ht="15" customHeight="1" x14ac:dyDescent="0.25">
      <c r="A14" s="24" t="s">
        <v>17</v>
      </c>
      <c r="B14" s="24"/>
      <c r="C14" s="43">
        <v>669235.44999999995</v>
      </c>
      <c r="D14" s="10"/>
      <c r="F14" s="16"/>
    </row>
    <row r="15" spans="1:7" s="2" customFormat="1" ht="15" customHeight="1" x14ac:dyDescent="0.25">
      <c r="A15" s="24" t="s">
        <v>12</v>
      </c>
      <c r="B15" s="24"/>
      <c r="C15" s="43"/>
      <c r="D15" s="10"/>
      <c r="F15" s="16"/>
    </row>
    <row r="16" spans="1:7" s="2" customFormat="1" ht="15" customHeight="1" x14ac:dyDescent="0.25">
      <c r="A16" s="51" t="s">
        <v>33</v>
      </c>
      <c r="B16" s="24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24"/>
      <c r="C17" s="43"/>
      <c r="D17" s="10"/>
      <c r="F17" s="16"/>
    </row>
    <row r="18" spans="1:6" s="2" customFormat="1" ht="15" customHeight="1" x14ac:dyDescent="0.25">
      <c r="A18" s="51" t="s">
        <v>34</v>
      </c>
      <c r="B18" s="24"/>
      <c r="C18" s="43">
        <v>83998.32</v>
      </c>
      <c r="D18" s="10"/>
      <c r="F18" s="16"/>
    </row>
    <row r="19" spans="1:6" s="2" customFormat="1" ht="15" customHeight="1" x14ac:dyDescent="0.25">
      <c r="A19" s="24" t="s">
        <v>14</v>
      </c>
      <c r="B19" s="24"/>
      <c r="C19" s="43"/>
      <c r="D19" s="10"/>
      <c r="F19" s="16"/>
    </row>
    <row r="20" spans="1:6" s="2" customFormat="1" ht="15" customHeight="1" x14ac:dyDescent="0.25">
      <c r="A20" s="25" t="s">
        <v>15</v>
      </c>
      <c r="B20" s="25"/>
      <c r="C20" s="44">
        <f>SUM(C12:C19)</f>
        <v>807832.46</v>
      </c>
      <c r="D20" s="10"/>
      <c r="F20" s="16"/>
    </row>
    <row r="21" spans="1:6" s="2" customFormat="1" ht="15" customHeight="1" x14ac:dyDescent="0.25">
      <c r="A21" s="23"/>
      <c r="B21" s="23"/>
      <c r="C21" s="43"/>
      <c r="D21" s="10"/>
      <c r="F21" s="16"/>
    </row>
    <row r="22" spans="1:6" s="2" customFormat="1" ht="15" customHeight="1" x14ac:dyDescent="0.25">
      <c r="A22" s="28" t="s">
        <v>18</v>
      </c>
      <c r="B22" s="28"/>
      <c r="C22" s="45"/>
      <c r="D22" s="8"/>
      <c r="F22" s="16"/>
    </row>
    <row r="23" spans="1:6" s="2" customFormat="1" ht="15" customHeight="1" x14ac:dyDescent="0.25">
      <c r="A23" s="51" t="s">
        <v>35</v>
      </c>
      <c r="B23" s="24"/>
      <c r="C23" s="43">
        <v>12119</v>
      </c>
      <c r="D23" s="8"/>
      <c r="F23" s="16"/>
    </row>
    <row r="24" spans="1:6" s="2" customFormat="1" ht="15" customHeight="1" x14ac:dyDescent="0.25">
      <c r="A24" s="24" t="s">
        <v>23</v>
      </c>
      <c r="B24" s="24"/>
      <c r="C24" s="46"/>
      <c r="D24" s="10"/>
      <c r="F24" s="16"/>
    </row>
    <row r="25" spans="1:6" s="2" customFormat="1" ht="30.75" customHeight="1" x14ac:dyDescent="0.25">
      <c r="A25" s="50" t="s">
        <v>36</v>
      </c>
      <c r="B25" s="24"/>
      <c r="C25" s="43">
        <f>SUM(B26:B28)</f>
        <v>-228236.47999999998</v>
      </c>
      <c r="D25" s="10"/>
      <c r="F25" s="16"/>
    </row>
    <row r="26" spans="1:6" s="2" customFormat="1" ht="15" customHeight="1" x14ac:dyDescent="0.25">
      <c r="A26" s="24" t="s">
        <v>20</v>
      </c>
      <c r="B26" s="61">
        <v>-123460.48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61">
        <v>-105367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61">
        <v>591</v>
      </c>
      <c r="C28" s="43"/>
      <c r="D28" s="10"/>
      <c r="F28" s="16"/>
    </row>
    <row r="29" spans="1:6" s="2" customFormat="1" ht="16.5" customHeight="1" x14ac:dyDescent="0.25">
      <c r="A29" s="51" t="s">
        <v>37</v>
      </c>
      <c r="B29" s="24"/>
      <c r="C29" s="43">
        <v>409278.48</v>
      </c>
      <c r="D29" s="10"/>
      <c r="F29" s="16"/>
    </row>
    <row r="30" spans="1:6" s="2" customFormat="1" ht="15" customHeight="1" x14ac:dyDescent="0.25">
      <c r="A30" s="24" t="s">
        <v>24</v>
      </c>
      <c r="B30" s="24"/>
      <c r="C30" s="43"/>
      <c r="D30" s="10"/>
      <c r="F30" s="16"/>
    </row>
    <row r="31" spans="1:6" s="2" customFormat="1" ht="15" customHeight="1" x14ac:dyDescent="0.25">
      <c r="A31" s="51" t="s">
        <v>38</v>
      </c>
      <c r="B31" s="62"/>
      <c r="C31" s="43">
        <v>440438.19</v>
      </c>
      <c r="D31" s="10"/>
      <c r="F31" s="16"/>
    </row>
    <row r="32" spans="1:6" s="2" customFormat="1" ht="15" customHeight="1" x14ac:dyDescent="0.25">
      <c r="A32" s="24" t="s">
        <v>22</v>
      </c>
      <c r="B32" s="33"/>
      <c r="C32" s="43"/>
      <c r="D32" s="10"/>
      <c r="F32" s="16"/>
    </row>
    <row r="33" spans="1:6" s="2" customFormat="1" ht="15" customHeight="1" x14ac:dyDescent="0.25">
      <c r="A33" s="23" t="s">
        <v>25</v>
      </c>
      <c r="B33" s="33"/>
      <c r="C33" s="47">
        <f>SUM(C22:C31)</f>
        <v>633599.18999999994</v>
      </c>
      <c r="D33" s="10"/>
      <c r="F33" s="16"/>
    </row>
    <row r="34" spans="1:6" s="2" customFormat="1" ht="15" customHeight="1" x14ac:dyDescent="0.25">
      <c r="A34" s="24"/>
      <c r="B34" s="33"/>
      <c r="C34" s="42"/>
      <c r="D34" s="10"/>
      <c r="F34" s="16"/>
    </row>
    <row r="35" spans="1:6" s="2" customFormat="1" ht="15" customHeight="1" x14ac:dyDescent="0.25">
      <c r="A35" s="28" t="s">
        <v>26</v>
      </c>
      <c r="B35" s="33"/>
      <c r="C35" s="42"/>
      <c r="D35" s="10"/>
      <c r="F35" s="16"/>
    </row>
    <row r="36" spans="1:6" s="2" customFormat="1" ht="15" customHeight="1" x14ac:dyDescent="0.25">
      <c r="A36" s="51" t="s">
        <v>47</v>
      </c>
      <c r="B36" s="24"/>
      <c r="C36" s="43">
        <v>97500</v>
      </c>
      <c r="D36" s="10"/>
      <c r="F36" s="16"/>
    </row>
    <row r="37" spans="1:6" s="2" customFormat="1" ht="15" customHeight="1" x14ac:dyDescent="0.25">
      <c r="A37" s="24" t="s">
        <v>27</v>
      </c>
      <c r="B37" s="23"/>
      <c r="C37" s="45"/>
      <c r="D37" s="10"/>
      <c r="F37" s="16"/>
    </row>
    <row r="38" spans="1:6" s="2" customFormat="1" ht="15" customHeight="1" x14ac:dyDescent="0.25">
      <c r="A38" s="51" t="s">
        <v>39</v>
      </c>
      <c r="B38" s="13"/>
      <c r="C38" s="45">
        <v>61753.17</v>
      </c>
      <c r="D38" s="8"/>
      <c r="F38" s="16"/>
    </row>
    <row r="39" spans="1:6" s="2" customFormat="1" ht="15" customHeight="1" x14ac:dyDescent="0.25">
      <c r="A39" s="24" t="s">
        <v>28</v>
      </c>
      <c r="B39" s="23"/>
      <c r="C39" s="45"/>
      <c r="D39" s="10"/>
      <c r="F39" s="16"/>
    </row>
    <row r="40" spans="1:6" s="2" customFormat="1" ht="15" customHeight="1" x14ac:dyDescent="0.25">
      <c r="A40" s="51" t="s">
        <v>40</v>
      </c>
      <c r="B40" s="9"/>
      <c r="C40" s="48">
        <v>14980.1</v>
      </c>
      <c r="D40" s="1"/>
    </row>
    <row r="41" spans="1:6" s="2" customFormat="1" ht="15" customHeight="1" x14ac:dyDescent="0.25">
      <c r="A41" s="9" t="s">
        <v>29</v>
      </c>
      <c r="B41" s="9"/>
      <c r="C41" s="48"/>
      <c r="D41" s="1"/>
    </row>
    <row r="42" spans="1:6" s="2" customFormat="1" ht="15" customHeight="1" x14ac:dyDescent="0.25">
      <c r="A42" s="11" t="s">
        <v>30</v>
      </c>
      <c r="B42" s="11"/>
      <c r="C42" s="49">
        <f>SUM(C36:C41)</f>
        <v>174233.27</v>
      </c>
      <c r="D42" s="1"/>
    </row>
    <row r="43" spans="1:6" s="2" customFormat="1" ht="15" customHeight="1" x14ac:dyDescent="0.25">
      <c r="A43" s="1"/>
      <c r="B43" s="1"/>
    </row>
    <row r="44" spans="1:6" s="2" customFormat="1" ht="18" customHeight="1" x14ac:dyDescent="0.25">
      <c r="A44" s="1"/>
      <c r="B44" s="1"/>
    </row>
    <row r="45" spans="1:6" x14ac:dyDescent="0.25">
      <c r="A45" s="200" t="s">
        <v>31</v>
      </c>
      <c r="B45" s="200"/>
    </row>
  </sheetData>
  <mergeCells count="2">
    <mergeCell ref="A45:B45"/>
    <mergeCell ref="A1:C1"/>
  </mergeCells>
  <pageMargins left="0.7" right="0.7" top="0.75" bottom="0.75" header="0.3" footer="0.3"/>
  <pageSetup paperSize="9" scale="95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Layout" zoomScaleNormal="100" workbookViewId="0">
      <selection activeCell="B7" sqref="B7:C7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5" ht="18" x14ac:dyDescent="0.25">
      <c r="A1" s="201" t="s">
        <v>60</v>
      </c>
      <c r="B1" s="201"/>
      <c r="C1" s="201"/>
    </row>
    <row r="2" spans="1:5" ht="15.75" x14ac:dyDescent="0.25">
      <c r="A2" s="3"/>
      <c r="B2" s="3"/>
      <c r="C2" s="2"/>
    </row>
    <row r="3" spans="1:5" x14ac:dyDescent="0.25">
      <c r="A3" s="39" t="s">
        <v>0</v>
      </c>
      <c r="B3" s="52">
        <v>2013</v>
      </c>
      <c r="C3" s="41"/>
    </row>
    <row r="4" spans="1:5" x14ac:dyDescent="0.25">
      <c r="A4" s="39" t="s">
        <v>1</v>
      </c>
      <c r="B4" s="52">
        <v>20453237223</v>
      </c>
      <c r="C4" s="41"/>
    </row>
    <row r="5" spans="1:5" x14ac:dyDescent="0.25">
      <c r="A5" s="39" t="s">
        <v>2</v>
      </c>
      <c r="B5" s="52" t="s">
        <v>667</v>
      </c>
      <c r="C5" s="41"/>
    </row>
    <row r="6" spans="1:5" ht="23.25" x14ac:dyDescent="0.35">
      <c r="A6" s="4"/>
      <c r="B6" s="4"/>
      <c r="C6" s="5"/>
    </row>
    <row r="7" spans="1:5" x14ac:dyDescent="0.25">
      <c r="A7" s="17"/>
      <c r="B7" s="202" t="s">
        <v>42</v>
      </c>
      <c r="C7" s="203"/>
    </row>
    <row r="8" spans="1:5" x14ac:dyDescent="0.25">
      <c r="A8" s="20"/>
      <c r="B8" s="204" t="s">
        <v>43</v>
      </c>
      <c r="C8" s="205"/>
    </row>
    <row r="9" spans="1:5" x14ac:dyDescent="0.25">
      <c r="A9" s="19"/>
      <c r="B9" s="19"/>
      <c r="C9" s="8"/>
    </row>
    <row r="10" spans="1:5" x14ac:dyDescent="0.25">
      <c r="A10" s="24" t="s">
        <v>16</v>
      </c>
      <c r="B10" s="43">
        <f>'INV 2013'!C12</f>
        <v>3610.29</v>
      </c>
      <c r="C10" s="43"/>
    </row>
    <row r="11" spans="1:5" x14ac:dyDescent="0.25">
      <c r="A11" s="24" t="s">
        <v>17</v>
      </c>
      <c r="B11" s="43">
        <f>'INV 2013'!C14</f>
        <v>808479.67</v>
      </c>
      <c r="C11" s="43"/>
    </row>
    <row r="12" spans="1:5" x14ac:dyDescent="0.25">
      <c r="A12" s="51" t="s">
        <v>33</v>
      </c>
      <c r="B12" s="43">
        <f>'INV 2013'!C16</f>
        <v>40400</v>
      </c>
      <c r="C12" s="43"/>
    </row>
    <row r="13" spans="1:5" x14ac:dyDescent="0.25">
      <c r="A13" s="51" t="s">
        <v>34</v>
      </c>
      <c r="B13" s="43">
        <f>'INV 2013'!C18</f>
        <v>83998.32</v>
      </c>
      <c r="C13" s="43"/>
    </row>
    <row r="14" spans="1:5" x14ac:dyDescent="0.25">
      <c r="A14" s="51" t="s">
        <v>44</v>
      </c>
      <c r="B14" s="43"/>
      <c r="C14" s="43">
        <f>'INV 2013'!C23</f>
        <v>12119</v>
      </c>
    </row>
    <row r="15" spans="1:5" ht="25.5" x14ac:dyDescent="0.25">
      <c r="A15" s="50" t="s">
        <v>45</v>
      </c>
      <c r="B15" s="33"/>
      <c r="C15" s="43">
        <f>'INV 2013'!C25</f>
        <v>-290082.49</v>
      </c>
      <c r="E15" s="43"/>
    </row>
    <row r="16" spans="1:5" x14ac:dyDescent="0.25">
      <c r="A16" s="51" t="s">
        <v>46</v>
      </c>
      <c r="B16" s="33"/>
      <c r="C16" s="43">
        <f>'INV 2013'!C29</f>
        <v>209278.48</v>
      </c>
    </row>
    <row r="17" spans="1:3" x14ac:dyDescent="0.25">
      <c r="A17" s="59" t="s">
        <v>72</v>
      </c>
      <c r="B17" s="36"/>
      <c r="C17" s="43">
        <f>'INV 2013'!C31</f>
        <v>758010.74</v>
      </c>
    </row>
    <row r="18" spans="1:3" x14ac:dyDescent="0.25">
      <c r="A18" s="51" t="s">
        <v>47</v>
      </c>
      <c r="B18" s="33"/>
      <c r="C18" s="43">
        <f>'INV 2013'!C36</f>
        <v>97500</v>
      </c>
    </row>
    <row r="19" spans="1:3" x14ac:dyDescent="0.25">
      <c r="A19" s="51" t="s">
        <v>39</v>
      </c>
      <c r="B19" s="22"/>
      <c r="C19" s="45">
        <f>'INV 2013'!C38</f>
        <v>104302.35</v>
      </c>
    </row>
    <row r="20" spans="1:3" x14ac:dyDescent="0.25">
      <c r="A20" s="51" t="s">
        <v>40</v>
      </c>
      <c r="B20" s="54"/>
      <c r="C20" s="48">
        <f>'INV 2013'!C40</f>
        <v>45360.2</v>
      </c>
    </row>
    <row r="21" spans="1:3" x14ac:dyDescent="0.25">
      <c r="A21" s="11" t="s">
        <v>30</v>
      </c>
      <c r="B21" s="53">
        <f>SUM(B10:B20)</f>
        <v>936488.28</v>
      </c>
      <c r="C21" s="53">
        <f>SUM(C10:C20)</f>
        <v>936488.27999999991</v>
      </c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200" t="s">
        <v>62</v>
      </c>
      <c r="B24" s="200"/>
    </row>
  </sheetData>
  <mergeCells count="4">
    <mergeCell ref="A1:C1"/>
    <mergeCell ref="B7:C7"/>
    <mergeCell ref="B8:C8"/>
    <mergeCell ref="A24:B24"/>
  </mergeCells>
  <pageMargins left="0.7" right="0.7" top="0.75" bottom="0.75" header="0.3" footer="0.3"/>
  <pageSetup paperSize="9" scale="95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activeCell="B7" sqref="B7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61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2013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1350709.07</v>
      </c>
      <c r="C10" s="10"/>
    </row>
    <row r="11" spans="1:3" s="2" customFormat="1" x14ac:dyDescent="0.25">
      <c r="A11" s="9" t="s">
        <v>5</v>
      </c>
      <c r="B11" s="48">
        <v>961308.56</v>
      </c>
      <c r="C11" s="10"/>
    </row>
    <row r="12" spans="1:3" s="2" customFormat="1" x14ac:dyDescent="0.25">
      <c r="A12" s="11" t="s">
        <v>50</v>
      </c>
      <c r="B12" s="49">
        <f>B10-B11</f>
        <v>389400.51</v>
      </c>
      <c r="C12" s="10"/>
    </row>
    <row r="13" spans="1:3" s="2" customFormat="1" x14ac:dyDescent="0.25">
      <c r="A13" s="55" t="s">
        <v>6</v>
      </c>
      <c r="B13" s="48">
        <v>17169</v>
      </c>
      <c r="C13" s="10"/>
    </row>
    <row r="14" spans="1:3" s="2" customFormat="1" x14ac:dyDescent="0.25">
      <c r="A14" s="55" t="s">
        <v>7</v>
      </c>
      <c r="B14" s="48">
        <v>243551.47</v>
      </c>
      <c r="C14" s="10"/>
    </row>
    <row r="15" spans="1:3" s="2" customFormat="1" x14ac:dyDescent="0.25">
      <c r="A15" s="11" t="s">
        <v>51</v>
      </c>
      <c r="B15" s="49">
        <f>B12-B13-B14</f>
        <v>128680.04000000001</v>
      </c>
      <c r="C15" s="10"/>
    </row>
    <row r="16" spans="1:3" s="2" customFormat="1" x14ac:dyDescent="0.25">
      <c r="A16" s="9" t="s">
        <v>8</v>
      </c>
      <c r="B16" s="48">
        <v>63879.839999999997</v>
      </c>
      <c r="C16" s="10"/>
    </row>
    <row r="17" spans="1:3" s="2" customFormat="1" x14ac:dyDescent="0.25">
      <c r="A17" s="9" t="s">
        <v>52</v>
      </c>
      <c r="B17" s="48"/>
      <c r="C17" s="10"/>
    </row>
    <row r="18" spans="1:3" s="2" customFormat="1" x14ac:dyDescent="0.25">
      <c r="A18" s="12" t="s">
        <v>53</v>
      </c>
      <c r="B18" s="49">
        <f>B15-B16</f>
        <v>64800.200000000012</v>
      </c>
      <c r="C18" s="10"/>
    </row>
    <row r="19" spans="1:3" s="2" customFormat="1" x14ac:dyDescent="0.25">
      <c r="A19" s="9" t="s">
        <v>9</v>
      </c>
      <c r="B19" s="48">
        <v>19440</v>
      </c>
      <c r="C19" s="10"/>
    </row>
    <row r="20" spans="1:3" s="2" customFormat="1" x14ac:dyDescent="0.25">
      <c r="A20" s="12" t="s">
        <v>54</v>
      </c>
      <c r="B20" s="49">
        <f>B18-B19</f>
        <v>45360.200000000012</v>
      </c>
      <c r="C20" s="10"/>
    </row>
    <row r="21" spans="1:3" s="2" customFormat="1" x14ac:dyDescent="0.25"/>
    <row r="22" spans="1:3" s="2" customFormat="1" x14ac:dyDescent="0.25">
      <c r="A22" s="200" t="s">
        <v>62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7"/>
  <sheetViews>
    <sheetView view="pageLayout" topLeftCell="A409" zoomScale="70" zoomScaleNormal="100" zoomScalePageLayoutView="70" workbookViewId="0">
      <selection activeCell="E427" sqref="E427"/>
    </sheetView>
  </sheetViews>
  <sheetFormatPr baseColWidth="10" defaultRowHeight="15" x14ac:dyDescent="0.25"/>
  <cols>
    <col min="1" max="1" width="15" customWidth="1"/>
    <col min="2" max="2" width="17.28515625" customWidth="1"/>
    <col min="3" max="3" width="45.140625" customWidth="1"/>
    <col min="4" max="4" width="22.5703125" customWidth="1"/>
    <col min="5" max="5" width="14.140625" customWidth="1"/>
    <col min="6" max="6" width="19.5703125" customWidth="1"/>
    <col min="7" max="7" width="21.7109375" customWidth="1"/>
  </cols>
  <sheetData>
    <row r="1" spans="1:7" ht="18" x14ac:dyDescent="0.25">
      <c r="A1" s="215" t="s">
        <v>75</v>
      </c>
      <c r="B1" s="215"/>
      <c r="C1" s="215"/>
      <c r="D1" s="215"/>
      <c r="E1" s="215"/>
      <c r="F1" s="215"/>
      <c r="G1" s="215"/>
    </row>
    <row r="2" spans="1:7" ht="18" x14ac:dyDescent="0.25">
      <c r="A2" s="211" t="s">
        <v>76</v>
      </c>
      <c r="B2" s="211"/>
      <c r="C2" s="211"/>
      <c r="D2" s="211"/>
      <c r="E2" s="211"/>
      <c r="F2" s="211"/>
      <c r="G2" s="211"/>
    </row>
    <row r="3" spans="1:7" ht="18" x14ac:dyDescent="0.25">
      <c r="A3" s="65"/>
      <c r="B3" s="64"/>
      <c r="C3" s="64"/>
      <c r="D3" s="65"/>
      <c r="E3" s="64"/>
      <c r="F3" s="64"/>
      <c r="G3" s="64"/>
    </row>
    <row r="4" spans="1:7" x14ac:dyDescent="0.25">
      <c r="A4" s="68" t="s">
        <v>0</v>
      </c>
      <c r="B4" s="64"/>
      <c r="C4" s="64"/>
      <c r="D4" s="74">
        <v>2013</v>
      </c>
      <c r="E4" s="64"/>
      <c r="F4" s="64"/>
      <c r="G4" s="64"/>
    </row>
    <row r="5" spans="1:7" x14ac:dyDescent="0.25">
      <c r="A5" s="68" t="s">
        <v>1</v>
      </c>
      <c r="B5" s="64"/>
      <c r="C5" s="64"/>
      <c r="D5" s="74">
        <v>20453237223</v>
      </c>
      <c r="E5" s="64"/>
      <c r="F5" s="64"/>
      <c r="G5" s="64"/>
    </row>
    <row r="6" spans="1:7" x14ac:dyDescent="0.25">
      <c r="A6" s="68" t="s">
        <v>2</v>
      </c>
      <c r="B6" s="64"/>
      <c r="C6" s="64"/>
      <c r="D6" s="74" t="s">
        <v>667</v>
      </c>
      <c r="E6" s="64"/>
      <c r="F6" s="64"/>
      <c r="G6" s="64"/>
    </row>
    <row r="7" spans="1:7" x14ac:dyDescent="0.25">
      <c r="A7" s="73" t="s">
        <v>77</v>
      </c>
      <c r="B7" s="66"/>
      <c r="C7" s="66"/>
      <c r="D7" s="74"/>
      <c r="E7" s="64"/>
      <c r="F7" s="64"/>
      <c r="G7" s="64"/>
    </row>
    <row r="8" spans="1:7" x14ac:dyDescent="0.25">
      <c r="A8" s="69"/>
      <c r="B8" s="70"/>
      <c r="C8" s="70"/>
      <c r="D8" s="69"/>
      <c r="E8" s="69"/>
      <c r="F8" s="69"/>
      <c r="G8" s="69"/>
    </row>
    <row r="9" spans="1:7" x14ac:dyDescent="0.25">
      <c r="A9" s="75" t="s">
        <v>78</v>
      </c>
      <c r="B9" s="80" t="s">
        <v>79</v>
      </c>
      <c r="C9" s="72"/>
      <c r="D9" s="81" t="s">
        <v>80</v>
      </c>
      <c r="E9" s="207" t="s">
        <v>691</v>
      </c>
      <c r="F9" s="207" t="s">
        <v>741</v>
      </c>
      <c r="G9" s="207" t="s">
        <v>659</v>
      </c>
    </row>
    <row r="10" spans="1:7" x14ac:dyDescent="0.25">
      <c r="A10" s="76" t="s">
        <v>81</v>
      </c>
      <c r="B10" s="78" t="s">
        <v>82</v>
      </c>
      <c r="C10" s="76" t="s">
        <v>55</v>
      </c>
      <c r="D10" s="79" t="s">
        <v>83</v>
      </c>
      <c r="E10" s="208"/>
      <c r="F10" s="208"/>
      <c r="G10" s="208"/>
    </row>
    <row r="11" spans="1:7" x14ac:dyDescent="0.25">
      <c r="A11" s="77"/>
      <c r="B11" s="82" t="s">
        <v>84</v>
      </c>
      <c r="C11" s="71"/>
      <c r="D11" s="83" t="s">
        <v>85</v>
      </c>
      <c r="E11" s="209"/>
      <c r="F11" s="209"/>
      <c r="G11" s="209"/>
    </row>
    <row r="12" spans="1:7" ht="15.75" x14ac:dyDescent="0.25">
      <c r="A12" s="124" t="s">
        <v>707</v>
      </c>
      <c r="B12" s="123" t="s">
        <v>660</v>
      </c>
      <c r="C12" s="85" t="s">
        <v>87</v>
      </c>
      <c r="D12" s="123" t="s">
        <v>661</v>
      </c>
      <c r="E12" s="125">
        <v>3</v>
      </c>
      <c r="F12" s="91">
        <v>3.2</v>
      </c>
      <c r="G12" s="91">
        <f>E12*F12</f>
        <v>9.6000000000000014</v>
      </c>
    </row>
    <row r="13" spans="1:7" ht="15.75" x14ac:dyDescent="0.25">
      <c r="A13" s="124" t="s">
        <v>708</v>
      </c>
      <c r="B13" s="123" t="s">
        <v>660</v>
      </c>
      <c r="C13" s="85" t="s">
        <v>88</v>
      </c>
      <c r="D13" s="123" t="s">
        <v>661</v>
      </c>
      <c r="E13" s="126">
        <v>3</v>
      </c>
      <c r="F13" s="91">
        <v>60</v>
      </c>
      <c r="G13" s="91">
        <f t="shared" ref="G13:G67" si="0">E13*F13</f>
        <v>180</v>
      </c>
    </row>
    <row r="14" spans="1:7" ht="15.75" x14ac:dyDescent="0.25">
      <c r="A14" s="124" t="s">
        <v>709</v>
      </c>
      <c r="B14" s="123" t="s">
        <v>660</v>
      </c>
      <c r="C14" s="85" t="s">
        <v>89</v>
      </c>
      <c r="D14" s="123" t="s">
        <v>661</v>
      </c>
      <c r="E14" s="125">
        <v>1</v>
      </c>
      <c r="F14" s="91">
        <v>32.479999999999997</v>
      </c>
      <c r="G14" s="91">
        <f t="shared" si="0"/>
        <v>32.479999999999997</v>
      </c>
    </row>
    <row r="15" spans="1:7" ht="15.75" x14ac:dyDescent="0.25">
      <c r="A15" s="124" t="s">
        <v>710</v>
      </c>
      <c r="B15" s="123" t="s">
        <v>660</v>
      </c>
      <c r="C15" s="85" t="s">
        <v>90</v>
      </c>
      <c r="D15" s="123" t="s">
        <v>661</v>
      </c>
      <c r="E15" s="125">
        <v>660</v>
      </c>
      <c r="F15" s="91">
        <v>7.52</v>
      </c>
      <c r="G15" s="91">
        <f t="shared" si="0"/>
        <v>4963.2</v>
      </c>
    </row>
    <row r="16" spans="1:7" ht="15.75" x14ac:dyDescent="0.25">
      <c r="A16" s="124" t="s">
        <v>711</v>
      </c>
      <c r="B16" s="123" t="s">
        <v>660</v>
      </c>
      <c r="C16" s="85" t="s">
        <v>668</v>
      </c>
      <c r="D16" s="123" t="s">
        <v>661</v>
      </c>
      <c r="E16" s="125">
        <v>1259</v>
      </c>
      <c r="F16" s="91">
        <v>8.68</v>
      </c>
      <c r="G16" s="91">
        <f t="shared" si="0"/>
        <v>10928.119999999999</v>
      </c>
    </row>
    <row r="17" spans="1:7" ht="15.75" x14ac:dyDescent="0.25">
      <c r="A17" s="124" t="s">
        <v>712</v>
      </c>
      <c r="B17" s="123" t="s">
        <v>660</v>
      </c>
      <c r="C17" s="85" t="s">
        <v>96</v>
      </c>
      <c r="D17" s="123" t="s">
        <v>661</v>
      </c>
      <c r="E17" s="126">
        <v>180</v>
      </c>
      <c r="F17" s="91">
        <v>21.6</v>
      </c>
      <c r="G17" s="91">
        <f t="shared" si="0"/>
        <v>3888.0000000000005</v>
      </c>
    </row>
    <row r="18" spans="1:7" ht="15.75" x14ac:dyDescent="0.25">
      <c r="A18" s="124" t="s">
        <v>713</v>
      </c>
      <c r="B18" s="123" t="s">
        <v>660</v>
      </c>
      <c r="C18" s="85" t="s">
        <v>97</v>
      </c>
      <c r="D18" s="123" t="s">
        <v>661</v>
      </c>
      <c r="E18" s="126">
        <v>120</v>
      </c>
      <c r="F18" s="91">
        <v>16.399999999999999</v>
      </c>
      <c r="G18" s="91">
        <f t="shared" si="0"/>
        <v>1967.9999999999998</v>
      </c>
    </row>
    <row r="19" spans="1:7" ht="15.75" x14ac:dyDescent="0.25">
      <c r="A19" s="124" t="s">
        <v>714</v>
      </c>
      <c r="B19" s="123" t="s">
        <v>660</v>
      </c>
      <c r="C19" s="86" t="s">
        <v>102</v>
      </c>
      <c r="D19" s="123" t="s">
        <v>661</v>
      </c>
      <c r="E19" s="125">
        <v>50</v>
      </c>
      <c r="F19" s="91">
        <v>26</v>
      </c>
      <c r="G19" s="91">
        <f t="shared" si="0"/>
        <v>1300</v>
      </c>
    </row>
    <row r="20" spans="1:7" ht="15.75" x14ac:dyDescent="0.25">
      <c r="A20" s="124" t="s">
        <v>715</v>
      </c>
      <c r="B20" s="123" t="s">
        <v>660</v>
      </c>
      <c r="C20" s="85" t="s">
        <v>103</v>
      </c>
      <c r="D20" s="123" t="s">
        <v>661</v>
      </c>
      <c r="E20" s="126">
        <v>42</v>
      </c>
      <c r="F20" s="91">
        <v>0.56000000000000005</v>
      </c>
      <c r="G20" s="91">
        <f t="shared" si="0"/>
        <v>23.520000000000003</v>
      </c>
    </row>
    <row r="21" spans="1:7" ht="15.75" x14ac:dyDescent="0.25">
      <c r="A21" s="124" t="s">
        <v>716</v>
      </c>
      <c r="B21" s="123" t="s">
        <v>660</v>
      </c>
      <c r="C21" s="85" t="s">
        <v>107</v>
      </c>
      <c r="D21" s="123" t="s">
        <v>661</v>
      </c>
      <c r="E21" s="126">
        <v>15</v>
      </c>
      <c r="F21" s="91">
        <v>2.4</v>
      </c>
      <c r="G21" s="91">
        <f t="shared" si="0"/>
        <v>36</v>
      </c>
    </row>
    <row r="22" spans="1:7" ht="15.75" x14ac:dyDescent="0.25">
      <c r="A22" s="124" t="s">
        <v>717</v>
      </c>
      <c r="B22" s="123" t="s">
        <v>660</v>
      </c>
      <c r="C22" s="85" t="s">
        <v>108</v>
      </c>
      <c r="D22" s="123" t="s">
        <v>661</v>
      </c>
      <c r="E22" s="125">
        <v>60</v>
      </c>
      <c r="F22" s="91">
        <v>5.6</v>
      </c>
      <c r="G22" s="91">
        <f t="shared" si="0"/>
        <v>336</v>
      </c>
    </row>
    <row r="23" spans="1:7" ht="15.75" x14ac:dyDescent="0.25">
      <c r="A23" s="124" t="s">
        <v>718</v>
      </c>
      <c r="B23" s="123" t="s">
        <v>660</v>
      </c>
      <c r="C23" s="85" t="s">
        <v>109</v>
      </c>
      <c r="D23" s="123" t="s">
        <v>661</v>
      </c>
      <c r="E23" s="125">
        <f>68*12</f>
        <v>816</v>
      </c>
      <c r="F23" s="91">
        <v>1.44</v>
      </c>
      <c r="G23" s="91">
        <f t="shared" si="0"/>
        <v>1175.04</v>
      </c>
    </row>
    <row r="24" spans="1:7" ht="15.75" x14ac:dyDescent="0.25">
      <c r="A24" s="124" t="s">
        <v>719</v>
      </c>
      <c r="B24" s="123" t="s">
        <v>660</v>
      </c>
      <c r="C24" s="85" t="s">
        <v>110</v>
      </c>
      <c r="D24" s="123" t="s">
        <v>661</v>
      </c>
      <c r="E24" s="125">
        <v>39</v>
      </c>
      <c r="F24" s="91">
        <v>2.12</v>
      </c>
      <c r="G24" s="91">
        <f t="shared" si="0"/>
        <v>82.68</v>
      </c>
    </row>
    <row r="25" spans="1:7" ht="15.75" x14ac:dyDescent="0.25">
      <c r="A25" s="124" t="s">
        <v>720</v>
      </c>
      <c r="B25" s="123" t="s">
        <v>660</v>
      </c>
      <c r="C25" s="85" t="s">
        <v>111</v>
      </c>
      <c r="D25" s="123" t="s">
        <v>661</v>
      </c>
      <c r="E25" s="125">
        <f>8*12+11</f>
        <v>107</v>
      </c>
      <c r="F25" s="91">
        <v>2</v>
      </c>
      <c r="G25" s="91">
        <f t="shared" si="0"/>
        <v>214</v>
      </c>
    </row>
    <row r="26" spans="1:7" ht="15.75" x14ac:dyDescent="0.25">
      <c r="A26" s="124" t="s">
        <v>721</v>
      </c>
      <c r="B26" s="123" t="s">
        <v>660</v>
      </c>
      <c r="C26" s="85" t="s">
        <v>116</v>
      </c>
      <c r="D26" s="123" t="s">
        <v>661</v>
      </c>
      <c r="E26" s="125">
        <f>24*10</f>
        <v>240</v>
      </c>
      <c r="F26" s="91">
        <v>0.4</v>
      </c>
      <c r="G26" s="91">
        <f t="shared" si="0"/>
        <v>96</v>
      </c>
    </row>
    <row r="27" spans="1:7" ht="15.75" x14ac:dyDescent="0.25">
      <c r="A27" s="124" t="s">
        <v>722</v>
      </c>
      <c r="B27" s="123" t="s">
        <v>660</v>
      </c>
      <c r="C27" s="84" t="s">
        <v>117</v>
      </c>
      <c r="D27" s="123" t="s">
        <v>661</v>
      </c>
      <c r="E27" s="125">
        <f>200*3+210</f>
        <v>810</v>
      </c>
      <c r="F27" s="91">
        <v>0.83199999999999996</v>
      </c>
      <c r="G27" s="91">
        <f t="shared" si="0"/>
        <v>673.92</v>
      </c>
    </row>
    <row r="28" spans="1:7" ht="15.75" x14ac:dyDescent="0.25">
      <c r="A28" s="124" t="s">
        <v>723</v>
      </c>
      <c r="B28" s="123" t="s">
        <v>660</v>
      </c>
      <c r="C28" s="85" t="s">
        <v>118</v>
      </c>
      <c r="D28" s="123" t="s">
        <v>661</v>
      </c>
      <c r="E28" s="125">
        <v>16</v>
      </c>
      <c r="F28" s="91">
        <v>4.5999999999999996</v>
      </c>
      <c r="G28" s="91">
        <f t="shared" si="0"/>
        <v>73.599999999999994</v>
      </c>
    </row>
    <row r="29" spans="1:7" ht="15.75" x14ac:dyDescent="0.25">
      <c r="A29" s="124" t="s">
        <v>724</v>
      </c>
      <c r="B29" s="123" t="s">
        <v>660</v>
      </c>
      <c r="C29" s="85" t="s">
        <v>120</v>
      </c>
      <c r="D29" s="123" t="s">
        <v>661</v>
      </c>
      <c r="E29" s="126">
        <v>10</v>
      </c>
      <c r="F29" s="91">
        <v>20</v>
      </c>
      <c r="G29" s="91">
        <f t="shared" si="0"/>
        <v>200</v>
      </c>
    </row>
    <row r="30" spans="1:7" ht="15.75" x14ac:dyDescent="0.25">
      <c r="A30" s="124" t="s">
        <v>725</v>
      </c>
      <c r="B30" s="123" t="s">
        <v>660</v>
      </c>
      <c r="C30" s="85" t="s">
        <v>121</v>
      </c>
      <c r="D30" s="123" t="s">
        <v>661</v>
      </c>
      <c r="E30" s="126">
        <v>3</v>
      </c>
      <c r="F30" s="91">
        <v>3.2</v>
      </c>
      <c r="G30" s="91">
        <f t="shared" si="0"/>
        <v>9.6000000000000014</v>
      </c>
    </row>
    <row r="31" spans="1:7" ht="15.75" x14ac:dyDescent="0.25">
      <c r="A31" s="124" t="s">
        <v>726</v>
      </c>
      <c r="B31" s="123" t="s">
        <v>660</v>
      </c>
      <c r="C31" s="85" t="s">
        <v>122</v>
      </c>
      <c r="D31" s="123" t="s">
        <v>661</v>
      </c>
      <c r="E31" s="125">
        <v>9</v>
      </c>
      <c r="F31" s="91">
        <v>8</v>
      </c>
      <c r="G31" s="91">
        <f t="shared" si="0"/>
        <v>72</v>
      </c>
    </row>
    <row r="32" spans="1:7" ht="15.75" x14ac:dyDescent="0.25">
      <c r="A32" s="124" t="s">
        <v>727</v>
      </c>
      <c r="B32" s="123" t="s">
        <v>660</v>
      </c>
      <c r="C32" s="85" t="s">
        <v>123</v>
      </c>
      <c r="D32" s="123" t="s">
        <v>661</v>
      </c>
      <c r="E32" s="126">
        <v>1</v>
      </c>
      <c r="F32" s="91">
        <v>120</v>
      </c>
      <c r="G32" s="91">
        <f t="shared" si="0"/>
        <v>120</v>
      </c>
    </row>
    <row r="33" spans="1:7" ht="15.75" x14ac:dyDescent="0.25">
      <c r="A33" s="124" t="s">
        <v>728</v>
      </c>
      <c r="B33" s="123" t="s">
        <v>660</v>
      </c>
      <c r="C33" s="85" t="s">
        <v>124</v>
      </c>
      <c r="D33" s="123" t="s">
        <v>661</v>
      </c>
      <c r="E33" s="125">
        <v>19</v>
      </c>
      <c r="F33" s="91">
        <v>5.6</v>
      </c>
      <c r="G33" s="91">
        <f t="shared" si="0"/>
        <v>106.39999999999999</v>
      </c>
    </row>
    <row r="34" spans="1:7" ht="15.75" x14ac:dyDescent="0.25">
      <c r="A34" s="124" t="s">
        <v>729</v>
      </c>
      <c r="B34" s="123" t="s">
        <v>660</v>
      </c>
      <c r="C34" s="85" t="s">
        <v>125</v>
      </c>
      <c r="D34" s="123" t="s">
        <v>661</v>
      </c>
      <c r="E34" s="125">
        <f>65</f>
        <v>65</v>
      </c>
      <c r="F34" s="91">
        <v>5.6</v>
      </c>
      <c r="G34" s="91">
        <f t="shared" si="0"/>
        <v>364</v>
      </c>
    </row>
    <row r="35" spans="1:7" ht="15.75" x14ac:dyDescent="0.25">
      <c r="A35" s="124" t="s">
        <v>730</v>
      </c>
      <c r="B35" s="123" t="s">
        <v>660</v>
      </c>
      <c r="C35" s="85" t="s">
        <v>127</v>
      </c>
      <c r="D35" s="123" t="s">
        <v>661</v>
      </c>
      <c r="E35" s="126">
        <v>180</v>
      </c>
      <c r="F35" s="91">
        <v>1.6</v>
      </c>
      <c r="G35" s="91">
        <f t="shared" si="0"/>
        <v>288</v>
      </c>
    </row>
    <row r="36" spans="1:7" ht="15.75" x14ac:dyDescent="0.25">
      <c r="A36" s="124" t="s">
        <v>731</v>
      </c>
      <c r="B36" s="123" t="s">
        <v>660</v>
      </c>
      <c r="C36" s="85" t="s">
        <v>128</v>
      </c>
      <c r="D36" s="123" t="s">
        <v>661</v>
      </c>
      <c r="E36" s="125">
        <v>60</v>
      </c>
      <c r="F36" s="91">
        <v>8.8000000000000007</v>
      </c>
      <c r="G36" s="91">
        <f t="shared" si="0"/>
        <v>528</v>
      </c>
    </row>
    <row r="37" spans="1:7" ht="15.75" x14ac:dyDescent="0.25">
      <c r="A37" s="124" t="s">
        <v>732</v>
      </c>
      <c r="B37" s="123" t="s">
        <v>660</v>
      </c>
      <c r="C37" s="85" t="s">
        <v>129</v>
      </c>
      <c r="D37" s="123" t="s">
        <v>661</v>
      </c>
      <c r="E37" s="125">
        <v>5</v>
      </c>
      <c r="F37" s="91">
        <v>60</v>
      </c>
      <c r="G37" s="91">
        <f t="shared" si="0"/>
        <v>300</v>
      </c>
    </row>
    <row r="38" spans="1:7" ht="15.75" x14ac:dyDescent="0.25">
      <c r="A38" s="124" t="s">
        <v>733</v>
      </c>
      <c r="B38" s="123" t="s">
        <v>660</v>
      </c>
      <c r="C38" s="85" t="s">
        <v>133</v>
      </c>
      <c r="D38" s="123" t="s">
        <v>661</v>
      </c>
      <c r="E38" s="126">
        <v>6</v>
      </c>
      <c r="F38" s="91">
        <v>40</v>
      </c>
      <c r="G38" s="91">
        <f t="shared" si="0"/>
        <v>240</v>
      </c>
    </row>
    <row r="39" spans="1:7" ht="15.75" x14ac:dyDescent="0.25">
      <c r="A39" s="124" t="s">
        <v>734</v>
      </c>
      <c r="B39" s="123" t="s">
        <v>660</v>
      </c>
      <c r="C39" s="85" t="s">
        <v>134</v>
      </c>
      <c r="D39" s="123" t="s">
        <v>661</v>
      </c>
      <c r="E39" s="125">
        <v>3</v>
      </c>
      <c r="F39" s="91">
        <v>8</v>
      </c>
      <c r="G39" s="91">
        <f t="shared" si="0"/>
        <v>24</v>
      </c>
    </row>
    <row r="40" spans="1:7" ht="15.75" x14ac:dyDescent="0.25">
      <c r="A40" s="124" t="s">
        <v>735</v>
      </c>
      <c r="B40" s="123" t="s">
        <v>660</v>
      </c>
      <c r="C40" s="85" t="s">
        <v>135</v>
      </c>
      <c r="D40" s="123" t="s">
        <v>661</v>
      </c>
      <c r="E40" s="125">
        <v>2</v>
      </c>
      <c r="F40" s="91">
        <v>32.799999999999997</v>
      </c>
      <c r="G40" s="91">
        <f t="shared" si="0"/>
        <v>65.599999999999994</v>
      </c>
    </row>
    <row r="41" spans="1:7" ht="15.75" x14ac:dyDescent="0.25">
      <c r="A41" s="124" t="s">
        <v>736</v>
      </c>
      <c r="B41" s="123" t="s">
        <v>660</v>
      </c>
      <c r="C41" s="85" t="s">
        <v>136</v>
      </c>
      <c r="D41" s="123" t="s">
        <v>661</v>
      </c>
      <c r="E41" s="125">
        <v>362</v>
      </c>
      <c r="F41" s="91">
        <v>2.72</v>
      </c>
      <c r="G41" s="91">
        <f t="shared" si="0"/>
        <v>984.6400000000001</v>
      </c>
    </row>
    <row r="42" spans="1:7" ht="15.75" x14ac:dyDescent="0.25">
      <c r="A42" s="124" t="s">
        <v>737</v>
      </c>
      <c r="B42" s="123" t="s">
        <v>660</v>
      </c>
      <c r="C42" s="85" t="s">
        <v>138</v>
      </c>
      <c r="D42" s="123" t="s">
        <v>661</v>
      </c>
      <c r="E42" s="125">
        <v>450</v>
      </c>
      <c r="F42" s="91">
        <v>2.72</v>
      </c>
      <c r="G42" s="91">
        <f t="shared" si="0"/>
        <v>1224</v>
      </c>
    </row>
    <row r="43" spans="1:7" ht="15.75" x14ac:dyDescent="0.25">
      <c r="A43" s="124" t="s">
        <v>738</v>
      </c>
      <c r="B43" s="123" t="s">
        <v>660</v>
      </c>
      <c r="C43" s="85" t="s">
        <v>139</v>
      </c>
      <c r="D43" s="123" t="s">
        <v>661</v>
      </c>
      <c r="E43" s="125">
        <v>460</v>
      </c>
      <c r="F43" s="91">
        <v>2.72</v>
      </c>
      <c r="G43" s="91">
        <f t="shared" si="0"/>
        <v>1251.2</v>
      </c>
    </row>
    <row r="44" spans="1:7" ht="15.75" x14ac:dyDescent="0.25">
      <c r="A44" s="124" t="s">
        <v>739</v>
      </c>
      <c r="B44" s="123" t="s">
        <v>660</v>
      </c>
      <c r="C44" s="85" t="s">
        <v>140</v>
      </c>
      <c r="D44" s="123" t="s">
        <v>661</v>
      </c>
      <c r="E44" s="125">
        <v>660</v>
      </c>
      <c r="F44" s="91">
        <v>5.6</v>
      </c>
      <c r="G44" s="91">
        <f t="shared" si="0"/>
        <v>3695.9999999999995</v>
      </c>
    </row>
    <row r="45" spans="1:7" s="107" customFormat="1" ht="15.75" x14ac:dyDescent="0.25">
      <c r="A45" s="124" t="s">
        <v>740</v>
      </c>
      <c r="B45" s="123" t="s">
        <v>660</v>
      </c>
      <c r="C45" s="85" t="s">
        <v>146</v>
      </c>
      <c r="D45" s="123" t="s">
        <v>661</v>
      </c>
      <c r="E45" s="126">
        <v>54</v>
      </c>
      <c r="F45" s="106">
        <v>6</v>
      </c>
      <c r="G45" s="106">
        <f t="shared" si="0"/>
        <v>324</v>
      </c>
    </row>
    <row r="46" spans="1:7" s="107" customFormat="1" ht="15.75" x14ac:dyDescent="0.25">
      <c r="A46" s="124" t="s">
        <v>784</v>
      </c>
      <c r="B46" s="123" t="s">
        <v>660</v>
      </c>
      <c r="C46" s="85" t="s">
        <v>147</v>
      </c>
      <c r="D46" s="123" t="s">
        <v>661</v>
      </c>
      <c r="E46" s="126">
        <v>8</v>
      </c>
      <c r="F46" s="106">
        <v>7.2</v>
      </c>
      <c r="G46" s="106">
        <f t="shared" si="0"/>
        <v>57.6</v>
      </c>
    </row>
    <row r="47" spans="1:7" s="107" customFormat="1" ht="15.75" x14ac:dyDescent="0.25">
      <c r="A47" s="124" t="s">
        <v>785</v>
      </c>
      <c r="B47" s="123" t="s">
        <v>660</v>
      </c>
      <c r="C47" s="85" t="s">
        <v>148</v>
      </c>
      <c r="D47" s="123" t="s">
        <v>661</v>
      </c>
      <c r="E47" s="126">
        <f>10</f>
        <v>10</v>
      </c>
      <c r="F47" s="106">
        <v>7.2</v>
      </c>
      <c r="G47" s="106">
        <f t="shared" si="0"/>
        <v>72</v>
      </c>
    </row>
    <row r="48" spans="1:7" s="107" customFormat="1" ht="15.75" x14ac:dyDescent="0.25">
      <c r="A48" s="124" t="s">
        <v>786</v>
      </c>
      <c r="B48" s="123" t="s">
        <v>660</v>
      </c>
      <c r="C48" s="85" t="s">
        <v>149</v>
      </c>
      <c r="D48" s="123" t="s">
        <v>661</v>
      </c>
      <c r="E48" s="126">
        <f>33+86</f>
        <v>119</v>
      </c>
      <c r="F48" s="106">
        <v>1.52</v>
      </c>
      <c r="G48" s="106">
        <f t="shared" si="0"/>
        <v>180.88</v>
      </c>
    </row>
    <row r="49" spans="1:7" s="107" customFormat="1" ht="15.75" x14ac:dyDescent="0.25">
      <c r="A49" s="124" t="s">
        <v>787</v>
      </c>
      <c r="B49" s="123" t="s">
        <v>660</v>
      </c>
      <c r="C49" s="85" t="s">
        <v>151</v>
      </c>
      <c r="D49" s="123" t="s">
        <v>661</v>
      </c>
      <c r="E49" s="126">
        <v>96</v>
      </c>
      <c r="F49" s="106">
        <v>2.6</v>
      </c>
      <c r="G49" s="106">
        <f t="shared" si="0"/>
        <v>249.60000000000002</v>
      </c>
    </row>
    <row r="50" spans="1:7" s="107" customFormat="1" ht="15.75" x14ac:dyDescent="0.25">
      <c r="A50" s="124" t="s">
        <v>788</v>
      </c>
      <c r="B50" s="123" t="s">
        <v>660</v>
      </c>
      <c r="C50" s="85" t="s">
        <v>152</v>
      </c>
      <c r="D50" s="123" t="s">
        <v>661</v>
      </c>
      <c r="E50" s="126">
        <v>4</v>
      </c>
      <c r="F50" s="106">
        <v>60</v>
      </c>
      <c r="G50" s="106">
        <f t="shared" si="0"/>
        <v>240</v>
      </c>
    </row>
    <row r="51" spans="1:7" s="107" customFormat="1" ht="15.75" x14ac:dyDescent="0.25">
      <c r="A51" s="124" t="s">
        <v>789</v>
      </c>
      <c r="B51" s="123" t="s">
        <v>660</v>
      </c>
      <c r="C51" s="85" t="s">
        <v>153</v>
      </c>
      <c r="D51" s="123" t="s">
        <v>661</v>
      </c>
      <c r="E51" s="126">
        <f>36+6</f>
        <v>42</v>
      </c>
      <c r="F51" s="106">
        <v>3.24</v>
      </c>
      <c r="G51" s="106">
        <f t="shared" si="0"/>
        <v>136.08000000000001</v>
      </c>
    </row>
    <row r="52" spans="1:7" s="107" customFormat="1" ht="15.75" x14ac:dyDescent="0.25">
      <c r="A52" s="124" t="s">
        <v>790</v>
      </c>
      <c r="B52" s="123" t="s">
        <v>660</v>
      </c>
      <c r="C52" s="85" t="s">
        <v>154</v>
      </c>
      <c r="D52" s="123" t="s">
        <v>661</v>
      </c>
      <c r="E52" s="126">
        <v>26</v>
      </c>
      <c r="F52" s="106">
        <v>2</v>
      </c>
      <c r="G52" s="106">
        <f t="shared" si="0"/>
        <v>52</v>
      </c>
    </row>
    <row r="53" spans="1:7" s="107" customFormat="1" ht="15.75" x14ac:dyDescent="0.25">
      <c r="A53" s="124" t="s">
        <v>791</v>
      </c>
      <c r="B53" s="123" t="s">
        <v>660</v>
      </c>
      <c r="C53" s="85" t="s">
        <v>155</v>
      </c>
      <c r="D53" s="123" t="s">
        <v>661</v>
      </c>
      <c r="E53" s="126">
        <f>18*4</f>
        <v>72</v>
      </c>
      <c r="F53" s="106">
        <v>9.1999999999999993</v>
      </c>
      <c r="G53" s="106">
        <f t="shared" si="0"/>
        <v>662.4</v>
      </c>
    </row>
    <row r="54" spans="1:7" s="107" customFormat="1" ht="15.75" x14ac:dyDescent="0.25">
      <c r="A54" s="124" t="s">
        <v>792</v>
      </c>
      <c r="B54" s="123" t="s">
        <v>660</v>
      </c>
      <c r="C54" s="85" t="s">
        <v>157</v>
      </c>
      <c r="D54" s="123" t="s">
        <v>661</v>
      </c>
      <c r="E54" s="126">
        <f>14*8</f>
        <v>112</v>
      </c>
      <c r="F54" s="106">
        <v>12.4</v>
      </c>
      <c r="G54" s="106">
        <f t="shared" si="0"/>
        <v>1388.8</v>
      </c>
    </row>
    <row r="55" spans="1:7" s="107" customFormat="1" ht="15.75" x14ac:dyDescent="0.25">
      <c r="A55" s="124" t="s">
        <v>793</v>
      </c>
      <c r="B55" s="123" t="s">
        <v>660</v>
      </c>
      <c r="C55" s="85" t="s">
        <v>158</v>
      </c>
      <c r="D55" s="123" t="s">
        <v>661</v>
      </c>
      <c r="E55" s="126">
        <v>20</v>
      </c>
      <c r="F55" s="106">
        <v>8.68</v>
      </c>
      <c r="G55" s="106">
        <f t="shared" si="0"/>
        <v>173.6</v>
      </c>
    </row>
    <row r="56" spans="1:7" s="107" customFormat="1" ht="15.75" x14ac:dyDescent="0.25">
      <c r="A56" s="124" t="s">
        <v>794</v>
      </c>
      <c r="B56" s="123" t="s">
        <v>660</v>
      </c>
      <c r="C56" s="85" t="s">
        <v>159</v>
      </c>
      <c r="D56" s="123" t="s">
        <v>661</v>
      </c>
      <c r="E56" s="126">
        <v>28</v>
      </c>
      <c r="F56" s="106">
        <v>2.6</v>
      </c>
      <c r="G56" s="106">
        <f t="shared" si="0"/>
        <v>72.8</v>
      </c>
    </row>
    <row r="57" spans="1:7" s="107" customFormat="1" ht="15.75" x14ac:dyDescent="0.25">
      <c r="A57" s="124" t="s">
        <v>795</v>
      </c>
      <c r="B57" s="123" t="s">
        <v>660</v>
      </c>
      <c r="C57" s="85" t="s">
        <v>160</v>
      </c>
      <c r="D57" s="123" t="s">
        <v>661</v>
      </c>
      <c r="E57" s="126">
        <v>26</v>
      </c>
      <c r="F57" s="106">
        <v>7.2</v>
      </c>
      <c r="G57" s="106">
        <f t="shared" si="0"/>
        <v>187.20000000000002</v>
      </c>
    </row>
    <row r="58" spans="1:7" s="107" customFormat="1" ht="15.75" x14ac:dyDescent="0.25">
      <c r="A58" s="124" t="s">
        <v>796</v>
      </c>
      <c r="B58" s="123" t="s">
        <v>660</v>
      </c>
      <c r="C58" s="85" t="s">
        <v>161</v>
      </c>
      <c r="D58" s="123" t="s">
        <v>661</v>
      </c>
      <c r="E58" s="126">
        <v>141</v>
      </c>
      <c r="F58" s="106">
        <v>1.52</v>
      </c>
      <c r="G58" s="106">
        <f t="shared" si="0"/>
        <v>214.32</v>
      </c>
    </row>
    <row r="59" spans="1:7" s="107" customFormat="1" ht="15.75" x14ac:dyDescent="0.25">
      <c r="A59" s="124" t="s">
        <v>797</v>
      </c>
      <c r="B59" s="123" t="s">
        <v>660</v>
      </c>
      <c r="C59" s="87" t="s">
        <v>162</v>
      </c>
      <c r="D59" s="123" t="s">
        <v>661</v>
      </c>
      <c r="E59" s="126">
        <v>240</v>
      </c>
      <c r="F59" s="106">
        <v>18</v>
      </c>
      <c r="G59" s="106">
        <f t="shared" si="0"/>
        <v>4320</v>
      </c>
    </row>
    <row r="60" spans="1:7" s="107" customFormat="1" ht="15.75" x14ac:dyDescent="0.25">
      <c r="A60" s="124" t="s">
        <v>798</v>
      </c>
      <c r="B60" s="123" t="s">
        <v>660</v>
      </c>
      <c r="C60" s="87" t="s">
        <v>163</v>
      </c>
      <c r="D60" s="123" t="s">
        <v>661</v>
      </c>
      <c r="E60" s="126">
        <f>46*4</f>
        <v>184</v>
      </c>
      <c r="F60" s="106">
        <v>5.6</v>
      </c>
      <c r="G60" s="106">
        <f t="shared" si="0"/>
        <v>1030.3999999999999</v>
      </c>
    </row>
    <row r="61" spans="1:7" s="107" customFormat="1" ht="15.75" x14ac:dyDescent="0.25">
      <c r="A61" s="124" t="s">
        <v>799</v>
      </c>
      <c r="B61" s="123" t="s">
        <v>660</v>
      </c>
      <c r="C61" s="85" t="s">
        <v>172</v>
      </c>
      <c r="D61" s="123" t="s">
        <v>661</v>
      </c>
      <c r="E61" s="126">
        <f>42*10</f>
        <v>420</v>
      </c>
      <c r="F61" s="106">
        <v>1</v>
      </c>
      <c r="G61" s="106">
        <f t="shared" si="0"/>
        <v>420</v>
      </c>
    </row>
    <row r="62" spans="1:7" s="107" customFormat="1" ht="15.75" x14ac:dyDescent="0.25">
      <c r="A62" s="124" t="s">
        <v>800</v>
      </c>
      <c r="B62" s="123" t="s">
        <v>660</v>
      </c>
      <c r="C62" s="85" t="s">
        <v>173</v>
      </c>
      <c r="D62" s="123" t="s">
        <v>661</v>
      </c>
      <c r="E62" s="126">
        <f>14*10</f>
        <v>140</v>
      </c>
      <c r="F62" s="106">
        <v>1</v>
      </c>
      <c r="G62" s="106">
        <f t="shared" si="0"/>
        <v>140</v>
      </c>
    </row>
    <row r="63" spans="1:7" s="107" customFormat="1" ht="15.75" x14ac:dyDescent="0.25">
      <c r="A63" s="124" t="s">
        <v>801</v>
      </c>
      <c r="B63" s="123" t="s">
        <v>660</v>
      </c>
      <c r="C63" s="85" t="s">
        <v>174</v>
      </c>
      <c r="D63" s="123" t="s">
        <v>661</v>
      </c>
      <c r="E63" s="126">
        <f>20*10</f>
        <v>200</v>
      </c>
      <c r="F63" s="106">
        <v>1</v>
      </c>
      <c r="G63" s="106">
        <f t="shared" si="0"/>
        <v>200</v>
      </c>
    </row>
    <row r="64" spans="1:7" s="107" customFormat="1" ht="15.75" x14ac:dyDescent="0.25">
      <c r="A64" s="124" t="s">
        <v>802</v>
      </c>
      <c r="B64" s="123" t="s">
        <v>660</v>
      </c>
      <c r="C64" s="85" t="s">
        <v>175</v>
      </c>
      <c r="D64" s="123" t="s">
        <v>661</v>
      </c>
      <c r="E64" s="126">
        <v>6</v>
      </c>
      <c r="F64" s="106">
        <v>4.4000000000000004</v>
      </c>
      <c r="G64" s="106">
        <f t="shared" si="0"/>
        <v>26.400000000000002</v>
      </c>
    </row>
    <row r="65" spans="1:7" s="107" customFormat="1" ht="15.75" x14ac:dyDescent="0.25">
      <c r="A65" s="124" t="s">
        <v>803</v>
      </c>
      <c r="B65" s="123" t="s">
        <v>660</v>
      </c>
      <c r="C65" s="85" t="s">
        <v>176</v>
      </c>
      <c r="D65" s="123" t="s">
        <v>661</v>
      </c>
      <c r="E65" s="126">
        <v>2</v>
      </c>
      <c r="F65" s="106">
        <v>20</v>
      </c>
      <c r="G65" s="106">
        <f t="shared" si="0"/>
        <v>40</v>
      </c>
    </row>
    <row r="66" spans="1:7" s="107" customFormat="1" ht="15.75" x14ac:dyDescent="0.25">
      <c r="A66" s="124" t="s">
        <v>804</v>
      </c>
      <c r="B66" s="123" t="s">
        <v>660</v>
      </c>
      <c r="C66" s="85" t="s">
        <v>177</v>
      </c>
      <c r="D66" s="123" t="s">
        <v>661</v>
      </c>
      <c r="E66" s="126">
        <v>9</v>
      </c>
      <c r="F66" s="106">
        <v>5.6</v>
      </c>
      <c r="G66" s="106">
        <f t="shared" si="0"/>
        <v>50.4</v>
      </c>
    </row>
    <row r="67" spans="1:7" s="107" customFormat="1" ht="15.75" x14ac:dyDescent="0.25">
      <c r="A67" s="124" t="s">
        <v>805</v>
      </c>
      <c r="B67" s="123" t="s">
        <v>660</v>
      </c>
      <c r="C67" s="85" t="s">
        <v>178</v>
      </c>
      <c r="D67" s="123" t="s">
        <v>661</v>
      </c>
      <c r="E67" s="126">
        <v>1</v>
      </c>
      <c r="F67" s="106">
        <v>60</v>
      </c>
      <c r="G67" s="106">
        <f t="shared" si="0"/>
        <v>60</v>
      </c>
    </row>
    <row r="68" spans="1:7" s="107" customFormat="1" ht="15.75" x14ac:dyDescent="0.25">
      <c r="A68" s="124" t="s">
        <v>806</v>
      </c>
      <c r="B68" s="123" t="s">
        <v>660</v>
      </c>
      <c r="C68" s="85" t="s">
        <v>180</v>
      </c>
      <c r="D68" s="123" t="s">
        <v>661</v>
      </c>
      <c r="E68" s="100">
        <v>120</v>
      </c>
      <c r="F68" s="106">
        <v>21.6</v>
      </c>
      <c r="G68" s="106">
        <f>E68*F68</f>
        <v>2592</v>
      </c>
    </row>
    <row r="69" spans="1:7" s="107" customFormat="1" ht="15.75" x14ac:dyDescent="0.25">
      <c r="A69" s="124" t="s">
        <v>807</v>
      </c>
      <c r="B69" s="123" t="s">
        <v>660</v>
      </c>
      <c r="C69" s="85" t="s">
        <v>181</v>
      </c>
      <c r="D69" s="123" t="s">
        <v>661</v>
      </c>
      <c r="E69" s="100">
        <v>103</v>
      </c>
      <c r="F69" s="106">
        <v>11.2</v>
      </c>
      <c r="G69" s="106">
        <f t="shared" ref="G69:G92" si="1">E69*F69</f>
        <v>1153.5999999999999</v>
      </c>
    </row>
    <row r="70" spans="1:7" s="107" customFormat="1" ht="15.75" x14ac:dyDescent="0.25">
      <c r="A70" s="124" t="s">
        <v>808</v>
      </c>
      <c r="B70" s="123" t="s">
        <v>660</v>
      </c>
      <c r="C70" s="85" t="s">
        <v>182</v>
      </c>
      <c r="D70" s="123" t="s">
        <v>661</v>
      </c>
      <c r="E70" s="100">
        <v>360</v>
      </c>
      <c r="F70" s="106">
        <v>11.2</v>
      </c>
      <c r="G70" s="106">
        <f t="shared" si="1"/>
        <v>4031.9999999999995</v>
      </c>
    </row>
    <row r="71" spans="1:7" s="107" customFormat="1" ht="15.75" x14ac:dyDescent="0.25">
      <c r="A71" s="124" t="s">
        <v>809</v>
      </c>
      <c r="B71" s="123" t="s">
        <v>660</v>
      </c>
      <c r="C71" s="85" t="s">
        <v>669</v>
      </c>
      <c r="D71" s="123" t="s">
        <v>661</v>
      </c>
      <c r="E71" s="100">
        <v>120</v>
      </c>
      <c r="F71" s="106">
        <v>11.2</v>
      </c>
      <c r="G71" s="106">
        <f t="shared" si="1"/>
        <v>1344</v>
      </c>
    </row>
    <row r="72" spans="1:7" s="107" customFormat="1" ht="15.75" x14ac:dyDescent="0.25">
      <c r="A72" s="124" t="s">
        <v>810</v>
      </c>
      <c r="B72" s="123" t="s">
        <v>660</v>
      </c>
      <c r="C72" s="85" t="s">
        <v>184</v>
      </c>
      <c r="D72" s="123" t="s">
        <v>661</v>
      </c>
      <c r="E72" s="100">
        <v>19</v>
      </c>
      <c r="F72" s="106">
        <v>238.4</v>
      </c>
      <c r="G72" s="106">
        <f t="shared" si="1"/>
        <v>4529.6000000000004</v>
      </c>
    </row>
    <row r="73" spans="1:7" s="107" customFormat="1" ht="15.75" x14ac:dyDescent="0.25">
      <c r="A73" s="124" t="s">
        <v>811</v>
      </c>
      <c r="B73" s="123" t="s">
        <v>660</v>
      </c>
      <c r="C73" s="85" t="s">
        <v>185</v>
      </c>
      <c r="D73" s="123" t="s">
        <v>661</v>
      </c>
      <c r="E73" s="100">
        <v>36</v>
      </c>
      <c r="F73" s="106">
        <v>239.6</v>
      </c>
      <c r="G73" s="106">
        <f t="shared" si="1"/>
        <v>8625.6</v>
      </c>
    </row>
    <row r="74" spans="1:7" s="107" customFormat="1" ht="15.75" x14ac:dyDescent="0.25">
      <c r="A74" s="124" t="s">
        <v>812</v>
      </c>
      <c r="B74" s="123" t="s">
        <v>660</v>
      </c>
      <c r="C74" s="85" t="s">
        <v>186</v>
      </c>
      <c r="D74" s="123" t="s">
        <v>661</v>
      </c>
      <c r="E74" s="100">
        <v>260</v>
      </c>
      <c r="F74" s="106">
        <v>6.4</v>
      </c>
      <c r="G74" s="106">
        <f t="shared" si="1"/>
        <v>1664</v>
      </c>
    </row>
    <row r="75" spans="1:7" s="107" customFormat="1" ht="15.75" x14ac:dyDescent="0.25">
      <c r="A75" s="124" t="s">
        <v>813</v>
      </c>
      <c r="B75" s="123" t="s">
        <v>660</v>
      </c>
      <c r="C75" s="85" t="s">
        <v>187</v>
      </c>
      <c r="D75" s="123" t="s">
        <v>661</v>
      </c>
      <c r="E75" s="100">
        <v>480</v>
      </c>
      <c r="F75" s="106">
        <v>1.2</v>
      </c>
      <c r="G75" s="106">
        <f t="shared" si="1"/>
        <v>576</v>
      </c>
    </row>
    <row r="76" spans="1:7" s="107" customFormat="1" ht="15.75" x14ac:dyDescent="0.25">
      <c r="A76" s="124" t="s">
        <v>814</v>
      </c>
      <c r="B76" s="123" t="s">
        <v>660</v>
      </c>
      <c r="C76" s="85" t="s">
        <v>188</v>
      </c>
      <c r="D76" s="123" t="s">
        <v>661</v>
      </c>
      <c r="E76" s="100">
        <v>480</v>
      </c>
      <c r="F76" s="106">
        <v>1.4</v>
      </c>
      <c r="G76" s="106">
        <f t="shared" si="1"/>
        <v>672</v>
      </c>
    </row>
    <row r="77" spans="1:7" s="107" customFormat="1" ht="15.75" x14ac:dyDescent="0.25">
      <c r="A77" s="124" t="s">
        <v>815</v>
      </c>
      <c r="B77" s="123" t="s">
        <v>660</v>
      </c>
      <c r="C77" s="85" t="s">
        <v>189</v>
      </c>
      <c r="D77" s="123" t="s">
        <v>661</v>
      </c>
      <c r="E77" s="100">
        <v>480</v>
      </c>
      <c r="F77" s="106">
        <v>1.6</v>
      </c>
      <c r="G77" s="106">
        <f t="shared" si="1"/>
        <v>768</v>
      </c>
    </row>
    <row r="78" spans="1:7" s="107" customFormat="1" ht="15.75" x14ac:dyDescent="0.25">
      <c r="A78" s="124" t="s">
        <v>816</v>
      </c>
      <c r="B78" s="123" t="s">
        <v>660</v>
      </c>
      <c r="C78" s="85" t="s">
        <v>190</v>
      </c>
      <c r="D78" s="123" t="s">
        <v>661</v>
      </c>
      <c r="E78" s="100">
        <v>720</v>
      </c>
      <c r="F78" s="106">
        <v>0.8</v>
      </c>
      <c r="G78" s="106">
        <f t="shared" si="1"/>
        <v>576</v>
      </c>
    </row>
    <row r="79" spans="1:7" s="107" customFormat="1" ht="15.75" x14ac:dyDescent="0.25">
      <c r="A79" s="124" t="s">
        <v>817</v>
      </c>
      <c r="B79" s="123" t="s">
        <v>660</v>
      </c>
      <c r="C79" s="85" t="s">
        <v>192</v>
      </c>
      <c r="D79" s="123" t="s">
        <v>661</v>
      </c>
      <c r="E79" s="100">
        <v>96</v>
      </c>
      <c r="F79" s="106">
        <v>7.52</v>
      </c>
      <c r="G79" s="106">
        <f t="shared" si="1"/>
        <v>721.92</v>
      </c>
    </row>
    <row r="80" spans="1:7" s="107" customFormat="1" ht="15.75" x14ac:dyDescent="0.25">
      <c r="A80" s="124" t="s">
        <v>818</v>
      </c>
      <c r="B80" s="123" t="s">
        <v>660</v>
      </c>
      <c r="C80" s="85" t="s">
        <v>193</v>
      </c>
      <c r="D80" s="123" t="s">
        <v>661</v>
      </c>
      <c r="E80" s="100">
        <v>13</v>
      </c>
      <c r="F80" s="106">
        <v>6</v>
      </c>
      <c r="G80" s="106">
        <f t="shared" si="1"/>
        <v>78</v>
      </c>
    </row>
    <row r="81" spans="1:7" s="107" customFormat="1" ht="15.75" x14ac:dyDescent="0.25">
      <c r="A81" s="124" t="s">
        <v>819</v>
      </c>
      <c r="B81" s="123" t="s">
        <v>660</v>
      </c>
      <c r="C81" s="108" t="s">
        <v>194</v>
      </c>
      <c r="D81" s="123" t="s">
        <v>661</v>
      </c>
      <c r="E81" s="100">
        <v>12</v>
      </c>
      <c r="F81" s="106">
        <v>32</v>
      </c>
      <c r="G81" s="106">
        <f t="shared" si="1"/>
        <v>384</v>
      </c>
    </row>
    <row r="82" spans="1:7" s="107" customFormat="1" ht="15.75" x14ac:dyDescent="0.25">
      <c r="A82" s="124" t="s">
        <v>820</v>
      </c>
      <c r="B82" s="123" t="s">
        <v>660</v>
      </c>
      <c r="C82" s="85" t="s">
        <v>195</v>
      </c>
      <c r="D82" s="123" t="s">
        <v>661</v>
      </c>
      <c r="E82" s="100">
        <v>120</v>
      </c>
      <c r="F82" s="106">
        <v>2.72</v>
      </c>
      <c r="G82" s="106">
        <f t="shared" si="1"/>
        <v>326.40000000000003</v>
      </c>
    </row>
    <row r="83" spans="1:7" s="107" customFormat="1" ht="15.75" x14ac:dyDescent="0.25">
      <c r="A83" s="124" t="s">
        <v>821</v>
      </c>
      <c r="B83" s="123" t="s">
        <v>660</v>
      </c>
      <c r="C83" s="85" t="s">
        <v>138</v>
      </c>
      <c r="D83" s="123" t="s">
        <v>661</v>
      </c>
      <c r="E83" s="100">
        <v>120</v>
      </c>
      <c r="F83" s="106">
        <v>2.72</v>
      </c>
      <c r="G83" s="106">
        <f t="shared" si="1"/>
        <v>326.40000000000003</v>
      </c>
    </row>
    <row r="84" spans="1:7" s="107" customFormat="1" ht="15.75" x14ac:dyDescent="0.25">
      <c r="A84" s="124" t="s">
        <v>822</v>
      </c>
      <c r="B84" s="123" t="s">
        <v>660</v>
      </c>
      <c r="C84" s="85" t="s">
        <v>200</v>
      </c>
      <c r="D84" s="123" t="s">
        <v>661</v>
      </c>
      <c r="E84" s="100">
        <v>600</v>
      </c>
      <c r="F84" s="106">
        <v>7.2</v>
      </c>
      <c r="G84" s="106">
        <f t="shared" si="1"/>
        <v>4320</v>
      </c>
    </row>
    <row r="85" spans="1:7" s="107" customFormat="1" ht="15.75" x14ac:dyDescent="0.25">
      <c r="A85" s="124" t="s">
        <v>823</v>
      </c>
      <c r="B85" s="123" t="s">
        <v>660</v>
      </c>
      <c r="C85" s="85" t="s">
        <v>201</v>
      </c>
      <c r="D85" s="123" t="s">
        <v>661</v>
      </c>
      <c r="E85" s="100">
        <v>19</v>
      </c>
      <c r="F85" s="106">
        <v>6</v>
      </c>
      <c r="G85" s="106">
        <f t="shared" si="1"/>
        <v>114</v>
      </c>
    </row>
    <row r="86" spans="1:7" s="107" customFormat="1" ht="15.75" x14ac:dyDescent="0.25">
      <c r="A86" s="124" t="s">
        <v>824</v>
      </c>
      <c r="B86" s="123" t="s">
        <v>660</v>
      </c>
      <c r="C86" s="85" t="s">
        <v>208</v>
      </c>
      <c r="D86" s="123" t="s">
        <v>661</v>
      </c>
      <c r="E86" s="100">
        <v>598</v>
      </c>
      <c r="F86" s="106">
        <v>1.52</v>
      </c>
      <c r="G86" s="106">
        <f t="shared" si="1"/>
        <v>908.96</v>
      </c>
    </row>
    <row r="87" spans="1:7" s="107" customFormat="1" ht="15.75" x14ac:dyDescent="0.25">
      <c r="A87" s="124" t="s">
        <v>825</v>
      </c>
      <c r="B87" s="123" t="s">
        <v>660</v>
      </c>
      <c r="C87" s="85" t="s">
        <v>209</v>
      </c>
      <c r="D87" s="123" t="s">
        <v>661</v>
      </c>
      <c r="E87" s="100">
        <v>128</v>
      </c>
      <c r="F87" s="106">
        <v>14</v>
      </c>
      <c r="G87" s="106">
        <f t="shared" si="1"/>
        <v>1792</v>
      </c>
    </row>
    <row r="88" spans="1:7" s="107" customFormat="1" ht="15.75" x14ac:dyDescent="0.25">
      <c r="A88" s="124" t="s">
        <v>826</v>
      </c>
      <c r="B88" s="123" t="s">
        <v>660</v>
      </c>
      <c r="C88" s="85" t="s">
        <v>211</v>
      </c>
      <c r="D88" s="123" t="s">
        <v>661</v>
      </c>
      <c r="E88" s="100">
        <v>39</v>
      </c>
      <c r="F88" s="106">
        <v>56</v>
      </c>
      <c r="G88" s="106">
        <f t="shared" si="1"/>
        <v>2184</v>
      </c>
    </row>
    <row r="89" spans="1:7" s="107" customFormat="1" ht="15.75" x14ac:dyDescent="0.25">
      <c r="A89" s="124" t="s">
        <v>827</v>
      </c>
      <c r="B89" s="123" t="s">
        <v>660</v>
      </c>
      <c r="C89" s="85" t="s">
        <v>219</v>
      </c>
      <c r="D89" s="123" t="s">
        <v>661</v>
      </c>
      <c r="E89" s="100">
        <v>2</v>
      </c>
      <c r="F89" s="106">
        <v>176.28</v>
      </c>
      <c r="G89" s="106">
        <f t="shared" si="1"/>
        <v>352.56</v>
      </c>
    </row>
    <row r="90" spans="1:7" s="107" customFormat="1" ht="15.75" x14ac:dyDescent="0.25">
      <c r="A90" s="124" t="s">
        <v>828</v>
      </c>
      <c r="B90" s="123" t="s">
        <v>660</v>
      </c>
      <c r="C90" s="85" t="s">
        <v>670</v>
      </c>
      <c r="D90" s="123" t="s">
        <v>661</v>
      </c>
      <c r="E90" s="100">
        <v>20</v>
      </c>
      <c r="F90" s="106">
        <v>4</v>
      </c>
      <c r="G90" s="106">
        <f t="shared" si="1"/>
        <v>80</v>
      </c>
    </row>
    <row r="91" spans="1:7" s="107" customFormat="1" ht="15.75" x14ac:dyDescent="0.25">
      <c r="A91" s="124" t="s">
        <v>829</v>
      </c>
      <c r="B91" s="123" t="s">
        <v>660</v>
      </c>
      <c r="C91" s="85" t="s">
        <v>223</v>
      </c>
      <c r="D91" s="123" t="s">
        <v>661</v>
      </c>
      <c r="E91" s="100">
        <v>160</v>
      </c>
      <c r="F91" s="106">
        <v>0.8</v>
      </c>
      <c r="G91" s="106">
        <f t="shared" si="1"/>
        <v>128</v>
      </c>
    </row>
    <row r="92" spans="1:7" s="107" customFormat="1" ht="15.75" x14ac:dyDescent="0.25">
      <c r="A92" s="124" t="s">
        <v>830</v>
      </c>
      <c r="B92" s="123" t="s">
        <v>660</v>
      </c>
      <c r="C92" s="85" t="s">
        <v>225</v>
      </c>
      <c r="D92" s="123" t="s">
        <v>661</v>
      </c>
      <c r="E92" s="100">
        <v>2</v>
      </c>
      <c r="F92" s="106">
        <v>480</v>
      </c>
      <c r="G92" s="106">
        <f t="shared" si="1"/>
        <v>960</v>
      </c>
    </row>
    <row r="93" spans="1:7" s="107" customFormat="1" ht="15.75" x14ac:dyDescent="0.25">
      <c r="A93" s="124" t="s">
        <v>831</v>
      </c>
      <c r="B93" s="123" t="s">
        <v>660</v>
      </c>
      <c r="C93" s="109" t="s">
        <v>226</v>
      </c>
      <c r="D93" s="123" t="s">
        <v>661</v>
      </c>
      <c r="E93" s="127">
        <v>40</v>
      </c>
      <c r="F93" s="106">
        <v>42</v>
      </c>
      <c r="G93" s="106">
        <f>E93*F93</f>
        <v>1680</v>
      </c>
    </row>
    <row r="94" spans="1:7" s="107" customFormat="1" ht="15.75" x14ac:dyDescent="0.25">
      <c r="A94" s="124" t="s">
        <v>832</v>
      </c>
      <c r="B94" s="123" t="s">
        <v>660</v>
      </c>
      <c r="C94" s="109" t="s">
        <v>229</v>
      </c>
      <c r="D94" s="123" t="s">
        <v>661</v>
      </c>
      <c r="E94" s="127">
        <v>114</v>
      </c>
      <c r="F94" s="106">
        <v>1.68</v>
      </c>
      <c r="G94" s="106">
        <f t="shared" ref="G94:G107" si="2">E94*F94</f>
        <v>191.51999999999998</v>
      </c>
    </row>
    <row r="95" spans="1:7" s="107" customFormat="1" ht="15.75" x14ac:dyDescent="0.25">
      <c r="A95" s="124" t="s">
        <v>833</v>
      </c>
      <c r="B95" s="123" t="s">
        <v>660</v>
      </c>
      <c r="C95" s="109" t="s">
        <v>231</v>
      </c>
      <c r="D95" s="123" t="s">
        <v>661</v>
      </c>
      <c r="E95" s="127">
        <v>2580</v>
      </c>
      <c r="F95" s="106">
        <v>1.88</v>
      </c>
      <c r="G95" s="106">
        <f t="shared" si="2"/>
        <v>4850.3999999999996</v>
      </c>
    </row>
    <row r="96" spans="1:7" s="107" customFormat="1" ht="15.75" x14ac:dyDescent="0.25">
      <c r="A96" s="124" t="s">
        <v>834</v>
      </c>
      <c r="B96" s="123" t="s">
        <v>660</v>
      </c>
      <c r="C96" s="109" t="s">
        <v>232</v>
      </c>
      <c r="D96" s="123" t="s">
        <v>661</v>
      </c>
      <c r="E96" s="127">
        <v>560</v>
      </c>
      <c r="F96" s="106">
        <v>2.4</v>
      </c>
      <c r="G96" s="106">
        <f t="shared" si="2"/>
        <v>1344</v>
      </c>
    </row>
    <row r="97" spans="1:7" s="107" customFormat="1" ht="15.75" x14ac:dyDescent="0.25">
      <c r="A97" s="124" t="s">
        <v>835</v>
      </c>
      <c r="B97" s="123" t="s">
        <v>660</v>
      </c>
      <c r="C97" s="109" t="s">
        <v>237</v>
      </c>
      <c r="D97" s="123" t="s">
        <v>661</v>
      </c>
      <c r="E97" s="127">
        <v>300</v>
      </c>
      <c r="F97" s="106">
        <v>0.6</v>
      </c>
      <c r="G97" s="106">
        <f t="shared" si="2"/>
        <v>180</v>
      </c>
    </row>
    <row r="98" spans="1:7" s="107" customFormat="1" ht="15.75" x14ac:dyDescent="0.25">
      <c r="A98" s="124" t="s">
        <v>836</v>
      </c>
      <c r="B98" s="123" t="s">
        <v>660</v>
      </c>
      <c r="C98" s="109" t="s">
        <v>671</v>
      </c>
      <c r="D98" s="123" t="s">
        <v>661</v>
      </c>
      <c r="E98" s="127">
        <v>681</v>
      </c>
      <c r="F98" s="106">
        <v>1.2</v>
      </c>
      <c r="G98" s="106">
        <f t="shared" si="2"/>
        <v>817.19999999999993</v>
      </c>
    </row>
    <row r="99" spans="1:7" s="107" customFormat="1" ht="15.75" x14ac:dyDescent="0.25">
      <c r="A99" s="124" t="s">
        <v>837</v>
      </c>
      <c r="B99" s="123" t="s">
        <v>660</v>
      </c>
      <c r="C99" s="109" t="s">
        <v>244</v>
      </c>
      <c r="D99" s="123" t="s">
        <v>661</v>
      </c>
      <c r="E99" s="127">
        <v>1000</v>
      </c>
      <c r="F99" s="106">
        <v>0.8</v>
      </c>
      <c r="G99" s="106">
        <f t="shared" si="2"/>
        <v>800</v>
      </c>
    </row>
    <row r="100" spans="1:7" s="107" customFormat="1" ht="15.75" x14ac:dyDescent="0.25">
      <c r="A100" s="124" t="s">
        <v>838</v>
      </c>
      <c r="B100" s="123" t="s">
        <v>660</v>
      </c>
      <c r="C100" s="109" t="s">
        <v>248</v>
      </c>
      <c r="D100" s="123" t="s">
        <v>661</v>
      </c>
      <c r="E100" s="127">
        <v>75</v>
      </c>
      <c r="F100" s="106">
        <v>6.6680000000000001</v>
      </c>
      <c r="G100" s="106">
        <f t="shared" si="2"/>
        <v>500.1</v>
      </c>
    </row>
    <row r="101" spans="1:7" s="107" customFormat="1" ht="15.75" x14ac:dyDescent="0.25">
      <c r="A101" s="124" t="s">
        <v>839</v>
      </c>
      <c r="B101" s="123" t="s">
        <v>660</v>
      </c>
      <c r="C101" s="109" t="s">
        <v>249</v>
      </c>
      <c r="D101" s="123" t="s">
        <v>661</v>
      </c>
      <c r="E101" s="127">
        <v>64</v>
      </c>
      <c r="F101" s="106">
        <v>6.6680000000000001</v>
      </c>
      <c r="G101" s="106">
        <f t="shared" si="2"/>
        <v>426.75200000000001</v>
      </c>
    </row>
    <row r="102" spans="1:7" s="107" customFormat="1" ht="15.75" x14ac:dyDescent="0.25">
      <c r="A102" s="124" t="s">
        <v>840</v>
      </c>
      <c r="B102" s="123" t="s">
        <v>660</v>
      </c>
      <c r="C102" s="109" t="s">
        <v>256</v>
      </c>
      <c r="D102" s="123" t="s">
        <v>661</v>
      </c>
      <c r="E102" s="127">
        <v>350</v>
      </c>
      <c r="F102" s="106">
        <v>1.44</v>
      </c>
      <c r="G102" s="106">
        <f t="shared" si="2"/>
        <v>504</v>
      </c>
    </row>
    <row r="103" spans="1:7" s="107" customFormat="1" ht="15.75" x14ac:dyDescent="0.25">
      <c r="A103" s="124" t="s">
        <v>841</v>
      </c>
      <c r="B103" s="123" t="s">
        <v>660</v>
      </c>
      <c r="C103" s="109" t="s">
        <v>257</v>
      </c>
      <c r="D103" s="123" t="s">
        <v>661</v>
      </c>
      <c r="E103" s="127">
        <v>30</v>
      </c>
      <c r="F103" s="106">
        <v>4.4000000000000004</v>
      </c>
      <c r="G103" s="106">
        <f t="shared" si="2"/>
        <v>132</v>
      </c>
    </row>
    <row r="104" spans="1:7" s="107" customFormat="1" ht="15.75" x14ac:dyDescent="0.25">
      <c r="A104" s="124" t="s">
        <v>842</v>
      </c>
      <c r="B104" s="123" t="s">
        <v>660</v>
      </c>
      <c r="C104" s="109" t="s">
        <v>258</v>
      </c>
      <c r="D104" s="123" t="s">
        <v>661</v>
      </c>
      <c r="E104" s="127">
        <v>20</v>
      </c>
      <c r="F104" s="106">
        <v>6</v>
      </c>
      <c r="G104" s="106">
        <f t="shared" si="2"/>
        <v>120</v>
      </c>
    </row>
    <row r="105" spans="1:7" s="107" customFormat="1" ht="15.75" x14ac:dyDescent="0.25">
      <c r="A105" s="124" t="s">
        <v>843</v>
      </c>
      <c r="B105" s="123" t="s">
        <v>660</v>
      </c>
      <c r="C105" s="109" t="s">
        <v>259</v>
      </c>
      <c r="D105" s="123" t="s">
        <v>661</v>
      </c>
      <c r="E105" s="127">
        <v>40</v>
      </c>
      <c r="F105" s="106">
        <v>4.4000000000000004</v>
      </c>
      <c r="G105" s="106">
        <f t="shared" si="2"/>
        <v>176</v>
      </c>
    </row>
    <row r="106" spans="1:7" s="107" customFormat="1" ht="15.75" x14ac:dyDescent="0.25">
      <c r="A106" s="124" t="s">
        <v>844</v>
      </c>
      <c r="B106" s="123" t="s">
        <v>660</v>
      </c>
      <c r="C106" s="109" t="s">
        <v>260</v>
      </c>
      <c r="D106" s="123" t="s">
        <v>661</v>
      </c>
      <c r="E106" s="127">
        <v>1475</v>
      </c>
      <c r="F106" s="106">
        <v>1.92</v>
      </c>
      <c r="G106" s="106">
        <f t="shared" si="2"/>
        <v>2832</v>
      </c>
    </row>
    <row r="107" spans="1:7" s="107" customFormat="1" ht="15.75" x14ac:dyDescent="0.25">
      <c r="A107" s="124" t="s">
        <v>845</v>
      </c>
      <c r="B107" s="123" t="s">
        <v>660</v>
      </c>
      <c r="C107" s="109" t="s">
        <v>261</v>
      </c>
      <c r="D107" s="123" t="s">
        <v>661</v>
      </c>
      <c r="E107" s="127">
        <v>50</v>
      </c>
      <c r="F107" s="106">
        <v>2.96</v>
      </c>
      <c r="G107" s="106">
        <f t="shared" si="2"/>
        <v>148</v>
      </c>
    </row>
    <row r="108" spans="1:7" s="107" customFormat="1" x14ac:dyDescent="0.25">
      <c r="A108" s="124" t="s">
        <v>846</v>
      </c>
      <c r="B108" s="123" t="s">
        <v>660</v>
      </c>
      <c r="C108" s="97" t="s">
        <v>263</v>
      </c>
      <c r="D108" s="123" t="s">
        <v>661</v>
      </c>
      <c r="E108" s="100">
        <v>7</v>
      </c>
      <c r="F108" s="106">
        <v>23.2</v>
      </c>
      <c r="G108" s="106">
        <f>E108*F108</f>
        <v>162.4</v>
      </c>
    </row>
    <row r="109" spans="1:7" s="107" customFormat="1" x14ac:dyDescent="0.25">
      <c r="A109" s="124" t="s">
        <v>847</v>
      </c>
      <c r="B109" s="123" t="s">
        <v>660</v>
      </c>
      <c r="C109" s="97" t="s">
        <v>264</v>
      </c>
      <c r="D109" s="123" t="s">
        <v>661</v>
      </c>
      <c r="E109" s="100">
        <v>260</v>
      </c>
      <c r="F109" s="106">
        <v>7.52</v>
      </c>
      <c r="G109" s="106">
        <f t="shared" ref="G109:G121" si="3">E109*F109</f>
        <v>1955.1999999999998</v>
      </c>
    </row>
    <row r="110" spans="1:7" s="107" customFormat="1" x14ac:dyDescent="0.25">
      <c r="A110" s="124" t="s">
        <v>848</v>
      </c>
      <c r="B110" s="123" t="s">
        <v>660</v>
      </c>
      <c r="C110" s="97" t="s">
        <v>265</v>
      </c>
      <c r="D110" s="123" t="s">
        <v>661</v>
      </c>
      <c r="E110" s="100">
        <v>200</v>
      </c>
      <c r="F110" s="106">
        <v>7.52</v>
      </c>
      <c r="G110" s="106">
        <f t="shared" si="3"/>
        <v>1504</v>
      </c>
    </row>
    <row r="111" spans="1:7" s="107" customFormat="1" x14ac:dyDescent="0.25">
      <c r="A111" s="124" t="s">
        <v>849</v>
      </c>
      <c r="B111" s="123" t="s">
        <v>660</v>
      </c>
      <c r="C111" s="97" t="s">
        <v>266</v>
      </c>
      <c r="D111" s="123" t="s">
        <v>661</v>
      </c>
      <c r="E111" s="100">
        <v>53</v>
      </c>
      <c r="F111" s="106">
        <v>1.1599999999999999</v>
      </c>
      <c r="G111" s="106">
        <f t="shared" si="3"/>
        <v>61.48</v>
      </c>
    </row>
    <row r="112" spans="1:7" s="107" customFormat="1" x14ac:dyDescent="0.25">
      <c r="A112" s="124" t="s">
        <v>850</v>
      </c>
      <c r="B112" s="123" t="s">
        <v>660</v>
      </c>
      <c r="C112" s="97" t="s">
        <v>268</v>
      </c>
      <c r="D112" s="123" t="s">
        <v>661</v>
      </c>
      <c r="E112" s="100">
        <v>120</v>
      </c>
      <c r="F112" s="106">
        <v>7</v>
      </c>
      <c r="G112" s="106">
        <f t="shared" si="3"/>
        <v>840</v>
      </c>
    </row>
    <row r="113" spans="1:7" s="107" customFormat="1" x14ac:dyDescent="0.25">
      <c r="A113" s="124" t="s">
        <v>851</v>
      </c>
      <c r="B113" s="123" t="s">
        <v>660</v>
      </c>
      <c r="C113" s="97" t="s">
        <v>269</v>
      </c>
      <c r="D113" s="123" t="s">
        <v>661</v>
      </c>
      <c r="E113" s="100">
        <v>100</v>
      </c>
      <c r="F113" s="106">
        <v>9.6</v>
      </c>
      <c r="G113" s="106">
        <f t="shared" si="3"/>
        <v>960</v>
      </c>
    </row>
    <row r="114" spans="1:7" s="107" customFormat="1" x14ac:dyDescent="0.25">
      <c r="A114" s="124" t="s">
        <v>852</v>
      </c>
      <c r="B114" s="123" t="s">
        <v>660</v>
      </c>
      <c r="C114" s="97" t="s">
        <v>272</v>
      </c>
      <c r="D114" s="123" t="s">
        <v>661</v>
      </c>
      <c r="E114" s="100">
        <v>100</v>
      </c>
      <c r="F114" s="106">
        <v>3.44</v>
      </c>
      <c r="G114" s="106">
        <f t="shared" si="3"/>
        <v>344</v>
      </c>
    </row>
    <row r="115" spans="1:7" s="107" customFormat="1" x14ac:dyDescent="0.25">
      <c r="A115" s="124" t="s">
        <v>853</v>
      </c>
      <c r="B115" s="123" t="s">
        <v>660</v>
      </c>
      <c r="C115" s="97" t="s">
        <v>277</v>
      </c>
      <c r="D115" s="123" t="s">
        <v>661</v>
      </c>
      <c r="E115" s="100">
        <v>120</v>
      </c>
      <c r="F115" s="106">
        <v>0.8</v>
      </c>
      <c r="G115" s="106">
        <f t="shared" si="3"/>
        <v>96</v>
      </c>
    </row>
    <row r="116" spans="1:7" s="107" customFormat="1" x14ac:dyDescent="0.25">
      <c r="A116" s="124" t="s">
        <v>854</v>
      </c>
      <c r="B116" s="123" t="s">
        <v>660</v>
      </c>
      <c r="C116" s="97" t="s">
        <v>278</v>
      </c>
      <c r="D116" s="123" t="s">
        <v>661</v>
      </c>
      <c r="E116" s="100">
        <v>800</v>
      </c>
      <c r="F116" s="106">
        <v>0.8</v>
      </c>
      <c r="G116" s="106">
        <f t="shared" si="3"/>
        <v>640</v>
      </c>
    </row>
    <row r="117" spans="1:7" s="107" customFormat="1" x14ac:dyDescent="0.25">
      <c r="A117" s="124" t="s">
        <v>855</v>
      </c>
      <c r="B117" s="123" t="s">
        <v>660</v>
      </c>
      <c r="C117" s="97" t="s">
        <v>282</v>
      </c>
      <c r="D117" s="123" t="s">
        <v>661</v>
      </c>
      <c r="E117" s="100">
        <v>14</v>
      </c>
      <c r="F117" s="106">
        <v>32</v>
      </c>
      <c r="G117" s="106">
        <f t="shared" si="3"/>
        <v>448</v>
      </c>
    </row>
    <row r="118" spans="1:7" s="107" customFormat="1" x14ac:dyDescent="0.25">
      <c r="A118" s="124" t="s">
        <v>856</v>
      </c>
      <c r="B118" s="123" t="s">
        <v>660</v>
      </c>
      <c r="C118" s="97" t="s">
        <v>287</v>
      </c>
      <c r="D118" s="123" t="s">
        <v>661</v>
      </c>
      <c r="E118" s="100">
        <v>25</v>
      </c>
      <c r="F118" s="106">
        <v>2.3199999999999998</v>
      </c>
      <c r="G118" s="106">
        <f t="shared" si="3"/>
        <v>57.999999999999993</v>
      </c>
    </row>
    <row r="119" spans="1:7" s="107" customFormat="1" x14ac:dyDescent="0.25">
      <c r="A119" s="124" t="s">
        <v>857</v>
      </c>
      <c r="B119" s="123" t="s">
        <v>660</v>
      </c>
      <c r="C119" s="97" t="s">
        <v>288</v>
      </c>
      <c r="D119" s="123" t="s">
        <v>661</v>
      </c>
      <c r="E119" s="100">
        <v>20</v>
      </c>
      <c r="F119" s="106">
        <v>6.4</v>
      </c>
      <c r="G119" s="106">
        <f t="shared" si="3"/>
        <v>128</v>
      </c>
    </row>
    <row r="120" spans="1:7" s="107" customFormat="1" x14ac:dyDescent="0.25">
      <c r="A120" s="124" t="s">
        <v>858</v>
      </c>
      <c r="B120" s="123" t="s">
        <v>660</v>
      </c>
      <c r="C120" s="97" t="s">
        <v>289</v>
      </c>
      <c r="D120" s="123" t="s">
        <v>661</v>
      </c>
      <c r="E120" s="100">
        <v>25</v>
      </c>
      <c r="F120" s="106">
        <v>4.4000000000000004</v>
      </c>
      <c r="G120" s="106">
        <f t="shared" si="3"/>
        <v>110.00000000000001</v>
      </c>
    </row>
    <row r="121" spans="1:7" s="107" customFormat="1" x14ac:dyDescent="0.25">
      <c r="A121" s="124" t="s">
        <v>859</v>
      </c>
      <c r="B121" s="123" t="s">
        <v>660</v>
      </c>
      <c r="C121" s="97" t="s">
        <v>290</v>
      </c>
      <c r="D121" s="123" t="s">
        <v>661</v>
      </c>
      <c r="E121" s="100">
        <v>40</v>
      </c>
      <c r="F121" s="106">
        <v>4.4000000000000004</v>
      </c>
      <c r="G121" s="106">
        <f t="shared" si="3"/>
        <v>176</v>
      </c>
    </row>
    <row r="122" spans="1:7" s="107" customFormat="1" x14ac:dyDescent="0.25">
      <c r="A122" s="124" t="s">
        <v>860</v>
      </c>
      <c r="B122" s="123" t="s">
        <v>660</v>
      </c>
      <c r="C122" s="102" t="s">
        <v>295</v>
      </c>
      <c r="D122" s="123" t="s">
        <v>661</v>
      </c>
      <c r="E122" s="127">
        <v>660</v>
      </c>
      <c r="F122" s="106">
        <v>4</v>
      </c>
      <c r="G122" s="106">
        <f>E122*F122</f>
        <v>2640</v>
      </c>
    </row>
    <row r="123" spans="1:7" s="107" customFormat="1" x14ac:dyDescent="0.25">
      <c r="A123" s="124" t="s">
        <v>861</v>
      </c>
      <c r="B123" s="123" t="s">
        <v>660</v>
      </c>
      <c r="C123" s="102" t="s">
        <v>296</v>
      </c>
      <c r="D123" s="123" t="s">
        <v>661</v>
      </c>
      <c r="E123" s="127">
        <v>216</v>
      </c>
      <c r="F123" s="106">
        <v>7.52</v>
      </c>
      <c r="G123" s="106">
        <f t="shared" ref="G123:G148" si="4">E123*F123</f>
        <v>1624.32</v>
      </c>
    </row>
    <row r="124" spans="1:7" s="107" customFormat="1" x14ac:dyDescent="0.25">
      <c r="A124" s="124" t="s">
        <v>862</v>
      </c>
      <c r="B124" s="123" t="s">
        <v>660</v>
      </c>
      <c r="C124" s="102" t="s">
        <v>297</v>
      </c>
      <c r="D124" s="123" t="s">
        <v>661</v>
      </c>
      <c r="E124" s="127">
        <v>320</v>
      </c>
      <c r="F124" s="106">
        <v>8</v>
      </c>
      <c r="G124" s="106">
        <f t="shared" si="4"/>
        <v>2560</v>
      </c>
    </row>
    <row r="125" spans="1:7" s="107" customFormat="1" x14ac:dyDescent="0.25">
      <c r="A125" s="124" t="s">
        <v>863</v>
      </c>
      <c r="B125" s="123" t="s">
        <v>660</v>
      </c>
      <c r="C125" s="102" t="s">
        <v>298</v>
      </c>
      <c r="D125" s="123" t="s">
        <v>661</v>
      </c>
      <c r="E125" s="127">
        <v>186</v>
      </c>
      <c r="F125" s="106">
        <v>16</v>
      </c>
      <c r="G125" s="106">
        <f t="shared" si="4"/>
        <v>2976</v>
      </c>
    </row>
    <row r="126" spans="1:7" s="107" customFormat="1" x14ac:dyDescent="0.25">
      <c r="A126" s="124" t="s">
        <v>864</v>
      </c>
      <c r="B126" s="123" t="s">
        <v>660</v>
      </c>
      <c r="C126" s="102" t="s">
        <v>672</v>
      </c>
      <c r="D126" s="123" t="s">
        <v>664</v>
      </c>
      <c r="E126" s="127">
        <v>600</v>
      </c>
      <c r="F126" s="106">
        <v>1.96</v>
      </c>
      <c r="G126" s="106">
        <f t="shared" si="4"/>
        <v>1176</v>
      </c>
    </row>
    <row r="127" spans="1:7" s="107" customFormat="1" x14ac:dyDescent="0.25">
      <c r="A127" s="124" t="s">
        <v>865</v>
      </c>
      <c r="B127" s="123" t="s">
        <v>660</v>
      </c>
      <c r="C127" s="102" t="s">
        <v>673</v>
      </c>
      <c r="D127" s="123" t="s">
        <v>663</v>
      </c>
      <c r="E127" s="127">
        <v>86</v>
      </c>
      <c r="F127" s="106">
        <v>32.4</v>
      </c>
      <c r="G127" s="106">
        <f t="shared" si="4"/>
        <v>2786.4</v>
      </c>
    </row>
    <row r="128" spans="1:7" s="107" customFormat="1" x14ac:dyDescent="0.25">
      <c r="A128" s="124" t="s">
        <v>866</v>
      </c>
      <c r="B128" s="123" t="s">
        <v>660</v>
      </c>
      <c r="C128" s="102" t="s">
        <v>674</v>
      </c>
      <c r="D128" s="123" t="s">
        <v>663</v>
      </c>
      <c r="E128" s="127">
        <v>105</v>
      </c>
      <c r="F128" s="106">
        <v>21.72</v>
      </c>
      <c r="G128" s="106">
        <f t="shared" si="4"/>
        <v>2280.6</v>
      </c>
    </row>
    <row r="129" spans="1:7" s="107" customFormat="1" x14ac:dyDescent="0.25">
      <c r="A129" s="124" t="s">
        <v>867</v>
      </c>
      <c r="B129" s="123" t="s">
        <v>660</v>
      </c>
      <c r="C129" s="102" t="s">
        <v>675</v>
      </c>
      <c r="D129" s="123" t="s">
        <v>663</v>
      </c>
      <c r="E129" s="127">
        <v>120</v>
      </c>
      <c r="F129" s="106">
        <v>21.6</v>
      </c>
      <c r="G129" s="106">
        <f t="shared" si="4"/>
        <v>2592</v>
      </c>
    </row>
    <row r="130" spans="1:7" s="107" customFormat="1" x14ac:dyDescent="0.25">
      <c r="A130" s="124" t="s">
        <v>868</v>
      </c>
      <c r="B130" s="123" t="s">
        <v>660</v>
      </c>
      <c r="C130" s="102" t="s">
        <v>676</v>
      </c>
      <c r="D130" s="123" t="s">
        <v>663</v>
      </c>
      <c r="E130" s="127">
        <v>126</v>
      </c>
      <c r="F130" s="106">
        <v>16.399999999999999</v>
      </c>
      <c r="G130" s="106">
        <f t="shared" si="4"/>
        <v>2066.3999999999996</v>
      </c>
    </row>
    <row r="131" spans="1:7" s="107" customFormat="1" x14ac:dyDescent="0.25">
      <c r="A131" s="124" t="s">
        <v>869</v>
      </c>
      <c r="B131" s="123" t="s">
        <v>660</v>
      </c>
      <c r="C131" s="102" t="s">
        <v>677</v>
      </c>
      <c r="D131" s="123" t="s">
        <v>661</v>
      </c>
      <c r="E131" s="127">
        <v>30</v>
      </c>
      <c r="F131" s="106">
        <v>10.8</v>
      </c>
      <c r="G131" s="106">
        <f t="shared" si="4"/>
        <v>324</v>
      </c>
    </row>
    <row r="132" spans="1:7" s="107" customFormat="1" x14ac:dyDescent="0.25">
      <c r="A132" s="124" t="s">
        <v>870</v>
      </c>
      <c r="B132" s="123" t="s">
        <v>660</v>
      </c>
      <c r="C132" s="102" t="s">
        <v>678</v>
      </c>
      <c r="D132" s="123" t="s">
        <v>661</v>
      </c>
      <c r="E132" s="127">
        <v>240</v>
      </c>
      <c r="F132" s="106">
        <v>7.04</v>
      </c>
      <c r="G132" s="106">
        <f t="shared" si="4"/>
        <v>1689.6</v>
      </c>
    </row>
    <row r="133" spans="1:7" s="107" customFormat="1" x14ac:dyDescent="0.25">
      <c r="A133" s="124" t="s">
        <v>871</v>
      </c>
      <c r="B133" s="123" t="s">
        <v>660</v>
      </c>
      <c r="C133" s="102" t="s">
        <v>679</v>
      </c>
      <c r="D133" s="123" t="s">
        <v>661</v>
      </c>
      <c r="E133" s="127">
        <v>200</v>
      </c>
      <c r="F133" s="106">
        <v>7.04</v>
      </c>
      <c r="G133" s="106">
        <f t="shared" si="4"/>
        <v>1408</v>
      </c>
    </row>
    <row r="134" spans="1:7" s="107" customFormat="1" x14ac:dyDescent="0.25">
      <c r="A134" s="124" t="s">
        <v>872</v>
      </c>
      <c r="B134" s="123" t="s">
        <v>660</v>
      </c>
      <c r="C134" s="102" t="s">
        <v>318</v>
      </c>
      <c r="D134" s="123" t="s">
        <v>661</v>
      </c>
      <c r="E134" s="127">
        <v>880</v>
      </c>
      <c r="F134" s="106">
        <v>5.6</v>
      </c>
      <c r="G134" s="106">
        <f t="shared" si="4"/>
        <v>4928</v>
      </c>
    </row>
    <row r="135" spans="1:7" s="107" customFormat="1" x14ac:dyDescent="0.25">
      <c r="A135" s="124" t="s">
        <v>873</v>
      </c>
      <c r="B135" s="123" t="s">
        <v>660</v>
      </c>
      <c r="C135" s="102" t="s">
        <v>319</v>
      </c>
      <c r="D135" s="123" t="s">
        <v>661</v>
      </c>
      <c r="E135" s="127">
        <v>720</v>
      </c>
      <c r="F135" s="106">
        <v>5.6</v>
      </c>
      <c r="G135" s="106">
        <f t="shared" si="4"/>
        <v>4031.9999999999995</v>
      </c>
    </row>
    <row r="136" spans="1:7" s="107" customFormat="1" x14ac:dyDescent="0.25">
      <c r="A136" s="124" t="s">
        <v>874</v>
      </c>
      <c r="B136" s="123" t="s">
        <v>660</v>
      </c>
      <c r="C136" s="102" t="s">
        <v>320</v>
      </c>
      <c r="D136" s="123" t="s">
        <v>661</v>
      </c>
      <c r="E136" s="127">
        <v>360</v>
      </c>
      <c r="F136" s="106">
        <v>2.72</v>
      </c>
      <c r="G136" s="106">
        <f t="shared" si="4"/>
        <v>979.2</v>
      </c>
    </row>
    <row r="137" spans="1:7" s="107" customFormat="1" x14ac:dyDescent="0.25">
      <c r="A137" s="124" t="s">
        <v>875</v>
      </c>
      <c r="B137" s="123" t="s">
        <v>660</v>
      </c>
      <c r="C137" s="102" t="s">
        <v>325</v>
      </c>
      <c r="D137" s="123" t="s">
        <v>661</v>
      </c>
      <c r="E137" s="127">
        <v>440</v>
      </c>
      <c r="F137" s="106">
        <v>5.8</v>
      </c>
      <c r="G137" s="106">
        <f t="shared" si="4"/>
        <v>2552</v>
      </c>
    </row>
    <row r="138" spans="1:7" s="107" customFormat="1" x14ac:dyDescent="0.25">
      <c r="A138" s="124" t="s">
        <v>876</v>
      </c>
      <c r="B138" s="123" t="s">
        <v>660</v>
      </c>
      <c r="C138" s="102" t="s">
        <v>326</v>
      </c>
      <c r="D138" s="123" t="s">
        <v>661</v>
      </c>
      <c r="E138" s="127">
        <v>600</v>
      </c>
      <c r="F138" s="106">
        <v>2.4</v>
      </c>
      <c r="G138" s="106">
        <f t="shared" si="4"/>
        <v>1440</v>
      </c>
    </row>
    <row r="139" spans="1:7" s="107" customFormat="1" x14ac:dyDescent="0.25">
      <c r="A139" s="124" t="s">
        <v>877</v>
      </c>
      <c r="B139" s="123" t="s">
        <v>660</v>
      </c>
      <c r="C139" s="102" t="s">
        <v>329</v>
      </c>
      <c r="D139" s="123" t="s">
        <v>661</v>
      </c>
      <c r="E139" s="127">
        <v>360</v>
      </c>
      <c r="F139" s="106">
        <v>1.88</v>
      </c>
      <c r="G139" s="106">
        <f t="shared" si="4"/>
        <v>676.8</v>
      </c>
    </row>
    <row r="140" spans="1:7" s="107" customFormat="1" x14ac:dyDescent="0.25">
      <c r="A140" s="124" t="s">
        <v>878</v>
      </c>
      <c r="B140" s="123" t="s">
        <v>660</v>
      </c>
      <c r="C140" s="102" t="s">
        <v>332</v>
      </c>
      <c r="D140" s="123" t="s">
        <v>661</v>
      </c>
      <c r="E140" s="127">
        <v>500</v>
      </c>
      <c r="F140" s="106">
        <v>2.48</v>
      </c>
      <c r="G140" s="106">
        <f t="shared" si="4"/>
        <v>1240</v>
      </c>
    </row>
    <row r="141" spans="1:7" s="107" customFormat="1" x14ac:dyDescent="0.25">
      <c r="A141" s="124" t="s">
        <v>879</v>
      </c>
      <c r="B141" s="123" t="s">
        <v>660</v>
      </c>
      <c r="C141" s="102" t="s">
        <v>333</v>
      </c>
      <c r="D141" s="123" t="s">
        <v>661</v>
      </c>
      <c r="E141" s="127">
        <v>300</v>
      </c>
      <c r="F141" s="106">
        <v>3.08</v>
      </c>
      <c r="G141" s="106">
        <f t="shared" si="4"/>
        <v>924</v>
      </c>
    </row>
    <row r="142" spans="1:7" s="107" customFormat="1" x14ac:dyDescent="0.25">
      <c r="A142" s="124" t="s">
        <v>880</v>
      </c>
      <c r="B142" s="123" t="s">
        <v>660</v>
      </c>
      <c r="C142" s="102" t="s">
        <v>334</v>
      </c>
      <c r="D142" s="123" t="s">
        <v>661</v>
      </c>
      <c r="E142" s="127">
        <v>500</v>
      </c>
      <c r="F142" s="106">
        <v>3.44</v>
      </c>
      <c r="G142" s="106">
        <f t="shared" si="4"/>
        <v>1720</v>
      </c>
    </row>
    <row r="143" spans="1:7" s="107" customFormat="1" x14ac:dyDescent="0.25">
      <c r="A143" s="124" t="s">
        <v>881</v>
      </c>
      <c r="B143" s="123" t="s">
        <v>660</v>
      </c>
      <c r="C143" s="102" t="s">
        <v>336</v>
      </c>
      <c r="D143" s="123" t="s">
        <v>661</v>
      </c>
      <c r="E143" s="127">
        <v>300</v>
      </c>
      <c r="F143" s="106">
        <v>7</v>
      </c>
      <c r="G143" s="106">
        <f t="shared" si="4"/>
        <v>2100</v>
      </c>
    </row>
    <row r="144" spans="1:7" s="107" customFormat="1" x14ac:dyDescent="0.25">
      <c r="A144" s="124" t="s">
        <v>882</v>
      </c>
      <c r="B144" s="123" t="s">
        <v>660</v>
      </c>
      <c r="C144" s="102" t="s">
        <v>345</v>
      </c>
      <c r="D144" s="123" t="s">
        <v>661</v>
      </c>
      <c r="E144" s="127">
        <v>3570</v>
      </c>
      <c r="F144" s="106">
        <v>1</v>
      </c>
      <c r="G144" s="106">
        <f t="shared" si="4"/>
        <v>3570</v>
      </c>
    </row>
    <row r="145" spans="1:7" s="107" customFormat="1" x14ac:dyDescent="0.25">
      <c r="A145" s="124" t="s">
        <v>883</v>
      </c>
      <c r="B145" s="123" t="s">
        <v>660</v>
      </c>
      <c r="C145" s="102" t="s">
        <v>349</v>
      </c>
      <c r="D145" s="123" t="s">
        <v>661</v>
      </c>
      <c r="E145" s="127">
        <v>178</v>
      </c>
      <c r="F145" s="106">
        <v>17.399999999999999</v>
      </c>
      <c r="G145" s="106">
        <f t="shared" si="4"/>
        <v>3097.2</v>
      </c>
    </row>
    <row r="146" spans="1:7" s="107" customFormat="1" x14ac:dyDescent="0.25">
      <c r="A146" s="124" t="s">
        <v>884</v>
      </c>
      <c r="B146" s="123" t="s">
        <v>660</v>
      </c>
      <c r="C146" s="102" t="s">
        <v>350</v>
      </c>
      <c r="D146" s="123" t="s">
        <v>661</v>
      </c>
      <c r="E146" s="127">
        <v>20</v>
      </c>
      <c r="F146" s="106">
        <v>3.2</v>
      </c>
      <c r="G146" s="106">
        <f t="shared" si="4"/>
        <v>64</v>
      </c>
    </row>
    <row r="147" spans="1:7" s="107" customFormat="1" x14ac:dyDescent="0.25">
      <c r="A147" s="124" t="s">
        <v>885</v>
      </c>
      <c r="B147" s="123" t="s">
        <v>660</v>
      </c>
      <c r="C147" s="102" t="s">
        <v>356</v>
      </c>
      <c r="D147" s="123" t="s">
        <v>661</v>
      </c>
      <c r="E147" s="127">
        <v>3</v>
      </c>
      <c r="F147" s="106">
        <v>272</v>
      </c>
      <c r="G147" s="106">
        <f t="shared" si="4"/>
        <v>816</v>
      </c>
    </row>
    <row r="148" spans="1:7" s="107" customFormat="1" x14ac:dyDescent="0.25">
      <c r="A148" s="124" t="s">
        <v>886</v>
      </c>
      <c r="B148" s="123" t="s">
        <v>660</v>
      </c>
      <c r="C148" s="102" t="s">
        <v>357</v>
      </c>
      <c r="D148" s="123" t="s">
        <v>661</v>
      </c>
      <c r="E148" s="127">
        <v>30</v>
      </c>
      <c r="F148" s="106">
        <v>480</v>
      </c>
      <c r="G148" s="106">
        <f t="shared" si="4"/>
        <v>14400</v>
      </c>
    </row>
    <row r="149" spans="1:7" s="107" customFormat="1" x14ac:dyDescent="0.25">
      <c r="A149" s="124" t="s">
        <v>887</v>
      </c>
      <c r="B149" s="123" t="s">
        <v>660</v>
      </c>
      <c r="C149" s="110" t="s">
        <v>363</v>
      </c>
      <c r="D149" s="123" t="s">
        <v>661</v>
      </c>
      <c r="E149" s="126">
        <v>220</v>
      </c>
      <c r="F149" s="106">
        <v>1.4079999999999999</v>
      </c>
      <c r="G149" s="106">
        <f>E149*F149</f>
        <v>309.76</v>
      </c>
    </row>
    <row r="150" spans="1:7" s="107" customFormat="1" x14ac:dyDescent="0.25">
      <c r="A150" s="124" t="s">
        <v>888</v>
      </c>
      <c r="B150" s="123" t="s">
        <v>660</v>
      </c>
      <c r="C150" s="110" t="s">
        <v>367</v>
      </c>
      <c r="D150" s="123" t="s">
        <v>663</v>
      </c>
      <c r="E150" s="126">
        <v>18</v>
      </c>
      <c r="F150" s="106">
        <v>45.16</v>
      </c>
      <c r="G150" s="106">
        <f t="shared" ref="G150:G213" si="5">E150*F150</f>
        <v>812.87999999999988</v>
      </c>
    </row>
    <row r="151" spans="1:7" s="107" customFormat="1" x14ac:dyDescent="0.25">
      <c r="A151" s="124" t="s">
        <v>889</v>
      </c>
      <c r="B151" s="123" t="s">
        <v>660</v>
      </c>
      <c r="C151" s="110" t="s">
        <v>368</v>
      </c>
      <c r="D151" s="123" t="s">
        <v>663</v>
      </c>
      <c r="E151" s="126">
        <v>15</v>
      </c>
      <c r="F151" s="106">
        <v>45.2</v>
      </c>
      <c r="G151" s="106">
        <f t="shared" si="5"/>
        <v>678</v>
      </c>
    </row>
    <row r="152" spans="1:7" s="107" customFormat="1" x14ac:dyDescent="0.25">
      <c r="A152" s="124" t="s">
        <v>890</v>
      </c>
      <c r="B152" s="123" t="s">
        <v>660</v>
      </c>
      <c r="C152" s="110" t="s">
        <v>371</v>
      </c>
      <c r="D152" s="123" t="s">
        <v>663</v>
      </c>
      <c r="E152" s="126">
        <v>5</v>
      </c>
      <c r="F152" s="106">
        <v>36.4</v>
      </c>
      <c r="G152" s="106">
        <f t="shared" si="5"/>
        <v>182</v>
      </c>
    </row>
    <row r="153" spans="1:7" s="107" customFormat="1" x14ac:dyDescent="0.25">
      <c r="A153" s="124" t="s">
        <v>891</v>
      </c>
      <c r="B153" s="123" t="s">
        <v>660</v>
      </c>
      <c r="C153" s="110" t="s">
        <v>372</v>
      </c>
      <c r="D153" s="123" t="s">
        <v>663</v>
      </c>
      <c r="E153" s="126">
        <v>4</v>
      </c>
      <c r="F153" s="106">
        <v>25.8</v>
      </c>
      <c r="G153" s="106">
        <f t="shared" si="5"/>
        <v>103.2</v>
      </c>
    </row>
    <row r="154" spans="1:7" s="107" customFormat="1" x14ac:dyDescent="0.25">
      <c r="A154" s="124" t="s">
        <v>892</v>
      </c>
      <c r="B154" s="123" t="s">
        <v>660</v>
      </c>
      <c r="C154" s="110" t="s">
        <v>373</v>
      </c>
      <c r="D154" s="123" t="s">
        <v>661</v>
      </c>
      <c r="E154" s="126">
        <v>28</v>
      </c>
      <c r="F154" s="106">
        <v>6.36</v>
      </c>
      <c r="G154" s="106">
        <f t="shared" si="5"/>
        <v>178.08</v>
      </c>
    </row>
    <row r="155" spans="1:7" s="107" customFormat="1" x14ac:dyDescent="0.25">
      <c r="A155" s="124" t="s">
        <v>893</v>
      </c>
      <c r="B155" s="123" t="s">
        <v>660</v>
      </c>
      <c r="C155" s="110" t="s">
        <v>374</v>
      </c>
      <c r="D155" s="123" t="s">
        <v>661</v>
      </c>
      <c r="E155" s="126">
        <v>3</v>
      </c>
      <c r="F155" s="106">
        <v>22.32</v>
      </c>
      <c r="G155" s="106">
        <f t="shared" si="5"/>
        <v>66.960000000000008</v>
      </c>
    </row>
    <row r="156" spans="1:7" s="107" customFormat="1" x14ac:dyDescent="0.25">
      <c r="A156" s="124" t="s">
        <v>894</v>
      </c>
      <c r="B156" s="123" t="s">
        <v>660</v>
      </c>
      <c r="C156" s="110" t="s">
        <v>375</v>
      </c>
      <c r="D156" s="123" t="s">
        <v>661</v>
      </c>
      <c r="E156" s="126">
        <v>2</v>
      </c>
      <c r="F156" s="106">
        <v>23.32</v>
      </c>
      <c r="G156" s="106">
        <f t="shared" si="5"/>
        <v>46.64</v>
      </c>
    </row>
    <row r="157" spans="1:7" s="107" customFormat="1" x14ac:dyDescent="0.25">
      <c r="A157" s="124" t="s">
        <v>895</v>
      </c>
      <c r="B157" s="123" t="s">
        <v>660</v>
      </c>
      <c r="C157" s="110" t="s">
        <v>376</v>
      </c>
      <c r="D157" s="123" t="s">
        <v>661</v>
      </c>
      <c r="E157" s="126">
        <v>7</v>
      </c>
      <c r="F157" s="106">
        <v>10.039999999999999</v>
      </c>
      <c r="G157" s="106">
        <f t="shared" si="5"/>
        <v>70.28</v>
      </c>
    </row>
    <row r="158" spans="1:7" s="107" customFormat="1" x14ac:dyDescent="0.25">
      <c r="A158" s="124" t="s">
        <v>896</v>
      </c>
      <c r="B158" s="123" t="s">
        <v>660</v>
      </c>
      <c r="C158" s="110" t="s">
        <v>377</v>
      </c>
      <c r="D158" s="123" t="s">
        <v>662</v>
      </c>
      <c r="E158" s="126">
        <v>5</v>
      </c>
      <c r="F158" s="106">
        <v>23.2</v>
      </c>
      <c r="G158" s="106">
        <f t="shared" si="5"/>
        <v>116</v>
      </c>
    </row>
    <row r="159" spans="1:7" s="107" customFormat="1" x14ac:dyDescent="0.25">
      <c r="A159" s="124" t="s">
        <v>897</v>
      </c>
      <c r="B159" s="123" t="s">
        <v>660</v>
      </c>
      <c r="C159" s="110" t="s">
        <v>378</v>
      </c>
      <c r="D159" s="123" t="s">
        <v>661</v>
      </c>
      <c r="E159" s="126">
        <v>91</v>
      </c>
      <c r="F159" s="106">
        <v>4.76</v>
      </c>
      <c r="G159" s="106">
        <f t="shared" si="5"/>
        <v>433.15999999999997</v>
      </c>
    </row>
    <row r="160" spans="1:7" s="107" customFormat="1" x14ac:dyDescent="0.25">
      <c r="A160" s="124" t="s">
        <v>898</v>
      </c>
      <c r="B160" s="123" t="s">
        <v>660</v>
      </c>
      <c r="C160" s="110" t="s">
        <v>379</v>
      </c>
      <c r="D160" s="123" t="s">
        <v>661</v>
      </c>
      <c r="E160" s="126">
        <v>80</v>
      </c>
      <c r="F160" s="106">
        <v>4.5599999999999996</v>
      </c>
      <c r="G160" s="106">
        <f t="shared" si="5"/>
        <v>364.79999999999995</v>
      </c>
    </row>
    <row r="161" spans="1:7" s="107" customFormat="1" x14ac:dyDescent="0.25">
      <c r="A161" s="124" t="s">
        <v>899</v>
      </c>
      <c r="B161" s="123" t="s">
        <v>660</v>
      </c>
      <c r="C161" s="110" t="s">
        <v>380</v>
      </c>
      <c r="D161" s="123" t="s">
        <v>661</v>
      </c>
      <c r="E161" s="126">
        <v>45</v>
      </c>
      <c r="F161" s="106">
        <v>4.76</v>
      </c>
      <c r="G161" s="106">
        <f t="shared" si="5"/>
        <v>214.2</v>
      </c>
    </row>
    <row r="162" spans="1:7" s="107" customFormat="1" x14ac:dyDescent="0.25">
      <c r="A162" s="124" t="s">
        <v>900</v>
      </c>
      <c r="B162" s="123" t="s">
        <v>660</v>
      </c>
      <c r="C162" s="110" t="s">
        <v>381</v>
      </c>
      <c r="D162" s="123" t="s">
        <v>661</v>
      </c>
      <c r="E162" s="126">
        <v>54</v>
      </c>
      <c r="F162" s="106">
        <v>4.4800000000000004</v>
      </c>
      <c r="G162" s="106">
        <f t="shared" si="5"/>
        <v>241.92000000000002</v>
      </c>
    </row>
    <row r="163" spans="1:7" s="107" customFormat="1" x14ac:dyDescent="0.25">
      <c r="A163" s="124" t="s">
        <v>901</v>
      </c>
      <c r="B163" s="123" t="s">
        <v>660</v>
      </c>
      <c r="C163" s="110" t="s">
        <v>382</v>
      </c>
      <c r="D163" s="123" t="s">
        <v>661</v>
      </c>
      <c r="E163" s="126">
        <v>157</v>
      </c>
      <c r="F163" s="106">
        <v>4.76</v>
      </c>
      <c r="G163" s="106">
        <f t="shared" si="5"/>
        <v>747.31999999999994</v>
      </c>
    </row>
    <row r="164" spans="1:7" s="107" customFormat="1" x14ac:dyDescent="0.25">
      <c r="A164" s="124" t="s">
        <v>902</v>
      </c>
      <c r="B164" s="123" t="s">
        <v>660</v>
      </c>
      <c r="C164" s="110" t="s">
        <v>383</v>
      </c>
      <c r="D164" s="123" t="s">
        <v>661</v>
      </c>
      <c r="E164" s="126">
        <v>103</v>
      </c>
      <c r="F164" s="106">
        <v>4.76</v>
      </c>
      <c r="G164" s="106">
        <f t="shared" si="5"/>
        <v>490.28</v>
      </c>
    </row>
    <row r="165" spans="1:7" s="107" customFormat="1" x14ac:dyDescent="0.25">
      <c r="A165" s="124" t="s">
        <v>903</v>
      </c>
      <c r="B165" s="123" t="s">
        <v>660</v>
      </c>
      <c r="C165" s="110" t="s">
        <v>384</v>
      </c>
      <c r="D165" s="123" t="s">
        <v>661</v>
      </c>
      <c r="E165" s="126">
        <v>101</v>
      </c>
      <c r="F165" s="106">
        <v>4.76</v>
      </c>
      <c r="G165" s="106">
        <f t="shared" si="5"/>
        <v>480.76</v>
      </c>
    </row>
    <row r="166" spans="1:7" s="107" customFormat="1" x14ac:dyDescent="0.25">
      <c r="A166" s="124" t="s">
        <v>904</v>
      </c>
      <c r="B166" s="123" t="s">
        <v>660</v>
      </c>
      <c r="C166" s="110" t="s">
        <v>385</v>
      </c>
      <c r="D166" s="123" t="s">
        <v>661</v>
      </c>
      <c r="E166" s="126">
        <v>50</v>
      </c>
      <c r="F166" s="106">
        <v>4.84</v>
      </c>
      <c r="G166" s="106">
        <f t="shared" si="5"/>
        <v>242</v>
      </c>
    </row>
    <row r="167" spans="1:7" s="107" customFormat="1" x14ac:dyDescent="0.25">
      <c r="A167" s="124" t="s">
        <v>905</v>
      </c>
      <c r="B167" s="123" t="s">
        <v>660</v>
      </c>
      <c r="C167" s="110" t="s">
        <v>386</v>
      </c>
      <c r="D167" s="123" t="s">
        <v>661</v>
      </c>
      <c r="E167" s="126">
        <v>40</v>
      </c>
      <c r="F167" s="106">
        <v>2.64</v>
      </c>
      <c r="G167" s="106">
        <f t="shared" si="5"/>
        <v>105.60000000000001</v>
      </c>
    </row>
    <row r="168" spans="1:7" s="107" customFormat="1" x14ac:dyDescent="0.25">
      <c r="A168" s="124" t="s">
        <v>906</v>
      </c>
      <c r="B168" s="123" t="s">
        <v>660</v>
      </c>
      <c r="C168" s="110" t="s">
        <v>387</v>
      </c>
      <c r="D168" s="123" t="s">
        <v>661</v>
      </c>
      <c r="E168" s="126">
        <v>45</v>
      </c>
      <c r="F168" s="106">
        <v>9.68</v>
      </c>
      <c r="G168" s="106">
        <f t="shared" si="5"/>
        <v>435.59999999999997</v>
      </c>
    </row>
    <row r="169" spans="1:7" s="107" customFormat="1" x14ac:dyDescent="0.25">
      <c r="A169" s="124" t="s">
        <v>907</v>
      </c>
      <c r="B169" s="123" t="s">
        <v>660</v>
      </c>
      <c r="C169" s="110" t="s">
        <v>388</v>
      </c>
      <c r="D169" s="123" t="s">
        <v>661</v>
      </c>
      <c r="E169" s="126">
        <v>70</v>
      </c>
      <c r="F169" s="106">
        <v>2.64</v>
      </c>
      <c r="G169" s="106">
        <f t="shared" si="5"/>
        <v>184.8</v>
      </c>
    </row>
    <row r="170" spans="1:7" s="107" customFormat="1" x14ac:dyDescent="0.25">
      <c r="A170" s="124" t="s">
        <v>908</v>
      </c>
      <c r="B170" s="123" t="s">
        <v>660</v>
      </c>
      <c r="C170" s="110" t="s">
        <v>389</v>
      </c>
      <c r="D170" s="123" t="s">
        <v>661</v>
      </c>
      <c r="E170" s="126">
        <v>5370</v>
      </c>
      <c r="F170" s="106">
        <v>0.44</v>
      </c>
      <c r="G170" s="106">
        <f t="shared" si="5"/>
        <v>2362.8000000000002</v>
      </c>
    </row>
    <row r="171" spans="1:7" s="107" customFormat="1" x14ac:dyDescent="0.25">
      <c r="A171" s="124" t="s">
        <v>909</v>
      </c>
      <c r="B171" s="123" t="s">
        <v>660</v>
      </c>
      <c r="C171" s="110" t="s">
        <v>390</v>
      </c>
      <c r="D171" s="123" t="s">
        <v>661</v>
      </c>
      <c r="E171" s="126">
        <v>3200</v>
      </c>
      <c r="F171" s="106">
        <v>0.72</v>
      </c>
      <c r="G171" s="106">
        <f t="shared" si="5"/>
        <v>2304</v>
      </c>
    </row>
    <row r="172" spans="1:7" s="107" customFormat="1" x14ac:dyDescent="0.25">
      <c r="A172" s="124" t="s">
        <v>910</v>
      </c>
      <c r="B172" s="123" t="s">
        <v>660</v>
      </c>
      <c r="C172" s="110" t="s">
        <v>391</v>
      </c>
      <c r="D172" s="123" t="s">
        <v>661</v>
      </c>
      <c r="E172" s="126">
        <v>65</v>
      </c>
      <c r="F172" s="106">
        <v>2.92</v>
      </c>
      <c r="G172" s="106">
        <f t="shared" si="5"/>
        <v>189.79999999999998</v>
      </c>
    </row>
    <row r="173" spans="1:7" s="107" customFormat="1" x14ac:dyDescent="0.25">
      <c r="A173" s="124" t="s">
        <v>911</v>
      </c>
      <c r="B173" s="123" t="s">
        <v>660</v>
      </c>
      <c r="C173" s="110" t="s">
        <v>392</v>
      </c>
      <c r="D173" s="123" t="s">
        <v>661</v>
      </c>
      <c r="E173" s="126">
        <v>1</v>
      </c>
      <c r="F173" s="106">
        <v>48.76</v>
      </c>
      <c r="G173" s="106">
        <f t="shared" si="5"/>
        <v>48.76</v>
      </c>
    </row>
    <row r="174" spans="1:7" s="107" customFormat="1" x14ac:dyDescent="0.25">
      <c r="A174" s="124" t="s">
        <v>912</v>
      </c>
      <c r="B174" s="123" t="s">
        <v>660</v>
      </c>
      <c r="C174" s="110" t="s">
        <v>393</v>
      </c>
      <c r="D174" s="123" t="s">
        <v>661</v>
      </c>
      <c r="E174" s="126">
        <v>3</v>
      </c>
      <c r="F174" s="106">
        <v>48.76</v>
      </c>
      <c r="G174" s="106">
        <f t="shared" si="5"/>
        <v>146.28</v>
      </c>
    </row>
    <row r="175" spans="1:7" s="107" customFormat="1" x14ac:dyDescent="0.25">
      <c r="A175" s="124" t="s">
        <v>913</v>
      </c>
      <c r="B175" s="123" t="s">
        <v>660</v>
      </c>
      <c r="C175" s="110" t="s">
        <v>394</v>
      </c>
      <c r="D175" s="123" t="s">
        <v>661</v>
      </c>
      <c r="E175" s="126">
        <v>2</v>
      </c>
      <c r="F175" s="106">
        <v>60.72</v>
      </c>
      <c r="G175" s="106">
        <f t="shared" si="5"/>
        <v>121.44</v>
      </c>
    </row>
    <row r="176" spans="1:7" s="107" customFormat="1" x14ac:dyDescent="0.25">
      <c r="A176" s="124" t="s">
        <v>914</v>
      </c>
      <c r="B176" s="123" t="s">
        <v>660</v>
      </c>
      <c r="C176" s="110" t="s">
        <v>395</v>
      </c>
      <c r="D176" s="123" t="s">
        <v>661</v>
      </c>
      <c r="E176" s="126">
        <v>2</v>
      </c>
      <c r="F176" s="106">
        <v>35.200000000000003</v>
      </c>
      <c r="G176" s="106">
        <f t="shared" si="5"/>
        <v>70.400000000000006</v>
      </c>
    </row>
    <row r="177" spans="1:7" s="107" customFormat="1" x14ac:dyDescent="0.25">
      <c r="A177" s="124" t="s">
        <v>915</v>
      </c>
      <c r="B177" s="123" t="s">
        <v>660</v>
      </c>
      <c r="C177" s="110" t="s">
        <v>396</v>
      </c>
      <c r="D177" s="123" t="s">
        <v>661</v>
      </c>
      <c r="E177" s="126">
        <v>9</v>
      </c>
      <c r="F177" s="106">
        <v>8.36</v>
      </c>
      <c r="G177" s="106">
        <f t="shared" si="5"/>
        <v>75.239999999999995</v>
      </c>
    </row>
    <row r="178" spans="1:7" s="107" customFormat="1" x14ac:dyDescent="0.25">
      <c r="A178" s="124" t="s">
        <v>916</v>
      </c>
      <c r="B178" s="123" t="s">
        <v>660</v>
      </c>
      <c r="C178" s="110" t="s">
        <v>397</v>
      </c>
      <c r="D178" s="123" t="s">
        <v>661</v>
      </c>
      <c r="E178" s="126">
        <v>80</v>
      </c>
      <c r="F178" s="106">
        <v>9.0399999999999991</v>
      </c>
      <c r="G178" s="106">
        <f t="shared" si="5"/>
        <v>723.19999999999993</v>
      </c>
    </row>
    <row r="179" spans="1:7" s="107" customFormat="1" x14ac:dyDescent="0.25">
      <c r="A179" s="124" t="s">
        <v>917</v>
      </c>
      <c r="B179" s="123" t="s">
        <v>660</v>
      </c>
      <c r="C179" s="110" t="s">
        <v>398</v>
      </c>
      <c r="D179" s="123" t="s">
        <v>661</v>
      </c>
      <c r="E179" s="126">
        <v>10</v>
      </c>
      <c r="F179" s="106">
        <v>17.920000000000002</v>
      </c>
      <c r="G179" s="106">
        <f t="shared" si="5"/>
        <v>179.20000000000002</v>
      </c>
    </row>
    <row r="180" spans="1:7" s="107" customFormat="1" x14ac:dyDescent="0.25">
      <c r="A180" s="124" t="s">
        <v>918</v>
      </c>
      <c r="B180" s="123" t="s">
        <v>660</v>
      </c>
      <c r="C180" s="110" t="s">
        <v>399</v>
      </c>
      <c r="D180" s="123" t="s">
        <v>661</v>
      </c>
      <c r="E180" s="126">
        <v>8</v>
      </c>
      <c r="F180" s="106">
        <v>44.88</v>
      </c>
      <c r="G180" s="106">
        <f t="shared" si="5"/>
        <v>359.04</v>
      </c>
    </row>
    <row r="181" spans="1:7" s="107" customFormat="1" x14ac:dyDescent="0.25">
      <c r="A181" s="124" t="s">
        <v>919</v>
      </c>
      <c r="B181" s="123" t="s">
        <v>660</v>
      </c>
      <c r="C181" s="110" t="s">
        <v>400</v>
      </c>
      <c r="D181" s="123" t="s">
        <v>661</v>
      </c>
      <c r="E181" s="126">
        <v>8</v>
      </c>
      <c r="F181" s="106">
        <v>10.6</v>
      </c>
      <c r="G181" s="106">
        <f t="shared" si="5"/>
        <v>84.8</v>
      </c>
    </row>
    <row r="182" spans="1:7" s="107" customFormat="1" x14ac:dyDescent="0.25">
      <c r="A182" s="124" t="s">
        <v>920</v>
      </c>
      <c r="B182" s="123" t="s">
        <v>660</v>
      </c>
      <c r="C182" s="110" t="s">
        <v>401</v>
      </c>
      <c r="D182" s="123" t="s">
        <v>661</v>
      </c>
      <c r="E182" s="126">
        <v>10</v>
      </c>
      <c r="F182" s="106">
        <v>34.68</v>
      </c>
      <c r="G182" s="106">
        <f t="shared" si="5"/>
        <v>346.8</v>
      </c>
    </row>
    <row r="183" spans="1:7" s="107" customFormat="1" x14ac:dyDescent="0.25">
      <c r="A183" s="124" t="s">
        <v>921</v>
      </c>
      <c r="B183" s="123" t="s">
        <v>660</v>
      </c>
      <c r="C183" s="110" t="s">
        <v>402</v>
      </c>
      <c r="D183" s="123" t="s">
        <v>661</v>
      </c>
      <c r="E183" s="126">
        <v>2</v>
      </c>
      <c r="F183" s="106">
        <v>21.24</v>
      </c>
      <c r="G183" s="106">
        <f t="shared" si="5"/>
        <v>42.48</v>
      </c>
    </row>
    <row r="184" spans="1:7" s="107" customFormat="1" x14ac:dyDescent="0.25">
      <c r="A184" s="124" t="s">
        <v>922</v>
      </c>
      <c r="B184" s="123" t="s">
        <v>660</v>
      </c>
      <c r="C184" s="110" t="s">
        <v>403</v>
      </c>
      <c r="D184" s="123" t="s">
        <v>661</v>
      </c>
      <c r="E184" s="126">
        <v>2</v>
      </c>
      <c r="F184" s="106">
        <v>25.08</v>
      </c>
      <c r="G184" s="106">
        <f t="shared" si="5"/>
        <v>50.16</v>
      </c>
    </row>
    <row r="185" spans="1:7" s="107" customFormat="1" x14ac:dyDescent="0.25">
      <c r="A185" s="124" t="s">
        <v>923</v>
      </c>
      <c r="B185" s="123" t="s">
        <v>660</v>
      </c>
      <c r="C185" s="110" t="s">
        <v>404</v>
      </c>
      <c r="D185" s="123" t="s">
        <v>661</v>
      </c>
      <c r="E185" s="126">
        <v>24</v>
      </c>
      <c r="F185" s="106">
        <v>0.4</v>
      </c>
      <c r="G185" s="106">
        <f t="shared" si="5"/>
        <v>9.6000000000000014</v>
      </c>
    </row>
    <row r="186" spans="1:7" s="107" customFormat="1" ht="16.5" x14ac:dyDescent="0.25">
      <c r="A186" s="124" t="s">
        <v>924</v>
      </c>
      <c r="B186" s="123" t="s">
        <v>660</v>
      </c>
      <c r="C186" s="110" t="s">
        <v>680</v>
      </c>
      <c r="D186" s="123" t="s">
        <v>661</v>
      </c>
      <c r="E186" s="126">
        <v>24</v>
      </c>
      <c r="F186" s="106">
        <v>0.68</v>
      </c>
      <c r="G186" s="106">
        <f t="shared" si="5"/>
        <v>16.32</v>
      </c>
    </row>
    <row r="187" spans="1:7" s="107" customFormat="1" x14ac:dyDescent="0.25">
      <c r="A187" s="124" t="s">
        <v>925</v>
      </c>
      <c r="B187" s="123" t="s">
        <v>660</v>
      </c>
      <c r="C187" s="110" t="s">
        <v>405</v>
      </c>
      <c r="D187" s="123" t="s">
        <v>661</v>
      </c>
      <c r="E187" s="126">
        <v>96</v>
      </c>
      <c r="F187" s="106">
        <v>0.68</v>
      </c>
      <c r="G187" s="106">
        <f t="shared" si="5"/>
        <v>65.28</v>
      </c>
    </row>
    <row r="188" spans="1:7" s="107" customFormat="1" x14ac:dyDescent="0.25">
      <c r="A188" s="124" t="s">
        <v>926</v>
      </c>
      <c r="B188" s="123" t="s">
        <v>660</v>
      </c>
      <c r="C188" s="110" t="s">
        <v>406</v>
      </c>
      <c r="D188" s="123" t="s">
        <v>661</v>
      </c>
      <c r="E188" s="126">
        <v>20</v>
      </c>
      <c r="F188" s="106">
        <v>1.24</v>
      </c>
      <c r="G188" s="106">
        <f t="shared" si="5"/>
        <v>24.8</v>
      </c>
    </row>
    <row r="189" spans="1:7" s="107" customFormat="1" x14ac:dyDescent="0.25">
      <c r="A189" s="124" t="s">
        <v>927</v>
      </c>
      <c r="B189" s="123" t="s">
        <v>660</v>
      </c>
      <c r="C189" s="110" t="s">
        <v>407</v>
      </c>
      <c r="D189" s="123" t="s">
        <v>661</v>
      </c>
      <c r="E189" s="126">
        <v>6</v>
      </c>
      <c r="F189" s="106">
        <v>0.84</v>
      </c>
      <c r="G189" s="106">
        <f t="shared" si="5"/>
        <v>5.04</v>
      </c>
    </row>
    <row r="190" spans="1:7" s="107" customFormat="1" x14ac:dyDescent="0.25">
      <c r="A190" s="124" t="s">
        <v>928</v>
      </c>
      <c r="B190" s="123" t="s">
        <v>660</v>
      </c>
      <c r="C190" s="110" t="s">
        <v>408</v>
      </c>
      <c r="D190" s="123" t="s">
        <v>661</v>
      </c>
      <c r="E190" s="126">
        <v>25</v>
      </c>
      <c r="F190" s="106">
        <v>1.48</v>
      </c>
      <c r="G190" s="106">
        <f t="shared" si="5"/>
        <v>37</v>
      </c>
    </row>
    <row r="191" spans="1:7" s="107" customFormat="1" x14ac:dyDescent="0.25">
      <c r="A191" s="124" t="s">
        <v>929</v>
      </c>
      <c r="B191" s="123" t="s">
        <v>660</v>
      </c>
      <c r="C191" s="110" t="s">
        <v>409</v>
      </c>
      <c r="D191" s="123" t="s">
        <v>663</v>
      </c>
      <c r="E191" s="126">
        <v>1</v>
      </c>
      <c r="F191" s="106">
        <v>154.80000000000001</v>
      </c>
      <c r="G191" s="106">
        <f t="shared" si="5"/>
        <v>154.80000000000001</v>
      </c>
    </row>
    <row r="192" spans="1:7" s="107" customFormat="1" x14ac:dyDescent="0.25">
      <c r="A192" s="124" t="s">
        <v>930</v>
      </c>
      <c r="B192" s="123" t="s">
        <v>660</v>
      </c>
      <c r="C192" s="110" t="s">
        <v>410</v>
      </c>
      <c r="D192" s="123" t="s">
        <v>663</v>
      </c>
      <c r="E192" s="126">
        <v>1</v>
      </c>
      <c r="F192" s="106">
        <v>122.6</v>
      </c>
      <c r="G192" s="106">
        <f t="shared" si="5"/>
        <v>122.6</v>
      </c>
    </row>
    <row r="193" spans="1:7" s="107" customFormat="1" x14ac:dyDescent="0.25">
      <c r="A193" s="124" t="s">
        <v>931</v>
      </c>
      <c r="B193" s="123" t="s">
        <v>660</v>
      </c>
      <c r="C193" s="110" t="s">
        <v>411</v>
      </c>
      <c r="D193" s="123" t="s">
        <v>662</v>
      </c>
      <c r="E193" s="126">
        <v>7</v>
      </c>
      <c r="F193" s="106">
        <v>23.6</v>
      </c>
      <c r="G193" s="106">
        <f t="shared" si="5"/>
        <v>165.20000000000002</v>
      </c>
    </row>
    <row r="194" spans="1:7" s="107" customFormat="1" x14ac:dyDescent="0.25">
      <c r="A194" s="124" t="s">
        <v>932</v>
      </c>
      <c r="B194" s="123" t="s">
        <v>660</v>
      </c>
      <c r="C194" s="110" t="s">
        <v>413</v>
      </c>
      <c r="D194" s="123" t="s">
        <v>661</v>
      </c>
      <c r="E194" s="126">
        <v>2</v>
      </c>
      <c r="F194" s="106">
        <v>6.6</v>
      </c>
      <c r="G194" s="106">
        <f t="shared" si="5"/>
        <v>13.2</v>
      </c>
    </row>
    <row r="195" spans="1:7" s="107" customFormat="1" x14ac:dyDescent="0.25">
      <c r="A195" s="124" t="s">
        <v>933</v>
      </c>
      <c r="B195" s="123" t="s">
        <v>660</v>
      </c>
      <c r="C195" s="110" t="s">
        <v>414</v>
      </c>
      <c r="D195" s="123" t="s">
        <v>661</v>
      </c>
      <c r="E195" s="126">
        <v>6</v>
      </c>
      <c r="F195" s="106">
        <v>8</v>
      </c>
      <c r="G195" s="106">
        <f t="shared" si="5"/>
        <v>48</v>
      </c>
    </row>
    <row r="196" spans="1:7" s="107" customFormat="1" x14ac:dyDescent="0.25">
      <c r="A196" s="124" t="s">
        <v>934</v>
      </c>
      <c r="B196" s="123" t="s">
        <v>660</v>
      </c>
      <c r="C196" s="110" t="s">
        <v>415</v>
      </c>
      <c r="D196" s="123" t="s">
        <v>661</v>
      </c>
      <c r="E196" s="126">
        <v>137</v>
      </c>
      <c r="F196" s="106">
        <v>0.64</v>
      </c>
      <c r="G196" s="106">
        <f t="shared" si="5"/>
        <v>87.68</v>
      </c>
    </row>
    <row r="197" spans="1:7" s="107" customFormat="1" x14ac:dyDescent="0.25">
      <c r="A197" s="124" t="s">
        <v>935</v>
      </c>
      <c r="B197" s="123" t="s">
        <v>660</v>
      </c>
      <c r="C197" s="110" t="s">
        <v>416</v>
      </c>
      <c r="D197" s="123" t="s">
        <v>661</v>
      </c>
      <c r="E197" s="126">
        <v>21</v>
      </c>
      <c r="F197" s="106">
        <v>1.92</v>
      </c>
      <c r="G197" s="106">
        <f t="shared" si="5"/>
        <v>40.32</v>
      </c>
    </row>
    <row r="198" spans="1:7" s="107" customFormat="1" x14ac:dyDescent="0.25">
      <c r="A198" s="124" t="s">
        <v>936</v>
      </c>
      <c r="B198" s="123" t="s">
        <v>660</v>
      </c>
      <c r="C198" s="110" t="s">
        <v>417</v>
      </c>
      <c r="D198" s="123" t="s">
        <v>661</v>
      </c>
      <c r="E198" s="126">
        <v>49</v>
      </c>
      <c r="F198" s="106">
        <v>2</v>
      </c>
      <c r="G198" s="106">
        <f t="shared" si="5"/>
        <v>98</v>
      </c>
    </row>
    <row r="199" spans="1:7" s="107" customFormat="1" x14ac:dyDescent="0.25">
      <c r="A199" s="124" t="s">
        <v>937</v>
      </c>
      <c r="B199" s="123" t="s">
        <v>660</v>
      </c>
      <c r="C199" s="110" t="s">
        <v>418</v>
      </c>
      <c r="D199" s="123" t="s">
        <v>665</v>
      </c>
      <c r="E199" s="126">
        <v>25</v>
      </c>
      <c r="F199" s="106">
        <v>17.600000000000001</v>
      </c>
      <c r="G199" s="106">
        <f t="shared" si="5"/>
        <v>440.00000000000006</v>
      </c>
    </row>
    <row r="200" spans="1:7" s="107" customFormat="1" x14ac:dyDescent="0.25">
      <c r="A200" s="124" t="s">
        <v>938</v>
      </c>
      <c r="B200" s="123" t="s">
        <v>660</v>
      </c>
      <c r="C200" s="110" t="s">
        <v>419</v>
      </c>
      <c r="D200" s="123" t="s">
        <v>661</v>
      </c>
      <c r="E200" s="126">
        <v>60</v>
      </c>
      <c r="F200" s="106">
        <v>7.8</v>
      </c>
      <c r="G200" s="106">
        <f t="shared" si="5"/>
        <v>468</v>
      </c>
    </row>
    <row r="201" spans="1:7" s="107" customFormat="1" x14ac:dyDescent="0.25">
      <c r="A201" s="124" t="s">
        <v>939</v>
      </c>
      <c r="B201" s="123" t="s">
        <v>660</v>
      </c>
      <c r="C201" s="110" t="s">
        <v>420</v>
      </c>
      <c r="D201" s="123" t="s">
        <v>661</v>
      </c>
      <c r="E201" s="126">
        <v>444</v>
      </c>
      <c r="F201" s="106">
        <v>1.04</v>
      </c>
      <c r="G201" s="106">
        <f t="shared" si="5"/>
        <v>461.76</v>
      </c>
    </row>
    <row r="202" spans="1:7" s="107" customFormat="1" x14ac:dyDescent="0.25">
      <c r="A202" s="124" t="s">
        <v>940</v>
      </c>
      <c r="B202" s="123" t="s">
        <v>660</v>
      </c>
      <c r="C202" s="110" t="s">
        <v>421</v>
      </c>
      <c r="D202" s="123" t="s">
        <v>665</v>
      </c>
      <c r="E202" s="126">
        <v>42</v>
      </c>
      <c r="F202" s="106">
        <v>36.08</v>
      </c>
      <c r="G202" s="106">
        <f t="shared" si="5"/>
        <v>1515.36</v>
      </c>
    </row>
    <row r="203" spans="1:7" s="107" customFormat="1" x14ac:dyDescent="0.25">
      <c r="A203" s="124" t="s">
        <v>941</v>
      </c>
      <c r="B203" s="123" t="s">
        <v>660</v>
      </c>
      <c r="C203" s="110" t="s">
        <v>422</v>
      </c>
      <c r="D203" s="123" t="s">
        <v>665</v>
      </c>
      <c r="E203" s="126">
        <v>3</v>
      </c>
      <c r="F203" s="106">
        <v>38</v>
      </c>
      <c r="G203" s="106">
        <f t="shared" si="5"/>
        <v>114</v>
      </c>
    </row>
    <row r="204" spans="1:7" s="107" customFormat="1" x14ac:dyDescent="0.25">
      <c r="A204" s="124" t="s">
        <v>942</v>
      </c>
      <c r="B204" s="123" t="s">
        <v>660</v>
      </c>
      <c r="C204" s="110" t="s">
        <v>423</v>
      </c>
      <c r="D204" s="123" t="s">
        <v>661</v>
      </c>
      <c r="E204" s="126">
        <v>10</v>
      </c>
      <c r="F204" s="106">
        <v>10.199999999999999</v>
      </c>
      <c r="G204" s="106">
        <f t="shared" si="5"/>
        <v>102</v>
      </c>
    </row>
    <row r="205" spans="1:7" s="107" customFormat="1" x14ac:dyDescent="0.25">
      <c r="A205" s="124" t="s">
        <v>943</v>
      </c>
      <c r="B205" s="123" t="s">
        <v>660</v>
      </c>
      <c r="C205" s="110" t="s">
        <v>424</v>
      </c>
      <c r="D205" s="123" t="s">
        <v>661</v>
      </c>
      <c r="E205" s="126">
        <v>3</v>
      </c>
      <c r="F205" s="106">
        <v>13.36</v>
      </c>
      <c r="G205" s="106">
        <f t="shared" si="5"/>
        <v>40.08</v>
      </c>
    </row>
    <row r="206" spans="1:7" s="107" customFormat="1" x14ac:dyDescent="0.25">
      <c r="A206" s="124" t="s">
        <v>944</v>
      </c>
      <c r="B206" s="123" t="s">
        <v>660</v>
      </c>
      <c r="C206" s="110" t="s">
        <v>425</v>
      </c>
      <c r="D206" s="123" t="s">
        <v>661</v>
      </c>
      <c r="E206" s="126">
        <v>5</v>
      </c>
      <c r="F206" s="106">
        <v>15.64</v>
      </c>
      <c r="G206" s="106">
        <f t="shared" si="5"/>
        <v>78.2</v>
      </c>
    </row>
    <row r="207" spans="1:7" s="107" customFormat="1" x14ac:dyDescent="0.25">
      <c r="A207" s="124" t="s">
        <v>945</v>
      </c>
      <c r="B207" s="123" t="s">
        <v>660</v>
      </c>
      <c r="C207" s="110" t="s">
        <v>426</v>
      </c>
      <c r="D207" s="123" t="s">
        <v>661</v>
      </c>
      <c r="E207" s="126">
        <v>13</v>
      </c>
      <c r="F207" s="106">
        <v>19.36</v>
      </c>
      <c r="G207" s="106">
        <f t="shared" si="5"/>
        <v>251.68</v>
      </c>
    </row>
    <row r="208" spans="1:7" s="107" customFormat="1" x14ac:dyDescent="0.25">
      <c r="A208" s="124" t="s">
        <v>946</v>
      </c>
      <c r="B208" s="123" t="s">
        <v>660</v>
      </c>
      <c r="C208" s="110" t="s">
        <v>427</v>
      </c>
      <c r="D208" s="123" t="s">
        <v>661</v>
      </c>
      <c r="E208" s="126">
        <v>6</v>
      </c>
      <c r="F208" s="106">
        <v>6.84</v>
      </c>
      <c r="G208" s="106">
        <f t="shared" si="5"/>
        <v>41.04</v>
      </c>
    </row>
    <row r="209" spans="1:7" s="107" customFormat="1" x14ac:dyDescent="0.25">
      <c r="A209" s="124" t="s">
        <v>947</v>
      </c>
      <c r="B209" s="123" t="s">
        <v>660</v>
      </c>
      <c r="C209" s="110" t="s">
        <v>428</v>
      </c>
      <c r="D209" s="123" t="s">
        <v>665</v>
      </c>
      <c r="E209" s="126">
        <v>21</v>
      </c>
      <c r="F209" s="106">
        <v>16.12</v>
      </c>
      <c r="G209" s="106">
        <f t="shared" si="5"/>
        <v>338.52000000000004</v>
      </c>
    </row>
    <row r="210" spans="1:7" s="107" customFormat="1" x14ac:dyDescent="0.25">
      <c r="A210" s="124" t="s">
        <v>948</v>
      </c>
      <c r="B210" s="123" t="s">
        <v>660</v>
      </c>
      <c r="C210" s="110" t="s">
        <v>429</v>
      </c>
      <c r="D210" s="123" t="s">
        <v>665</v>
      </c>
      <c r="E210" s="126">
        <v>2</v>
      </c>
      <c r="F210" s="106">
        <v>16.72</v>
      </c>
      <c r="G210" s="106">
        <f t="shared" si="5"/>
        <v>33.44</v>
      </c>
    </row>
    <row r="211" spans="1:7" s="107" customFormat="1" x14ac:dyDescent="0.25">
      <c r="A211" s="124" t="s">
        <v>949</v>
      </c>
      <c r="B211" s="123" t="s">
        <v>660</v>
      </c>
      <c r="C211" s="110" t="s">
        <v>430</v>
      </c>
      <c r="D211" s="123" t="s">
        <v>665</v>
      </c>
      <c r="E211" s="126">
        <v>30</v>
      </c>
      <c r="F211" s="106">
        <v>18.48</v>
      </c>
      <c r="G211" s="106">
        <f t="shared" si="5"/>
        <v>554.4</v>
      </c>
    </row>
    <row r="212" spans="1:7" s="107" customFormat="1" x14ac:dyDescent="0.25">
      <c r="A212" s="124" t="s">
        <v>950</v>
      </c>
      <c r="B212" s="123" t="s">
        <v>660</v>
      </c>
      <c r="C212" s="110" t="s">
        <v>431</v>
      </c>
      <c r="D212" s="123" t="s">
        <v>661</v>
      </c>
      <c r="E212" s="126">
        <v>96</v>
      </c>
      <c r="F212" s="106">
        <v>2.08</v>
      </c>
      <c r="G212" s="106">
        <f t="shared" si="5"/>
        <v>199.68</v>
      </c>
    </row>
    <row r="213" spans="1:7" s="107" customFormat="1" x14ac:dyDescent="0.25">
      <c r="A213" s="124" t="s">
        <v>951</v>
      </c>
      <c r="B213" s="123" t="s">
        <v>660</v>
      </c>
      <c r="C213" s="110" t="s">
        <v>432</v>
      </c>
      <c r="D213" s="123" t="s">
        <v>665</v>
      </c>
      <c r="E213" s="126">
        <v>126</v>
      </c>
      <c r="F213" s="106">
        <v>30.8</v>
      </c>
      <c r="G213" s="106">
        <f t="shared" si="5"/>
        <v>3880.8</v>
      </c>
    </row>
    <row r="214" spans="1:7" s="107" customFormat="1" x14ac:dyDescent="0.25">
      <c r="A214" s="124" t="s">
        <v>952</v>
      </c>
      <c r="B214" s="123" t="s">
        <v>660</v>
      </c>
      <c r="C214" s="110" t="s">
        <v>433</v>
      </c>
      <c r="D214" s="123" t="s">
        <v>661</v>
      </c>
      <c r="E214" s="126">
        <v>6</v>
      </c>
      <c r="F214" s="106">
        <v>3.72</v>
      </c>
      <c r="G214" s="106">
        <f t="shared" ref="G214:G277" si="6">E214*F214</f>
        <v>22.32</v>
      </c>
    </row>
    <row r="215" spans="1:7" s="107" customFormat="1" x14ac:dyDescent="0.25">
      <c r="A215" s="124" t="s">
        <v>953</v>
      </c>
      <c r="B215" s="123" t="s">
        <v>660</v>
      </c>
      <c r="C215" s="110" t="s">
        <v>434</v>
      </c>
      <c r="D215" s="123" t="s">
        <v>661</v>
      </c>
      <c r="E215" s="126">
        <v>1</v>
      </c>
      <c r="F215" s="106">
        <v>122.56</v>
      </c>
      <c r="G215" s="106">
        <f t="shared" si="6"/>
        <v>122.56</v>
      </c>
    </row>
    <row r="216" spans="1:7" s="107" customFormat="1" x14ac:dyDescent="0.25">
      <c r="A216" s="124" t="s">
        <v>954</v>
      </c>
      <c r="B216" s="123" t="s">
        <v>660</v>
      </c>
      <c r="C216" s="110" t="s">
        <v>435</v>
      </c>
      <c r="D216" s="123" t="s">
        <v>661</v>
      </c>
      <c r="E216" s="126">
        <v>6</v>
      </c>
      <c r="F216" s="106">
        <v>23.6</v>
      </c>
      <c r="G216" s="106">
        <f t="shared" si="6"/>
        <v>141.60000000000002</v>
      </c>
    </row>
    <row r="217" spans="1:7" s="107" customFormat="1" x14ac:dyDescent="0.25">
      <c r="A217" s="124" t="s">
        <v>955</v>
      </c>
      <c r="B217" s="123" t="s">
        <v>660</v>
      </c>
      <c r="C217" s="110" t="s">
        <v>436</v>
      </c>
      <c r="D217" s="123" t="s">
        <v>661</v>
      </c>
      <c r="E217" s="126">
        <v>4</v>
      </c>
      <c r="F217" s="106">
        <v>38.68</v>
      </c>
      <c r="G217" s="106">
        <f t="shared" si="6"/>
        <v>154.72</v>
      </c>
    </row>
    <row r="218" spans="1:7" s="107" customFormat="1" x14ac:dyDescent="0.25">
      <c r="A218" s="124" t="s">
        <v>956</v>
      </c>
      <c r="B218" s="123" t="s">
        <v>660</v>
      </c>
      <c r="C218" s="110" t="s">
        <v>437</v>
      </c>
      <c r="D218" s="123" t="s">
        <v>661</v>
      </c>
      <c r="E218" s="126">
        <v>8</v>
      </c>
      <c r="F218" s="106">
        <v>6.36</v>
      </c>
      <c r="G218" s="106">
        <f t="shared" si="6"/>
        <v>50.88</v>
      </c>
    </row>
    <row r="219" spans="1:7" s="107" customFormat="1" x14ac:dyDescent="0.25">
      <c r="A219" s="124" t="s">
        <v>957</v>
      </c>
      <c r="B219" s="123" t="s">
        <v>660</v>
      </c>
      <c r="C219" s="110" t="s">
        <v>113</v>
      </c>
      <c r="D219" s="123" t="s">
        <v>661</v>
      </c>
      <c r="E219" s="126">
        <v>252</v>
      </c>
      <c r="F219" s="106">
        <v>1.36</v>
      </c>
      <c r="G219" s="106">
        <f t="shared" si="6"/>
        <v>342.72</v>
      </c>
    </row>
    <row r="220" spans="1:7" s="107" customFormat="1" x14ac:dyDescent="0.25">
      <c r="A220" s="124" t="s">
        <v>958</v>
      </c>
      <c r="B220" s="123" t="s">
        <v>660</v>
      </c>
      <c r="C220" s="110" t="s">
        <v>438</v>
      </c>
      <c r="D220" s="123" t="s">
        <v>665</v>
      </c>
      <c r="E220" s="126">
        <v>7</v>
      </c>
      <c r="F220" s="106">
        <v>20.399999999999999</v>
      </c>
      <c r="G220" s="106">
        <f t="shared" si="6"/>
        <v>142.79999999999998</v>
      </c>
    </row>
    <row r="221" spans="1:7" s="107" customFormat="1" x14ac:dyDescent="0.25">
      <c r="A221" s="124" t="s">
        <v>959</v>
      </c>
      <c r="B221" s="123" t="s">
        <v>660</v>
      </c>
      <c r="C221" s="110" t="s">
        <v>439</v>
      </c>
      <c r="D221" s="123" t="s">
        <v>661</v>
      </c>
      <c r="E221" s="126">
        <v>24</v>
      </c>
      <c r="F221" s="106">
        <v>1.8</v>
      </c>
      <c r="G221" s="106">
        <f t="shared" si="6"/>
        <v>43.2</v>
      </c>
    </row>
    <row r="222" spans="1:7" s="107" customFormat="1" x14ac:dyDescent="0.25">
      <c r="A222" s="124" t="s">
        <v>960</v>
      </c>
      <c r="B222" s="123" t="s">
        <v>660</v>
      </c>
      <c r="C222" s="110" t="s">
        <v>440</v>
      </c>
      <c r="D222" s="123" t="s">
        <v>661</v>
      </c>
      <c r="E222" s="126">
        <v>38</v>
      </c>
      <c r="F222" s="106">
        <v>1.4</v>
      </c>
      <c r="G222" s="106">
        <f t="shared" si="6"/>
        <v>53.199999999999996</v>
      </c>
    </row>
    <row r="223" spans="1:7" s="107" customFormat="1" x14ac:dyDescent="0.25">
      <c r="A223" s="124" t="s">
        <v>961</v>
      </c>
      <c r="B223" s="123" t="s">
        <v>660</v>
      </c>
      <c r="C223" s="110" t="s">
        <v>441</v>
      </c>
      <c r="D223" s="123" t="s">
        <v>662</v>
      </c>
      <c r="E223" s="126">
        <v>26</v>
      </c>
      <c r="F223" s="106">
        <v>4.84</v>
      </c>
      <c r="G223" s="106">
        <f t="shared" si="6"/>
        <v>125.84</v>
      </c>
    </row>
    <row r="224" spans="1:7" s="107" customFormat="1" x14ac:dyDescent="0.25">
      <c r="A224" s="124" t="s">
        <v>962</v>
      </c>
      <c r="B224" s="123" t="s">
        <v>660</v>
      </c>
      <c r="C224" s="110" t="s">
        <v>442</v>
      </c>
      <c r="D224" s="123" t="s">
        <v>661</v>
      </c>
      <c r="E224" s="126">
        <v>329</v>
      </c>
      <c r="F224" s="106">
        <v>1.92</v>
      </c>
      <c r="G224" s="106">
        <f t="shared" si="6"/>
        <v>631.67999999999995</v>
      </c>
    </row>
    <row r="225" spans="1:7" s="107" customFormat="1" x14ac:dyDescent="0.25">
      <c r="A225" s="124" t="s">
        <v>963</v>
      </c>
      <c r="B225" s="123" t="s">
        <v>660</v>
      </c>
      <c r="C225" s="110" t="s">
        <v>443</v>
      </c>
      <c r="D225" s="123" t="s">
        <v>661</v>
      </c>
      <c r="E225" s="126">
        <v>620</v>
      </c>
      <c r="F225" s="106">
        <v>1.52</v>
      </c>
      <c r="G225" s="106">
        <f t="shared" si="6"/>
        <v>942.4</v>
      </c>
    </row>
    <row r="226" spans="1:7" s="107" customFormat="1" x14ac:dyDescent="0.25">
      <c r="A226" s="124" t="s">
        <v>964</v>
      </c>
      <c r="B226" s="123" t="s">
        <v>660</v>
      </c>
      <c r="C226" s="110" t="s">
        <v>444</v>
      </c>
      <c r="D226" s="123" t="s">
        <v>663</v>
      </c>
      <c r="E226" s="126">
        <v>16</v>
      </c>
      <c r="F226" s="106">
        <v>28.8</v>
      </c>
      <c r="G226" s="106">
        <f t="shared" si="6"/>
        <v>460.8</v>
      </c>
    </row>
    <row r="227" spans="1:7" s="107" customFormat="1" x14ac:dyDescent="0.25">
      <c r="A227" s="124" t="s">
        <v>965</v>
      </c>
      <c r="B227" s="123" t="s">
        <v>660</v>
      </c>
      <c r="C227" s="110" t="s">
        <v>445</v>
      </c>
      <c r="D227" s="123" t="s">
        <v>663</v>
      </c>
      <c r="E227" s="126">
        <v>18</v>
      </c>
      <c r="F227" s="106">
        <v>18.079999999999998</v>
      </c>
      <c r="G227" s="106">
        <f t="shared" si="6"/>
        <v>325.43999999999994</v>
      </c>
    </row>
    <row r="228" spans="1:7" s="107" customFormat="1" x14ac:dyDescent="0.25">
      <c r="A228" s="124" t="s">
        <v>966</v>
      </c>
      <c r="B228" s="123" t="s">
        <v>660</v>
      </c>
      <c r="C228" s="110" t="s">
        <v>446</v>
      </c>
      <c r="D228" s="123" t="s">
        <v>661</v>
      </c>
      <c r="E228" s="126">
        <v>2</v>
      </c>
      <c r="F228" s="106">
        <v>28.4</v>
      </c>
      <c r="G228" s="106">
        <f t="shared" si="6"/>
        <v>56.8</v>
      </c>
    </row>
    <row r="229" spans="1:7" s="107" customFormat="1" x14ac:dyDescent="0.25">
      <c r="A229" s="124" t="s">
        <v>967</v>
      </c>
      <c r="B229" s="123" t="s">
        <v>660</v>
      </c>
      <c r="C229" s="110" t="s">
        <v>447</v>
      </c>
      <c r="D229" s="123" t="s">
        <v>661</v>
      </c>
      <c r="E229" s="126">
        <v>46</v>
      </c>
      <c r="F229" s="106">
        <v>25.8</v>
      </c>
      <c r="G229" s="106">
        <f t="shared" si="6"/>
        <v>1186.8</v>
      </c>
    </row>
    <row r="230" spans="1:7" s="107" customFormat="1" x14ac:dyDescent="0.25">
      <c r="A230" s="124" t="s">
        <v>968</v>
      </c>
      <c r="B230" s="123" t="s">
        <v>660</v>
      </c>
      <c r="C230" s="110" t="s">
        <v>448</v>
      </c>
      <c r="D230" s="123" t="s">
        <v>661</v>
      </c>
      <c r="E230" s="126">
        <v>30</v>
      </c>
      <c r="F230" s="106">
        <v>25.8</v>
      </c>
      <c r="G230" s="106">
        <f t="shared" si="6"/>
        <v>774</v>
      </c>
    </row>
    <row r="231" spans="1:7" s="107" customFormat="1" x14ac:dyDescent="0.25">
      <c r="A231" s="124" t="s">
        <v>969</v>
      </c>
      <c r="B231" s="123" t="s">
        <v>660</v>
      </c>
      <c r="C231" s="110" t="s">
        <v>449</v>
      </c>
      <c r="D231" s="123" t="s">
        <v>661</v>
      </c>
      <c r="E231" s="126">
        <v>62</v>
      </c>
      <c r="F231" s="106">
        <v>12.92</v>
      </c>
      <c r="G231" s="106">
        <f t="shared" si="6"/>
        <v>801.04</v>
      </c>
    </row>
    <row r="232" spans="1:7" s="107" customFormat="1" x14ac:dyDescent="0.25">
      <c r="A232" s="124" t="s">
        <v>970</v>
      </c>
      <c r="B232" s="123" t="s">
        <v>660</v>
      </c>
      <c r="C232" s="110" t="s">
        <v>450</v>
      </c>
      <c r="D232" s="123" t="s">
        <v>661</v>
      </c>
      <c r="E232" s="126">
        <v>55</v>
      </c>
      <c r="F232" s="106">
        <v>12.92</v>
      </c>
      <c r="G232" s="106">
        <f t="shared" si="6"/>
        <v>710.6</v>
      </c>
    </row>
    <row r="233" spans="1:7" s="107" customFormat="1" x14ac:dyDescent="0.25">
      <c r="A233" s="124" t="s">
        <v>971</v>
      </c>
      <c r="B233" s="123" t="s">
        <v>660</v>
      </c>
      <c r="C233" s="110" t="s">
        <v>451</v>
      </c>
      <c r="D233" s="123" t="s">
        <v>661</v>
      </c>
      <c r="E233" s="126">
        <v>6</v>
      </c>
      <c r="F233" s="106">
        <v>12.92</v>
      </c>
      <c r="G233" s="106">
        <f t="shared" si="6"/>
        <v>77.52</v>
      </c>
    </row>
    <row r="234" spans="1:7" s="107" customFormat="1" x14ac:dyDescent="0.25">
      <c r="A234" s="124" t="s">
        <v>972</v>
      </c>
      <c r="B234" s="123" t="s">
        <v>660</v>
      </c>
      <c r="C234" s="110" t="s">
        <v>452</v>
      </c>
      <c r="D234" s="123" t="s">
        <v>661</v>
      </c>
      <c r="E234" s="126">
        <v>15</v>
      </c>
      <c r="F234" s="106">
        <v>21.4</v>
      </c>
      <c r="G234" s="106">
        <f t="shared" si="6"/>
        <v>321</v>
      </c>
    </row>
    <row r="235" spans="1:7" s="107" customFormat="1" x14ac:dyDescent="0.25">
      <c r="A235" s="124" t="s">
        <v>973</v>
      </c>
      <c r="B235" s="123" t="s">
        <v>660</v>
      </c>
      <c r="C235" s="110" t="s">
        <v>453</v>
      </c>
      <c r="D235" s="123" t="s">
        <v>661</v>
      </c>
      <c r="E235" s="126">
        <v>36</v>
      </c>
      <c r="F235" s="106">
        <v>3.88</v>
      </c>
      <c r="G235" s="106">
        <f t="shared" si="6"/>
        <v>139.68</v>
      </c>
    </row>
    <row r="236" spans="1:7" s="107" customFormat="1" x14ac:dyDescent="0.25">
      <c r="A236" s="124" t="s">
        <v>974</v>
      </c>
      <c r="B236" s="123" t="s">
        <v>660</v>
      </c>
      <c r="C236" s="110" t="s">
        <v>454</v>
      </c>
      <c r="D236" s="123" t="s">
        <v>661</v>
      </c>
      <c r="E236" s="126">
        <v>70</v>
      </c>
      <c r="F236" s="106">
        <v>3.88</v>
      </c>
      <c r="G236" s="106">
        <f t="shared" si="6"/>
        <v>271.59999999999997</v>
      </c>
    </row>
    <row r="237" spans="1:7" s="107" customFormat="1" x14ac:dyDescent="0.25">
      <c r="A237" s="124" t="s">
        <v>975</v>
      </c>
      <c r="B237" s="123" t="s">
        <v>660</v>
      </c>
      <c r="C237" s="110" t="s">
        <v>455</v>
      </c>
      <c r="D237" s="123" t="s">
        <v>661</v>
      </c>
      <c r="E237" s="126">
        <v>66</v>
      </c>
      <c r="F237" s="106">
        <v>3.88</v>
      </c>
      <c r="G237" s="106">
        <f t="shared" si="6"/>
        <v>256.08</v>
      </c>
    </row>
    <row r="238" spans="1:7" s="107" customFormat="1" x14ac:dyDescent="0.25">
      <c r="A238" s="124" t="s">
        <v>976</v>
      </c>
      <c r="B238" s="123" t="s">
        <v>660</v>
      </c>
      <c r="C238" s="110" t="s">
        <v>456</v>
      </c>
      <c r="D238" s="123" t="s">
        <v>661</v>
      </c>
      <c r="E238" s="126">
        <v>336</v>
      </c>
      <c r="F238" s="106">
        <v>3.88</v>
      </c>
      <c r="G238" s="106">
        <f t="shared" si="6"/>
        <v>1303.68</v>
      </c>
    </row>
    <row r="239" spans="1:7" s="107" customFormat="1" x14ac:dyDescent="0.25">
      <c r="A239" s="124" t="s">
        <v>977</v>
      </c>
      <c r="B239" s="123" t="s">
        <v>660</v>
      </c>
      <c r="C239" s="110" t="s">
        <v>457</v>
      </c>
      <c r="D239" s="123" t="s">
        <v>661</v>
      </c>
      <c r="E239" s="126">
        <v>24</v>
      </c>
      <c r="F239" s="106">
        <v>3.88</v>
      </c>
      <c r="G239" s="106">
        <f t="shared" si="6"/>
        <v>93.12</v>
      </c>
    </row>
    <row r="240" spans="1:7" s="107" customFormat="1" x14ac:dyDescent="0.25">
      <c r="A240" s="124" t="s">
        <v>978</v>
      </c>
      <c r="B240" s="123" t="s">
        <v>660</v>
      </c>
      <c r="C240" s="110" t="s">
        <v>458</v>
      </c>
      <c r="D240" s="123" t="s">
        <v>661</v>
      </c>
      <c r="E240" s="126">
        <v>15</v>
      </c>
      <c r="F240" s="106">
        <v>7.08</v>
      </c>
      <c r="G240" s="106">
        <f t="shared" si="6"/>
        <v>106.2</v>
      </c>
    </row>
    <row r="241" spans="1:7" s="107" customFormat="1" x14ac:dyDescent="0.25">
      <c r="A241" s="124" t="s">
        <v>979</v>
      </c>
      <c r="B241" s="123" t="s">
        <v>660</v>
      </c>
      <c r="C241" s="110" t="s">
        <v>459</v>
      </c>
      <c r="D241" s="123" t="s">
        <v>661</v>
      </c>
      <c r="E241" s="126">
        <v>9</v>
      </c>
      <c r="F241" s="106">
        <v>7.08</v>
      </c>
      <c r="G241" s="106">
        <f t="shared" si="6"/>
        <v>63.72</v>
      </c>
    </row>
    <row r="242" spans="1:7" s="107" customFormat="1" x14ac:dyDescent="0.25">
      <c r="A242" s="124" t="s">
        <v>980</v>
      </c>
      <c r="B242" s="123" t="s">
        <v>660</v>
      </c>
      <c r="C242" s="110" t="s">
        <v>460</v>
      </c>
      <c r="D242" s="123" t="s">
        <v>661</v>
      </c>
      <c r="E242" s="126">
        <v>25</v>
      </c>
      <c r="F242" s="106">
        <v>7.08</v>
      </c>
      <c r="G242" s="106">
        <f t="shared" si="6"/>
        <v>177</v>
      </c>
    </row>
    <row r="243" spans="1:7" s="107" customFormat="1" x14ac:dyDescent="0.25">
      <c r="A243" s="124" t="s">
        <v>981</v>
      </c>
      <c r="B243" s="123" t="s">
        <v>660</v>
      </c>
      <c r="C243" s="110" t="s">
        <v>461</v>
      </c>
      <c r="D243" s="123" t="s">
        <v>661</v>
      </c>
      <c r="E243" s="126">
        <v>1</v>
      </c>
      <c r="F243" s="106">
        <v>4.4000000000000004</v>
      </c>
      <c r="G243" s="106">
        <f t="shared" si="6"/>
        <v>4.4000000000000004</v>
      </c>
    </row>
    <row r="244" spans="1:7" s="107" customFormat="1" x14ac:dyDescent="0.25">
      <c r="A244" s="124" t="s">
        <v>982</v>
      </c>
      <c r="B244" s="123" t="s">
        <v>660</v>
      </c>
      <c r="C244" s="110" t="s">
        <v>462</v>
      </c>
      <c r="D244" s="123" t="s">
        <v>661</v>
      </c>
      <c r="E244" s="126">
        <v>2</v>
      </c>
      <c r="F244" s="106">
        <v>6.6</v>
      </c>
      <c r="G244" s="106">
        <f t="shared" si="6"/>
        <v>13.2</v>
      </c>
    </row>
    <row r="245" spans="1:7" s="107" customFormat="1" x14ac:dyDescent="0.25">
      <c r="A245" s="124" t="s">
        <v>983</v>
      </c>
      <c r="B245" s="123" t="s">
        <v>660</v>
      </c>
      <c r="C245" s="110" t="s">
        <v>463</v>
      </c>
      <c r="D245" s="123" t="s">
        <v>661</v>
      </c>
      <c r="E245" s="126">
        <v>4</v>
      </c>
      <c r="F245" s="106">
        <v>7.92</v>
      </c>
      <c r="G245" s="106">
        <f t="shared" si="6"/>
        <v>31.68</v>
      </c>
    </row>
    <row r="246" spans="1:7" s="107" customFormat="1" x14ac:dyDescent="0.25">
      <c r="A246" s="124" t="s">
        <v>984</v>
      </c>
      <c r="B246" s="123" t="s">
        <v>660</v>
      </c>
      <c r="C246" s="110" t="s">
        <v>464</v>
      </c>
      <c r="D246" s="123" t="s">
        <v>661</v>
      </c>
      <c r="E246" s="126">
        <v>29</v>
      </c>
      <c r="F246" s="106">
        <v>8.8000000000000007</v>
      </c>
      <c r="G246" s="106">
        <f t="shared" si="6"/>
        <v>255.20000000000002</v>
      </c>
    </row>
    <row r="247" spans="1:7" s="107" customFormat="1" x14ac:dyDescent="0.25">
      <c r="A247" s="124" t="s">
        <v>985</v>
      </c>
      <c r="B247" s="123" t="s">
        <v>660</v>
      </c>
      <c r="C247" s="110" t="s">
        <v>465</v>
      </c>
      <c r="D247" s="123" t="s">
        <v>661</v>
      </c>
      <c r="E247" s="126">
        <v>1</v>
      </c>
      <c r="F247" s="106">
        <v>19.8</v>
      </c>
      <c r="G247" s="106">
        <f t="shared" si="6"/>
        <v>19.8</v>
      </c>
    </row>
    <row r="248" spans="1:7" s="107" customFormat="1" x14ac:dyDescent="0.25">
      <c r="A248" s="124" t="s">
        <v>986</v>
      </c>
      <c r="B248" s="123" t="s">
        <v>660</v>
      </c>
      <c r="C248" s="110" t="s">
        <v>466</v>
      </c>
      <c r="D248" s="123" t="s">
        <v>661</v>
      </c>
      <c r="E248" s="126">
        <v>6</v>
      </c>
      <c r="F248" s="106">
        <v>22</v>
      </c>
      <c r="G248" s="106">
        <f t="shared" si="6"/>
        <v>132</v>
      </c>
    </row>
    <row r="249" spans="1:7" s="107" customFormat="1" x14ac:dyDescent="0.25">
      <c r="A249" s="124" t="s">
        <v>987</v>
      </c>
      <c r="B249" s="123" t="s">
        <v>660</v>
      </c>
      <c r="C249" s="110" t="s">
        <v>467</v>
      </c>
      <c r="D249" s="123" t="s">
        <v>661</v>
      </c>
      <c r="E249" s="126">
        <v>11</v>
      </c>
      <c r="F249" s="106">
        <v>24.2</v>
      </c>
      <c r="G249" s="106">
        <f t="shared" si="6"/>
        <v>266.2</v>
      </c>
    </row>
    <row r="250" spans="1:7" s="107" customFormat="1" x14ac:dyDescent="0.25">
      <c r="A250" s="124" t="s">
        <v>988</v>
      </c>
      <c r="B250" s="123" t="s">
        <v>660</v>
      </c>
      <c r="C250" s="110" t="s">
        <v>468</v>
      </c>
      <c r="D250" s="123" t="s">
        <v>661</v>
      </c>
      <c r="E250" s="126">
        <v>6</v>
      </c>
      <c r="F250" s="106">
        <v>9.24</v>
      </c>
      <c r="G250" s="106">
        <f t="shared" si="6"/>
        <v>55.44</v>
      </c>
    </row>
    <row r="251" spans="1:7" s="107" customFormat="1" x14ac:dyDescent="0.25">
      <c r="A251" s="124" t="s">
        <v>989</v>
      </c>
      <c r="B251" s="123" t="s">
        <v>660</v>
      </c>
      <c r="C251" s="110" t="s">
        <v>469</v>
      </c>
      <c r="D251" s="123" t="s">
        <v>661</v>
      </c>
      <c r="E251" s="126">
        <v>39</v>
      </c>
      <c r="F251" s="106">
        <v>24.2</v>
      </c>
      <c r="G251" s="106">
        <f t="shared" si="6"/>
        <v>943.8</v>
      </c>
    </row>
    <row r="252" spans="1:7" s="107" customFormat="1" x14ac:dyDescent="0.25">
      <c r="A252" s="124" t="s">
        <v>990</v>
      </c>
      <c r="B252" s="123" t="s">
        <v>660</v>
      </c>
      <c r="C252" s="110" t="s">
        <v>470</v>
      </c>
      <c r="D252" s="123" t="s">
        <v>661</v>
      </c>
      <c r="E252" s="126">
        <v>800</v>
      </c>
      <c r="F252" s="106">
        <v>0.4</v>
      </c>
      <c r="G252" s="106">
        <f t="shared" si="6"/>
        <v>320</v>
      </c>
    </row>
    <row r="253" spans="1:7" s="107" customFormat="1" x14ac:dyDescent="0.25">
      <c r="A253" s="124" t="s">
        <v>991</v>
      </c>
      <c r="B253" s="123" t="s">
        <v>660</v>
      </c>
      <c r="C253" s="110" t="s">
        <v>471</v>
      </c>
      <c r="D253" s="123" t="s">
        <v>661</v>
      </c>
      <c r="E253" s="126">
        <v>9</v>
      </c>
      <c r="F253" s="106">
        <v>5.88</v>
      </c>
      <c r="G253" s="106">
        <f t="shared" si="6"/>
        <v>52.92</v>
      </c>
    </row>
    <row r="254" spans="1:7" s="107" customFormat="1" x14ac:dyDescent="0.25">
      <c r="A254" s="124" t="s">
        <v>992</v>
      </c>
      <c r="B254" s="123" t="s">
        <v>660</v>
      </c>
      <c r="C254" s="110" t="s">
        <v>472</v>
      </c>
      <c r="D254" s="123" t="s">
        <v>661</v>
      </c>
      <c r="E254" s="126">
        <v>3</v>
      </c>
      <c r="F254" s="106">
        <v>96.4</v>
      </c>
      <c r="G254" s="106">
        <f t="shared" si="6"/>
        <v>289.20000000000005</v>
      </c>
    </row>
    <row r="255" spans="1:7" s="107" customFormat="1" x14ac:dyDescent="0.25">
      <c r="A255" s="124" t="s">
        <v>993</v>
      </c>
      <c r="B255" s="123" t="s">
        <v>660</v>
      </c>
      <c r="C255" s="110" t="s">
        <v>473</v>
      </c>
      <c r="D255" s="123" t="s">
        <v>661</v>
      </c>
      <c r="E255" s="126">
        <v>3</v>
      </c>
      <c r="F255" s="106">
        <v>111.2</v>
      </c>
      <c r="G255" s="106">
        <f t="shared" si="6"/>
        <v>333.6</v>
      </c>
    </row>
    <row r="256" spans="1:7" s="107" customFormat="1" x14ac:dyDescent="0.25">
      <c r="A256" s="124" t="s">
        <v>994</v>
      </c>
      <c r="B256" s="123" t="s">
        <v>660</v>
      </c>
      <c r="C256" s="110" t="s">
        <v>474</v>
      </c>
      <c r="D256" s="123" t="s">
        <v>661</v>
      </c>
      <c r="E256" s="126">
        <v>2</v>
      </c>
      <c r="F256" s="106">
        <v>241.52</v>
      </c>
      <c r="G256" s="106">
        <f t="shared" si="6"/>
        <v>483.04</v>
      </c>
    </row>
    <row r="257" spans="1:7" s="107" customFormat="1" x14ac:dyDescent="0.25">
      <c r="A257" s="124" t="s">
        <v>995</v>
      </c>
      <c r="B257" s="123" t="s">
        <v>660</v>
      </c>
      <c r="C257" s="110" t="s">
        <v>475</v>
      </c>
      <c r="D257" s="123" t="s">
        <v>665</v>
      </c>
      <c r="E257" s="126">
        <v>19</v>
      </c>
      <c r="F257" s="106">
        <v>13.2</v>
      </c>
      <c r="G257" s="106">
        <f t="shared" si="6"/>
        <v>250.79999999999998</v>
      </c>
    </row>
    <row r="258" spans="1:7" s="107" customFormat="1" x14ac:dyDescent="0.25">
      <c r="A258" s="124" t="s">
        <v>996</v>
      </c>
      <c r="B258" s="123" t="s">
        <v>660</v>
      </c>
      <c r="C258" s="110" t="s">
        <v>476</v>
      </c>
      <c r="D258" s="123" t="s">
        <v>665</v>
      </c>
      <c r="E258" s="126">
        <v>23</v>
      </c>
      <c r="F258" s="106">
        <v>15.08</v>
      </c>
      <c r="G258" s="106">
        <f t="shared" si="6"/>
        <v>346.84</v>
      </c>
    </row>
    <row r="259" spans="1:7" s="107" customFormat="1" x14ac:dyDescent="0.25">
      <c r="A259" s="124" t="s">
        <v>997</v>
      </c>
      <c r="B259" s="123" t="s">
        <v>660</v>
      </c>
      <c r="C259" s="110" t="s">
        <v>477</v>
      </c>
      <c r="D259" s="123" t="s">
        <v>661</v>
      </c>
      <c r="E259" s="126">
        <v>15</v>
      </c>
      <c r="F259" s="106">
        <v>7.8</v>
      </c>
      <c r="G259" s="106">
        <f t="shared" si="6"/>
        <v>117</v>
      </c>
    </row>
    <row r="260" spans="1:7" s="107" customFormat="1" x14ac:dyDescent="0.25">
      <c r="A260" s="124" t="s">
        <v>998</v>
      </c>
      <c r="B260" s="123" t="s">
        <v>660</v>
      </c>
      <c r="C260" s="110" t="s">
        <v>478</v>
      </c>
      <c r="D260" s="123" t="s">
        <v>661</v>
      </c>
      <c r="E260" s="126">
        <v>8</v>
      </c>
      <c r="F260" s="106">
        <v>18.48</v>
      </c>
      <c r="G260" s="106">
        <f t="shared" si="6"/>
        <v>147.84</v>
      </c>
    </row>
    <row r="261" spans="1:7" s="107" customFormat="1" x14ac:dyDescent="0.25">
      <c r="A261" s="124" t="s">
        <v>999</v>
      </c>
      <c r="B261" s="123" t="s">
        <v>660</v>
      </c>
      <c r="C261" s="110" t="s">
        <v>479</v>
      </c>
      <c r="D261" s="123" t="s">
        <v>661</v>
      </c>
      <c r="E261" s="126">
        <v>66</v>
      </c>
      <c r="F261" s="106">
        <v>2.8</v>
      </c>
      <c r="G261" s="106">
        <f t="shared" si="6"/>
        <v>184.79999999999998</v>
      </c>
    </row>
    <row r="262" spans="1:7" s="107" customFormat="1" x14ac:dyDescent="0.25">
      <c r="A262" s="124" t="s">
        <v>1000</v>
      </c>
      <c r="B262" s="123" t="s">
        <v>660</v>
      </c>
      <c r="C262" s="110" t="s">
        <v>480</v>
      </c>
      <c r="D262" s="123" t="s">
        <v>661</v>
      </c>
      <c r="E262" s="126">
        <v>1</v>
      </c>
      <c r="F262" s="106">
        <v>18.399999999999999</v>
      </c>
      <c r="G262" s="106">
        <f t="shared" si="6"/>
        <v>18.399999999999999</v>
      </c>
    </row>
    <row r="263" spans="1:7" s="107" customFormat="1" x14ac:dyDescent="0.25">
      <c r="A263" s="124" t="s">
        <v>1001</v>
      </c>
      <c r="B263" s="123" t="s">
        <v>660</v>
      </c>
      <c r="C263" s="110" t="s">
        <v>481</v>
      </c>
      <c r="D263" s="123" t="s">
        <v>665</v>
      </c>
      <c r="E263" s="126">
        <v>1</v>
      </c>
      <c r="F263" s="106">
        <v>20.28</v>
      </c>
      <c r="G263" s="106">
        <f t="shared" si="6"/>
        <v>20.28</v>
      </c>
    </row>
    <row r="264" spans="1:7" s="107" customFormat="1" x14ac:dyDescent="0.25">
      <c r="A264" s="124" t="s">
        <v>1002</v>
      </c>
      <c r="B264" s="123" t="s">
        <v>660</v>
      </c>
      <c r="C264" s="110" t="s">
        <v>482</v>
      </c>
      <c r="D264" s="123" t="s">
        <v>665</v>
      </c>
      <c r="E264" s="126">
        <v>20</v>
      </c>
      <c r="F264" s="106">
        <v>4.3600000000000003</v>
      </c>
      <c r="G264" s="106">
        <f t="shared" si="6"/>
        <v>87.2</v>
      </c>
    </row>
    <row r="265" spans="1:7" s="107" customFormat="1" x14ac:dyDescent="0.25">
      <c r="A265" s="124" t="s">
        <v>1003</v>
      </c>
      <c r="B265" s="123" t="s">
        <v>660</v>
      </c>
      <c r="C265" s="110" t="s">
        <v>483</v>
      </c>
      <c r="D265" s="123" t="s">
        <v>661</v>
      </c>
      <c r="E265" s="126">
        <v>100</v>
      </c>
      <c r="F265" s="106">
        <v>4.76</v>
      </c>
      <c r="G265" s="106">
        <f t="shared" si="6"/>
        <v>476</v>
      </c>
    </row>
    <row r="266" spans="1:7" s="107" customFormat="1" x14ac:dyDescent="0.25">
      <c r="A266" s="124" t="s">
        <v>1004</v>
      </c>
      <c r="B266" s="123" t="s">
        <v>660</v>
      </c>
      <c r="C266" s="110" t="s">
        <v>484</v>
      </c>
      <c r="D266" s="123" t="s">
        <v>661</v>
      </c>
      <c r="E266" s="126">
        <v>44</v>
      </c>
      <c r="F266" s="106">
        <v>10.6</v>
      </c>
      <c r="G266" s="106">
        <f t="shared" si="6"/>
        <v>466.4</v>
      </c>
    </row>
    <row r="267" spans="1:7" s="107" customFormat="1" x14ac:dyDescent="0.25">
      <c r="A267" s="124" t="s">
        <v>1005</v>
      </c>
      <c r="B267" s="123" t="s">
        <v>660</v>
      </c>
      <c r="C267" s="110" t="s">
        <v>485</v>
      </c>
      <c r="D267" s="123" t="s">
        <v>661</v>
      </c>
      <c r="E267" s="126">
        <v>70</v>
      </c>
      <c r="F267" s="106">
        <v>7.08</v>
      </c>
      <c r="G267" s="106">
        <f t="shared" si="6"/>
        <v>495.6</v>
      </c>
    </row>
    <row r="268" spans="1:7" s="107" customFormat="1" x14ac:dyDescent="0.25">
      <c r="A268" s="124" t="s">
        <v>1006</v>
      </c>
      <c r="B268" s="123" t="s">
        <v>660</v>
      </c>
      <c r="C268" s="110" t="s">
        <v>486</v>
      </c>
      <c r="D268" s="123" t="s">
        <v>661</v>
      </c>
      <c r="E268" s="126">
        <v>7</v>
      </c>
      <c r="F268" s="106">
        <v>7.08</v>
      </c>
      <c r="G268" s="106">
        <f t="shared" si="6"/>
        <v>49.56</v>
      </c>
    </row>
    <row r="269" spans="1:7" s="107" customFormat="1" x14ac:dyDescent="0.25">
      <c r="A269" s="124" t="s">
        <v>1007</v>
      </c>
      <c r="B269" s="123" t="s">
        <v>660</v>
      </c>
      <c r="C269" s="110" t="s">
        <v>487</v>
      </c>
      <c r="D269" s="123" t="s">
        <v>661</v>
      </c>
      <c r="E269" s="126">
        <v>39</v>
      </c>
      <c r="F269" s="106">
        <v>1.68</v>
      </c>
      <c r="G269" s="106">
        <f t="shared" si="6"/>
        <v>65.52</v>
      </c>
    </row>
    <row r="270" spans="1:7" s="107" customFormat="1" x14ac:dyDescent="0.25">
      <c r="A270" s="124" t="s">
        <v>1008</v>
      </c>
      <c r="B270" s="123" t="s">
        <v>660</v>
      </c>
      <c r="C270" s="110" t="s">
        <v>488</v>
      </c>
      <c r="D270" s="123" t="s">
        <v>661</v>
      </c>
      <c r="E270" s="126">
        <v>20</v>
      </c>
      <c r="F270" s="106">
        <v>0.76</v>
      </c>
      <c r="G270" s="106">
        <f t="shared" si="6"/>
        <v>15.2</v>
      </c>
    </row>
    <row r="271" spans="1:7" s="107" customFormat="1" x14ac:dyDescent="0.25">
      <c r="A271" s="124" t="s">
        <v>1009</v>
      </c>
      <c r="B271" s="123" t="s">
        <v>660</v>
      </c>
      <c r="C271" s="110" t="s">
        <v>489</v>
      </c>
      <c r="D271" s="123" t="s">
        <v>661</v>
      </c>
      <c r="E271" s="126">
        <v>20</v>
      </c>
      <c r="F271" s="106">
        <v>1.2</v>
      </c>
      <c r="G271" s="106">
        <f t="shared" si="6"/>
        <v>24</v>
      </c>
    </row>
    <row r="272" spans="1:7" s="107" customFormat="1" x14ac:dyDescent="0.25">
      <c r="A272" s="124" t="s">
        <v>1010</v>
      </c>
      <c r="B272" s="123" t="s">
        <v>660</v>
      </c>
      <c r="C272" s="110" t="s">
        <v>490</v>
      </c>
      <c r="D272" s="123" t="s">
        <v>661</v>
      </c>
      <c r="E272" s="126">
        <v>200</v>
      </c>
      <c r="F272" s="106">
        <v>1.04</v>
      </c>
      <c r="G272" s="106">
        <f t="shared" si="6"/>
        <v>208</v>
      </c>
    </row>
    <row r="273" spans="1:7" s="107" customFormat="1" x14ac:dyDescent="0.25">
      <c r="A273" s="124" t="s">
        <v>1011</v>
      </c>
      <c r="B273" s="123" t="s">
        <v>660</v>
      </c>
      <c r="C273" s="110" t="s">
        <v>491</v>
      </c>
      <c r="D273" s="123" t="s">
        <v>661</v>
      </c>
      <c r="E273" s="126">
        <v>29</v>
      </c>
      <c r="F273" s="106">
        <v>8.8000000000000007</v>
      </c>
      <c r="G273" s="106">
        <f t="shared" si="6"/>
        <v>255.20000000000002</v>
      </c>
    </row>
    <row r="274" spans="1:7" s="107" customFormat="1" x14ac:dyDescent="0.25">
      <c r="A274" s="124" t="s">
        <v>1012</v>
      </c>
      <c r="B274" s="123" t="s">
        <v>660</v>
      </c>
      <c r="C274" s="110" t="s">
        <v>492</v>
      </c>
      <c r="D274" s="123" t="s">
        <v>661</v>
      </c>
      <c r="E274" s="126">
        <v>18</v>
      </c>
      <c r="F274" s="106">
        <v>12.24</v>
      </c>
      <c r="G274" s="106">
        <f t="shared" si="6"/>
        <v>220.32</v>
      </c>
    </row>
    <row r="275" spans="1:7" s="107" customFormat="1" x14ac:dyDescent="0.25">
      <c r="A275" s="124" t="s">
        <v>1013</v>
      </c>
      <c r="B275" s="123" t="s">
        <v>660</v>
      </c>
      <c r="C275" s="110" t="s">
        <v>493</v>
      </c>
      <c r="D275" s="123" t="s">
        <v>661</v>
      </c>
      <c r="E275" s="126">
        <v>120</v>
      </c>
      <c r="F275" s="106">
        <v>2.3199999999999998</v>
      </c>
      <c r="G275" s="106">
        <f t="shared" si="6"/>
        <v>278.39999999999998</v>
      </c>
    </row>
    <row r="276" spans="1:7" s="107" customFormat="1" x14ac:dyDescent="0.25">
      <c r="A276" s="124" t="s">
        <v>1014</v>
      </c>
      <c r="B276" s="123" t="s">
        <v>660</v>
      </c>
      <c r="C276" s="110" t="s">
        <v>494</v>
      </c>
      <c r="D276" s="123" t="s">
        <v>661</v>
      </c>
      <c r="E276" s="126">
        <v>46</v>
      </c>
      <c r="F276" s="106">
        <v>36.159999999999997</v>
      </c>
      <c r="G276" s="106">
        <f t="shared" si="6"/>
        <v>1663.36</v>
      </c>
    </row>
    <row r="277" spans="1:7" s="107" customFormat="1" x14ac:dyDescent="0.25">
      <c r="A277" s="124" t="s">
        <v>1015</v>
      </c>
      <c r="B277" s="123" t="s">
        <v>660</v>
      </c>
      <c r="C277" s="110" t="s">
        <v>495</v>
      </c>
      <c r="D277" s="123" t="s">
        <v>661</v>
      </c>
      <c r="E277" s="126">
        <v>250</v>
      </c>
      <c r="F277" s="106">
        <v>4.6399999999999997</v>
      </c>
      <c r="G277" s="106">
        <f t="shared" si="6"/>
        <v>1160</v>
      </c>
    </row>
    <row r="278" spans="1:7" s="107" customFormat="1" x14ac:dyDescent="0.25">
      <c r="A278" s="124" t="s">
        <v>1016</v>
      </c>
      <c r="B278" s="123" t="s">
        <v>660</v>
      </c>
      <c r="C278" s="110" t="s">
        <v>496</v>
      </c>
      <c r="D278" s="123" t="s">
        <v>661</v>
      </c>
      <c r="E278" s="126">
        <v>23</v>
      </c>
      <c r="F278" s="106">
        <v>9</v>
      </c>
      <c r="G278" s="106">
        <f t="shared" ref="G278:G341" si="7">E278*F278</f>
        <v>207</v>
      </c>
    </row>
    <row r="279" spans="1:7" s="107" customFormat="1" x14ac:dyDescent="0.25">
      <c r="A279" s="124" t="s">
        <v>1017</v>
      </c>
      <c r="B279" s="123" t="s">
        <v>660</v>
      </c>
      <c r="C279" s="110" t="s">
        <v>497</v>
      </c>
      <c r="D279" s="123" t="s">
        <v>661</v>
      </c>
      <c r="E279" s="126">
        <v>60</v>
      </c>
      <c r="F279" s="106">
        <v>10.96</v>
      </c>
      <c r="G279" s="106">
        <f t="shared" si="7"/>
        <v>657.6</v>
      </c>
    </row>
    <row r="280" spans="1:7" s="107" customFormat="1" x14ac:dyDescent="0.25">
      <c r="A280" s="124" t="s">
        <v>1018</v>
      </c>
      <c r="B280" s="123" t="s">
        <v>660</v>
      </c>
      <c r="C280" s="110" t="s">
        <v>498</v>
      </c>
      <c r="D280" s="123" t="s">
        <v>661</v>
      </c>
      <c r="E280" s="126">
        <v>2</v>
      </c>
      <c r="F280" s="106">
        <v>8.2799999999999994</v>
      </c>
      <c r="G280" s="106">
        <f t="shared" si="7"/>
        <v>16.559999999999999</v>
      </c>
    </row>
    <row r="281" spans="1:7" s="107" customFormat="1" x14ac:dyDescent="0.25">
      <c r="A281" s="124" t="s">
        <v>1019</v>
      </c>
      <c r="B281" s="123" t="s">
        <v>660</v>
      </c>
      <c r="C281" s="110" t="s">
        <v>499</v>
      </c>
      <c r="D281" s="123" t="s">
        <v>661</v>
      </c>
      <c r="E281" s="126">
        <v>24</v>
      </c>
      <c r="F281" s="106">
        <v>39.159999999999997</v>
      </c>
      <c r="G281" s="106">
        <f t="shared" si="7"/>
        <v>939.83999999999992</v>
      </c>
    </row>
    <row r="282" spans="1:7" s="107" customFormat="1" x14ac:dyDescent="0.25">
      <c r="A282" s="124" t="s">
        <v>1020</v>
      </c>
      <c r="B282" s="123" t="s">
        <v>660</v>
      </c>
      <c r="C282" s="110" t="s">
        <v>500</v>
      </c>
      <c r="D282" s="123" t="s">
        <v>661</v>
      </c>
      <c r="E282" s="126">
        <v>250</v>
      </c>
      <c r="F282" s="106">
        <v>3.88</v>
      </c>
      <c r="G282" s="106">
        <f t="shared" si="7"/>
        <v>970</v>
      </c>
    </row>
    <row r="283" spans="1:7" s="107" customFormat="1" x14ac:dyDescent="0.25">
      <c r="A283" s="124" t="s">
        <v>1021</v>
      </c>
      <c r="B283" s="123" t="s">
        <v>660</v>
      </c>
      <c r="C283" s="110" t="s">
        <v>501</v>
      </c>
      <c r="D283" s="123" t="s">
        <v>661</v>
      </c>
      <c r="E283" s="126">
        <v>120</v>
      </c>
      <c r="F283" s="106">
        <v>0.68</v>
      </c>
      <c r="G283" s="106">
        <f t="shared" si="7"/>
        <v>81.600000000000009</v>
      </c>
    </row>
    <row r="284" spans="1:7" s="107" customFormat="1" x14ac:dyDescent="0.25">
      <c r="A284" s="124" t="s">
        <v>1022</v>
      </c>
      <c r="B284" s="123" t="s">
        <v>660</v>
      </c>
      <c r="C284" s="110" t="s">
        <v>502</v>
      </c>
      <c r="D284" s="123" t="s">
        <v>661</v>
      </c>
      <c r="E284" s="126">
        <v>65</v>
      </c>
      <c r="F284" s="106">
        <v>0.72</v>
      </c>
      <c r="G284" s="106">
        <f t="shared" si="7"/>
        <v>46.8</v>
      </c>
    </row>
    <row r="285" spans="1:7" s="107" customFormat="1" x14ac:dyDescent="0.25">
      <c r="A285" s="124" t="s">
        <v>1023</v>
      </c>
      <c r="B285" s="123" t="s">
        <v>660</v>
      </c>
      <c r="C285" s="110" t="s">
        <v>503</v>
      </c>
      <c r="D285" s="123" t="s">
        <v>661</v>
      </c>
      <c r="E285" s="126">
        <v>99</v>
      </c>
      <c r="F285" s="106">
        <v>0.68</v>
      </c>
      <c r="G285" s="106">
        <f t="shared" si="7"/>
        <v>67.320000000000007</v>
      </c>
    </row>
    <row r="286" spans="1:7" s="107" customFormat="1" x14ac:dyDescent="0.25">
      <c r="A286" s="124" t="s">
        <v>1024</v>
      </c>
      <c r="B286" s="123" t="s">
        <v>660</v>
      </c>
      <c r="C286" s="110" t="s">
        <v>504</v>
      </c>
      <c r="D286" s="123" t="s">
        <v>661</v>
      </c>
      <c r="E286" s="126">
        <v>33</v>
      </c>
      <c r="F286" s="106">
        <v>0.72</v>
      </c>
      <c r="G286" s="106">
        <f t="shared" si="7"/>
        <v>23.759999999999998</v>
      </c>
    </row>
    <row r="287" spans="1:7" s="107" customFormat="1" x14ac:dyDescent="0.25">
      <c r="A287" s="124" t="s">
        <v>1025</v>
      </c>
      <c r="B287" s="123" t="s">
        <v>660</v>
      </c>
      <c r="C287" s="110" t="s">
        <v>505</v>
      </c>
      <c r="D287" s="123" t="s">
        <v>661</v>
      </c>
      <c r="E287" s="126">
        <v>1</v>
      </c>
      <c r="F287" s="106">
        <v>19.8</v>
      </c>
      <c r="G287" s="106">
        <f t="shared" si="7"/>
        <v>19.8</v>
      </c>
    </row>
    <row r="288" spans="1:7" s="107" customFormat="1" x14ac:dyDescent="0.25">
      <c r="A288" s="124" t="s">
        <v>1026</v>
      </c>
      <c r="B288" s="123" t="s">
        <v>660</v>
      </c>
      <c r="C288" s="110" t="s">
        <v>506</v>
      </c>
      <c r="D288" s="123" t="s">
        <v>661</v>
      </c>
      <c r="E288" s="126">
        <v>1</v>
      </c>
      <c r="F288" s="106">
        <v>26.4</v>
      </c>
      <c r="G288" s="106">
        <f t="shared" si="7"/>
        <v>26.4</v>
      </c>
    </row>
    <row r="289" spans="1:7" s="107" customFormat="1" x14ac:dyDescent="0.25">
      <c r="A289" s="124" t="s">
        <v>1027</v>
      </c>
      <c r="B289" s="123" t="s">
        <v>660</v>
      </c>
      <c r="C289" s="110" t="s">
        <v>507</v>
      </c>
      <c r="D289" s="123" t="s">
        <v>662</v>
      </c>
      <c r="E289" s="126">
        <v>22</v>
      </c>
      <c r="F289" s="106">
        <v>3.32</v>
      </c>
      <c r="G289" s="106">
        <f t="shared" si="7"/>
        <v>73.039999999999992</v>
      </c>
    </row>
    <row r="290" spans="1:7" s="107" customFormat="1" x14ac:dyDescent="0.25">
      <c r="A290" s="124" t="s">
        <v>1028</v>
      </c>
      <c r="B290" s="123" t="s">
        <v>660</v>
      </c>
      <c r="C290" s="110" t="s">
        <v>508</v>
      </c>
      <c r="D290" s="123" t="s">
        <v>661</v>
      </c>
      <c r="E290" s="126">
        <v>6</v>
      </c>
      <c r="F290" s="106">
        <v>5.2</v>
      </c>
      <c r="G290" s="106">
        <f t="shared" si="7"/>
        <v>31.200000000000003</v>
      </c>
    </row>
    <row r="291" spans="1:7" s="107" customFormat="1" x14ac:dyDescent="0.25">
      <c r="A291" s="124" t="s">
        <v>1029</v>
      </c>
      <c r="B291" s="123" t="s">
        <v>660</v>
      </c>
      <c r="C291" s="110" t="s">
        <v>509</v>
      </c>
      <c r="D291" s="123" t="s">
        <v>661</v>
      </c>
      <c r="E291" s="126">
        <v>3</v>
      </c>
      <c r="F291" s="106">
        <v>5.72</v>
      </c>
      <c r="G291" s="106">
        <f t="shared" si="7"/>
        <v>17.16</v>
      </c>
    </row>
    <row r="292" spans="1:7" s="107" customFormat="1" x14ac:dyDescent="0.25">
      <c r="A292" s="124" t="s">
        <v>1030</v>
      </c>
      <c r="B292" s="123" t="s">
        <v>660</v>
      </c>
      <c r="C292" s="110" t="s">
        <v>510</v>
      </c>
      <c r="D292" s="123" t="s">
        <v>661</v>
      </c>
      <c r="E292" s="126">
        <v>27</v>
      </c>
      <c r="F292" s="106">
        <v>6.16</v>
      </c>
      <c r="G292" s="106">
        <f t="shared" si="7"/>
        <v>166.32</v>
      </c>
    </row>
    <row r="293" spans="1:7" s="107" customFormat="1" x14ac:dyDescent="0.25">
      <c r="A293" s="124" t="s">
        <v>1031</v>
      </c>
      <c r="B293" s="123" t="s">
        <v>660</v>
      </c>
      <c r="C293" s="110" t="s">
        <v>511</v>
      </c>
      <c r="D293" s="123" t="s">
        <v>661</v>
      </c>
      <c r="E293" s="126">
        <v>67</v>
      </c>
      <c r="F293" s="106">
        <v>2.88</v>
      </c>
      <c r="G293" s="106">
        <f t="shared" si="7"/>
        <v>192.95999999999998</v>
      </c>
    </row>
    <row r="294" spans="1:7" s="107" customFormat="1" x14ac:dyDescent="0.25">
      <c r="A294" s="124" t="s">
        <v>1032</v>
      </c>
      <c r="B294" s="123" t="s">
        <v>660</v>
      </c>
      <c r="C294" s="110" t="s">
        <v>512</v>
      </c>
      <c r="D294" s="123" t="s">
        <v>661</v>
      </c>
      <c r="E294" s="126">
        <v>56</v>
      </c>
      <c r="F294" s="106">
        <v>3.32</v>
      </c>
      <c r="G294" s="106">
        <f t="shared" si="7"/>
        <v>185.92</v>
      </c>
    </row>
    <row r="295" spans="1:7" s="107" customFormat="1" x14ac:dyDescent="0.25">
      <c r="A295" s="124" t="s">
        <v>1033</v>
      </c>
      <c r="B295" s="123" t="s">
        <v>660</v>
      </c>
      <c r="C295" s="110" t="s">
        <v>513</v>
      </c>
      <c r="D295" s="123" t="s">
        <v>662</v>
      </c>
      <c r="E295" s="126">
        <v>11</v>
      </c>
      <c r="F295" s="106">
        <v>2.2799999999999998</v>
      </c>
      <c r="G295" s="106">
        <f t="shared" si="7"/>
        <v>25.08</v>
      </c>
    </row>
    <row r="296" spans="1:7" s="107" customFormat="1" x14ac:dyDescent="0.25">
      <c r="A296" s="124" t="s">
        <v>1034</v>
      </c>
      <c r="B296" s="123" t="s">
        <v>660</v>
      </c>
      <c r="C296" s="110" t="s">
        <v>514</v>
      </c>
      <c r="D296" s="123" t="s">
        <v>661</v>
      </c>
      <c r="E296" s="126">
        <v>9</v>
      </c>
      <c r="F296" s="106">
        <v>2.12</v>
      </c>
      <c r="G296" s="106">
        <f t="shared" si="7"/>
        <v>19.080000000000002</v>
      </c>
    </row>
    <row r="297" spans="1:7" s="107" customFormat="1" x14ac:dyDescent="0.25">
      <c r="A297" s="124" t="s">
        <v>1035</v>
      </c>
      <c r="B297" s="123" t="s">
        <v>660</v>
      </c>
      <c r="C297" s="110" t="s">
        <v>515</v>
      </c>
      <c r="D297" s="123" t="s">
        <v>661</v>
      </c>
      <c r="E297" s="126">
        <v>2</v>
      </c>
      <c r="F297" s="106">
        <v>17.399999999999999</v>
      </c>
      <c r="G297" s="106">
        <f t="shared" si="7"/>
        <v>34.799999999999997</v>
      </c>
    </row>
    <row r="298" spans="1:7" s="107" customFormat="1" x14ac:dyDescent="0.25">
      <c r="A298" s="124" t="s">
        <v>1036</v>
      </c>
      <c r="B298" s="123" t="s">
        <v>660</v>
      </c>
      <c r="C298" s="110" t="s">
        <v>516</v>
      </c>
      <c r="D298" s="123" t="s">
        <v>661</v>
      </c>
      <c r="E298" s="126">
        <v>5</v>
      </c>
      <c r="F298" s="106">
        <v>5.72</v>
      </c>
      <c r="G298" s="106">
        <f t="shared" si="7"/>
        <v>28.599999999999998</v>
      </c>
    </row>
    <row r="299" spans="1:7" s="107" customFormat="1" x14ac:dyDescent="0.25">
      <c r="A299" s="124" t="s">
        <v>1037</v>
      </c>
      <c r="B299" s="123" t="s">
        <v>660</v>
      </c>
      <c r="C299" s="110" t="s">
        <v>517</v>
      </c>
      <c r="D299" s="123" t="s">
        <v>661</v>
      </c>
      <c r="E299" s="126">
        <v>1</v>
      </c>
      <c r="F299" s="106">
        <v>14.08</v>
      </c>
      <c r="G299" s="106">
        <f t="shared" si="7"/>
        <v>14.08</v>
      </c>
    </row>
    <row r="300" spans="1:7" s="107" customFormat="1" x14ac:dyDescent="0.25">
      <c r="A300" s="124" t="s">
        <v>1038</v>
      </c>
      <c r="B300" s="123" t="s">
        <v>660</v>
      </c>
      <c r="C300" s="110" t="s">
        <v>518</v>
      </c>
      <c r="D300" s="123" t="s">
        <v>661</v>
      </c>
      <c r="E300" s="126">
        <v>3</v>
      </c>
      <c r="F300" s="106">
        <v>22</v>
      </c>
      <c r="G300" s="106">
        <f t="shared" si="7"/>
        <v>66</v>
      </c>
    </row>
    <row r="301" spans="1:7" s="107" customFormat="1" x14ac:dyDescent="0.25">
      <c r="A301" s="124" t="s">
        <v>1039</v>
      </c>
      <c r="B301" s="123" t="s">
        <v>660</v>
      </c>
      <c r="C301" s="110" t="s">
        <v>519</v>
      </c>
      <c r="D301" s="123" t="s">
        <v>661</v>
      </c>
      <c r="E301" s="126">
        <v>3</v>
      </c>
      <c r="F301" s="106">
        <v>22.88</v>
      </c>
      <c r="G301" s="106">
        <f t="shared" si="7"/>
        <v>68.64</v>
      </c>
    </row>
    <row r="302" spans="1:7" s="107" customFormat="1" x14ac:dyDescent="0.25">
      <c r="A302" s="124" t="s">
        <v>1040</v>
      </c>
      <c r="B302" s="123" t="s">
        <v>660</v>
      </c>
      <c r="C302" s="110" t="s">
        <v>520</v>
      </c>
      <c r="D302" s="123" t="s">
        <v>661</v>
      </c>
      <c r="E302" s="126">
        <v>2</v>
      </c>
      <c r="F302" s="106">
        <v>25.52</v>
      </c>
      <c r="G302" s="106">
        <f t="shared" si="7"/>
        <v>51.04</v>
      </c>
    </row>
    <row r="303" spans="1:7" s="107" customFormat="1" x14ac:dyDescent="0.25">
      <c r="A303" s="124" t="s">
        <v>1041</v>
      </c>
      <c r="B303" s="123" t="s">
        <v>660</v>
      </c>
      <c r="C303" s="110" t="s">
        <v>521</v>
      </c>
      <c r="D303" s="123" t="s">
        <v>661</v>
      </c>
      <c r="E303" s="126">
        <v>51</v>
      </c>
      <c r="F303" s="106">
        <v>3.56</v>
      </c>
      <c r="G303" s="106">
        <f t="shared" si="7"/>
        <v>181.56</v>
      </c>
    </row>
    <row r="304" spans="1:7" s="107" customFormat="1" x14ac:dyDescent="0.25">
      <c r="A304" s="124" t="s">
        <v>1042</v>
      </c>
      <c r="B304" s="123" t="s">
        <v>660</v>
      </c>
      <c r="C304" s="110" t="s">
        <v>522</v>
      </c>
      <c r="D304" s="123" t="s">
        <v>661</v>
      </c>
      <c r="E304" s="126">
        <v>186</v>
      </c>
      <c r="F304" s="106">
        <v>1.84</v>
      </c>
      <c r="G304" s="106">
        <f t="shared" si="7"/>
        <v>342.24</v>
      </c>
    </row>
    <row r="305" spans="1:7" s="107" customFormat="1" x14ac:dyDescent="0.25">
      <c r="A305" s="124" t="s">
        <v>1043</v>
      </c>
      <c r="B305" s="123" t="s">
        <v>660</v>
      </c>
      <c r="C305" s="110" t="s">
        <v>523</v>
      </c>
      <c r="D305" s="123" t="s">
        <v>661</v>
      </c>
      <c r="E305" s="126">
        <v>291</v>
      </c>
      <c r="F305" s="106">
        <v>9.1999999999999993</v>
      </c>
      <c r="G305" s="106">
        <f t="shared" si="7"/>
        <v>2677.2</v>
      </c>
    </row>
    <row r="306" spans="1:7" s="107" customFormat="1" x14ac:dyDescent="0.25">
      <c r="A306" s="124" t="s">
        <v>1044</v>
      </c>
      <c r="B306" s="123" t="s">
        <v>660</v>
      </c>
      <c r="C306" s="110" t="s">
        <v>524</v>
      </c>
      <c r="D306" s="123" t="s">
        <v>661</v>
      </c>
      <c r="E306" s="126">
        <v>26</v>
      </c>
      <c r="F306" s="106">
        <v>1.92</v>
      </c>
      <c r="G306" s="106">
        <f t="shared" si="7"/>
        <v>49.92</v>
      </c>
    </row>
    <row r="307" spans="1:7" s="107" customFormat="1" x14ac:dyDescent="0.25">
      <c r="A307" s="124" t="s">
        <v>1045</v>
      </c>
      <c r="B307" s="123" t="s">
        <v>660</v>
      </c>
      <c r="C307" s="110" t="s">
        <v>525</v>
      </c>
      <c r="D307" s="123" t="s">
        <v>661</v>
      </c>
      <c r="E307" s="126">
        <v>20</v>
      </c>
      <c r="F307" s="106">
        <v>6</v>
      </c>
      <c r="G307" s="106">
        <f t="shared" si="7"/>
        <v>120</v>
      </c>
    </row>
    <row r="308" spans="1:7" s="107" customFormat="1" x14ac:dyDescent="0.25">
      <c r="A308" s="124" t="s">
        <v>1046</v>
      </c>
      <c r="B308" s="123" t="s">
        <v>660</v>
      </c>
      <c r="C308" s="110" t="s">
        <v>526</v>
      </c>
      <c r="D308" s="123" t="s">
        <v>661</v>
      </c>
      <c r="E308" s="126">
        <v>48</v>
      </c>
      <c r="F308" s="106">
        <v>1.4</v>
      </c>
      <c r="G308" s="106">
        <f t="shared" si="7"/>
        <v>67.199999999999989</v>
      </c>
    </row>
    <row r="309" spans="1:7" s="107" customFormat="1" x14ac:dyDescent="0.25">
      <c r="A309" s="124" t="s">
        <v>1047</v>
      </c>
      <c r="B309" s="123" t="s">
        <v>660</v>
      </c>
      <c r="C309" s="110" t="s">
        <v>527</v>
      </c>
      <c r="D309" s="123" t="s">
        <v>662</v>
      </c>
      <c r="E309" s="126">
        <v>28</v>
      </c>
      <c r="F309" s="106">
        <v>12.32</v>
      </c>
      <c r="G309" s="106">
        <f t="shared" si="7"/>
        <v>344.96000000000004</v>
      </c>
    </row>
    <row r="310" spans="1:7" s="107" customFormat="1" x14ac:dyDescent="0.25">
      <c r="A310" s="124" t="s">
        <v>1048</v>
      </c>
      <c r="B310" s="123" t="s">
        <v>660</v>
      </c>
      <c r="C310" s="110" t="s">
        <v>528</v>
      </c>
      <c r="D310" s="123" t="s">
        <v>662</v>
      </c>
      <c r="E310" s="126">
        <v>2</v>
      </c>
      <c r="F310" s="106">
        <v>12.32</v>
      </c>
      <c r="G310" s="106">
        <f t="shared" si="7"/>
        <v>24.64</v>
      </c>
    </row>
    <row r="311" spans="1:7" s="107" customFormat="1" x14ac:dyDescent="0.25">
      <c r="A311" s="124" t="s">
        <v>1049</v>
      </c>
      <c r="B311" s="123" t="s">
        <v>660</v>
      </c>
      <c r="C311" s="110" t="s">
        <v>529</v>
      </c>
      <c r="D311" s="123" t="s">
        <v>662</v>
      </c>
      <c r="E311" s="126">
        <v>10</v>
      </c>
      <c r="F311" s="106">
        <v>12.32</v>
      </c>
      <c r="G311" s="106">
        <f t="shared" si="7"/>
        <v>123.2</v>
      </c>
    </row>
    <row r="312" spans="1:7" s="107" customFormat="1" x14ac:dyDescent="0.25">
      <c r="A312" s="124" t="s">
        <v>1050</v>
      </c>
      <c r="B312" s="123" t="s">
        <v>660</v>
      </c>
      <c r="C312" s="110" t="s">
        <v>530</v>
      </c>
      <c r="D312" s="123" t="s">
        <v>662</v>
      </c>
      <c r="E312" s="126">
        <v>15</v>
      </c>
      <c r="F312" s="106">
        <v>14.96</v>
      </c>
      <c r="G312" s="106">
        <f t="shared" si="7"/>
        <v>224.4</v>
      </c>
    </row>
    <row r="313" spans="1:7" s="107" customFormat="1" x14ac:dyDescent="0.25">
      <c r="A313" s="124" t="s">
        <v>1051</v>
      </c>
      <c r="B313" s="123" t="s">
        <v>660</v>
      </c>
      <c r="C313" s="110" t="s">
        <v>531</v>
      </c>
      <c r="D313" s="123" t="s">
        <v>662</v>
      </c>
      <c r="E313" s="126">
        <v>2</v>
      </c>
      <c r="F313" s="106">
        <v>14.96</v>
      </c>
      <c r="G313" s="106">
        <f t="shared" si="7"/>
        <v>29.92</v>
      </c>
    </row>
    <row r="314" spans="1:7" s="107" customFormat="1" x14ac:dyDescent="0.25">
      <c r="A314" s="124" t="s">
        <v>1052</v>
      </c>
      <c r="B314" s="123" t="s">
        <v>660</v>
      </c>
      <c r="C314" s="110" t="s">
        <v>532</v>
      </c>
      <c r="D314" s="123" t="s">
        <v>661</v>
      </c>
      <c r="E314" s="126">
        <v>108</v>
      </c>
      <c r="F314" s="106">
        <v>1.72</v>
      </c>
      <c r="G314" s="106">
        <f t="shared" si="7"/>
        <v>185.76</v>
      </c>
    </row>
    <row r="315" spans="1:7" s="107" customFormat="1" x14ac:dyDescent="0.25">
      <c r="A315" s="124" t="s">
        <v>1053</v>
      </c>
      <c r="B315" s="123" t="s">
        <v>660</v>
      </c>
      <c r="C315" s="110" t="s">
        <v>533</v>
      </c>
      <c r="D315" s="123" t="s">
        <v>661</v>
      </c>
      <c r="E315" s="126">
        <v>220</v>
      </c>
      <c r="F315" s="106">
        <v>2.72</v>
      </c>
      <c r="G315" s="106">
        <f t="shared" si="7"/>
        <v>598.40000000000009</v>
      </c>
    </row>
    <row r="316" spans="1:7" s="107" customFormat="1" x14ac:dyDescent="0.25">
      <c r="A316" s="124" t="s">
        <v>1054</v>
      </c>
      <c r="B316" s="123" t="s">
        <v>660</v>
      </c>
      <c r="C316" s="110" t="s">
        <v>534</v>
      </c>
      <c r="D316" s="123" t="s">
        <v>661</v>
      </c>
      <c r="E316" s="126">
        <v>22</v>
      </c>
      <c r="F316" s="106">
        <v>8.36</v>
      </c>
      <c r="G316" s="106">
        <f t="shared" si="7"/>
        <v>183.92</v>
      </c>
    </row>
    <row r="317" spans="1:7" s="107" customFormat="1" x14ac:dyDescent="0.25">
      <c r="A317" s="124" t="s">
        <v>1055</v>
      </c>
      <c r="B317" s="123" t="s">
        <v>660</v>
      </c>
      <c r="C317" s="110" t="s">
        <v>535</v>
      </c>
      <c r="D317" s="123" t="s">
        <v>661</v>
      </c>
      <c r="E317" s="126">
        <v>15</v>
      </c>
      <c r="F317" s="106">
        <v>9.0399999999999991</v>
      </c>
      <c r="G317" s="106">
        <f t="shared" si="7"/>
        <v>135.6</v>
      </c>
    </row>
    <row r="318" spans="1:7" s="107" customFormat="1" x14ac:dyDescent="0.25">
      <c r="A318" s="124" t="s">
        <v>1056</v>
      </c>
      <c r="B318" s="123" t="s">
        <v>660</v>
      </c>
      <c r="C318" s="110" t="s">
        <v>536</v>
      </c>
      <c r="D318" s="123" t="s">
        <v>661</v>
      </c>
      <c r="E318" s="126">
        <v>3</v>
      </c>
      <c r="F318" s="106">
        <v>9.68</v>
      </c>
      <c r="G318" s="106">
        <f t="shared" si="7"/>
        <v>29.04</v>
      </c>
    </row>
    <row r="319" spans="1:7" s="107" customFormat="1" x14ac:dyDescent="0.25">
      <c r="A319" s="124" t="s">
        <v>1057</v>
      </c>
      <c r="B319" s="123" t="s">
        <v>660</v>
      </c>
      <c r="C319" s="110" t="s">
        <v>537</v>
      </c>
      <c r="D319" s="123" t="s">
        <v>661</v>
      </c>
      <c r="E319" s="126">
        <v>13</v>
      </c>
      <c r="F319" s="106">
        <v>48.84</v>
      </c>
      <c r="G319" s="106">
        <f t="shared" si="7"/>
        <v>634.92000000000007</v>
      </c>
    </row>
    <row r="320" spans="1:7" s="107" customFormat="1" x14ac:dyDescent="0.25">
      <c r="A320" s="124" t="s">
        <v>1058</v>
      </c>
      <c r="B320" s="123" t="s">
        <v>660</v>
      </c>
      <c r="C320" s="110" t="s">
        <v>538</v>
      </c>
      <c r="D320" s="123" t="s">
        <v>661</v>
      </c>
      <c r="E320" s="126">
        <v>12</v>
      </c>
      <c r="F320" s="106">
        <v>3.2</v>
      </c>
      <c r="G320" s="106">
        <f t="shared" si="7"/>
        <v>38.400000000000006</v>
      </c>
    </row>
    <row r="321" spans="1:7" s="107" customFormat="1" x14ac:dyDescent="0.25">
      <c r="A321" s="124" t="s">
        <v>1059</v>
      </c>
      <c r="B321" s="123" t="s">
        <v>660</v>
      </c>
      <c r="C321" s="110" t="s">
        <v>539</v>
      </c>
      <c r="D321" s="123" t="s">
        <v>661</v>
      </c>
      <c r="E321" s="126">
        <v>25</v>
      </c>
      <c r="F321" s="106">
        <v>3.2</v>
      </c>
      <c r="G321" s="106">
        <f t="shared" si="7"/>
        <v>80</v>
      </c>
    </row>
    <row r="322" spans="1:7" s="107" customFormat="1" x14ac:dyDescent="0.25">
      <c r="A322" s="124" t="s">
        <v>1060</v>
      </c>
      <c r="B322" s="123" t="s">
        <v>660</v>
      </c>
      <c r="C322" s="110" t="s">
        <v>540</v>
      </c>
      <c r="D322" s="123" t="s">
        <v>661</v>
      </c>
      <c r="E322" s="126">
        <v>25</v>
      </c>
      <c r="F322" s="106">
        <v>4.84</v>
      </c>
      <c r="G322" s="106">
        <f t="shared" si="7"/>
        <v>121</v>
      </c>
    </row>
    <row r="323" spans="1:7" s="107" customFormat="1" x14ac:dyDescent="0.25">
      <c r="A323" s="124" t="s">
        <v>1061</v>
      </c>
      <c r="B323" s="123" t="s">
        <v>660</v>
      </c>
      <c r="C323" s="110" t="s">
        <v>541</v>
      </c>
      <c r="D323" s="123" t="s">
        <v>661</v>
      </c>
      <c r="E323" s="126">
        <v>19</v>
      </c>
      <c r="F323" s="106">
        <v>5.96</v>
      </c>
      <c r="G323" s="106">
        <f t="shared" si="7"/>
        <v>113.24</v>
      </c>
    </row>
    <row r="324" spans="1:7" s="107" customFormat="1" x14ac:dyDescent="0.25">
      <c r="A324" s="124" t="s">
        <v>1062</v>
      </c>
      <c r="B324" s="123" t="s">
        <v>660</v>
      </c>
      <c r="C324" s="110" t="s">
        <v>542</v>
      </c>
      <c r="D324" s="123" t="s">
        <v>661</v>
      </c>
      <c r="E324" s="126">
        <v>38</v>
      </c>
      <c r="F324" s="106">
        <v>6.6</v>
      </c>
      <c r="G324" s="106">
        <f t="shared" si="7"/>
        <v>250.79999999999998</v>
      </c>
    </row>
    <row r="325" spans="1:7" s="107" customFormat="1" x14ac:dyDescent="0.25">
      <c r="A325" s="124" t="s">
        <v>1063</v>
      </c>
      <c r="B325" s="123" t="s">
        <v>660</v>
      </c>
      <c r="C325" s="110" t="s">
        <v>543</v>
      </c>
      <c r="D325" s="123" t="s">
        <v>661</v>
      </c>
      <c r="E325" s="126">
        <v>11</v>
      </c>
      <c r="F325" s="106">
        <v>9.24</v>
      </c>
      <c r="G325" s="106">
        <f t="shared" si="7"/>
        <v>101.64</v>
      </c>
    </row>
    <row r="326" spans="1:7" s="107" customFormat="1" x14ac:dyDescent="0.25">
      <c r="A326" s="124" t="s">
        <v>1064</v>
      </c>
      <c r="B326" s="123" t="s">
        <v>660</v>
      </c>
      <c r="C326" s="110" t="s">
        <v>544</v>
      </c>
      <c r="D326" s="123" t="s">
        <v>661</v>
      </c>
      <c r="E326" s="126">
        <v>82</v>
      </c>
      <c r="F326" s="106">
        <v>4.4800000000000004</v>
      </c>
      <c r="G326" s="106">
        <f t="shared" si="7"/>
        <v>367.36</v>
      </c>
    </row>
    <row r="327" spans="1:7" s="107" customFormat="1" x14ac:dyDescent="0.25">
      <c r="A327" s="124" t="s">
        <v>1065</v>
      </c>
      <c r="B327" s="123" t="s">
        <v>660</v>
      </c>
      <c r="C327" s="110" t="s">
        <v>545</v>
      </c>
      <c r="D327" s="123" t="s">
        <v>661</v>
      </c>
      <c r="E327" s="126">
        <v>7</v>
      </c>
      <c r="F327" s="106">
        <v>11</v>
      </c>
      <c r="G327" s="106">
        <f t="shared" si="7"/>
        <v>77</v>
      </c>
    </row>
    <row r="328" spans="1:7" s="107" customFormat="1" x14ac:dyDescent="0.25">
      <c r="A328" s="124" t="s">
        <v>1066</v>
      </c>
      <c r="B328" s="123" t="s">
        <v>660</v>
      </c>
      <c r="C328" s="110" t="s">
        <v>546</v>
      </c>
      <c r="D328" s="123" t="s">
        <v>661</v>
      </c>
      <c r="E328" s="126">
        <v>13</v>
      </c>
      <c r="F328" s="106">
        <v>4.84</v>
      </c>
      <c r="G328" s="106">
        <f t="shared" si="7"/>
        <v>62.92</v>
      </c>
    </row>
    <row r="329" spans="1:7" s="107" customFormat="1" x14ac:dyDescent="0.25">
      <c r="A329" s="124" t="s">
        <v>1067</v>
      </c>
      <c r="B329" s="123" t="s">
        <v>660</v>
      </c>
      <c r="C329" s="110" t="s">
        <v>547</v>
      </c>
      <c r="D329" s="123" t="s">
        <v>661</v>
      </c>
      <c r="E329" s="126">
        <v>15</v>
      </c>
      <c r="F329" s="106">
        <v>55.2</v>
      </c>
      <c r="G329" s="106">
        <f t="shared" si="7"/>
        <v>828</v>
      </c>
    </row>
    <row r="330" spans="1:7" s="107" customFormat="1" x14ac:dyDescent="0.25">
      <c r="A330" s="124" t="s">
        <v>1068</v>
      </c>
      <c r="B330" s="123" t="s">
        <v>660</v>
      </c>
      <c r="C330" s="110" t="s">
        <v>548</v>
      </c>
      <c r="D330" s="123" t="s">
        <v>661</v>
      </c>
      <c r="E330" s="126">
        <v>43</v>
      </c>
      <c r="F330" s="106">
        <v>2</v>
      </c>
      <c r="G330" s="106">
        <f t="shared" si="7"/>
        <v>86</v>
      </c>
    </row>
    <row r="331" spans="1:7" s="107" customFormat="1" x14ac:dyDescent="0.25">
      <c r="A331" s="124" t="s">
        <v>1069</v>
      </c>
      <c r="B331" s="123" t="s">
        <v>660</v>
      </c>
      <c r="C331" s="110" t="s">
        <v>549</v>
      </c>
      <c r="D331" s="123" t="s">
        <v>661</v>
      </c>
      <c r="E331" s="126">
        <v>6</v>
      </c>
      <c r="F331" s="106">
        <v>38.68</v>
      </c>
      <c r="G331" s="106">
        <f t="shared" si="7"/>
        <v>232.07999999999998</v>
      </c>
    </row>
    <row r="332" spans="1:7" s="107" customFormat="1" x14ac:dyDescent="0.25">
      <c r="A332" s="124" t="s">
        <v>1070</v>
      </c>
      <c r="B332" s="123" t="s">
        <v>660</v>
      </c>
      <c r="C332" s="110" t="s">
        <v>550</v>
      </c>
      <c r="D332" s="123" t="s">
        <v>661</v>
      </c>
      <c r="E332" s="126">
        <v>4</v>
      </c>
      <c r="F332" s="106">
        <v>38.200000000000003</v>
      </c>
      <c r="G332" s="106">
        <f t="shared" si="7"/>
        <v>152.80000000000001</v>
      </c>
    </row>
    <row r="333" spans="1:7" s="107" customFormat="1" x14ac:dyDescent="0.25">
      <c r="A333" s="124" t="s">
        <v>1071</v>
      </c>
      <c r="B333" s="123" t="s">
        <v>660</v>
      </c>
      <c r="C333" s="110" t="s">
        <v>551</v>
      </c>
      <c r="D333" s="123" t="s">
        <v>661</v>
      </c>
      <c r="E333" s="126">
        <v>24</v>
      </c>
      <c r="F333" s="106">
        <v>61.6</v>
      </c>
      <c r="G333" s="106">
        <f t="shared" si="7"/>
        <v>1478.4</v>
      </c>
    </row>
    <row r="334" spans="1:7" s="107" customFormat="1" x14ac:dyDescent="0.25">
      <c r="A334" s="124" t="s">
        <v>1072</v>
      </c>
      <c r="B334" s="123" t="s">
        <v>660</v>
      </c>
      <c r="C334" s="110" t="s">
        <v>552</v>
      </c>
      <c r="D334" s="123" t="s">
        <v>661</v>
      </c>
      <c r="E334" s="126">
        <v>12</v>
      </c>
      <c r="F334" s="106">
        <v>13.6</v>
      </c>
      <c r="G334" s="106">
        <f t="shared" si="7"/>
        <v>163.19999999999999</v>
      </c>
    </row>
    <row r="335" spans="1:7" s="107" customFormat="1" x14ac:dyDescent="0.25">
      <c r="A335" s="124" t="s">
        <v>1073</v>
      </c>
      <c r="B335" s="123" t="s">
        <v>660</v>
      </c>
      <c r="C335" s="110" t="s">
        <v>553</v>
      </c>
      <c r="D335" s="123" t="s">
        <v>661</v>
      </c>
      <c r="E335" s="126">
        <v>2</v>
      </c>
      <c r="F335" s="106">
        <v>52.8</v>
      </c>
      <c r="G335" s="106">
        <f t="shared" si="7"/>
        <v>105.6</v>
      </c>
    </row>
    <row r="336" spans="1:7" s="107" customFormat="1" x14ac:dyDescent="0.25">
      <c r="A336" s="124" t="s">
        <v>1074</v>
      </c>
      <c r="B336" s="123" t="s">
        <v>660</v>
      </c>
      <c r="C336" s="110" t="s">
        <v>554</v>
      </c>
      <c r="D336" s="123" t="s">
        <v>661</v>
      </c>
      <c r="E336" s="126">
        <v>26</v>
      </c>
      <c r="F336" s="106">
        <v>7.24</v>
      </c>
      <c r="G336" s="106">
        <f t="shared" si="7"/>
        <v>188.24</v>
      </c>
    </row>
    <row r="337" spans="1:7" s="107" customFormat="1" ht="16.5" x14ac:dyDescent="0.25">
      <c r="A337" s="124" t="s">
        <v>1075</v>
      </c>
      <c r="B337" s="123" t="s">
        <v>660</v>
      </c>
      <c r="C337" s="111" t="s">
        <v>681</v>
      </c>
      <c r="D337" s="123" t="s">
        <v>661</v>
      </c>
      <c r="E337" s="126">
        <v>8</v>
      </c>
      <c r="F337" s="106">
        <v>7.08</v>
      </c>
      <c r="G337" s="106">
        <f t="shared" si="7"/>
        <v>56.64</v>
      </c>
    </row>
    <row r="338" spans="1:7" s="107" customFormat="1" x14ac:dyDescent="0.25">
      <c r="A338" s="124" t="s">
        <v>1076</v>
      </c>
      <c r="B338" s="123" t="s">
        <v>660</v>
      </c>
      <c r="C338" s="110" t="s">
        <v>555</v>
      </c>
      <c r="D338" s="123" t="s">
        <v>661</v>
      </c>
      <c r="E338" s="126">
        <v>7</v>
      </c>
      <c r="F338" s="106">
        <v>10.199999999999999</v>
      </c>
      <c r="G338" s="106">
        <f t="shared" si="7"/>
        <v>71.399999999999991</v>
      </c>
    </row>
    <row r="339" spans="1:7" s="107" customFormat="1" x14ac:dyDescent="0.25">
      <c r="A339" s="124" t="s">
        <v>1077</v>
      </c>
      <c r="B339" s="123" t="s">
        <v>660</v>
      </c>
      <c r="C339" s="110" t="s">
        <v>556</v>
      </c>
      <c r="D339" s="123" t="s">
        <v>661</v>
      </c>
      <c r="E339" s="126">
        <v>7</v>
      </c>
      <c r="F339" s="106">
        <v>45.2</v>
      </c>
      <c r="G339" s="106">
        <f t="shared" si="7"/>
        <v>316.40000000000003</v>
      </c>
    </row>
    <row r="340" spans="1:7" s="107" customFormat="1" x14ac:dyDescent="0.25">
      <c r="A340" s="124" t="s">
        <v>1078</v>
      </c>
      <c r="B340" s="123" t="s">
        <v>660</v>
      </c>
      <c r="C340" s="110" t="s">
        <v>557</v>
      </c>
      <c r="D340" s="123" t="s">
        <v>661</v>
      </c>
      <c r="E340" s="126">
        <v>1</v>
      </c>
      <c r="F340" s="106">
        <v>84</v>
      </c>
      <c r="G340" s="106">
        <f t="shared" si="7"/>
        <v>84</v>
      </c>
    </row>
    <row r="341" spans="1:7" s="107" customFormat="1" x14ac:dyDescent="0.25">
      <c r="A341" s="124" t="s">
        <v>1079</v>
      </c>
      <c r="B341" s="123" t="s">
        <v>660</v>
      </c>
      <c r="C341" s="110" t="s">
        <v>558</v>
      </c>
      <c r="D341" s="123" t="s">
        <v>661</v>
      </c>
      <c r="E341" s="126">
        <v>56</v>
      </c>
      <c r="F341" s="106">
        <v>4.28</v>
      </c>
      <c r="G341" s="106">
        <f t="shared" si="7"/>
        <v>239.68</v>
      </c>
    </row>
    <row r="342" spans="1:7" s="107" customFormat="1" x14ac:dyDescent="0.25">
      <c r="A342" s="124" t="s">
        <v>1080</v>
      </c>
      <c r="B342" s="123" t="s">
        <v>660</v>
      </c>
      <c r="C342" s="110" t="s">
        <v>559</v>
      </c>
      <c r="D342" s="123" t="s">
        <v>661</v>
      </c>
      <c r="E342" s="126">
        <v>201</v>
      </c>
      <c r="F342" s="106">
        <v>2.8</v>
      </c>
      <c r="G342" s="106">
        <f t="shared" ref="G342:G405" si="8">E342*F342</f>
        <v>562.79999999999995</v>
      </c>
    </row>
    <row r="343" spans="1:7" s="107" customFormat="1" x14ac:dyDescent="0.25">
      <c r="A343" s="124" t="s">
        <v>1081</v>
      </c>
      <c r="B343" s="123" t="s">
        <v>660</v>
      </c>
      <c r="C343" s="110" t="s">
        <v>560</v>
      </c>
      <c r="D343" s="123" t="s">
        <v>661</v>
      </c>
      <c r="E343" s="126">
        <v>60</v>
      </c>
      <c r="F343" s="106">
        <v>9.8800000000000008</v>
      </c>
      <c r="G343" s="106">
        <f t="shared" si="8"/>
        <v>592.80000000000007</v>
      </c>
    </row>
    <row r="344" spans="1:7" s="107" customFormat="1" x14ac:dyDescent="0.25">
      <c r="A344" s="124" t="s">
        <v>1082</v>
      </c>
      <c r="B344" s="123" t="s">
        <v>660</v>
      </c>
      <c r="C344" s="110" t="s">
        <v>561</v>
      </c>
      <c r="D344" s="123" t="s">
        <v>661</v>
      </c>
      <c r="E344" s="126">
        <v>11</v>
      </c>
      <c r="F344" s="106">
        <v>7.08</v>
      </c>
      <c r="G344" s="106">
        <f t="shared" si="8"/>
        <v>77.88</v>
      </c>
    </row>
    <row r="345" spans="1:7" s="107" customFormat="1" x14ac:dyDescent="0.25">
      <c r="A345" s="124" t="s">
        <v>1083</v>
      </c>
      <c r="B345" s="123" t="s">
        <v>660</v>
      </c>
      <c r="C345" s="110" t="s">
        <v>562</v>
      </c>
      <c r="D345" s="123" t="s">
        <v>662</v>
      </c>
      <c r="E345" s="126">
        <v>2</v>
      </c>
      <c r="F345" s="106">
        <v>3.2</v>
      </c>
      <c r="G345" s="106">
        <f t="shared" si="8"/>
        <v>6.4</v>
      </c>
    </row>
    <row r="346" spans="1:7" s="107" customFormat="1" x14ac:dyDescent="0.25">
      <c r="A346" s="124" t="s">
        <v>1084</v>
      </c>
      <c r="B346" s="123" t="s">
        <v>660</v>
      </c>
      <c r="C346" s="110" t="s">
        <v>563</v>
      </c>
      <c r="D346" s="123" t="s">
        <v>662</v>
      </c>
      <c r="E346" s="126">
        <v>17</v>
      </c>
      <c r="F346" s="106">
        <v>3.2</v>
      </c>
      <c r="G346" s="106">
        <f t="shared" si="8"/>
        <v>54.400000000000006</v>
      </c>
    </row>
    <row r="347" spans="1:7" s="107" customFormat="1" x14ac:dyDescent="0.25">
      <c r="A347" s="124" t="s">
        <v>1085</v>
      </c>
      <c r="B347" s="123" t="s">
        <v>660</v>
      </c>
      <c r="C347" s="110" t="s">
        <v>564</v>
      </c>
      <c r="D347" s="123" t="s">
        <v>661</v>
      </c>
      <c r="E347" s="126">
        <v>60</v>
      </c>
      <c r="F347" s="106">
        <v>3.84</v>
      </c>
      <c r="G347" s="106">
        <f t="shared" si="8"/>
        <v>230.39999999999998</v>
      </c>
    </row>
    <row r="348" spans="1:7" s="107" customFormat="1" x14ac:dyDescent="0.25">
      <c r="A348" s="124" t="s">
        <v>1086</v>
      </c>
      <c r="B348" s="123" t="s">
        <v>660</v>
      </c>
      <c r="C348" s="110" t="s">
        <v>565</v>
      </c>
      <c r="D348" s="123" t="s">
        <v>661</v>
      </c>
      <c r="E348" s="126">
        <v>60</v>
      </c>
      <c r="F348" s="106">
        <v>4.4800000000000004</v>
      </c>
      <c r="G348" s="106">
        <f t="shared" si="8"/>
        <v>268.8</v>
      </c>
    </row>
    <row r="349" spans="1:7" s="107" customFormat="1" x14ac:dyDescent="0.25">
      <c r="A349" s="124" t="s">
        <v>1087</v>
      </c>
      <c r="B349" s="123" t="s">
        <v>660</v>
      </c>
      <c r="C349" s="110" t="s">
        <v>566</v>
      </c>
      <c r="D349" s="123" t="s">
        <v>661</v>
      </c>
      <c r="E349" s="126">
        <v>10</v>
      </c>
      <c r="F349" s="106">
        <v>25.8</v>
      </c>
      <c r="G349" s="106">
        <f t="shared" si="8"/>
        <v>258</v>
      </c>
    </row>
    <row r="350" spans="1:7" s="107" customFormat="1" x14ac:dyDescent="0.25">
      <c r="A350" s="124" t="s">
        <v>1088</v>
      </c>
      <c r="B350" s="123" t="s">
        <v>660</v>
      </c>
      <c r="C350" s="110" t="s">
        <v>567</v>
      </c>
      <c r="D350" s="123" t="s">
        <v>661</v>
      </c>
      <c r="E350" s="126">
        <v>10</v>
      </c>
      <c r="F350" s="106">
        <v>3.8</v>
      </c>
      <c r="G350" s="106">
        <f t="shared" si="8"/>
        <v>38</v>
      </c>
    </row>
    <row r="351" spans="1:7" s="107" customFormat="1" x14ac:dyDescent="0.25">
      <c r="A351" s="124" t="s">
        <v>1089</v>
      </c>
      <c r="B351" s="123" t="s">
        <v>660</v>
      </c>
      <c r="C351" s="110" t="s">
        <v>568</v>
      </c>
      <c r="D351" s="123" t="s">
        <v>662</v>
      </c>
      <c r="E351" s="126">
        <v>20</v>
      </c>
      <c r="F351" s="106">
        <v>14.96</v>
      </c>
      <c r="G351" s="106">
        <f t="shared" si="8"/>
        <v>299.20000000000005</v>
      </c>
    </row>
    <row r="352" spans="1:7" s="107" customFormat="1" x14ac:dyDescent="0.25">
      <c r="A352" s="124" t="s">
        <v>1090</v>
      </c>
      <c r="B352" s="123" t="s">
        <v>660</v>
      </c>
      <c r="C352" s="110" t="s">
        <v>569</v>
      </c>
      <c r="D352" s="123" t="s">
        <v>661</v>
      </c>
      <c r="E352" s="126">
        <v>60</v>
      </c>
      <c r="F352" s="106">
        <v>4.8</v>
      </c>
      <c r="G352" s="106">
        <f t="shared" si="8"/>
        <v>288</v>
      </c>
    </row>
    <row r="353" spans="1:7" s="107" customFormat="1" x14ac:dyDescent="0.25">
      <c r="A353" s="124" t="s">
        <v>1091</v>
      </c>
      <c r="B353" s="123" t="s">
        <v>660</v>
      </c>
      <c r="C353" s="110" t="s">
        <v>570</v>
      </c>
      <c r="D353" s="123" t="s">
        <v>661</v>
      </c>
      <c r="E353" s="126">
        <v>4</v>
      </c>
      <c r="F353" s="106">
        <v>20.8</v>
      </c>
      <c r="G353" s="106">
        <f t="shared" si="8"/>
        <v>83.2</v>
      </c>
    </row>
    <row r="354" spans="1:7" s="107" customFormat="1" x14ac:dyDescent="0.25">
      <c r="A354" s="124" t="s">
        <v>1092</v>
      </c>
      <c r="B354" s="123" t="s">
        <v>660</v>
      </c>
      <c r="C354" s="110" t="s">
        <v>571</v>
      </c>
      <c r="D354" s="123" t="s">
        <v>661</v>
      </c>
      <c r="E354" s="126">
        <v>6</v>
      </c>
      <c r="F354" s="106">
        <v>10.84</v>
      </c>
      <c r="G354" s="106">
        <f t="shared" si="8"/>
        <v>65.039999999999992</v>
      </c>
    </row>
    <row r="355" spans="1:7" s="107" customFormat="1" x14ac:dyDescent="0.25">
      <c r="A355" s="124" t="s">
        <v>1093</v>
      </c>
      <c r="B355" s="123" t="s">
        <v>660</v>
      </c>
      <c r="C355" s="110" t="s">
        <v>572</v>
      </c>
      <c r="D355" s="123" t="s">
        <v>661</v>
      </c>
      <c r="E355" s="126">
        <v>20</v>
      </c>
      <c r="F355" s="106">
        <v>49.2</v>
      </c>
      <c r="G355" s="106">
        <f t="shared" si="8"/>
        <v>984</v>
      </c>
    </row>
    <row r="356" spans="1:7" s="107" customFormat="1" x14ac:dyDescent="0.25">
      <c r="A356" s="124" t="s">
        <v>1094</v>
      </c>
      <c r="B356" s="123" t="s">
        <v>660</v>
      </c>
      <c r="C356" s="110" t="s">
        <v>573</v>
      </c>
      <c r="D356" s="123" t="s">
        <v>661</v>
      </c>
      <c r="E356" s="126">
        <v>20</v>
      </c>
      <c r="F356" s="106">
        <v>109.68</v>
      </c>
      <c r="G356" s="106">
        <f t="shared" si="8"/>
        <v>2193.6000000000004</v>
      </c>
    </row>
    <row r="357" spans="1:7" s="107" customFormat="1" x14ac:dyDescent="0.25">
      <c r="A357" s="124" t="s">
        <v>1095</v>
      </c>
      <c r="B357" s="123" t="s">
        <v>660</v>
      </c>
      <c r="C357" s="110" t="s">
        <v>574</v>
      </c>
      <c r="D357" s="123" t="s">
        <v>661</v>
      </c>
      <c r="E357" s="126">
        <v>3</v>
      </c>
      <c r="F357" s="106">
        <v>440</v>
      </c>
      <c r="G357" s="106">
        <f t="shared" si="8"/>
        <v>1320</v>
      </c>
    </row>
    <row r="358" spans="1:7" s="107" customFormat="1" x14ac:dyDescent="0.25">
      <c r="A358" s="124" t="s">
        <v>1096</v>
      </c>
      <c r="B358" s="123" t="s">
        <v>660</v>
      </c>
      <c r="C358" s="110" t="s">
        <v>575</v>
      </c>
      <c r="D358" s="123" t="s">
        <v>661</v>
      </c>
      <c r="E358" s="126">
        <v>9</v>
      </c>
      <c r="F358" s="106">
        <v>13.24</v>
      </c>
      <c r="G358" s="106">
        <f t="shared" si="8"/>
        <v>119.16</v>
      </c>
    </row>
    <row r="359" spans="1:7" s="107" customFormat="1" x14ac:dyDescent="0.25">
      <c r="A359" s="124" t="s">
        <v>1097</v>
      </c>
      <c r="B359" s="123" t="s">
        <v>660</v>
      </c>
      <c r="C359" s="110" t="s">
        <v>576</v>
      </c>
      <c r="D359" s="123" t="s">
        <v>661</v>
      </c>
      <c r="E359" s="126">
        <v>1</v>
      </c>
      <c r="F359" s="106">
        <v>96.76</v>
      </c>
      <c r="G359" s="106">
        <f t="shared" si="8"/>
        <v>96.76</v>
      </c>
    </row>
    <row r="360" spans="1:7" s="107" customFormat="1" x14ac:dyDescent="0.25">
      <c r="A360" s="124" t="s">
        <v>1098</v>
      </c>
      <c r="B360" s="123" t="s">
        <v>660</v>
      </c>
      <c r="C360" s="110" t="s">
        <v>577</v>
      </c>
      <c r="D360" s="123" t="s">
        <v>661</v>
      </c>
      <c r="E360" s="126">
        <v>1</v>
      </c>
      <c r="F360" s="106">
        <v>364</v>
      </c>
      <c r="G360" s="106">
        <f t="shared" si="8"/>
        <v>364</v>
      </c>
    </row>
    <row r="361" spans="1:7" s="107" customFormat="1" x14ac:dyDescent="0.25">
      <c r="A361" s="124" t="s">
        <v>1099</v>
      </c>
      <c r="B361" s="123" t="s">
        <v>660</v>
      </c>
      <c r="C361" s="110" t="s">
        <v>578</v>
      </c>
      <c r="D361" s="123" t="s">
        <v>661</v>
      </c>
      <c r="E361" s="126">
        <v>29</v>
      </c>
      <c r="F361" s="106">
        <v>9.1999999999999993</v>
      </c>
      <c r="G361" s="106">
        <f t="shared" si="8"/>
        <v>266.79999999999995</v>
      </c>
    </row>
    <row r="362" spans="1:7" s="107" customFormat="1" x14ac:dyDescent="0.25">
      <c r="A362" s="124" t="s">
        <v>1100</v>
      </c>
      <c r="B362" s="123" t="s">
        <v>660</v>
      </c>
      <c r="C362" s="110" t="s">
        <v>579</v>
      </c>
      <c r="D362" s="123" t="s">
        <v>661</v>
      </c>
      <c r="E362" s="126">
        <v>37</v>
      </c>
      <c r="F362" s="106">
        <v>1.84</v>
      </c>
      <c r="G362" s="106">
        <f t="shared" si="8"/>
        <v>68.08</v>
      </c>
    </row>
    <row r="363" spans="1:7" s="107" customFormat="1" x14ac:dyDescent="0.25">
      <c r="A363" s="124" t="s">
        <v>1101</v>
      </c>
      <c r="B363" s="123" t="s">
        <v>660</v>
      </c>
      <c r="C363" s="110" t="s">
        <v>580</v>
      </c>
      <c r="D363" s="123" t="s">
        <v>661</v>
      </c>
      <c r="E363" s="126">
        <v>100</v>
      </c>
      <c r="F363" s="106">
        <v>0.4</v>
      </c>
      <c r="G363" s="106">
        <f t="shared" si="8"/>
        <v>40</v>
      </c>
    </row>
    <row r="364" spans="1:7" s="107" customFormat="1" x14ac:dyDescent="0.25">
      <c r="A364" s="124" t="s">
        <v>1102</v>
      </c>
      <c r="B364" s="123" t="s">
        <v>660</v>
      </c>
      <c r="C364" s="110" t="s">
        <v>581</v>
      </c>
      <c r="D364" s="123" t="s">
        <v>661</v>
      </c>
      <c r="E364" s="126">
        <v>192</v>
      </c>
      <c r="F364" s="106">
        <v>4.84</v>
      </c>
      <c r="G364" s="106">
        <f t="shared" si="8"/>
        <v>929.28</v>
      </c>
    </row>
    <row r="365" spans="1:7" s="107" customFormat="1" x14ac:dyDescent="0.25">
      <c r="A365" s="124" t="s">
        <v>1103</v>
      </c>
      <c r="B365" s="123" t="s">
        <v>660</v>
      </c>
      <c r="C365" s="110" t="s">
        <v>582</v>
      </c>
      <c r="D365" s="123" t="s">
        <v>661</v>
      </c>
      <c r="E365" s="126">
        <v>20</v>
      </c>
      <c r="F365" s="106">
        <v>4.84</v>
      </c>
      <c r="G365" s="106">
        <f t="shared" si="8"/>
        <v>96.8</v>
      </c>
    </row>
    <row r="366" spans="1:7" s="107" customFormat="1" x14ac:dyDescent="0.25">
      <c r="A366" s="124" t="s">
        <v>1104</v>
      </c>
      <c r="B366" s="123" t="s">
        <v>660</v>
      </c>
      <c r="C366" s="110" t="s">
        <v>583</v>
      </c>
      <c r="D366" s="123" t="s">
        <v>661</v>
      </c>
      <c r="E366" s="126">
        <v>5</v>
      </c>
      <c r="F366" s="106">
        <v>10.119999999999999</v>
      </c>
      <c r="G366" s="106">
        <f t="shared" si="8"/>
        <v>50.599999999999994</v>
      </c>
    </row>
    <row r="367" spans="1:7" s="107" customFormat="1" x14ac:dyDescent="0.25">
      <c r="A367" s="124" t="s">
        <v>1105</v>
      </c>
      <c r="B367" s="123" t="s">
        <v>660</v>
      </c>
      <c r="C367" s="110" t="s">
        <v>584</v>
      </c>
      <c r="D367" s="123" t="s">
        <v>661</v>
      </c>
      <c r="E367" s="126">
        <v>50</v>
      </c>
      <c r="F367" s="106">
        <v>5.2</v>
      </c>
      <c r="G367" s="106">
        <f t="shared" si="8"/>
        <v>260</v>
      </c>
    </row>
    <row r="368" spans="1:7" s="107" customFormat="1" x14ac:dyDescent="0.25">
      <c r="A368" s="124" t="s">
        <v>1106</v>
      </c>
      <c r="B368" s="123" t="s">
        <v>660</v>
      </c>
      <c r="C368" s="110" t="s">
        <v>585</v>
      </c>
      <c r="D368" s="123" t="s">
        <v>661</v>
      </c>
      <c r="E368" s="126">
        <v>200</v>
      </c>
      <c r="F368" s="106">
        <v>1.92</v>
      </c>
      <c r="G368" s="106">
        <f t="shared" si="8"/>
        <v>384</v>
      </c>
    </row>
    <row r="369" spans="1:7" s="107" customFormat="1" x14ac:dyDescent="0.25">
      <c r="A369" s="124" t="s">
        <v>1107</v>
      </c>
      <c r="B369" s="123" t="s">
        <v>660</v>
      </c>
      <c r="C369" s="110" t="s">
        <v>586</v>
      </c>
      <c r="D369" s="123" t="s">
        <v>661</v>
      </c>
      <c r="E369" s="126">
        <v>400</v>
      </c>
      <c r="F369" s="106">
        <v>1.2</v>
      </c>
      <c r="G369" s="106">
        <f t="shared" si="8"/>
        <v>480</v>
      </c>
    </row>
    <row r="370" spans="1:7" s="107" customFormat="1" x14ac:dyDescent="0.25">
      <c r="A370" s="124" t="s">
        <v>1108</v>
      </c>
      <c r="B370" s="123" t="s">
        <v>660</v>
      </c>
      <c r="C370" s="110" t="s">
        <v>587</v>
      </c>
      <c r="D370" s="123" t="s">
        <v>661</v>
      </c>
      <c r="E370" s="126">
        <v>1</v>
      </c>
      <c r="F370" s="106">
        <v>471.2</v>
      </c>
      <c r="G370" s="106">
        <f t="shared" si="8"/>
        <v>471.2</v>
      </c>
    </row>
    <row r="371" spans="1:7" s="107" customFormat="1" x14ac:dyDescent="0.25">
      <c r="A371" s="124" t="s">
        <v>1109</v>
      </c>
      <c r="B371" s="123" t="s">
        <v>660</v>
      </c>
      <c r="C371" s="110" t="s">
        <v>588</v>
      </c>
      <c r="D371" s="123" t="s">
        <v>661</v>
      </c>
      <c r="E371" s="126">
        <v>1</v>
      </c>
      <c r="F371" s="106">
        <v>42.52</v>
      </c>
      <c r="G371" s="106">
        <f t="shared" si="8"/>
        <v>42.52</v>
      </c>
    </row>
    <row r="372" spans="1:7" s="107" customFormat="1" x14ac:dyDescent="0.25">
      <c r="A372" s="124" t="s">
        <v>1110</v>
      </c>
      <c r="B372" s="123" t="s">
        <v>660</v>
      </c>
      <c r="C372" s="110" t="s">
        <v>589</v>
      </c>
      <c r="D372" s="123" t="s">
        <v>661</v>
      </c>
      <c r="E372" s="126">
        <v>13</v>
      </c>
      <c r="F372" s="106">
        <v>15.32</v>
      </c>
      <c r="G372" s="106">
        <f t="shared" si="8"/>
        <v>199.16</v>
      </c>
    </row>
    <row r="373" spans="1:7" s="107" customFormat="1" x14ac:dyDescent="0.25">
      <c r="A373" s="124" t="s">
        <v>1111</v>
      </c>
      <c r="B373" s="123" t="s">
        <v>660</v>
      </c>
      <c r="C373" s="110" t="s">
        <v>590</v>
      </c>
      <c r="D373" s="123" t="s">
        <v>661</v>
      </c>
      <c r="E373" s="126">
        <v>50</v>
      </c>
      <c r="F373" s="106">
        <v>12.28</v>
      </c>
      <c r="G373" s="106">
        <f t="shared" si="8"/>
        <v>614</v>
      </c>
    </row>
    <row r="374" spans="1:7" s="107" customFormat="1" x14ac:dyDescent="0.25">
      <c r="A374" s="124" t="s">
        <v>1112</v>
      </c>
      <c r="B374" s="123" t="s">
        <v>660</v>
      </c>
      <c r="C374" s="110" t="s">
        <v>591</v>
      </c>
      <c r="D374" s="123" t="s">
        <v>662</v>
      </c>
      <c r="E374" s="126">
        <v>84</v>
      </c>
      <c r="F374" s="106">
        <v>11.8</v>
      </c>
      <c r="G374" s="106">
        <f t="shared" si="8"/>
        <v>991.2</v>
      </c>
    </row>
    <row r="375" spans="1:7" s="107" customFormat="1" x14ac:dyDescent="0.25">
      <c r="A375" s="124" t="s">
        <v>1113</v>
      </c>
      <c r="B375" s="123" t="s">
        <v>660</v>
      </c>
      <c r="C375" s="110" t="s">
        <v>592</v>
      </c>
      <c r="D375" s="123" t="s">
        <v>661</v>
      </c>
      <c r="E375" s="126">
        <v>59</v>
      </c>
      <c r="F375" s="106">
        <v>2.72</v>
      </c>
      <c r="G375" s="106">
        <f t="shared" si="8"/>
        <v>160.48000000000002</v>
      </c>
    </row>
    <row r="376" spans="1:7" s="107" customFormat="1" x14ac:dyDescent="0.25">
      <c r="A376" s="124" t="s">
        <v>1114</v>
      </c>
      <c r="B376" s="123" t="s">
        <v>660</v>
      </c>
      <c r="C376" s="110" t="s">
        <v>593</v>
      </c>
      <c r="D376" s="123" t="s">
        <v>661</v>
      </c>
      <c r="E376" s="126">
        <v>1</v>
      </c>
      <c r="F376" s="106">
        <v>186.8</v>
      </c>
      <c r="G376" s="106">
        <f t="shared" si="8"/>
        <v>186.8</v>
      </c>
    </row>
    <row r="377" spans="1:7" s="107" customFormat="1" x14ac:dyDescent="0.25">
      <c r="A377" s="124" t="s">
        <v>1115</v>
      </c>
      <c r="B377" s="123" t="s">
        <v>660</v>
      </c>
      <c r="C377" s="110" t="s">
        <v>594</v>
      </c>
      <c r="D377" s="123" t="s">
        <v>661</v>
      </c>
      <c r="E377" s="126">
        <v>2</v>
      </c>
      <c r="F377" s="106">
        <v>3.24</v>
      </c>
      <c r="G377" s="106">
        <f t="shared" si="8"/>
        <v>6.48</v>
      </c>
    </row>
    <row r="378" spans="1:7" s="107" customFormat="1" x14ac:dyDescent="0.25">
      <c r="A378" s="124" t="s">
        <v>1116</v>
      </c>
      <c r="B378" s="123" t="s">
        <v>660</v>
      </c>
      <c r="C378" s="110" t="s">
        <v>595</v>
      </c>
      <c r="D378" s="123" t="s">
        <v>661</v>
      </c>
      <c r="E378" s="126">
        <v>54</v>
      </c>
      <c r="F378" s="106">
        <v>1.1599999999999999</v>
      </c>
      <c r="G378" s="106">
        <f t="shared" si="8"/>
        <v>62.639999999999993</v>
      </c>
    </row>
    <row r="379" spans="1:7" s="107" customFormat="1" x14ac:dyDescent="0.25">
      <c r="A379" s="124" t="s">
        <v>1117</v>
      </c>
      <c r="B379" s="123" t="s">
        <v>660</v>
      </c>
      <c r="C379" s="110" t="s">
        <v>596</v>
      </c>
      <c r="D379" s="123" t="s">
        <v>661</v>
      </c>
      <c r="E379" s="126">
        <v>38</v>
      </c>
      <c r="F379" s="106">
        <v>1.04</v>
      </c>
      <c r="G379" s="106">
        <f t="shared" si="8"/>
        <v>39.520000000000003</v>
      </c>
    </row>
    <row r="380" spans="1:7" s="107" customFormat="1" x14ac:dyDescent="0.25">
      <c r="A380" s="124" t="s">
        <v>1118</v>
      </c>
      <c r="B380" s="123" t="s">
        <v>660</v>
      </c>
      <c r="C380" s="110" t="s">
        <v>597</v>
      </c>
      <c r="D380" s="123" t="s">
        <v>661</v>
      </c>
      <c r="E380" s="126">
        <v>36</v>
      </c>
      <c r="F380" s="106">
        <v>3.24</v>
      </c>
      <c r="G380" s="106">
        <f t="shared" si="8"/>
        <v>116.64000000000001</v>
      </c>
    </row>
    <row r="381" spans="1:7" s="107" customFormat="1" x14ac:dyDescent="0.25">
      <c r="A381" s="124" t="s">
        <v>1119</v>
      </c>
      <c r="B381" s="123" t="s">
        <v>660</v>
      </c>
      <c r="C381" s="110" t="s">
        <v>598</v>
      </c>
      <c r="D381" s="123" t="s">
        <v>661</v>
      </c>
      <c r="E381" s="126">
        <v>31</v>
      </c>
      <c r="F381" s="106">
        <v>3.52</v>
      </c>
      <c r="G381" s="106">
        <f t="shared" si="8"/>
        <v>109.12</v>
      </c>
    </row>
    <row r="382" spans="1:7" s="107" customFormat="1" x14ac:dyDescent="0.25">
      <c r="A382" s="124" t="s">
        <v>1120</v>
      </c>
      <c r="B382" s="123" t="s">
        <v>660</v>
      </c>
      <c r="C382" s="110" t="s">
        <v>599</v>
      </c>
      <c r="D382" s="123" t="s">
        <v>661</v>
      </c>
      <c r="E382" s="126">
        <v>452</v>
      </c>
      <c r="F382" s="106">
        <v>5.8</v>
      </c>
      <c r="G382" s="106">
        <f t="shared" si="8"/>
        <v>2621.6</v>
      </c>
    </row>
    <row r="383" spans="1:7" s="107" customFormat="1" x14ac:dyDescent="0.25">
      <c r="A383" s="124" t="s">
        <v>1121</v>
      </c>
      <c r="B383" s="123" t="s">
        <v>660</v>
      </c>
      <c r="C383" s="110" t="s">
        <v>600</v>
      </c>
      <c r="D383" s="123" t="s">
        <v>661</v>
      </c>
      <c r="E383" s="126">
        <v>2</v>
      </c>
      <c r="F383" s="106">
        <v>12.88</v>
      </c>
      <c r="G383" s="106">
        <f t="shared" si="8"/>
        <v>25.76</v>
      </c>
    </row>
    <row r="384" spans="1:7" s="107" customFormat="1" x14ac:dyDescent="0.25">
      <c r="A384" s="124" t="s">
        <v>1122</v>
      </c>
      <c r="B384" s="123" t="s">
        <v>660</v>
      </c>
      <c r="C384" s="110" t="s">
        <v>601</v>
      </c>
      <c r="D384" s="123" t="s">
        <v>661</v>
      </c>
      <c r="E384" s="126">
        <v>17</v>
      </c>
      <c r="F384" s="106">
        <v>1.8</v>
      </c>
      <c r="G384" s="106">
        <f t="shared" si="8"/>
        <v>30.6</v>
      </c>
    </row>
    <row r="385" spans="1:7" s="107" customFormat="1" x14ac:dyDescent="0.25">
      <c r="A385" s="124" t="s">
        <v>1123</v>
      </c>
      <c r="B385" s="123" t="s">
        <v>660</v>
      </c>
      <c r="C385" s="110" t="s">
        <v>602</v>
      </c>
      <c r="D385" s="123" t="s">
        <v>661</v>
      </c>
      <c r="E385" s="126">
        <v>15</v>
      </c>
      <c r="F385" s="106">
        <v>1.2</v>
      </c>
      <c r="G385" s="106">
        <f t="shared" si="8"/>
        <v>18</v>
      </c>
    </row>
    <row r="386" spans="1:7" s="107" customFormat="1" x14ac:dyDescent="0.25">
      <c r="A386" s="124" t="s">
        <v>1124</v>
      </c>
      <c r="B386" s="123" t="s">
        <v>660</v>
      </c>
      <c r="C386" s="110" t="s">
        <v>603</v>
      </c>
      <c r="D386" s="123" t="s">
        <v>661</v>
      </c>
      <c r="E386" s="126">
        <v>118</v>
      </c>
      <c r="F386" s="106">
        <v>1.4</v>
      </c>
      <c r="G386" s="106">
        <f t="shared" si="8"/>
        <v>165.2</v>
      </c>
    </row>
    <row r="387" spans="1:7" s="107" customFormat="1" x14ac:dyDescent="0.25">
      <c r="A387" s="124" t="s">
        <v>1125</v>
      </c>
      <c r="B387" s="123" t="s">
        <v>660</v>
      </c>
      <c r="C387" s="110" t="s">
        <v>604</v>
      </c>
      <c r="D387" s="123" t="s">
        <v>661</v>
      </c>
      <c r="E387" s="126">
        <v>5</v>
      </c>
      <c r="F387" s="106">
        <v>4</v>
      </c>
      <c r="G387" s="106">
        <f t="shared" si="8"/>
        <v>20</v>
      </c>
    </row>
    <row r="388" spans="1:7" s="107" customFormat="1" x14ac:dyDescent="0.25">
      <c r="A388" s="124" t="s">
        <v>1126</v>
      </c>
      <c r="B388" s="123" t="s">
        <v>660</v>
      </c>
      <c r="C388" s="110" t="s">
        <v>605</v>
      </c>
      <c r="D388" s="123" t="s">
        <v>661</v>
      </c>
      <c r="E388" s="126">
        <v>21</v>
      </c>
      <c r="F388" s="106">
        <v>4</v>
      </c>
      <c r="G388" s="106">
        <f t="shared" si="8"/>
        <v>84</v>
      </c>
    </row>
    <row r="389" spans="1:7" s="107" customFormat="1" x14ac:dyDescent="0.25">
      <c r="A389" s="124" t="s">
        <v>1127</v>
      </c>
      <c r="B389" s="123" t="s">
        <v>660</v>
      </c>
      <c r="C389" s="110" t="s">
        <v>606</v>
      </c>
      <c r="D389" s="123" t="s">
        <v>661</v>
      </c>
      <c r="E389" s="126">
        <v>180</v>
      </c>
      <c r="F389" s="106">
        <v>9.1999999999999993</v>
      </c>
      <c r="G389" s="106">
        <f t="shared" si="8"/>
        <v>1655.9999999999998</v>
      </c>
    </row>
    <row r="390" spans="1:7" s="107" customFormat="1" x14ac:dyDescent="0.25">
      <c r="A390" s="124" t="s">
        <v>1128</v>
      </c>
      <c r="B390" s="123" t="s">
        <v>660</v>
      </c>
      <c r="C390" s="110" t="s">
        <v>607</v>
      </c>
      <c r="D390" s="123" t="s">
        <v>661</v>
      </c>
      <c r="E390" s="126">
        <v>221</v>
      </c>
      <c r="F390" s="106">
        <v>1.56</v>
      </c>
      <c r="G390" s="106">
        <f t="shared" si="8"/>
        <v>344.76</v>
      </c>
    </row>
    <row r="391" spans="1:7" s="107" customFormat="1" x14ac:dyDescent="0.25">
      <c r="A391" s="124" t="s">
        <v>1129</v>
      </c>
      <c r="B391" s="123" t="s">
        <v>660</v>
      </c>
      <c r="C391" s="110" t="s">
        <v>608</v>
      </c>
      <c r="D391" s="123" t="s">
        <v>661</v>
      </c>
      <c r="E391" s="126">
        <v>6</v>
      </c>
      <c r="F391" s="106">
        <v>2.56</v>
      </c>
      <c r="G391" s="106">
        <f t="shared" si="8"/>
        <v>15.36</v>
      </c>
    </row>
    <row r="392" spans="1:7" s="107" customFormat="1" x14ac:dyDescent="0.25">
      <c r="A392" s="124" t="s">
        <v>1130</v>
      </c>
      <c r="B392" s="123" t="s">
        <v>660</v>
      </c>
      <c r="C392" s="110" t="s">
        <v>609</v>
      </c>
      <c r="D392" s="123" t="s">
        <v>661</v>
      </c>
      <c r="E392" s="126">
        <v>11</v>
      </c>
      <c r="F392" s="106">
        <v>1.6</v>
      </c>
      <c r="G392" s="106">
        <f t="shared" si="8"/>
        <v>17.600000000000001</v>
      </c>
    </row>
    <row r="393" spans="1:7" s="107" customFormat="1" x14ac:dyDescent="0.25">
      <c r="A393" s="124" t="s">
        <v>1131</v>
      </c>
      <c r="B393" s="123" t="s">
        <v>660</v>
      </c>
      <c r="C393" s="110" t="s">
        <v>610</v>
      </c>
      <c r="D393" s="123" t="s">
        <v>661</v>
      </c>
      <c r="E393" s="126">
        <v>155</v>
      </c>
      <c r="F393" s="106">
        <v>3.6</v>
      </c>
      <c r="G393" s="106">
        <f t="shared" si="8"/>
        <v>558</v>
      </c>
    </row>
    <row r="394" spans="1:7" s="107" customFormat="1" x14ac:dyDescent="0.25">
      <c r="A394" s="124" t="s">
        <v>1132</v>
      </c>
      <c r="B394" s="123" t="s">
        <v>660</v>
      </c>
      <c r="C394" s="110" t="s">
        <v>611</v>
      </c>
      <c r="D394" s="123" t="s">
        <v>661</v>
      </c>
      <c r="E394" s="126">
        <v>34</v>
      </c>
      <c r="F394" s="106">
        <v>2.72</v>
      </c>
      <c r="G394" s="106">
        <f t="shared" si="8"/>
        <v>92.48</v>
      </c>
    </row>
    <row r="395" spans="1:7" s="107" customFormat="1" x14ac:dyDescent="0.25">
      <c r="A395" s="124" t="s">
        <v>1133</v>
      </c>
      <c r="B395" s="123" t="s">
        <v>660</v>
      </c>
      <c r="C395" s="110" t="s">
        <v>612</v>
      </c>
      <c r="D395" s="123" t="s">
        <v>661</v>
      </c>
      <c r="E395" s="126">
        <v>92</v>
      </c>
      <c r="F395" s="106">
        <v>3.72</v>
      </c>
      <c r="G395" s="106">
        <f t="shared" si="8"/>
        <v>342.24</v>
      </c>
    </row>
    <row r="396" spans="1:7" s="107" customFormat="1" x14ac:dyDescent="0.25">
      <c r="A396" s="124" t="s">
        <v>1134</v>
      </c>
      <c r="B396" s="123" t="s">
        <v>660</v>
      </c>
      <c r="C396" s="110" t="s">
        <v>613</v>
      </c>
      <c r="D396" s="123" t="s">
        <v>661</v>
      </c>
      <c r="E396" s="126">
        <v>158</v>
      </c>
      <c r="F396" s="106">
        <v>9.1999999999999993</v>
      </c>
      <c r="G396" s="106">
        <f t="shared" si="8"/>
        <v>1453.6</v>
      </c>
    </row>
    <row r="397" spans="1:7" s="107" customFormat="1" x14ac:dyDescent="0.25">
      <c r="A397" s="124" t="s">
        <v>1135</v>
      </c>
      <c r="B397" s="123" t="s">
        <v>660</v>
      </c>
      <c r="C397" s="110" t="s">
        <v>614</v>
      </c>
      <c r="D397" s="123" t="s">
        <v>661</v>
      </c>
      <c r="E397" s="126">
        <v>124</v>
      </c>
      <c r="F397" s="106">
        <v>1.56</v>
      </c>
      <c r="G397" s="106">
        <f t="shared" si="8"/>
        <v>193.44</v>
      </c>
    </row>
    <row r="398" spans="1:7" s="107" customFormat="1" x14ac:dyDescent="0.25">
      <c r="A398" s="124" t="s">
        <v>1136</v>
      </c>
      <c r="B398" s="123" t="s">
        <v>660</v>
      </c>
      <c r="C398" s="110" t="s">
        <v>615</v>
      </c>
      <c r="D398" s="123" t="s">
        <v>661</v>
      </c>
      <c r="E398" s="126">
        <v>84</v>
      </c>
      <c r="F398" s="106">
        <v>2.44</v>
      </c>
      <c r="G398" s="106">
        <f t="shared" si="8"/>
        <v>204.96</v>
      </c>
    </row>
    <row r="399" spans="1:7" s="107" customFormat="1" x14ac:dyDescent="0.25">
      <c r="A399" s="124" t="s">
        <v>1137</v>
      </c>
      <c r="B399" s="123" t="s">
        <v>660</v>
      </c>
      <c r="C399" s="110" t="s">
        <v>616</v>
      </c>
      <c r="D399" s="123" t="s">
        <v>661</v>
      </c>
      <c r="E399" s="126">
        <v>15</v>
      </c>
      <c r="F399" s="106">
        <v>3.36</v>
      </c>
      <c r="G399" s="106">
        <f t="shared" si="8"/>
        <v>50.4</v>
      </c>
    </row>
    <row r="400" spans="1:7" s="107" customFormat="1" x14ac:dyDescent="0.25">
      <c r="A400" s="124" t="s">
        <v>1138</v>
      </c>
      <c r="B400" s="123" t="s">
        <v>660</v>
      </c>
      <c r="C400" s="110" t="s">
        <v>617</v>
      </c>
      <c r="D400" s="123" t="s">
        <v>661</v>
      </c>
      <c r="E400" s="126">
        <v>38</v>
      </c>
      <c r="F400" s="106">
        <v>1.92</v>
      </c>
      <c r="G400" s="106">
        <f t="shared" si="8"/>
        <v>72.959999999999994</v>
      </c>
    </row>
    <row r="401" spans="1:7" s="107" customFormat="1" x14ac:dyDescent="0.25">
      <c r="A401" s="124" t="s">
        <v>1139</v>
      </c>
      <c r="B401" s="123" t="s">
        <v>660</v>
      </c>
      <c r="C401" s="110" t="s">
        <v>618</v>
      </c>
      <c r="D401" s="123" t="s">
        <v>661</v>
      </c>
      <c r="E401" s="126">
        <v>3</v>
      </c>
      <c r="F401" s="106">
        <v>1.6</v>
      </c>
      <c r="G401" s="106">
        <f t="shared" si="8"/>
        <v>4.8000000000000007</v>
      </c>
    </row>
    <row r="402" spans="1:7" s="107" customFormat="1" x14ac:dyDescent="0.25">
      <c r="A402" s="124" t="s">
        <v>1140</v>
      </c>
      <c r="B402" s="123" t="s">
        <v>660</v>
      </c>
      <c r="C402" s="110" t="s">
        <v>619</v>
      </c>
      <c r="D402" s="123" t="s">
        <v>661</v>
      </c>
      <c r="E402" s="126">
        <v>31</v>
      </c>
      <c r="F402" s="106">
        <v>8</v>
      </c>
      <c r="G402" s="106">
        <f t="shared" si="8"/>
        <v>248</v>
      </c>
    </row>
    <row r="403" spans="1:7" s="107" customFormat="1" x14ac:dyDescent="0.25">
      <c r="A403" s="124" t="s">
        <v>1141</v>
      </c>
      <c r="B403" s="123" t="s">
        <v>660</v>
      </c>
      <c r="C403" s="110" t="s">
        <v>620</v>
      </c>
      <c r="D403" s="123" t="s">
        <v>661</v>
      </c>
      <c r="E403" s="126">
        <v>96</v>
      </c>
      <c r="F403" s="106">
        <v>1.72</v>
      </c>
      <c r="G403" s="106">
        <f t="shared" si="8"/>
        <v>165.12</v>
      </c>
    </row>
    <row r="404" spans="1:7" s="107" customFormat="1" x14ac:dyDescent="0.25">
      <c r="A404" s="124" t="s">
        <v>1142</v>
      </c>
      <c r="B404" s="123" t="s">
        <v>660</v>
      </c>
      <c r="C404" s="110" t="s">
        <v>621</v>
      </c>
      <c r="D404" s="123" t="s">
        <v>661</v>
      </c>
      <c r="E404" s="126">
        <v>492</v>
      </c>
      <c r="F404" s="106">
        <v>2.2400000000000002</v>
      </c>
      <c r="G404" s="106">
        <f t="shared" si="8"/>
        <v>1102.0800000000002</v>
      </c>
    </row>
    <row r="405" spans="1:7" s="107" customFormat="1" x14ac:dyDescent="0.25">
      <c r="A405" s="124" t="s">
        <v>1143</v>
      </c>
      <c r="B405" s="123" t="s">
        <v>660</v>
      </c>
      <c r="C405" s="110" t="s">
        <v>622</v>
      </c>
      <c r="D405" s="123" t="s">
        <v>661</v>
      </c>
      <c r="E405" s="126">
        <v>39</v>
      </c>
      <c r="F405" s="106">
        <v>2.84</v>
      </c>
      <c r="G405" s="106">
        <f t="shared" si="8"/>
        <v>110.75999999999999</v>
      </c>
    </row>
    <row r="406" spans="1:7" s="107" customFormat="1" x14ac:dyDescent="0.25">
      <c r="A406" s="124" t="s">
        <v>1144</v>
      </c>
      <c r="B406" s="123" t="s">
        <v>660</v>
      </c>
      <c r="C406" s="110" t="s">
        <v>623</v>
      </c>
      <c r="D406" s="123" t="s">
        <v>661</v>
      </c>
      <c r="E406" s="126">
        <v>10</v>
      </c>
      <c r="F406" s="106">
        <v>1.6</v>
      </c>
      <c r="G406" s="106">
        <f t="shared" ref="G406:G418" si="9">E406*F406</f>
        <v>16</v>
      </c>
    </row>
    <row r="407" spans="1:7" s="107" customFormat="1" x14ac:dyDescent="0.25">
      <c r="A407" s="124" t="s">
        <v>1145</v>
      </c>
      <c r="B407" s="123" t="s">
        <v>660</v>
      </c>
      <c r="C407" s="110" t="s">
        <v>624</v>
      </c>
      <c r="D407" s="123" t="s">
        <v>661</v>
      </c>
      <c r="E407" s="126">
        <v>180</v>
      </c>
      <c r="F407" s="106">
        <v>1.2</v>
      </c>
      <c r="G407" s="106">
        <f t="shared" si="9"/>
        <v>216</v>
      </c>
    </row>
    <row r="408" spans="1:7" s="107" customFormat="1" x14ac:dyDescent="0.25">
      <c r="A408" s="124" t="s">
        <v>1146</v>
      </c>
      <c r="B408" s="123" t="s">
        <v>660</v>
      </c>
      <c r="C408" s="110" t="s">
        <v>625</v>
      </c>
      <c r="D408" s="123" t="s">
        <v>661</v>
      </c>
      <c r="E408" s="126">
        <v>412</v>
      </c>
      <c r="F408" s="106">
        <v>1.8</v>
      </c>
      <c r="G408" s="106">
        <f t="shared" si="9"/>
        <v>741.6</v>
      </c>
    </row>
    <row r="409" spans="1:7" s="107" customFormat="1" x14ac:dyDescent="0.25">
      <c r="A409" s="124" t="s">
        <v>1147</v>
      </c>
      <c r="B409" s="123" t="s">
        <v>660</v>
      </c>
      <c r="C409" s="110" t="s">
        <v>626</v>
      </c>
      <c r="D409" s="123" t="s">
        <v>661</v>
      </c>
      <c r="E409" s="126">
        <v>5</v>
      </c>
      <c r="F409" s="106">
        <v>7.56</v>
      </c>
      <c r="G409" s="106">
        <f t="shared" si="9"/>
        <v>37.799999999999997</v>
      </c>
    </row>
    <row r="410" spans="1:7" s="107" customFormat="1" x14ac:dyDescent="0.25">
      <c r="A410" s="124" t="s">
        <v>1148</v>
      </c>
      <c r="B410" s="123" t="s">
        <v>660</v>
      </c>
      <c r="C410" s="110" t="s">
        <v>627</v>
      </c>
      <c r="D410" s="123" t="s">
        <v>661</v>
      </c>
      <c r="E410" s="126">
        <v>6</v>
      </c>
      <c r="F410" s="106">
        <v>7.56</v>
      </c>
      <c r="G410" s="106">
        <f t="shared" si="9"/>
        <v>45.36</v>
      </c>
    </row>
    <row r="411" spans="1:7" s="107" customFormat="1" x14ac:dyDescent="0.25">
      <c r="A411" s="124" t="s">
        <v>1149</v>
      </c>
      <c r="B411" s="123" t="s">
        <v>660</v>
      </c>
      <c r="C411" s="110" t="s">
        <v>628</v>
      </c>
      <c r="D411" s="123" t="s">
        <v>661</v>
      </c>
      <c r="E411" s="126">
        <v>3</v>
      </c>
      <c r="F411" s="106">
        <v>9.92</v>
      </c>
      <c r="G411" s="106">
        <f t="shared" si="9"/>
        <v>29.759999999999998</v>
      </c>
    </row>
    <row r="412" spans="1:7" s="107" customFormat="1" x14ac:dyDescent="0.25">
      <c r="A412" s="124" t="s">
        <v>1150</v>
      </c>
      <c r="B412" s="123" t="s">
        <v>660</v>
      </c>
      <c r="C412" s="110" t="s">
        <v>629</v>
      </c>
      <c r="D412" s="123" t="s">
        <v>661</v>
      </c>
      <c r="E412" s="126">
        <v>7</v>
      </c>
      <c r="F412" s="106">
        <v>7.56</v>
      </c>
      <c r="G412" s="106">
        <f t="shared" si="9"/>
        <v>52.919999999999995</v>
      </c>
    </row>
    <row r="413" spans="1:7" s="107" customFormat="1" x14ac:dyDescent="0.25">
      <c r="A413" s="124" t="s">
        <v>1151</v>
      </c>
      <c r="B413" s="123" t="s">
        <v>660</v>
      </c>
      <c r="C413" s="110" t="s">
        <v>630</v>
      </c>
      <c r="D413" s="123" t="s">
        <v>661</v>
      </c>
      <c r="E413" s="126">
        <v>6</v>
      </c>
      <c r="F413" s="106">
        <v>7.56</v>
      </c>
      <c r="G413" s="106">
        <f t="shared" si="9"/>
        <v>45.36</v>
      </c>
    </row>
    <row r="414" spans="1:7" s="107" customFormat="1" x14ac:dyDescent="0.25">
      <c r="A414" s="124" t="s">
        <v>1152</v>
      </c>
      <c r="B414" s="123" t="s">
        <v>660</v>
      </c>
      <c r="C414" s="110" t="s">
        <v>631</v>
      </c>
      <c r="D414" s="123" t="s">
        <v>661</v>
      </c>
      <c r="E414" s="126">
        <v>23</v>
      </c>
      <c r="F414" s="106">
        <v>2.12</v>
      </c>
      <c r="G414" s="106">
        <f t="shared" si="9"/>
        <v>48.760000000000005</v>
      </c>
    </row>
    <row r="415" spans="1:7" s="107" customFormat="1" x14ac:dyDescent="0.25">
      <c r="A415" s="124" t="s">
        <v>1153</v>
      </c>
      <c r="B415" s="123" t="s">
        <v>660</v>
      </c>
      <c r="C415" s="110" t="s">
        <v>632</v>
      </c>
      <c r="D415" s="123" t="s">
        <v>661</v>
      </c>
      <c r="E415" s="126">
        <v>2</v>
      </c>
      <c r="F415" s="106">
        <v>3.88</v>
      </c>
      <c r="G415" s="106">
        <f t="shared" si="9"/>
        <v>7.76</v>
      </c>
    </row>
    <row r="416" spans="1:7" s="107" customFormat="1" x14ac:dyDescent="0.25">
      <c r="A416" s="124" t="s">
        <v>1154</v>
      </c>
      <c r="B416" s="123" t="s">
        <v>660</v>
      </c>
      <c r="C416" s="110" t="s">
        <v>633</v>
      </c>
      <c r="D416" s="123" t="s">
        <v>661</v>
      </c>
      <c r="E416" s="126">
        <v>6</v>
      </c>
      <c r="F416" s="106">
        <v>7.76</v>
      </c>
      <c r="G416" s="106">
        <f t="shared" si="9"/>
        <v>46.56</v>
      </c>
    </row>
    <row r="417" spans="1:7" s="107" customFormat="1" x14ac:dyDescent="0.25">
      <c r="A417" s="124" t="s">
        <v>1155</v>
      </c>
      <c r="B417" s="123" t="s">
        <v>660</v>
      </c>
      <c r="C417" s="110" t="s">
        <v>634</v>
      </c>
      <c r="D417" s="123" t="s">
        <v>661</v>
      </c>
      <c r="E417" s="126">
        <v>1</v>
      </c>
      <c r="F417" s="106">
        <v>327.27999999999997</v>
      </c>
      <c r="G417" s="106">
        <f t="shared" si="9"/>
        <v>327.27999999999997</v>
      </c>
    </row>
    <row r="418" spans="1:7" s="107" customFormat="1" x14ac:dyDescent="0.25">
      <c r="A418" s="124" t="s">
        <v>1156</v>
      </c>
      <c r="B418" s="123" t="s">
        <v>660</v>
      </c>
      <c r="C418" s="110" t="s">
        <v>635</v>
      </c>
      <c r="D418" s="123" t="s">
        <v>661</v>
      </c>
      <c r="E418" s="126">
        <v>6</v>
      </c>
      <c r="F418" s="106">
        <v>36</v>
      </c>
      <c r="G418" s="106">
        <f t="shared" si="9"/>
        <v>216</v>
      </c>
    </row>
    <row r="419" spans="1:7" s="107" customFormat="1" x14ac:dyDescent="0.25">
      <c r="A419" s="124" t="s">
        <v>1157</v>
      </c>
      <c r="B419" s="123" t="s">
        <v>660</v>
      </c>
      <c r="C419" s="102" t="s">
        <v>332</v>
      </c>
      <c r="D419" s="123" t="s">
        <v>661</v>
      </c>
      <c r="E419" s="126">
        <v>25000</v>
      </c>
      <c r="F419" s="106">
        <v>2.2999999999999998</v>
      </c>
      <c r="G419" s="106">
        <f>E419*F419</f>
        <v>57499.999999999993</v>
      </c>
    </row>
    <row r="420" spans="1:7" s="107" customFormat="1" x14ac:dyDescent="0.25">
      <c r="A420" s="124" t="s">
        <v>1158</v>
      </c>
      <c r="B420" s="123" t="s">
        <v>660</v>
      </c>
      <c r="C420" s="102" t="s">
        <v>333</v>
      </c>
      <c r="D420" s="123" t="s">
        <v>661</v>
      </c>
      <c r="E420" s="126">
        <v>16000</v>
      </c>
      <c r="F420" s="106">
        <v>2.8</v>
      </c>
      <c r="G420" s="106">
        <f t="shared" ref="G420:G434" si="10">E420*F420</f>
        <v>44800</v>
      </c>
    </row>
    <row r="421" spans="1:7" s="107" customFormat="1" x14ac:dyDescent="0.25">
      <c r="A421" s="124" t="s">
        <v>1159</v>
      </c>
      <c r="B421" s="123" t="s">
        <v>660</v>
      </c>
      <c r="C421" s="102" t="s">
        <v>334</v>
      </c>
      <c r="D421" s="123" t="s">
        <v>661</v>
      </c>
      <c r="E421" s="126">
        <v>24550</v>
      </c>
      <c r="F421" s="106">
        <v>3</v>
      </c>
      <c r="G421" s="106">
        <f t="shared" si="10"/>
        <v>73650</v>
      </c>
    </row>
    <row r="422" spans="1:7" s="107" customFormat="1" x14ac:dyDescent="0.25">
      <c r="A422" s="124" t="s">
        <v>1160</v>
      </c>
      <c r="B422" s="123" t="s">
        <v>660</v>
      </c>
      <c r="C422" s="102" t="s">
        <v>335</v>
      </c>
      <c r="D422" s="123" t="s">
        <v>661</v>
      </c>
      <c r="E422" s="126">
        <v>8000</v>
      </c>
      <c r="F422" s="106">
        <v>6.5</v>
      </c>
      <c r="G422" s="106">
        <f t="shared" si="10"/>
        <v>52000</v>
      </c>
    </row>
    <row r="423" spans="1:7" s="107" customFormat="1" x14ac:dyDescent="0.25">
      <c r="A423" s="124" t="s">
        <v>1161</v>
      </c>
      <c r="B423" s="123" t="s">
        <v>660</v>
      </c>
      <c r="C423" s="102" t="s">
        <v>638</v>
      </c>
      <c r="D423" s="123" t="s">
        <v>661</v>
      </c>
      <c r="E423" s="126">
        <v>18000</v>
      </c>
      <c r="F423" s="106">
        <v>1.8</v>
      </c>
      <c r="G423" s="106">
        <f t="shared" si="10"/>
        <v>32400</v>
      </c>
    </row>
    <row r="424" spans="1:7" s="107" customFormat="1" x14ac:dyDescent="0.25">
      <c r="A424" s="124" t="s">
        <v>1162</v>
      </c>
      <c r="B424" s="123" t="s">
        <v>660</v>
      </c>
      <c r="C424" s="102" t="s">
        <v>639</v>
      </c>
      <c r="D424" s="123" t="s">
        <v>661</v>
      </c>
      <c r="E424" s="126">
        <v>30000</v>
      </c>
      <c r="F424" s="106">
        <v>2.2000000000000002</v>
      </c>
      <c r="G424" s="106">
        <f t="shared" si="10"/>
        <v>66000</v>
      </c>
    </row>
    <row r="425" spans="1:7" s="107" customFormat="1" x14ac:dyDescent="0.25">
      <c r="A425" s="124" t="s">
        <v>1163</v>
      </c>
      <c r="B425" s="123" t="s">
        <v>660</v>
      </c>
      <c r="C425" s="102" t="s">
        <v>682</v>
      </c>
      <c r="D425" s="123" t="s">
        <v>663</v>
      </c>
      <c r="E425" s="126">
        <v>1500</v>
      </c>
      <c r="F425" s="106">
        <v>25.8</v>
      </c>
      <c r="G425" s="106">
        <f t="shared" si="10"/>
        <v>38700</v>
      </c>
    </row>
    <row r="426" spans="1:7" s="107" customFormat="1" x14ac:dyDescent="0.25">
      <c r="A426" s="124" t="s">
        <v>1164</v>
      </c>
      <c r="B426" s="123" t="s">
        <v>660</v>
      </c>
      <c r="C426" s="102" t="s">
        <v>683</v>
      </c>
      <c r="D426" s="123" t="s">
        <v>663</v>
      </c>
      <c r="E426" s="126">
        <v>800</v>
      </c>
      <c r="F426" s="106">
        <v>36.4</v>
      </c>
      <c r="G426" s="106">
        <f t="shared" si="10"/>
        <v>29120</v>
      </c>
    </row>
    <row r="427" spans="1:7" s="107" customFormat="1" x14ac:dyDescent="0.25">
      <c r="A427" s="124" t="s">
        <v>1165</v>
      </c>
      <c r="B427" s="123" t="s">
        <v>660</v>
      </c>
      <c r="C427" s="110" t="s">
        <v>458</v>
      </c>
      <c r="D427" s="123" t="s">
        <v>661</v>
      </c>
      <c r="E427" s="126">
        <v>840</v>
      </c>
      <c r="F427" s="106">
        <v>7.08</v>
      </c>
      <c r="G427" s="106">
        <f t="shared" si="10"/>
        <v>5947.2</v>
      </c>
    </row>
    <row r="428" spans="1:7" s="107" customFormat="1" x14ac:dyDescent="0.25">
      <c r="A428" s="124" t="s">
        <v>1166</v>
      </c>
      <c r="B428" s="123" t="s">
        <v>660</v>
      </c>
      <c r="C428" s="110" t="s">
        <v>459</v>
      </c>
      <c r="D428" s="123" t="s">
        <v>661</v>
      </c>
      <c r="E428" s="126">
        <v>860</v>
      </c>
      <c r="F428" s="106">
        <v>7.08</v>
      </c>
      <c r="G428" s="106">
        <f t="shared" si="10"/>
        <v>6088.8</v>
      </c>
    </row>
    <row r="429" spans="1:7" s="107" customFormat="1" x14ac:dyDescent="0.25">
      <c r="A429" s="124" t="s">
        <v>1167</v>
      </c>
      <c r="B429" s="123" t="s">
        <v>660</v>
      </c>
      <c r="C429" s="110" t="s">
        <v>684</v>
      </c>
      <c r="D429" s="123" t="s">
        <v>661</v>
      </c>
      <c r="E429" s="126">
        <v>1240</v>
      </c>
      <c r="F429" s="106">
        <v>7.08</v>
      </c>
      <c r="G429" s="106">
        <f t="shared" si="10"/>
        <v>8779.2000000000007</v>
      </c>
    </row>
    <row r="430" spans="1:7" s="107" customFormat="1" x14ac:dyDescent="0.25">
      <c r="A430" s="124" t="s">
        <v>1168</v>
      </c>
      <c r="B430" s="123" t="s">
        <v>660</v>
      </c>
      <c r="C430" s="110" t="s">
        <v>685</v>
      </c>
      <c r="D430" s="123" t="s">
        <v>661</v>
      </c>
      <c r="E430" s="126">
        <v>800</v>
      </c>
      <c r="F430" s="106">
        <v>7.08</v>
      </c>
      <c r="G430" s="106">
        <f t="shared" si="10"/>
        <v>5664</v>
      </c>
    </row>
    <row r="431" spans="1:7" s="107" customFormat="1" x14ac:dyDescent="0.25">
      <c r="A431" s="124" t="s">
        <v>1169</v>
      </c>
      <c r="B431" s="123" t="s">
        <v>660</v>
      </c>
      <c r="C431" s="110" t="s">
        <v>460</v>
      </c>
      <c r="D431" s="123" t="s">
        <v>661</v>
      </c>
      <c r="E431" s="126">
        <v>640</v>
      </c>
      <c r="F431" s="106">
        <v>7.08</v>
      </c>
      <c r="G431" s="106">
        <f t="shared" si="10"/>
        <v>4531.2</v>
      </c>
    </row>
    <row r="432" spans="1:7" s="107" customFormat="1" x14ac:dyDescent="0.25">
      <c r="A432" s="124" t="s">
        <v>1170</v>
      </c>
      <c r="B432" s="123" t="s">
        <v>660</v>
      </c>
      <c r="C432" s="112" t="s">
        <v>656</v>
      </c>
      <c r="D432" s="123" t="s">
        <v>661</v>
      </c>
      <c r="E432" s="126">
        <v>39000</v>
      </c>
      <c r="F432" s="106">
        <v>2.2000000000000002</v>
      </c>
      <c r="G432" s="106">
        <f t="shared" si="10"/>
        <v>85800</v>
      </c>
    </row>
    <row r="433" spans="1:7" s="107" customFormat="1" x14ac:dyDescent="0.25">
      <c r="A433" s="124" t="s">
        <v>1171</v>
      </c>
      <c r="B433" s="123" t="s">
        <v>660</v>
      </c>
      <c r="C433" s="112" t="s">
        <v>657</v>
      </c>
      <c r="D433" s="123" t="s">
        <v>661</v>
      </c>
      <c r="E433" s="126">
        <v>9000</v>
      </c>
      <c r="F433" s="106">
        <v>2.2000000000000002</v>
      </c>
      <c r="G433" s="106">
        <f t="shared" si="10"/>
        <v>19800</v>
      </c>
    </row>
    <row r="434" spans="1:7" s="107" customFormat="1" x14ac:dyDescent="0.25">
      <c r="A434" s="124" t="s">
        <v>1172</v>
      </c>
      <c r="B434" s="123" t="s">
        <v>660</v>
      </c>
      <c r="C434" s="112" t="s">
        <v>658</v>
      </c>
      <c r="D434" s="123" t="s">
        <v>661</v>
      </c>
      <c r="E434" s="126">
        <v>9600</v>
      </c>
      <c r="F434" s="106">
        <v>2.2000000000000002</v>
      </c>
      <c r="G434" s="106">
        <f t="shared" si="10"/>
        <v>21120</v>
      </c>
    </row>
    <row r="435" spans="1:7" ht="15.75" x14ac:dyDescent="0.25">
      <c r="A435" s="67"/>
      <c r="B435" s="67"/>
      <c r="C435" s="85"/>
      <c r="D435" s="67"/>
      <c r="E435" s="90"/>
      <c r="F435" s="91"/>
      <c r="G435" s="91"/>
    </row>
    <row r="436" spans="1:7" ht="15.75" x14ac:dyDescent="0.25">
      <c r="A436" s="67"/>
      <c r="B436" s="67"/>
      <c r="C436" s="85"/>
      <c r="D436" s="67"/>
      <c r="E436" s="90"/>
      <c r="F436" s="91"/>
      <c r="G436" s="91"/>
    </row>
    <row r="437" spans="1:7" x14ac:dyDescent="0.25">
      <c r="F437" s="103" t="s">
        <v>659</v>
      </c>
      <c r="G437" s="105">
        <f>SUM(G12:G436)</f>
        <v>808479.652</v>
      </c>
    </row>
  </sheetData>
  <mergeCells count="5">
    <mergeCell ref="A1:G1"/>
    <mergeCell ref="A2:G2"/>
    <mergeCell ref="F9:F11"/>
    <mergeCell ref="G9:G11"/>
    <mergeCell ref="E9:E11"/>
  </mergeCells>
  <pageMargins left="0.7" right="0.7" top="0.75" bottom="0.75" header="0.3" footer="0.3"/>
  <pageSetup paperSize="9" scale="55" orientation="portrait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view="pageLayout" topLeftCell="A17" zoomScaleNormal="100" workbookViewId="0">
      <selection activeCell="C14" sqref="C14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63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2014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1512.37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1295657.79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59863.75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1397433.9100000001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20199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SUM(B26:B28)</f>
        <v>-277273.49</v>
      </c>
      <c r="D25" s="10"/>
      <c r="F25" s="16"/>
    </row>
    <row r="26" spans="1:6" s="2" customFormat="1" ht="15" customHeight="1" x14ac:dyDescent="0.25">
      <c r="A26" s="24" t="s">
        <v>20</v>
      </c>
      <c r="B26" s="37">
        <v>-208748.49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-66418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-2107</v>
      </c>
      <c r="C28" s="43"/>
      <c r="D28" s="10"/>
      <c r="F28" s="16"/>
    </row>
    <row r="29" spans="1:6" s="2" customFormat="1" ht="16.5" customHeight="1" x14ac:dyDescent="0.25">
      <c r="A29" s="51" t="s">
        <v>37</v>
      </c>
      <c r="B29" s="33"/>
      <c r="C29" s="43">
        <v>415362.86</v>
      </c>
      <c r="D29" s="10"/>
      <c r="F29" s="16"/>
    </row>
    <row r="30" spans="1:6" s="2" customFormat="1" ht="15" customHeight="1" x14ac:dyDescent="0.25">
      <c r="A30" s="24" t="s">
        <v>24</v>
      </c>
      <c r="B30" s="33"/>
      <c r="C30" s="43"/>
      <c r="D30" s="10"/>
      <c r="F30" s="16"/>
    </row>
    <row r="31" spans="1:6" s="2" customFormat="1" ht="15" customHeight="1" x14ac:dyDescent="0.25">
      <c r="A31" s="59" t="s">
        <v>72</v>
      </c>
      <c r="B31" s="36"/>
      <c r="C31" s="43">
        <v>833858.03</v>
      </c>
      <c r="D31" s="10"/>
      <c r="F31" s="16"/>
    </row>
    <row r="32" spans="1:6" s="2" customFormat="1" ht="15" customHeight="1" x14ac:dyDescent="0.25">
      <c r="A32" s="24" t="s">
        <v>71</v>
      </c>
      <c r="B32" s="33"/>
      <c r="C32" s="43"/>
      <c r="D32" s="10"/>
      <c r="F32" s="16"/>
    </row>
    <row r="33" spans="1:6" s="2" customFormat="1" ht="15" customHeight="1" x14ac:dyDescent="0.25">
      <c r="A33" s="23" t="s">
        <v>25</v>
      </c>
      <c r="B33" s="33"/>
      <c r="C33" s="47">
        <f>SUM(C22:C31)</f>
        <v>992146.4</v>
      </c>
      <c r="D33" s="10"/>
      <c r="F33" s="16"/>
    </row>
    <row r="34" spans="1:6" s="2" customFormat="1" ht="15" customHeight="1" x14ac:dyDescent="0.25">
      <c r="A34" s="24"/>
      <c r="B34" s="33"/>
      <c r="C34" s="42"/>
      <c r="D34" s="10"/>
      <c r="F34" s="16"/>
    </row>
    <row r="35" spans="1:6" s="2" customFormat="1" ht="15" customHeight="1" x14ac:dyDescent="0.25">
      <c r="A35" s="28" t="s">
        <v>26</v>
      </c>
      <c r="B35" s="33"/>
      <c r="C35" s="42"/>
      <c r="D35" s="10"/>
      <c r="F35" s="16"/>
    </row>
    <row r="36" spans="1:6" s="2" customFormat="1" ht="15" customHeight="1" x14ac:dyDescent="0.25">
      <c r="A36" s="51" t="s">
        <v>47</v>
      </c>
      <c r="B36" s="33"/>
      <c r="C36" s="43">
        <v>221680</v>
      </c>
      <c r="D36" s="10"/>
      <c r="F36" s="16"/>
    </row>
    <row r="37" spans="1:6" s="2" customFormat="1" ht="15" customHeight="1" x14ac:dyDescent="0.25">
      <c r="A37" s="24" t="s">
        <v>27</v>
      </c>
      <c r="B37" s="35"/>
      <c r="C37" s="45"/>
      <c r="D37" s="10"/>
      <c r="F37" s="16"/>
    </row>
    <row r="38" spans="1:6" s="2" customFormat="1" ht="15" customHeight="1" x14ac:dyDescent="0.25">
      <c r="A38" s="51" t="s">
        <v>39</v>
      </c>
      <c r="B38" s="22"/>
      <c r="C38" s="45">
        <v>149662.65</v>
      </c>
      <c r="D38" s="8"/>
      <c r="F38" s="16"/>
    </row>
    <row r="39" spans="1:6" s="2" customFormat="1" ht="15" customHeight="1" x14ac:dyDescent="0.25">
      <c r="A39" s="24" t="s">
        <v>28</v>
      </c>
      <c r="B39" s="35"/>
      <c r="C39" s="45"/>
      <c r="D39" s="10"/>
      <c r="F39" s="16"/>
    </row>
    <row r="40" spans="1:6" s="2" customFormat="1" ht="15" customHeight="1" x14ac:dyDescent="0.25">
      <c r="A40" s="51" t="s">
        <v>40</v>
      </c>
      <c r="B40" s="54"/>
      <c r="C40" s="48">
        <v>33944.86</v>
      </c>
      <c r="D40" s="1"/>
    </row>
    <row r="41" spans="1:6" s="2" customFormat="1" ht="15" customHeight="1" x14ac:dyDescent="0.25">
      <c r="A41" s="9" t="s">
        <v>29</v>
      </c>
      <c r="B41" s="54"/>
      <c r="C41" s="48"/>
      <c r="D41" s="1"/>
    </row>
    <row r="42" spans="1:6" s="2" customFormat="1" ht="15" customHeight="1" x14ac:dyDescent="0.25">
      <c r="A42" s="11" t="s">
        <v>30</v>
      </c>
      <c r="B42" s="11"/>
      <c r="C42" s="49">
        <f>SUM(C36:C41)</f>
        <v>405287.51</v>
      </c>
      <c r="D42" s="1"/>
    </row>
    <row r="43" spans="1:6" s="2" customFormat="1" ht="15" customHeight="1" x14ac:dyDescent="0.25">
      <c r="A43" s="1"/>
      <c r="B43" s="1"/>
    </row>
    <row r="44" spans="1:6" s="2" customFormat="1" ht="18" customHeight="1" x14ac:dyDescent="0.25">
      <c r="A44" s="1"/>
      <c r="B44" s="1"/>
    </row>
    <row r="45" spans="1:6" x14ac:dyDescent="0.25">
      <c r="A45" s="200" t="s">
        <v>64</v>
      </c>
      <c r="B45" s="200"/>
    </row>
  </sheetData>
  <mergeCells count="2">
    <mergeCell ref="A1:C1"/>
    <mergeCell ref="A45:B45"/>
  </mergeCells>
  <pageMargins left="0.7" right="0.7" top="0.75" bottom="0.75" header="0.3" footer="0.3"/>
  <pageSetup paperSize="9" scale="95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view="pageLayout" topLeftCell="A6" zoomScaleNormal="100" workbookViewId="0">
      <selection activeCell="A15" sqref="A15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3" ht="18" x14ac:dyDescent="0.25">
      <c r="A1" s="201" t="s">
        <v>65</v>
      </c>
      <c r="B1" s="201"/>
      <c r="C1" s="201"/>
    </row>
    <row r="2" spans="1:3" ht="15.75" x14ac:dyDescent="0.25">
      <c r="A2" s="3"/>
      <c r="B2" s="3"/>
      <c r="C2" s="2"/>
    </row>
    <row r="3" spans="1:3" x14ac:dyDescent="0.25">
      <c r="A3" s="39" t="s">
        <v>0</v>
      </c>
      <c r="B3" s="52">
        <v>2014</v>
      </c>
      <c r="C3" s="41"/>
    </row>
    <row r="4" spans="1:3" x14ac:dyDescent="0.25">
      <c r="A4" s="39" t="s">
        <v>1</v>
      </c>
      <c r="B4" s="52">
        <v>20453237223</v>
      </c>
      <c r="C4" s="41"/>
    </row>
    <row r="5" spans="1:3" x14ac:dyDescent="0.25">
      <c r="A5" s="39" t="s">
        <v>2</v>
      </c>
      <c r="B5" s="52" t="s">
        <v>667</v>
      </c>
      <c r="C5" s="41"/>
    </row>
    <row r="6" spans="1:3" ht="23.25" x14ac:dyDescent="0.35">
      <c r="A6" s="4"/>
      <c r="B6" s="4"/>
      <c r="C6" s="5"/>
    </row>
    <row r="7" spans="1:3" x14ac:dyDescent="0.25">
      <c r="A7" s="17"/>
      <c r="B7" s="202" t="s">
        <v>42</v>
      </c>
      <c r="C7" s="203"/>
    </row>
    <row r="8" spans="1:3" x14ac:dyDescent="0.25">
      <c r="A8" s="20"/>
      <c r="B8" s="204" t="s">
        <v>43</v>
      </c>
      <c r="C8" s="205"/>
    </row>
    <row r="9" spans="1:3" x14ac:dyDescent="0.25">
      <c r="A9" s="19"/>
      <c r="B9" s="19"/>
      <c r="C9" s="8"/>
    </row>
    <row r="10" spans="1:3" x14ac:dyDescent="0.25">
      <c r="A10" s="24" t="s">
        <v>16</v>
      </c>
      <c r="B10" s="43">
        <f>'INV 2014'!C12</f>
        <v>1512.37</v>
      </c>
      <c r="C10" s="43"/>
    </row>
    <row r="11" spans="1:3" x14ac:dyDescent="0.25">
      <c r="A11" s="24" t="s">
        <v>17</v>
      </c>
      <c r="B11" s="43">
        <f>'INV 2014'!C14</f>
        <v>1295657.79</v>
      </c>
      <c r="C11" s="43"/>
    </row>
    <row r="12" spans="1:3" x14ac:dyDescent="0.25">
      <c r="A12" s="51" t="s">
        <v>33</v>
      </c>
      <c r="B12" s="43">
        <f>'INV 2014'!C16</f>
        <v>40400</v>
      </c>
      <c r="C12" s="43"/>
    </row>
    <row r="13" spans="1:3" x14ac:dyDescent="0.25">
      <c r="A13" s="51" t="s">
        <v>34</v>
      </c>
      <c r="B13" s="43">
        <f>'INV 2014'!C18</f>
        <v>59863.75</v>
      </c>
      <c r="C13" s="43"/>
    </row>
    <row r="14" spans="1:3" x14ac:dyDescent="0.25">
      <c r="A14" s="51" t="s">
        <v>44</v>
      </c>
      <c r="B14" s="43"/>
      <c r="C14" s="43">
        <f>'INV 2014'!C23</f>
        <v>20199</v>
      </c>
    </row>
    <row r="15" spans="1:3" ht="25.5" x14ac:dyDescent="0.25">
      <c r="A15" s="50" t="s">
        <v>45</v>
      </c>
      <c r="B15" s="33"/>
      <c r="C15" s="43">
        <f>'INV 2014'!C25</f>
        <v>-277273.49</v>
      </c>
    </row>
    <row r="16" spans="1:3" x14ac:dyDescent="0.25">
      <c r="A16" s="51" t="s">
        <v>46</v>
      </c>
      <c r="B16" s="33"/>
      <c r="C16" s="43">
        <f>'INV 2014'!C29</f>
        <v>415362.86</v>
      </c>
    </row>
    <row r="17" spans="1:3" x14ac:dyDescent="0.25">
      <c r="A17" s="51" t="str">
        <f>'INV 2014'!A31</f>
        <v>45   Obligaciones financieras</v>
      </c>
      <c r="B17" s="36"/>
      <c r="C17" s="43">
        <f>'INV 2014'!C31</f>
        <v>833858.03</v>
      </c>
    </row>
    <row r="18" spans="1:3" x14ac:dyDescent="0.25">
      <c r="A18" s="51" t="s">
        <v>47</v>
      </c>
      <c r="B18" s="33"/>
      <c r="C18" s="43">
        <f>'INV 2014'!C36</f>
        <v>221680</v>
      </c>
    </row>
    <row r="19" spans="1:3" x14ac:dyDescent="0.25">
      <c r="A19" s="51" t="s">
        <v>39</v>
      </c>
      <c r="B19" s="22"/>
      <c r="C19" s="45">
        <f>'INV 2014'!C38</f>
        <v>149662.65</v>
      </c>
    </row>
    <row r="20" spans="1:3" x14ac:dyDescent="0.25">
      <c r="A20" s="51" t="s">
        <v>40</v>
      </c>
      <c r="B20" s="54"/>
      <c r="C20" s="48">
        <f>'INV 2014'!C40</f>
        <v>33944.86</v>
      </c>
    </row>
    <row r="21" spans="1:3" x14ac:dyDescent="0.25">
      <c r="A21" s="11" t="s">
        <v>30</v>
      </c>
      <c r="B21" s="53">
        <f>SUM(B10:B20)</f>
        <v>1397433.9100000001</v>
      </c>
      <c r="C21" s="53">
        <f>SUM(C10:C20)</f>
        <v>1397433.91</v>
      </c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200" t="s">
        <v>64</v>
      </c>
      <c r="B24" s="200"/>
    </row>
  </sheetData>
  <mergeCells count="4">
    <mergeCell ref="A1:C1"/>
    <mergeCell ref="B7:C7"/>
    <mergeCell ref="B8:C8"/>
    <mergeCell ref="A24:B24"/>
  </mergeCells>
  <pageMargins left="0.7" right="0.7" top="0.75" bottom="0.75" header="0.3" footer="0.3"/>
  <pageSetup paperSize="9" scale="95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activeCell="B12" sqref="B12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66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2014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1265002.04</v>
      </c>
      <c r="C10" s="10"/>
    </row>
    <row r="11" spans="1:3" s="2" customFormat="1" x14ac:dyDescent="0.25">
      <c r="A11" s="9" t="s">
        <v>5</v>
      </c>
      <c r="B11" s="48">
        <v>732550</v>
      </c>
      <c r="C11" s="10"/>
    </row>
    <row r="12" spans="1:3" s="2" customFormat="1" x14ac:dyDescent="0.25">
      <c r="A12" s="11" t="s">
        <v>50</v>
      </c>
      <c r="B12" s="49">
        <f>B10-B11</f>
        <v>532452.04</v>
      </c>
      <c r="C12" s="10"/>
    </row>
    <row r="13" spans="1:3" s="2" customFormat="1" x14ac:dyDescent="0.25">
      <c r="A13" s="55" t="s">
        <v>6</v>
      </c>
      <c r="B13" s="48">
        <v>23660</v>
      </c>
      <c r="C13" s="10"/>
    </row>
    <row r="14" spans="1:3" s="2" customFormat="1" x14ac:dyDescent="0.25">
      <c r="A14" s="55" t="s">
        <v>7</v>
      </c>
      <c r="B14" s="48">
        <v>337570.49</v>
      </c>
      <c r="C14" s="10"/>
    </row>
    <row r="15" spans="1:3" s="2" customFormat="1" x14ac:dyDescent="0.25">
      <c r="A15" s="11" t="s">
        <v>51</v>
      </c>
      <c r="B15" s="49">
        <f>B12-B13-B14</f>
        <v>171221.55000000005</v>
      </c>
      <c r="C15" s="10"/>
    </row>
    <row r="16" spans="1:3" s="2" customFormat="1" x14ac:dyDescent="0.25">
      <c r="A16" s="9" t="s">
        <v>8</v>
      </c>
      <c r="B16" s="48">
        <v>122728.69</v>
      </c>
      <c r="C16" s="10"/>
    </row>
    <row r="17" spans="1:3" s="2" customFormat="1" x14ac:dyDescent="0.25">
      <c r="A17" s="9" t="s">
        <v>52</v>
      </c>
      <c r="B17" s="48"/>
      <c r="C17" s="10"/>
    </row>
    <row r="18" spans="1:3" s="2" customFormat="1" x14ac:dyDescent="0.25">
      <c r="A18" s="12" t="s">
        <v>53</v>
      </c>
      <c r="B18" s="49">
        <f>B15-B16</f>
        <v>48492.860000000044</v>
      </c>
      <c r="C18" s="10"/>
    </row>
    <row r="19" spans="1:3" s="2" customFormat="1" x14ac:dyDescent="0.25">
      <c r="A19" s="9" t="s">
        <v>9</v>
      </c>
      <c r="B19" s="48">
        <v>14548</v>
      </c>
      <c r="C19" s="10"/>
    </row>
    <row r="20" spans="1:3" s="2" customFormat="1" x14ac:dyDescent="0.25">
      <c r="A20" s="12" t="s">
        <v>54</v>
      </c>
      <c r="B20" s="49">
        <f>B18-B19</f>
        <v>33944.860000000044</v>
      </c>
      <c r="C20" s="10"/>
    </row>
    <row r="21" spans="1:3" s="2" customFormat="1" x14ac:dyDescent="0.25"/>
    <row r="22" spans="1:3" s="2" customFormat="1" x14ac:dyDescent="0.25">
      <c r="A22" s="200" t="s">
        <v>64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view="pageLayout" zoomScale="60" zoomScaleNormal="100" zoomScalePageLayoutView="60" workbookViewId="0">
      <selection activeCell="D15" sqref="D15"/>
    </sheetView>
  </sheetViews>
  <sheetFormatPr baseColWidth="10" defaultRowHeight="15" x14ac:dyDescent="0.25"/>
  <cols>
    <col min="1" max="1" width="15" customWidth="1"/>
    <col min="2" max="2" width="17.28515625" customWidth="1"/>
    <col min="3" max="3" width="45.140625" customWidth="1"/>
    <col min="4" max="4" width="20.7109375" customWidth="1"/>
    <col min="5" max="5" width="16.7109375" customWidth="1"/>
    <col min="6" max="6" width="19" customWidth="1"/>
    <col min="7" max="7" width="19.7109375" customWidth="1"/>
  </cols>
  <sheetData>
    <row r="1" spans="1:7" ht="18" x14ac:dyDescent="0.25">
      <c r="A1" s="215" t="s">
        <v>75</v>
      </c>
      <c r="B1" s="215"/>
      <c r="C1" s="215"/>
      <c r="D1" s="215"/>
      <c r="E1" s="215"/>
      <c r="F1" s="215"/>
      <c r="G1" s="215"/>
    </row>
    <row r="2" spans="1:7" ht="18" x14ac:dyDescent="0.25">
      <c r="A2" s="211" t="s">
        <v>76</v>
      </c>
      <c r="B2" s="211"/>
      <c r="C2" s="211"/>
      <c r="D2" s="211"/>
      <c r="E2" s="211"/>
      <c r="F2" s="211"/>
      <c r="G2" s="211"/>
    </row>
    <row r="3" spans="1:7" ht="18" x14ac:dyDescent="0.25">
      <c r="A3" s="65"/>
      <c r="B3" s="64"/>
      <c r="C3" s="64"/>
      <c r="D3" s="65"/>
      <c r="E3" s="64"/>
      <c r="F3" s="64"/>
      <c r="G3" s="64"/>
    </row>
    <row r="4" spans="1:7" x14ac:dyDescent="0.25">
      <c r="A4" s="68" t="s">
        <v>0</v>
      </c>
      <c r="B4" s="64"/>
      <c r="C4" s="64"/>
      <c r="D4" s="74">
        <v>2014</v>
      </c>
      <c r="E4" s="64"/>
      <c r="F4" s="64"/>
      <c r="G4" s="64"/>
    </row>
    <row r="5" spans="1:7" x14ac:dyDescent="0.25">
      <c r="A5" s="68" t="s">
        <v>1</v>
      </c>
      <c r="B5" s="64"/>
      <c r="C5" s="64"/>
      <c r="D5" s="74">
        <v>20453237223</v>
      </c>
      <c r="E5" s="64"/>
      <c r="F5" s="64"/>
      <c r="G5" s="64"/>
    </row>
    <row r="6" spans="1:7" x14ac:dyDescent="0.25">
      <c r="A6" s="68" t="s">
        <v>2</v>
      </c>
      <c r="B6" s="64"/>
      <c r="C6" s="64"/>
      <c r="D6" s="74" t="s">
        <v>667</v>
      </c>
      <c r="E6" s="64"/>
      <c r="F6" s="64"/>
      <c r="G6" s="64"/>
    </row>
    <row r="7" spans="1:7" x14ac:dyDescent="0.25">
      <c r="A7" s="73" t="s">
        <v>77</v>
      </c>
      <c r="B7" s="66"/>
      <c r="C7" s="66"/>
      <c r="D7" s="74"/>
      <c r="E7" s="64"/>
      <c r="F7" s="64"/>
      <c r="G7" s="64"/>
    </row>
    <row r="8" spans="1:7" x14ac:dyDescent="0.25">
      <c r="A8" s="69"/>
      <c r="B8" s="70"/>
      <c r="C8" s="70"/>
      <c r="D8" s="69"/>
      <c r="E8" s="69"/>
      <c r="F8" s="69"/>
      <c r="G8" s="69"/>
    </row>
    <row r="9" spans="1:7" x14ac:dyDescent="0.25">
      <c r="A9" s="75" t="s">
        <v>78</v>
      </c>
      <c r="B9" s="80" t="s">
        <v>79</v>
      </c>
      <c r="C9" s="72"/>
      <c r="D9" s="81" t="s">
        <v>80</v>
      </c>
      <c r="E9" s="207" t="s">
        <v>691</v>
      </c>
      <c r="F9" s="207" t="s">
        <v>741</v>
      </c>
      <c r="G9" s="207" t="s">
        <v>659</v>
      </c>
    </row>
    <row r="10" spans="1:7" x14ac:dyDescent="0.25">
      <c r="A10" s="76" t="s">
        <v>81</v>
      </c>
      <c r="B10" s="78" t="s">
        <v>82</v>
      </c>
      <c r="C10" s="76" t="s">
        <v>55</v>
      </c>
      <c r="D10" s="79" t="s">
        <v>83</v>
      </c>
      <c r="E10" s="208"/>
      <c r="F10" s="208"/>
      <c r="G10" s="208"/>
    </row>
    <row r="11" spans="1:7" x14ac:dyDescent="0.25">
      <c r="A11" s="77"/>
      <c r="B11" s="82" t="s">
        <v>84</v>
      </c>
      <c r="C11" s="71"/>
      <c r="D11" s="83" t="s">
        <v>85</v>
      </c>
      <c r="E11" s="209"/>
      <c r="F11" s="209"/>
      <c r="G11" s="209"/>
    </row>
    <row r="12" spans="1:7" s="107" customFormat="1" ht="15.75" x14ac:dyDescent="0.25">
      <c r="A12" s="129" t="s">
        <v>707</v>
      </c>
      <c r="B12" s="123" t="s">
        <v>660</v>
      </c>
      <c r="C12" s="85" t="s">
        <v>686</v>
      </c>
      <c r="D12" s="123" t="s">
        <v>663</v>
      </c>
      <c r="E12" s="126">
        <v>600</v>
      </c>
      <c r="F12" s="106">
        <v>18.600000000000001</v>
      </c>
      <c r="G12" s="106">
        <f t="shared" ref="G12:G68" si="0">E12*F12</f>
        <v>11160</v>
      </c>
    </row>
    <row r="13" spans="1:7" s="107" customFormat="1" ht="15.75" x14ac:dyDescent="0.25">
      <c r="A13" s="129" t="s">
        <v>708</v>
      </c>
      <c r="B13" s="123" t="s">
        <v>660</v>
      </c>
      <c r="C13" s="85" t="s">
        <v>687</v>
      </c>
      <c r="D13" s="123" t="s">
        <v>663</v>
      </c>
      <c r="E13" s="126">
        <v>300</v>
      </c>
      <c r="F13" s="106">
        <v>26</v>
      </c>
      <c r="G13" s="106">
        <f t="shared" si="0"/>
        <v>7800</v>
      </c>
    </row>
    <row r="14" spans="1:7" s="107" customFormat="1" ht="15.75" x14ac:dyDescent="0.25">
      <c r="A14" s="129" t="s">
        <v>709</v>
      </c>
      <c r="B14" s="123" t="s">
        <v>660</v>
      </c>
      <c r="C14" s="85" t="s">
        <v>86</v>
      </c>
      <c r="D14" s="123" t="s">
        <v>661</v>
      </c>
      <c r="E14" s="126">
        <v>80</v>
      </c>
      <c r="F14" s="106">
        <v>40</v>
      </c>
      <c r="G14" s="106">
        <f t="shared" si="0"/>
        <v>3200</v>
      </c>
    </row>
    <row r="15" spans="1:7" s="107" customFormat="1" ht="15.75" x14ac:dyDescent="0.25">
      <c r="A15" s="129" t="s">
        <v>710</v>
      </c>
      <c r="B15" s="123" t="s">
        <v>660</v>
      </c>
      <c r="C15" s="85" t="s">
        <v>90</v>
      </c>
      <c r="D15" s="123" t="s">
        <v>661</v>
      </c>
      <c r="E15" s="126">
        <v>360</v>
      </c>
      <c r="F15" s="106">
        <v>7.52</v>
      </c>
      <c r="G15" s="106">
        <f t="shared" si="0"/>
        <v>2707.2</v>
      </c>
    </row>
    <row r="16" spans="1:7" s="107" customFormat="1" ht="15.75" x14ac:dyDescent="0.25">
      <c r="A16" s="129" t="s">
        <v>711</v>
      </c>
      <c r="B16" s="123" t="s">
        <v>660</v>
      </c>
      <c r="C16" s="85" t="s">
        <v>668</v>
      </c>
      <c r="D16" s="123" t="s">
        <v>661</v>
      </c>
      <c r="E16" s="126">
        <v>200</v>
      </c>
      <c r="F16" s="106">
        <v>8.68</v>
      </c>
      <c r="G16" s="106">
        <f t="shared" si="0"/>
        <v>1736</v>
      </c>
    </row>
    <row r="17" spans="1:7" s="107" customFormat="1" ht="15.75" x14ac:dyDescent="0.25">
      <c r="A17" s="129" t="s">
        <v>712</v>
      </c>
      <c r="B17" s="123" t="s">
        <v>660</v>
      </c>
      <c r="C17" s="85" t="s">
        <v>92</v>
      </c>
      <c r="D17" s="123" t="s">
        <v>661</v>
      </c>
      <c r="E17" s="126">
        <v>120</v>
      </c>
      <c r="F17" s="106">
        <v>16</v>
      </c>
      <c r="G17" s="106">
        <f t="shared" si="0"/>
        <v>1920</v>
      </c>
    </row>
    <row r="18" spans="1:7" s="107" customFormat="1" ht="15.75" x14ac:dyDescent="0.25">
      <c r="A18" s="129" t="s">
        <v>713</v>
      </c>
      <c r="B18" s="123" t="s">
        <v>660</v>
      </c>
      <c r="C18" s="85" t="s">
        <v>93</v>
      </c>
      <c r="D18" s="123" t="s">
        <v>661</v>
      </c>
      <c r="E18" s="126">
        <v>69</v>
      </c>
      <c r="F18" s="106">
        <v>32.4</v>
      </c>
      <c r="G18" s="106">
        <f t="shared" si="0"/>
        <v>2235.6</v>
      </c>
    </row>
    <row r="19" spans="1:7" s="107" customFormat="1" ht="15.75" x14ac:dyDescent="0.25">
      <c r="A19" s="129" t="s">
        <v>714</v>
      </c>
      <c r="B19" s="123" t="s">
        <v>660</v>
      </c>
      <c r="C19" s="85" t="s">
        <v>96</v>
      </c>
      <c r="D19" s="123" t="s">
        <v>661</v>
      </c>
      <c r="E19" s="126">
        <v>90</v>
      </c>
      <c r="F19" s="106">
        <v>21.6</v>
      </c>
      <c r="G19" s="106">
        <f t="shared" si="0"/>
        <v>1944.0000000000002</v>
      </c>
    </row>
    <row r="20" spans="1:7" s="107" customFormat="1" ht="15.75" x14ac:dyDescent="0.25">
      <c r="A20" s="129" t="s">
        <v>715</v>
      </c>
      <c r="B20" s="123" t="s">
        <v>660</v>
      </c>
      <c r="C20" s="85" t="s">
        <v>97</v>
      </c>
      <c r="D20" s="123" t="s">
        <v>661</v>
      </c>
      <c r="E20" s="126">
        <v>80</v>
      </c>
      <c r="F20" s="106">
        <v>16.399999999999999</v>
      </c>
      <c r="G20" s="106">
        <f t="shared" si="0"/>
        <v>1312</v>
      </c>
    </row>
    <row r="21" spans="1:7" s="107" customFormat="1" ht="15.75" x14ac:dyDescent="0.25">
      <c r="A21" s="129" t="s">
        <v>716</v>
      </c>
      <c r="B21" s="123" t="s">
        <v>660</v>
      </c>
      <c r="C21" s="85" t="s">
        <v>100</v>
      </c>
      <c r="D21" s="123" t="s">
        <v>661</v>
      </c>
      <c r="E21" s="126">
        <v>90</v>
      </c>
      <c r="F21" s="106">
        <v>21.6</v>
      </c>
      <c r="G21" s="106">
        <f t="shared" si="0"/>
        <v>1944.0000000000002</v>
      </c>
    </row>
    <row r="22" spans="1:7" s="107" customFormat="1" ht="15.75" x14ac:dyDescent="0.25">
      <c r="A22" s="129" t="s">
        <v>717</v>
      </c>
      <c r="B22" s="123" t="s">
        <v>660</v>
      </c>
      <c r="C22" s="85" t="s">
        <v>101</v>
      </c>
      <c r="D22" s="123" t="s">
        <v>661</v>
      </c>
      <c r="E22" s="126">
        <v>39</v>
      </c>
      <c r="F22" s="106">
        <v>68.599999999999994</v>
      </c>
      <c r="G22" s="106">
        <f t="shared" si="0"/>
        <v>2675.3999999999996</v>
      </c>
    </row>
    <row r="23" spans="1:7" s="107" customFormat="1" ht="15.75" x14ac:dyDescent="0.25">
      <c r="A23" s="129" t="s">
        <v>718</v>
      </c>
      <c r="B23" s="123" t="s">
        <v>660</v>
      </c>
      <c r="C23" s="85" t="s">
        <v>102</v>
      </c>
      <c r="D23" s="123" t="s">
        <v>661</v>
      </c>
      <c r="E23" s="126">
        <v>50</v>
      </c>
      <c r="F23" s="106">
        <v>26</v>
      </c>
      <c r="G23" s="106">
        <f t="shared" si="0"/>
        <v>1300</v>
      </c>
    </row>
    <row r="24" spans="1:7" s="107" customFormat="1" ht="15.75" x14ac:dyDescent="0.25">
      <c r="A24" s="129" t="s">
        <v>719</v>
      </c>
      <c r="B24" s="123" t="s">
        <v>660</v>
      </c>
      <c r="C24" s="85" t="s">
        <v>103</v>
      </c>
      <c r="D24" s="123" t="s">
        <v>661</v>
      </c>
      <c r="E24" s="126">
        <v>60</v>
      </c>
      <c r="F24" s="106">
        <v>0.56000000000000005</v>
      </c>
      <c r="G24" s="106">
        <f t="shared" si="0"/>
        <v>33.6</v>
      </c>
    </row>
    <row r="25" spans="1:7" s="107" customFormat="1" ht="15.75" x14ac:dyDescent="0.25">
      <c r="A25" s="129" t="s">
        <v>720</v>
      </c>
      <c r="B25" s="123" t="s">
        <v>660</v>
      </c>
      <c r="C25" s="85" t="s">
        <v>104</v>
      </c>
      <c r="D25" s="123" t="s">
        <v>661</v>
      </c>
      <c r="E25" s="126">
        <v>60</v>
      </c>
      <c r="F25" s="106">
        <v>10</v>
      </c>
      <c r="G25" s="106">
        <f t="shared" si="0"/>
        <v>600</v>
      </c>
    </row>
    <row r="26" spans="1:7" s="107" customFormat="1" ht="15.75" x14ac:dyDescent="0.25">
      <c r="A26" s="129" t="s">
        <v>721</v>
      </c>
      <c r="B26" s="123" t="s">
        <v>660</v>
      </c>
      <c r="C26" s="85" t="s">
        <v>105</v>
      </c>
      <c r="D26" s="123" t="s">
        <v>661</v>
      </c>
      <c r="E26" s="126">
        <v>30</v>
      </c>
      <c r="F26" s="106">
        <v>18</v>
      </c>
      <c r="G26" s="106">
        <f t="shared" si="0"/>
        <v>540</v>
      </c>
    </row>
    <row r="27" spans="1:7" s="107" customFormat="1" ht="15.75" x14ac:dyDescent="0.25">
      <c r="A27" s="129" t="s">
        <v>722</v>
      </c>
      <c r="B27" s="123" t="s">
        <v>660</v>
      </c>
      <c r="C27" s="85" t="s">
        <v>108</v>
      </c>
      <c r="D27" s="123" t="s">
        <v>661</v>
      </c>
      <c r="E27" s="126">
        <v>60</v>
      </c>
      <c r="F27" s="106">
        <v>5.6</v>
      </c>
      <c r="G27" s="106">
        <f t="shared" si="0"/>
        <v>336</v>
      </c>
    </row>
    <row r="28" spans="1:7" s="107" customFormat="1" ht="15.75" x14ac:dyDescent="0.25">
      <c r="A28" s="129" t="s">
        <v>723</v>
      </c>
      <c r="B28" s="123" t="s">
        <v>660</v>
      </c>
      <c r="C28" s="85" t="s">
        <v>109</v>
      </c>
      <c r="D28" s="123" t="s">
        <v>661</v>
      </c>
      <c r="E28" s="126">
        <v>900</v>
      </c>
      <c r="F28" s="106">
        <v>1.44</v>
      </c>
      <c r="G28" s="106">
        <f t="shared" si="0"/>
        <v>1296</v>
      </c>
    </row>
    <row r="29" spans="1:7" s="107" customFormat="1" ht="15.75" x14ac:dyDescent="0.25">
      <c r="A29" s="129" t="s">
        <v>724</v>
      </c>
      <c r="B29" s="123" t="s">
        <v>660</v>
      </c>
      <c r="C29" s="85" t="s">
        <v>110</v>
      </c>
      <c r="D29" s="123" t="s">
        <v>661</v>
      </c>
      <c r="E29" s="126">
        <v>60</v>
      </c>
      <c r="F29" s="106">
        <v>2.12</v>
      </c>
      <c r="G29" s="106">
        <f t="shared" si="0"/>
        <v>127.2</v>
      </c>
    </row>
    <row r="30" spans="1:7" s="107" customFormat="1" ht="15.75" x14ac:dyDescent="0.25">
      <c r="A30" s="129" t="s">
        <v>725</v>
      </c>
      <c r="B30" s="123" t="s">
        <v>660</v>
      </c>
      <c r="C30" s="85" t="s">
        <v>111</v>
      </c>
      <c r="D30" s="123" t="s">
        <v>661</v>
      </c>
      <c r="E30" s="126">
        <v>180</v>
      </c>
      <c r="F30" s="106">
        <v>2</v>
      </c>
      <c r="G30" s="106">
        <f t="shared" si="0"/>
        <v>360</v>
      </c>
    </row>
    <row r="31" spans="1:7" s="107" customFormat="1" ht="15.75" x14ac:dyDescent="0.25">
      <c r="A31" s="129" t="s">
        <v>726</v>
      </c>
      <c r="B31" s="123" t="s">
        <v>660</v>
      </c>
      <c r="C31" s="85" t="s">
        <v>123</v>
      </c>
      <c r="D31" s="123" t="s">
        <v>661</v>
      </c>
      <c r="E31" s="126">
        <v>8</v>
      </c>
      <c r="F31" s="106">
        <v>120</v>
      </c>
      <c r="G31" s="106">
        <f t="shared" si="0"/>
        <v>960</v>
      </c>
    </row>
    <row r="32" spans="1:7" s="107" customFormat="1" ht="15.75" x14ac:dyDescent="0.25">
      <c r="A32" s="129" t="s">
        <v>727</v>
      </c>
      <c r="B32" s="123" t="s">
        <v>660</v>
      </c>
      <c r="C32" s="85" t="s">
        <v>124</v>
      </c>
      <c r="D32" s="123" t="s">
        <v>661</v>
      </c>
      <c r="E32" s="126">
        <v>19</v>
      </c>
      <c r="F32" s="106">
        <v>5.6</v>
      </c>
      <c r="G32" s="106">
        <f t="shared" si="0"/>
        <v>106.39999999999999</v>
      </c>
    </row>
    <row r="33" spans="1:7" s="107" customFormat="1" ht="15.75" x14ac:dyDescent="0.25">
      <c r="A33" s="129" t="s">
        <v>728</v>
      </c>
      <c r="B33" s="123" t="s">
        <v>660</v>
      </c>
      <c r="C33" s="85" t="s">
        <v>125</v>
      </c>
      <c r="D33" s="123" t="s">
        <v>661</v>
      </c>
      <c r="E33" s="126">
        <v>65</v>
      </c>
      <c r="F33" s="106">
        <v>5.6</v>
      </c>
      <c r="G33" s="106">
        <f t="shared" si="0"/>
        <v>364</v>
      </c>
    </row>
    <row r="34" spans="1:7" s="107" customFormat="1" ht="15.75" x14ac:dyDescent="0.25">
      <c r="A34" s="129" t="s">
        <v>729</v>
      </c>
      <c r="B34" s="123" t="s">
        <v>660</v>
      </c>
      <c r="C34" s="85" t="s">
        <v>126</v>
      </c>
      <c r="D34" s="123" t="s">
        <v>661</v>
      </c>
      <c r="E34" s="126">
        <v>240</v>
      </c>
      <c r="F34" s="106">
        <v>8.1999999999999993</v>
      </c>
      <c r="G34" s="106">
        <f t="shared" si="0"/>
        <v>1967.9999999999998</v>
      </c>
    </row>
    <row r="35" spans="1:7" s="107" customFormat="1" ht="15.75" x14ac:dyDescent="0.25">
      <c r="A35" s="129" t="s">
        <v>730</v>
      </c>
      <c r="B35" s="123" t="s">
        <v>660</v>
      </c>
      <c r="C35" s="85" t="s">
        <v>127</v>
      </c>
      <c r="D35" s="123" t="s">
        <v>661</v>
      </c>
      <c r="E35" s="126">
        <v>180</v>
      </c>
      <c r="F35" s="106">
        <v>1.6</v>
      </c>
      <c r="G35" s="106">
        <f t="shared" si="0"/>
        <v>288</v>
      </c>
    </row>
    <row r="36" spans="1:7" s="107" customFormat="1" ht="15.75" x14ac:dyDescent="0.25">
      <c r="A36" s="129" t="s">
        <v>731</v>
      </c>
      <c r="B36" s="123" t="s">
        <v>660</v>
      </c>
      <c r="C36" s="85" t="s">
        <v>129</v>
      </c>
      <c r="D36" s="123" t="s">
        <v>661</v>
      </c>
      <c r="E36" s="126">
        <v>15</v>
      </c>
      <c r="F36" s="106">
        <v>60</v>
      </c>
      <c r="G36" s="106">
        <f t="shared" si="0"/>
        <v>900</v>
      </c>
    </row>
    <row r="37" spans="1:7" s="107" customFormat="1" ht="15.75" x14ac:dyDescent="0.25">
      <c r="A37" s="129" t="s">
        <v>732</v>
      </c>
      <c r="B37" s="123" t="s">
        <v>660</v>
      </c>
      <c r="C37" s="85" t="s">
        <v>130</v>
      </c>
      <c r="D37" s="123" t="s">
        <v>661</v>
      </c>
      <c r="E37" s="126">
        <v>200</v>
      </c>
      <c r="F37" s="106">
        <v>2.4</v>
      </c>
      <c r="G37" s="106">
        <f t="shared" si="0"/>
        <v>480</v>
      </c>
    </row>
    <row r="38" spans="1:7" s="107" customFormat="1" ht="15.75" x14ac:dyDescent="0.25">
      <c r="A38" s="129" t="s">
        <v>733</v>
      </c>
      <c r="B38" s="123" t="s">
        <v>660</v>
      </c>
      <c r="C38" s="85" t="s">
        <v>131</v>
      </c>
      <c r="D38" s="123" t="s">
        <v>661</v>
      </c>
      <c r="E38" s="126">
        <v>360</v>
      </c>
      <c r="F38" s="106">
        <v>2.4</v>
      </c>
      <c r="G38" s="106">
        <f t="shared" si="0"/>
        <v>864</v>
      </c>
    </row>
    <row r="39" spans="1:7" s="107" customFormat="1" ht="15.75" x14ac:dyDescent="0.25">
      <c r="A39" s="129" t="s">
        <v>734</v>
      </c>
      <c r="B39" s="123" t="s">
        <v>660</v>
      </c>
      <c r="C39" s="85" t="s">
        <v>132</v>
      </c>
      <c r="D39" s="123" t="s">
        <v>661</v>
      </c>
      <c r="E39" s="126">
        <v>480</v>
      </c>
      <c r="F39" s="106">
        <v>2.4</v>
      </c>
      <c r="G39" s="106">
        <f t="shared" si="0"/>
        <v>1152</v>
      </c>
    </row>
    <row r="40" spans="1:7" s="107" customFormat="1" ht="15.75" x14ac:dyDescent="0.25">
      <c r="A40" s="129" t="s">
        <v>735</v>
      </c>
      <c r="B40" s="123" t="s">
        <v>660</v>
      </c>
      <c r="C40" s="85" t="s">
        <v>136</v>
      </c>
      <c r="D40" s="123" t="s">
        <v>661</v>
      </c>
      <c r="E40" s="126">
        <v>480</v>
      </c>
      <c r="F40" s="106">
        <v>2.72</v>
      </c>
      <c r="G40" s="106">
        <f t="shared" si="0"/>
        <v>1305.6000000000001</v>
      </c>
    </row>
    <row r="41" spans="1:7" s="107" customFormat="1" ht="15.75" x14ac:dyDescent="0.25">
      <c r="A41" s="129" t="s">
        <v>736</v>
      </c>
      <c r="B41" s="123" t="s">
        <v>660</v>
      </c>
      <c r="C41" s="85" t="s">
        <v>137</v>
      </c>
      <c r="D41" s="123" t="s">
        <v>661</v>
      </c>
      <c r="E41" s="126">
        <v>360</v>
      </c>
      <c r="F41" s="106">
        <v>2.72</v>
      </c>
      <c r="G41" s="106">
        <f t="shared" si="0"/>
        <v>979.2</v>
      </c>
    </row>
    <row r="42" spans="1:7" s="107" customFormat="1" ht="15.75" x14ac:dyDescent="0.25">
      <c r="A42" s="129" t="s">
        <v>737</v>
      </c>
      <c r="B42" s="123" t="s">
        <v>660</v>
      </c>
      <c r="C42" s="85" t="s">
        <v>138</v>
      </c>
      <c r="D42" s="123" t="s">
        <v>661</v>
      </c>
      <c r="E42" s="126">
        <v>590</v>
      </c>
      <c r="F42" s="106">
        <v>2.72</v>
      </c>
      <c r="G42" s="106">
        <f t="shared" si="0"/>
        <v>1604.8000000000002</v>
      </c>
    </row>
    <row r="43" spans="1:7" s="107" customFormat="1" ht="15.75" x14ac:dyDescent="0.25">
      <c r="A43" s="129" t="s">
        <v>738</v>
      </c>
      <c r="B43" s="123" t="s">
        <v>660</v>
      </c>
      <c r="C43" s="85" t="s">
        <v>139</v>
      </c>
      <c r="D43" s="123" t="s">
        <v>661</v>
      </c>
      <c r="E43" s="126">
        <v>660</v>
      </c>
      <c r="F43" s="106">
        <v>2.72</v>
      </c>
      <c r="G43" s="106">
        <f t="shared" si="0"/>
        <v>1795.2</v>
      </c>
    </row>
    <row r="44" spans="1:7" s="107" customFormat="1" ht="15.75" x14ac:dyDescent="0.25">
      <c r="A44" s="129" t="s">
        <v>739</v>
      </c>
      <c r="B44" s="123" t="s">
        <v>660</v>
      </c>
      <c r="C44" s="85" t="s">
        <v>140</v>
      </c>
      <c r="D44" s="123" t="s">
        <v>661</v>
      </c>
      <c r="E44" s="126">
        <v>1600</v>
      </c>
      <c r="F44" s="106">
        <v>5.6</v>
      </c>
      <c r="G44" s="106">
        <f t="shared" si="0"/>
        <v>8960</v>
      </c>
    </row>
    <row r="45" spans="1:7" s="107" customFormat="1" ht="15.75" x14ac:dyDescent="0.25">
      <c r="A45" s="129" t="s">
        <v>740</v>
      </c>
      <c r="B45" s="123" t="s">
        <v>660</v>
      </c>
      <c r="C45" s="85" t="s">
        <v>141</v>
      </c>
      <c r="D45" s="123" t="s">
        <v>661</v>
      </c>
      <c r="E45" s="126">
        <v>350</v>
      </c>
      <c r="F45" s="106">
        <v>5.52</v>
      </c>
      <c r="G45" s="106">
        <f t="shared" si="0"/>
        <v>1931.9999999999998</v>
      </c>
    </row>
    <row r="46" spans="1:7" s="107" customFormat="1" ht="15.75" x14ac:dyDescent="0.25">
      <c r="A46" s="129" t="s">
        <v>784</v>
      </c>
      <c r="B46" s="123" t="s">
        <v>660</v>
      </c>
      <c r="C46" s="85" t="s">
        <v>142</v>
      </c>
      <c r="D46" s="123" t="s">
        <v>661</v>
      </c>
      <c r="E46" s="126">
        <v>446</v>
      </c>
      <c r="F46" s="106">
        <v>5.52</v>
      </c>
      <c r="G46" s="106">
        <f t="shared" si="0"/>
        <v>2461.9199999999996</v>
      </c>
    </row>
    <row r="47" spans="1:7" s="107" customFormat="1" ht="15.75" x14ac:dyDescent="0.25">
      <c r="A47" s="129" t="s">
        <v>785</v>
      </c>
      <c r="B47" s="123" t="s">
        <v>660</v>
      </c>
      <c r="C47" s="85" t="s">
        <v>143</v>
      </c>
      <c r="D47" s="123" t="s">
        <v>661</v>
      </c>
      <c r="E47" s="126">
        <v>590</v>
      </c>
      <c r="F47" s="106">
        <v>5.52</v>
      </c>
      <c r="G47" s="106">
        <f t="shared" si="0"/>
        <v>3256.7999999999997</v>
      </c>
    </row>
    <row r="48" spans="1:7" s="107" customFormat="1" ht="15.75" x14ac:dyDescent="0.25">
      <c r="A48" s="129" t="s">
        <v>786</v>
      </c>
      <c r="B48" s="123" t="s">
        <v>660</v>
      </c>
      <c r="C48" s="85" t="s">
        <v>144</v>
      </c>
      <c r="D48" s="123" t="s">
        <v>661</v>
      </c>
      <c r="E48" s="126">
        <v>640</v>
      </c>
      <c r="F48" s="106">
        <v>5.52</v>
      </c>
      <c r="G48" s="106">
        <f t="shared" si="0"/>
        <v>3532.7999999999997</v>
      </c>
    </row>
    <row r="49" spans="1:7" s="107" customFormat="1" ht="15.75" x14ac:dyDescent="0.25">
      <c r="A49" s="129" t="s">
        <v>787</v>
      </c>
      <c r="B49" s="123" t="s">
        <v>660</v>
      </c>
      <c r="C49" s="85" t="s">
        <v>145</v>
      </c>
      <c r="D49" s="123" t="s">
        <v>661</v>
      </c>
      <c r="E49" s="126">
        <v>365</v>
      </c>
      <c r="F49" s="106">
        <v>5.52</v>
      </c>
      <c r="G49" s="106">
        <f t="shared" si="0"/>
        <v>2014.8</v>
      </c>
    </row>
    <row r="50" spans="1:7" s="107" customFormat="1" ht="15.75" x14ac:dyDescent="0.25">
      <c r="A50" s="129" t="s">
        <v>788</v>
      </c>
      <c r="B50" s="123" t="s">
        <v>660</v>
      </c>
      <c r="C50" s="85" t="s">
        <v>146</v>
      </c>
      <c r="D50" s="123" t="s">
        <v>661</v>
      </c>
      <c r="E50" s="126">
        <v>54</v>
      </c>
      <c r="F50" s="106">
        <v>6</v>
      </c>
      <c r="G50" s="106">
        <f t="shared" si="0"/>
        <v>324</v>
      </c>
    </row>
    <row r="51" spans="1:7" s="107" customFormat="1" ht="15.75" x14ac:dyDescent="0.25">
      <c r="A51" s="129" t="s">
        <v>789</v>
      </c>
      <c r="B51" s="123" t="s">
        <v>660</v>
      </c>
      <c r="C51" s="85" t="s">
        <v>147</v>
      </c>
      <c r="D51" s="123" t="s">
        <v>661</v>
      </c>
      <c r="E51" s="126">
        <v>8</v>
      </c>
      <c r="F51" s="106">
        <v>7.2</v>
      </c>
      <c r="G51" s="106">
        <f t="shared" si="0"/>
        <v>57.6</v>
      </c>
    </row>
    <row r="52" spans="1:7" s="107" customFormat="1" ht="15.75" x14ac:dyDescent="0.25">
      <c r="A52" s="129" t="s">
        <v>790</v>
      </c>
      <c r="B52" s="123" t="s">
        <v>660</v>
      </c>
      <c r="C52" s="85" t="s">
        <v>148</v>
      </c>
      <c r="D52" s="123" t="s">
        <v>661</v>
      </c>
      <c r="E52" s="126">
        <v>90</v>
      </c>
      <c r="F52" s="106">
        <v>7.2</v>
      </c>
      <c r="G52" s="106">
        <f t="shared" si="0"/>
        <v>648</v>
      </c>
    </row>
    <row r="53" spans="1:7" s="107" customFormat="1" ht="15.75" x14ac:dyDescent="0.25">
      <c r="A53" s="129" t="s">
        <v>791</v>
      </c>
      <c r="B53" s="123" t="s">
        <v>660</v>
      </c>
      <c r="C53" s="85" t="s">
        <v>149</v>
      </c>
      <c r="D53" s="123" t="s">
        <v>661</v>
      </c>
      <c r="E53" s="126">
        <v>450</v>
      </c>
      <c r="F53" s="106">
        <v>1.52</v>
      </c>
      <c r="G53" s="106">
        <f t="shared" si="0"/>
        <v>684</v>
      </c>
    </row>
    <row r="54" spans="1:7" s="107" customFormat="1" ht="15.75" x14ac:dyDescent="0.25">
      <c r="A54" s="129" t="s">
        <v>792</v>
      </c>
      <c r="B54" s="123" t="s">
        <v>660</v>
      </c>
      <c r="C54" s="85" t="s">
        <v>150</v>
      </c>
      <c r="D54" s="123" t="s">
        <v>661</v>
      </c>
      <c r="E54" s="126">
        <v>369</v>
      </c>
      <c r="F54" s="106">
        <v>1.1599999999999999</v>
      </c>
      <c r="G54" s="106">
        <f t="shared" si="0"/>
        <v>428.03999999999996</v>
      </c>
    </row>
    <row r="55" spans="1:7" s="107" customFormat="1" ht="15.75" x14ac:dyDescent="0.25">
      <c r="A55" s="129" t="s">
        <v>793</v>
      </c>
      <c r="B55" s="123" t="s">
        <v>660</v>
      </c>
      <c r="C55" s="85" t="s">
        <v>151</v>
      </c>
      <c r="D55" s="123" t="s">
        <v>661</v>
      </c>
      <c r="E55" s="126">
        <v>560</v>
      </c>
      <c r="F55" s="106">
        <v>2.6</v>
      </c>
      <c r="G55" s="106">
        <f t="shared" si="0"/>
        <v>1456</v>
      </c>
    </row>
    <row r="56" spans="1:7" s="107" customFormat="1" ht="15.75" x14ac:dyDescent="0.25">
      <c r="A56" s="129" t="s">
        <v>794</v>
      </c>
      <c r="B56" s="123" t="s">
        <v>660</v>
      </c>
      <c r="C56" s="85" t="s">
        <v>152</v>
      </c>
      <c r="D56" s="123" t="s">
        <v>661</v>
      </c>
      <c r="E56" s="126">
        <v>54</v>
      </c>
      <c r="F56" s="106">
        <v>60</v>
      </c>
      <c r="G56" s="106">
        <f t="shared" si="0"/>
        <v>3240</v>
      </c>
    </row>
    <row r="57" spans="1:7" s="107" customFormat="1" ht="15.75" x14ac:dyDescent="0.25">
      <c r="A57" s="129" t="s">
        <v>795</v>
      </c>
      <c r="B57" s="123" t="s">
        <v>660</v>
      </c>
      <c r="C57" s="85" t="s">
        <v>153</v>
      </c>
      <c r="D57" s="123" t="s">
        <v>661</v>
      </c>
      <c r="E57" s="126">
        <v>80</v>
      </c>
      <c r="F57" s="106">
        <v>3.24</v>
      </c>
      <c r="G57" s="106">
        <f t="shared" si="0"/>
        <v>259.20000000000005</v>
      </c>
    </row>
    <row r="58" spans="1:7" s="107" customFormat="1" ht="15.75" x14ac:dyDescent="0.25">
      <c r="A58" s="129" t="s">
        <v>796</v>
      </c>
      <c r="B58" s="123" t="s">
        <v>660</v>
      </c>
      <c r="C58" s="85" t="s">
        <v>154</v>
      </c>
      <c r="D58" s="123" t="s">
        <v>661</v>
      </c>
      <c r="E58" s="126">
        <v>26</v>
      </c>
      <c r="F58" s="106">
        <v>2</v>
      </c>
      <c r="G58" s="106">
        <f t="shared" si="0"/>
        <v>52</v>
      </c>
    </row>
    <row r="59" spans="1:7" s="107" customFormat="1" ht="15.75" x14ac:dyDescent="0.25">
      <c r="A59" s="129" t="s">
        <v>797</v>
      </c>
      <c r="B59" s="123" t="s">
        <v>660</v>
      </c>
      <c r="C59" s="85" t="s">
        <v>688</v>
      </c>
      <c r="D59" s="123" t="s">
        <v>661</v>
      </c>
      <c r="E59" s="126">
        <v>85</v>
      </c>
      <c r="F59" s="106">
        <v>9.1999999999999993</v>
      </c>
      <c r="G59" s="106">
        <f t="shared" si="0"/>
        <v>781.99999999999989</v>
      </c>
    </row>
    <row r="60" spans="1:7" s="107" customFormat="1" ht="15.75" x14ac:dyDescent="0.25">
      <c r="A60" s="129" t="s">
        <v>798</v>
      </c>
      <c r="B60" s="123" t="s">
        <v>660</v>
      </c>
      <c r="C60" s="85" t="s">
        <v>156</v>
      </c>
      <c r="D60" s="123" t="s">
        <v>661</v>
      </c>
      <c r="E60" s="126">
        <v>90</v>
      </c>
      <c r="F60" s="106">
        <v>17.399999999999999</v>
      </c>
      <c r="G60" s="106">
        <f t="shared" si="0"/>
        <v>1565.9999999999998</v>
      </c>
    </row>
    <row r="61" spans="1:7" s="107" customFormat="1" ht="15.75" x14ac:dyDescent="0.25">
      <c r="A61" s="129" t="s">
        <v>799</v>
      </c>
      <c r="B61" s="123" t="s">
        <v>660</v>
      </c>
      <c r="C61" s="85" t="s">
        <v>157</v>
      </c>
      <c r="D61" s="123" t="s">
        <v>661</v>
      </c>
      <c r="E61" s="126">
        <v>160</v>
      </c>
      <c r="F61" s="106">
        <v>12.4</v>
      </c>
      <c r="G61" s="106">
        <f t="shared" si="0"/>
        <v>1984</v>
      </c>
    </row>
    <row r="62" spans="1:7" s="107" customFormat="1" ht="15.75" x14ac:dyDescent="0.25">
      <c r="A62" s="129" t="s">
        <v>800</v>
      </c>
      <c r="B62" s="123" t="s">
        <v>660</v>
      </c>
      <c r="C62" s="85" t="s">
        <v>158</v>
      </c>
      <c r="D62" s="123" t="s">
        <v>661</v>
      </c>
      <c r="E62" s="126">
        <v>25</v>
      </c>
      <c r="F62" s="106">
        <v>8.68</v>
      </c>
      <c r="G62" s="106">
        <f t="shared" si="0"/>
        <v>217</v>
      </c>
    </row>
    <row r="63" spans="1:7" s="107" customFormat="1" ht="15.75" x14ac:dyDescent="0.25">
      <c r="A63" s="129" t="s">
        <v>801</v>
      </c>
      <c r="B63" s="123" t="s">
        <v>660</v>
      </c>
      <c r="C63" s="87" t="s">
        <v>162</v>
      </c>
      <c r="D63" s="123" t="s">
        <v>661</v>
      </c>
      <c r="E63" s="126">
        <v>360</v>
      </c>
      <c r="F63" s="106">
        <v>18</v>
      </c>
      <c r="G63" s="106">
        <f t="shared" si="0"/>
        <v>6480</v>
      </c>
    </row>
    <row r="64" spans="1:7" s="107" customFormat="1" ht="15.75" x14ac:dyDescent="0.25">
      <c r="A64" s="129" t="s">
        <v>802</v>
      </c>
      <c r="B64" s="123" t="s">
        <v>660</v>
      </c>
      <c r="C64" s="85" t="s">
        <v>167</v>
      </c>
      <c r="D64" s="123" t="s">
        <v>661</v>
      </c>
      <c r="E64" s="126">
        <v>490</v>
      </c>
      <c r="F64" s="106">
        <v>9.1999999999999993</v>
      </c>
      <c r="G64" s="106">
        <f t="shared" si="0"/>
        <v>4508</v>
      </c>
    </row>
    <row r="65" spans="1:7" s="107" customFormat="1" ht="15.75" x14ac:dyDescent="0.25">
      <c r="A65" s="129" t="s">
        <v>803</v>
      </c>
      <c r="B65" s="123" t="s">
        <v>660</v>
      </c>
      <c r="C65" s="85" t="s">
        <v>170</v>
      </c>
      <c r="D65" s="123" t="s">
        <v>661</v>
      </c>
      <c r="E65" s="126">
        <v>300</v>
      </c>
      <c r="F65" s="106">
        <v>6.4</v>
      </c>
      <c r="G65" s="106">
        <f t="shared" si="0"/>
        <v>1920</v>
      </c>
    </row>
    <row r="66" spans="1:7" s="107" customFormat="1" ht="15.75" x14ac:dyDescent="0.25">
      <c r="A66" s="129" t="s">
        <v>804</v>
      </c>
      <c r="B66" s="123" t="s">
        <v>660</v>
      </c>
      <c r="C66" s="85" t="s">
        <v>171</v>
      </c>
      <c r="D66" s="123" t="s">
        <v>661</v>
      </c>
      <c r="E66" s="126">
        <v>1920</v>
      </c>
      <c r="F66" s="106">
        <v>2.3199999999999998</v>
      </c>
      <c r="G66" s="106">
        <f t="shared" si="0"/>
        <v>4454.3999999999996</v>
      </c>
    </row>
    <row r="67" spans="1:7" s="107" customFormat="1" ht="15.75" x14ac:dyDescent="0.25">
      <c r="A67" s="129" t="s">
        <v>805</v>
      </c>
      <c r="B67" s="123" t="s">
        <v>660</v>
      </c>
      <c r="C67" s="85" t="s">
        <v>175</v>
      </c>
      <c r="D67" s="123" t="s">
        <v>661</v>
      </c>
      <c r="E67" s="126">
        <v>6</v>
      </c>
      <c r="F67" s="106">
        <v>4.4000000000000004</v>
      </c>
      <c r="G67" s="106">
        <f t="shared" si="0"/>
        <v>26.400000000000002</v>
      </c>
    </row>
    <row r="68" spans="1:7" s="107" customFormat="1" ht="15.75" x14ac:dyDescent="0.25">
      <c r="A68" s="129" t="s">
        <v>806</v>
      </c>
      <c r="B68" s="123" t="s">
        <v>660</v>
      </c>
      <c r="C68" s="85" t="s">
        <v>176</v>
      </c>
      <c r="D68" s="123" t="s">
        <v>661</v>
      </c>
      <c r="E68" s="126">
        <v>2</v>
      </c>
      <c r="F68" s="106">
        <v>20</v>
      </c>
      <c r="G68" s="106">
        <f t="shared" si="0"/>
        <v>40</v>
      </c>
    </row>
    <row r="69" spans="1:7" s="107" customFormat="1" ht="15.75" x14ac:dyDescent="0.25">
      <c r="A69" s="129" t="s">
        <v>807</v>
      </c>
      <c r="B69" s="123" t="s">
        <v>660</v>
      </c>
      <c r="C69" s="85" t="s">
        <v>179</v>
      </c>
      <c r="D69" s="123" t="s">
        <v>661</v>
      </c>
      <c r="E69" s="100">
        <v>450</v>
      </c>
      <c r="F69" s="106">
        <v>48</v>
      </c>
      <c r="G69" s="106">
        <f>E69*F69</f>
        <v>21600</v>
      </c>
    </row>
    <row r="70" spans="1:7" s="107" customFormat="1" ht="15.75" x14ac:dyDescent="0.25">
      <c r="A70" s="129" t="s">
        <v>808</v>
      </c>
      <c r="B70" s="123" t="s">
        <v>660</v>
      </c>
      <c r="C70" s="85" t="s">
        <v>180</v>
      </c>
      <c r="D70" s="123" t="s">
        <v>661</v>
      </c>
      <c r="E70" s="100">
        <v>200</v>
      </c>
      <c r="F70" s="106">
        <v>21.6</v>
      </c>
      <c r="G70" s="106">
        <f t="shared" ref="G70:G98" si="1">E70*F70</f>
        <v>4320</v>
      </c>
    </row>
    <row r="71" spans="1:7" s="107" customFormat="1" ht="15.75" x14ac:dyDescent="0.25">
      <c r="A71" s="129" t="s">
        <v>809</v>
      </c>
      <c r="B71" s="123" t="s">
        <v>660</v>
      </c>
      <c r="C71" s="85" t="s">
        <v>181</v>
      </c>
      <c r="D71" s="123" t="s">
        <v>661</v>
      </c>
      <c r="E71" s="100">
        <v>390</v>
      </c>
      <c r="F71" s="106">
        <v>11.2</v>
      </c>
      <c r="G71" s="106">
        <f t="shared" si="1"/>
        <v>4368</v>
      </c>
    </row>
    <row r="72" spans="1:7" s="107" customFormat="1" ht="15.75" x14ac:dyDescent="0.25">
      <c r="A72" s="129" t="s">
        <v>810</v>
      </c>
      <c r="B72" s="123" t="s">
        <v>660</v>
      </c>
      <c r="C72" s="85" t="s">
        <v>182</v>
      </c>
      <c r="D72" s="123" t="s">
        <v>661</v>
      </c>
      <c r="E72" s="100">
        <v>389</v>
      </c>
      <c r="F72" s="106">
        <v>11.2</v>
      </c>
      <c r="G72" s="106">
        <f t="shared" si="1"/>
        <v>4356.7999999999993</v>
      </c>
    </row>
    <row r="73" spans="1:7" s="107" customFormat="1" ht="15.75" x14ac:dyDescent="0.25">
      <c r="A73" s="129" t="s">
        <v>811</v>
      </c>
      <c r="B73" s="123" t="s">
        <v>660</v>
      </c>
      <c r="C73" s="85" t="s">
        <v>184</v>
      </c>
      <c r="D73" s="123" t="s">
        <v>661</v>
      </c>
      <c r="E73" s="100">
        <v>10</v>
      </c>
      <c r="F73" s="106">
        <v>238.4</v>
      </c>
      <c r="G73" s="106">
        <f t="shared" si="1"/>
        <v>2384</v>
      </c>
    </row>
    <row r="74" spans="1:7" s="107" customFormat="1" ht="15.75" x14ac:dyDescent="0.25">
      <c r="A74" s="129" t="s">
        <v>812</v>
      </c>
      <c r="B74" s="123" t="s">
        <v>660</v>
      </c>
      <c r="C74" s="85" t="s">
        <v>185</v>
      </c>
      <c r="D74" s="123" t="s">
        <v>661</v>
      </c>
      <c r="E74" s="100">
        <v>30</v>
      </c>
      <c r="F74" s="106">
        <v>239.6</v>
      </c>
      <c r="G74" s="106">
        <f t="shared" si="1"/>
        <v>7188</v>
      </c>
    </row>
    <row r="75" spans="1:7" s="107" customFormat="1" ht="15.75" x14ac:dyDescent="0.25">
      <c r="A75" s="129" t="s">
        <v>813</v>
      </c>
      <c r="B75" s="123" t="s">
        <v>660</v>
      </c>
      <c r="C75" s="85" t="s">
        <v>192</v>
      </c>
      <c r="D75" s="123" t="s">
        <v>661</v>
      </c>
      <c r="E75" s="100">
        <v>96</v>
      </c>
      <c r="F75" s="106">
        <v>7.52</v>
      </c>
      <c r="G75" s="106">
        <f t="shared" si="1"/>
        <v>721.92</v>
      </c>
    </row>
    <row r="76" spans="1:7" s="107" customFormat="1" ht="15.75" x14ac:dyDescent="0.25">
      <c r="A76" s="129" t="s">
        <v>814</v>
      </c>
      <c r="B76" s="123" t="s">
        <v>660</v>
      </c>
      <c r="C76" s="85" t="s">
        <v>193</v>
      </c>
      <c r="D76" s="123" t="s">
        <v>661</v>
      </c>
      <c r="E76" s="100">
        <v>18</v>
      </c>
      <c r="F76" s="106">
        <v>6</v>
      </c>
      <c r="G76" s="106">
        <f t="shared" si="1"/>
        <v>108</v>
      </c>
    </row>
    <row r="77" spans="1:7" s="107" customFormat="1" ht="15.75" x14ac:dyDescent="0.25">
      <c r="A77" s="129" t="s">
        <v>815</v>
      </c>
      <c r="B77" s="123" t="s">
        <v>660</v>
      </c>
      <c r="C77" s="108" t="s">
        <v>194</v>
      </c>
      <c r="D77" s="123" t="s">
        <v>661</v>
      </c>
      <c r="E77" s="100">
        <v>24</v>
      </c>
      <c r="F77" s="106">
        <v>32</v>
      </c>
      <c r="G77" s="106">
        <f t="shared" si="1"/>
        <v>768</v>
      </c>
    </row>
    <row r="78" spans="1:7" s="107" customFormat="1" ht="15.75" x14ac:dyDescent="0.25">
      <c r="A78" s="129" t="s">
        <v>816</v>
      </c>
      <c r="B78" s="123" t="s">
        <v>660</v>
      </c>
      <c r="C78" s="85" t="s">
        <v>197</v>
      </c>
      <c r="D78" s="123" t="s">
        <v>661</v>
      </c>
      <c r="E78" s="100">
        <v>495</v>
      </c>
      <c r="F78" s="106">
        <v>5.84</v>
      </c>
      <c r="G78" s="106">
        <f t="shared" si="1"/>
        <v>2890.7999999999997</v>
      </c>
    </row>
    <row r="79" spans="1:7" s="107" customFormat="1" ht="15.75" x14ac:dyDescent="0.25">
      <c r="A79" s="129" t="s">
        <v>817</v>
      </c>
      <c r="B79" s="123" t="s">
        <v>660</v>
      </c>
      <c r="C79" s="85" t="s">
        <v>199</v>
      </c>
      <c r="D79" s="123" t="s">
        <v>661</v>
      </c>
      <c r="E79" s="100">
        <v>820</v>
      </c>
      <c r="F79" s="106">
        <v>5.84</v>
      </c>
      <c r="G79" s="106">
        <f t="shared" si="1"/>
        <v>4788.8</v>
      </c>
    </row>
    <row r="80" spans="1:7" s="107" customFormat="1" ht="15.75" x14ac:dyDescent="0.25">
      <c r="A80" s="129" t="s">
        <v>818</v>
      </c>
      <c r="B80" s="123" t="s">
        <v>660</v>
      </c>
      <c r="C80" s="85" t="s">
        <v>200</v>
      </c>
      <c r="D80" s="123" t="s">
        <v>661</v>
      </c>
      <c r="E80" s="100">
        <v>600</v>
      </c>
      <c r="F80" s="106">
        <v>7.2</v>
      </c>
      <c r="G80" s="106">
        <f t="shared" si="1"/>
        <v>4320</v>
      </c>
    </row>
    <row r="81" spans="1:7" s="107" customFormat="1" ht="15.75" x14ac:dyDescent="0.25">
      <c r="A81" s="129" t="s">
        <v>819</v>
      </c>
      <c r="B81" s="123" t="s">
        <v>660</v>
      </c>
      <c r="C81" s="85" t="s">
        <v>201</v>
      </c>
      <c r="D81" s="123" t="s">
        <v>661</v>
      </c>
      <c r="E81" s="100">
        <v>490</v>
      </c>
      <c r="F81" s="106">
        <v>6</v>
      </c>
      <c r="G81" s="106">
        <f t="shared" si="1"/>
        <v>2940</v>
      </c>
    </row>
    <row r="82" spans="1:7" s="107" customFormat="1" ht="15.75" x14ac:dyDescent="0.25">
      <c r="A82" s="129" t="s">
        <v>820</v>
      </c>
      <c r="B82" s="123" t="s">
        <v>660</v>
      </c>
      <c r="C82" s="85" t="s">
        <v>202</v>
      </c>
      <c r="D82" s="123" t="s">
        <v>661</v>
      </c>
      <c r="E82" s="100">
        <v>360</v>
      </c>
      <c r="F82" s="106">
        <v>2.72</v>
      </c>
      <c r="G82" s="106">
        <f t="shared" si="1"/>
        <v>979.2</v>
      </c>
    </row>
    <row r="83" spans="1:7" s="107" customFormat="1" ht="15.75" x14ac:dyDescent="0.25">
      <c r="A83" s="129" t="s">
        <v>821</v>
      </c>
      <c r="B83" s="123" t="s">
        <v>660</v>
      </c>
      <c r="C83" s="85" t="s">
        <v>203</v>
      </c>
      <c r="D83" s="123" t="s">
        <v>661</v>
      </c>
      <c r="E83" s="100">
        <v>3000</v>
      </c>
      <c r="F83" s="106">
        <v>1.32</v>
      </c>
      <c r="G83" s="106">
        <f t="shared" si="1"/>
        <v>3960</v>
      </c>
    </row>
    <row r="84" spans="1:7" s="107" customFormat="1" ht="15.75" x14ac:dyDescent="0.25">
      <c r="A84" s="129" t="s">
        <v>822</v>
      </c>
      <c r="B84" s="123" t="s">
        <v>660</v>
      </c>
      <c r="C84" s="85" t="s">
        <v>206</v>
      </c>
      <c r="D84" s="123" t="s">
        <v>661</v>
      </c>
      <c r="E84" s="100">
        <v>208</v>
      </c>
      <c r="F84" s="106">
        <v>7.2</v>
      </c>
      <c r="G84" s="106">
        <f t="shared" si="1"/>
        <v>1497.6000000000001</v>
      </c>
    </row>
    <row r="85" spans="1:7" s="107" customFormat="1" ht="15.75" x14ac:dyDescent="0.25">
      <c r="A85" s="129" t="s">
        <v>823</v>
      </c>
      <c r="B85" s="123" t="s">
        <v>660</v>
      </c>
      <c r="C85" s="85" t="s">
        <v>208</v>
      </c>
      <c r="D85" s="123" t="s">
        <v>661</v>
      </c>
      <c r="E85" s="100">
        <v>985</v>
      </c>
      <c r="F85" s="106">
        <v>1.52</v>
      </c>
      <c r="G85" s="106">
        <f t="shared" si="1"/>
        <v>1497.2</v>
      </c>
    </row>
    <row r="86" spans="1:7" s="107" customFormat="1" ht="15.75" x14ac:dyDescent="0.25">
      <c r="A86" s="129" t="s">
        <v>824</v>
      </c>
      <c r="B86" s="123" t="s">
        <v>660</v>
      </c>
      <c r="C86" s="85" t="s">
        <v>212</v>
      </c>
      <c r="D86" s="123" t="s">
        <v>661</v>
      </c>
      <c r="E86" s="100">
        <v>450</v>
      </c>
      <c r="F86" s="106">
        <v>9.1999999999999993</v>
      </c>
      <c r="G86" s="106">
        <f t="shared" si="1"/>
        <v>4140</v>
      </c>
    </row>
    <row r="87" spans="1:7" s="107" customFormat="1" ht="15.75" x14ac:dyDescent="0.25">
      <c r="A87" s="129" t="s">
        <v>825</v>
      </c>
      <c r="B87" s="123" t="s">
        <v>660</v>
      </c>
      <c r="C87" s="85" t="s">
        <v>213</v>
      </c>
      <c r="D87" s="123" t="s">
        <v>661</v>
      </c>
      <c r="E87" s="100">
        <v>8</v>
      </c>
      <c r="F87" s="106">
        <v>272</v>
      </c>
      <c r="G87" s="106">
        <f t="shared" si="1"/>
        <v>2176</v>
      </c>
    </row>
    <row r="88" spans="1:7" s="107" customFormat="1" ht="15.75" x14ac:dyDescent="0.25">
      <c r="A88" s="129" t="s">
        <v>826</v>
      </c>
      <c r="B88" s="123" t="s">
        <v>660</v>
      </c>
      <c r="C88" s="85" t="s">
        <v>214</v>
      </c>
      <c r="D88" s="123" t="s">
        <v>661</v>
      </c>
      <c r="E88" s="100">
        <v>9</v>
      </c>
      <c r="F88" s="106">
        <v>480</v>
      </c>
      <c r="G88" s="106">
        <f t="shared" si="1"/>
        <v>4320</v>
      </c>
    </row>
    <row r="89" spans="1:7" s="107" customFormat="1" ht="15.75" x14ac:dyDescent="0.25">
      <c r="A89" s="129" t="s">
        <v>827</v>
      </c>
      <c r="B89" s="123" t="s">
        <v>660</v>
      </c>
      <c r="C89" s="85" t="s">
        <v>215</v>
      </c>
      <c r="D89" s="123" t="s">
        <v>661</v>
      </c>
      <c r="E89" s="100">
        <v>12</v>
      </c>
      <c r="F89" s="106">
        <v>471.2</v>
      </c>
      <c r="G89" s="106">
        <f t="shared" si="1"/>
        <v>5654.4</v>
      </c>
    </row>
    <row r="90" spans="1:7" s="107" customFormat="1" ht="15.75" x14ac:dyDescent="0.25">
      <c r="A90" s="129" t="s">
        <v>828</v>
      </c>
      <c r="B90" s="123" t="s">
        <v>660</v>
      </c>
      <c r="C90" s="85" t="s">
        <v>216</v>
      </c>
      <c r="D90" s="123" t="s">
        <v>661</v>
      </c>
      <c r="E90" s="100">
        <v>192</v>
      </c>
      <c r="F90" s="106">
        <v>9.1999999999999993</v>
      </c>
      <c r="G90" s="106">
        <f t="shared" si="1"/>
        <v>1766.3999999999999</v>
      </c>
    </row>
    <row r="91" spans="1:7" s="107" customFormat="1" ht="15.75" x14ac:dyDescent="0.25">
      <c r="A91" s="129" t="s">
        <v>829</v>
      </c>
      <c r="B91" s="123" t="s">
        <v>660</v>
      </c>
      <c r="C91" s="85" t="s">
        <v>218</v>
      </c>
      <c r="D91" s="123" t="s">
        <v>661</v>
      </c>
      <c r="E91" s="100">
        <v>1200</v>
      </c>
      <c r="F91" s="106">
        <v>0.72</v>
      </c>
      <c r="G91" s="106">
        <f t="shared" si="1"/>
        <v>864</v>
      </c>
    </row>
    <row r="92" spans="1:7" s="107" customFormat="1" ht="15.75" x14ac:dyDescent="0.25">
      <c r="A92" s="129" t="s">
        <v>830</v>
      </c>
      <c r="B92" s="123" t="s">
        <v>660</v>
      </c>
      <c r="C92" s="85" t="s">
        <v>219</v>
      </c>
      <c r="D92" s="123" t="s">
        <v>661</v>
      </c>
      <c r="E92" s="100">
        <v>14</v>
      </c>
      <c r="F92" s="106">
        <v>176.28</v>
      </c>
      <c r="G92" s="106">
        <f t="shared" si="1"/>
        <v>2467.92</v>
      </c>
    </row>
    <row r="93" spans="1:7" s="107" customFormat="1" ht="15.75" x14ac:dyDescent="0.25">
      <c r="A93" s="129" t="s">
        <v>831</v>
      </c>
      <c r="B93" s="123" t="s">
        <v>660</v>
      </c>
      <c r="C93" s="85" t="s">
        <v>220</v>
      </c>
      <c r="D93" s="123" t="s">
        <v>661</v>
      </c>
      <c r="E93" s="100">
        <v>174</v>
      </c>
      <c r="F93" s="106">
        <v>4</v>
      </c>
      <c r="G93" s="106">
        <f t="shared" si="1"/>
        <v>696</v>
      </c>
    </row>
    <row r="94" spans="1:7" s="107" customFormat="1" ht="15.75" x14ac:dyDescent="0.25">
      <c r="A94" s="129" t="s">
        <v>832</v>
      </c>
      <c r="B94" s="123" t="s">
        <v>660</v>
      </c>
      <c r="C94" s="85" t="s">
        <v>221</v>
      </c>
      <c r="D94" s="123" t="s">
        <v>661</v>
      </c>
      <c r="E94" s="100">
        <v>480</v>
      </c>
      <c r="F94" s="106">
        <v>1.6</v>
      </c>
      <c r="G94" s="106">
        <f t="shared" si="1"/>
        <v>768</v>
      </c>
    </row>
    <row r="95" spans="1:7" s="107" customFormat="1" ht="15.75" x14ac:dyDescent="0.25">
      <c r="A95" s="129" t="s">
        <v>833</v>
      </c>
      <c r="B95" s="123" t="s">
        <v>660</v>
      </c>
      <c r="C95" s="85" t="s">
        <v>222</v>
      </c>
      <c r="D95" s="123" t="s">
        <v>661</v>
      </c>
      <c r="E95" s="100">
        <v>1920</v>
      </c>
      <c r="F95" s="106">
        <v>1.6</v>
      </c>
      <c r="G95" s="106">
        <f t="shared" si="1"/>
        <v>3072</v>
      </c>
    </row>
    <row r="96" spans="1:7" s="107" customFormat="1" ht="15.75" x14ac:dyDescent="0.25">
      <c r="A96" s="129" t="s">
        <v>834</v>
      </c>
      <c r="B96" s="123" t="s">
        <v>660</v>
      </c>
      <c r="C96" s="85" t="s">
        <v>223</v>
      </c>
      <c r="D96" s="123" t="s">
        <v>661</v>
      </c>
      <c r="E96" s="100">
        <v>160</v>
      </c>
      <c r="F96" s="106">
        <v>0.8</v>
      </c>
      <c r="G96" s="106">
        <f t="shared" si="1"/>
        <v>128</v>
      </c>
    </row>
    <row r="97" spans="1:7" s="107" customFormat="1" ht="15.75" x14ac:dyDescent="0.25">
      <c r="A97" s="129" t="s">
        <v>835</v>
      </c>
      <c r="B97" s="123" t="s">
        <v>660</v>
      </c>
      <c r="C97" s="85" t="s">
        <v>224</v>
      </c>
      <c r="D97" s="123" t="s">
        <v>661</v>
      </c>
      <c r="E97" s="100">
        <v>1200</v>
      </c>
      <c r="F97" s="106">
        <v>1.6</v>
      </c>
      <c r="G97" s="106">
        <f t="shared" si="1"/>
        <v>1920</v>
      </c>
    </row>
    <row r="98" spans="1:7" s="107" customFormat="1" ht="15.75" x14ac:dyDescent="0.25">
      <c r="A98" s="129" t="s">
        <v>836</v>
      </c>
      <c r="B98" s="123" t="s">
        <v>660</v>
      </c>
      <c r="C98" s="85" t="s">
        <v>225</v>
      </c>
      <c r="D98" s="123" t="s">
        <v>661</v>
      </c>
      <c r="E98" s="100">
        <v>8</v>
      </c>
      <c r="F98" s="106">
        <v>480</v>
      </c>
      <c r="G98" s="106">
        <f t="shared" si="1"/>
        <v>3840</v>
      </c>
    </row>
    <row r="99" spans="1:7" s="107" customFormat="1" ht="15.75" x14ac:dyDescent="0.25">
      <c r="A99" s="129" t="s">
        <v>837</v>
      </c>
      <c r="B99" s="123" t="s">
        <v>660</v>
      </c>
      <c r="C99" s="109" t="s">
        <v>226</v>
      </c>
      <c r="D99" s="123" t="s">
        <v>661</v>
      </c>
      <c r="E99" s="127">
        <v>50</v>
      </c>
      <c r="F99" s="106">
        <v>42</v>
      </c>
      <c r="G99" s="106">
        <f>E99*F99</f>
        <v>2100</v>
      </c>
    </row>
    <row r="100" spans="1:7" s="107" customFormat="1" ht="15.75" x14ac:dyDescent="0.25">
      <c r="A100" s="129" t="s">
        <v>838</v>
      </c>
      <c r="B100" s="123" t="s">
        <v>660</v>
      </c>
      <c r="C100" s="109" t="s">
        <v>227</v>
      </c>
      <c r="D100" s="123" t="s">
        <v>662</v>
      </c>
      <c r="E100" s="127">
        <v>60</v>
      </c>
      <c r="F100" s="106">
        <v>14.8</v>
      </c>
      <c r="G100" s="106">
        <f t="shared" ref="G100:G121" si="2">E100*F100</f>
        <v>888</v>
      </c>
    </row>
    <row r="101" spans="1:7" s="107" customFormat="1" ht="15.75" x14ac:dyDescent="0.25">
      <c r="A101" s="129" t="s">
        <v>839</v>
      </c>
      <c r="B101" s="123" t="s">
        <v>660</v>
      </c>
      <c r="C101" s="109" t="s">
        <v>228</v>
      </c>
      <c r="D101" s="123" t="s">
        <v>662</v>
      </c>
      <c r="E101" s="127">
        <v>40</v>
      </c>
      <c r="F101" s="106">
        <v>12.8</v>
      </c>
      <c r="G101" s="106">
        <f t="shared" si="2"/>
        <v>512</v>
      </c>
    </row>
    <row r="102" spans="1:7" s="107" customFormat="1" ht="15.75" x14ac:dyDescent="0.25">
      <c r="A102" s="129" t="s">
        <v>840</v>
      </c>
      <c r="B102" s="123" t="s">
        <v>660</v>
      </c>
      <c r="C102" s="109" t="s">
        <v>689</v>
      </c>
      <c r="D102" s="123" t="s">
        <v>661</v>
      </c>
      <c r="E102" s="127">
        <v>80</v>
      </c>
      <c r="F102" s="106">
        <v>6.4</v>
      </c>
      <c r="G102" s="106">
        <f t="shared" si="2"/>
        <v>512</v>
      </c>
    </row>
    <row r="103" spans="1:7" s="107" customFormat="1" ht="15.75" x14ac:dyDescent="0.25">
      <c r="A103" s="129" t="s">
        <v>841</v>
      </c>
      <c r="B103" s="123" t="s">
        <v>660</v>
      </c>
      <c r="C103" s="109" t="s">
        <v>230</v>
      </c>
      <c r="D103" s="123" t="s">
        <v>661</v>
      </c>
      <c r="E103" s="127">
        <v>500</v>
      </c>
      <c r="F103" s="106">
        <v>3.16</v>
      </c>
      <c r="G103" s="106">
        <f t="shared" si="2"/>
        <v>1580</v>
      </c>
    </row>
    <row r="104" spans="1:7" s="107" customFormat="1" ht="15.75" x14ac:dyDescent="0.25">
      <c r="A104" s="129" t="s">
        <v>842</v>
      </c>
      <c r="B104" s="123" t="s">
        <v>660</v>
      </c>
      <c r="C104" s="109" t="s">
        <v>231</v>
      </c>
      <c r="D104" s="123" t="s">
        <v>661</v>
      </c>
      <c r="E104" s="127">
        <v>2999</v>
      </c>
      <c r="F104" s="106">
        <v>1.88</v>
      </c>
      <c r="G104" s="106">
        <f t="shared" si="2"/>
        <v>5638.12</v>
      </c>
    </row>
    <row r="105" spans="1:7" s="107" customFormat="1" ht="15.75" x14ac:dyDescent="0.25">
      <c r="A105" s="129" t="s">
        <v>843</v>
      </c>
      <c r="B105" s="123" t="s">
        <v>660</v>
      </c>
      <c r="C105" s="109" t="s">
        <v>232</v>
      </c>
      <c r="D105" s="123" t="s">
        <v>661</v>
      </c>
      <c r="E105" s="127">
        <v>600</v>
      </c>
      <c r="F105" s="106">
        <v>2.4</v>
      </c>
      <c r="G105" s="106">
        <f t="shared" si="2"/>
        <v>1440</v>
      </c>
    </row>
    <row r="106" spans="1:7" s="107" customFormat="1" ht="15.75" x14ac:dyDescent="0.25">
      <c r="A106" s="129" t="s">
        <v>844</v>
      </c>
      <c r="B106" s="123" t="s">
        <v>660</v>
      </c>
      <c r="C106" s="109" t="s">
        <v>233</v>
      </c>
      <c r="D106" s="123" t="s">
        <v>661</v>
      </c>
      <c r="E106" s="127">
        <v>800</v>
      </c>
      <c r="F106" s="106">
        <v>6.8</v>
      </c>
      <c r="G106" s="106">
        <f t="shared" si="2"/>
        <v>5440</v>
      </c>
    </row>
    <row r="107" spans="1:7" s="107" customFormat="1" ht="15.75" x14ac:dyDescent="0.25">
      <c r="A107" s="129" t="s">
        <v>845</v>
      </c>
      <c r="B107" s="123" t="s">
        <v>660</v>
      </c>
      <c r="C107" s="109" t="s">
        <v>237</v>
      </c>
      <c r="D107" s="123" t="s">
        <v>661</v>
      </c>
      <c r="E107" s="127">
        <v>800</v>
      </c>
      <c r="F107" s="106">
        <v>0.6</v>
      </c>
      <c r="G107" s="106">
        <f t="shared" si="2"/>
        <v>480</v>
      </c>
    </row>
    <row r="108" spans="1:7" s="107" customFormat="1" ht="15.75" x14ac:dyDescent="0.25">
      <c r="A108" s="129" t="s">
        <v>846</v>
      </c>
      <c r="B108" s="123" t="s">
        <v>660</v>
      </c>
      <c r="C108" s="109" t="s">
        <v>238</v>
      </c>
      <c r="D108" s="123" t="s">
        <v>661</v>
      </c>
      <c r="E108" s="127">
        <v>60</v>
      </c>
      <c r="F108" s="106">
        <v>54</v>
      </c>
      <c r="G108" s="106">
        <f t="shared" si="2"/>
        <v>3240</v>
      </c>
    </row>
    <row r="109" spans="1:7" s="107" customFormat="1" ht="15.75" x14ac:dyDescent="0.25">
      <c r="A109" s="129" t="s">
        <v>847</v>
      </c>
      <c r="B109" s="123" t="s">
        <v>660</v>
      </c>
      <c r="C109" s="109" t="s">
        <v>239</v>
      </c>
      <c r="D109" s="123" t="s">
        <v>661</v>
      </c>
      <c r="E109" s="127">
        <v>900</v>
      </c>
      <c r="F109" s="106">
        <v>4.3319999999999999</v>
      </c>
      <c r="G109" s="106">
        <f t="shared" si="2"/>
        <v>3898.7999999999997</v>
      </c>
    </row>
    <row r="110" spans="1:7" s="107" customFormat="1" ht="15.75" x14ac:dyDescent="0.25">
      <c r="A110" s="129" t="s">
        <v>848</v>
      </c>
      <c r="B110" s="123" t="s">
        <v>660</v>
      </c>
      <c r="C110" s="109" t="s">
        <v>240</v>
      </c>
      <c r="D110" s="123" t="s">
        <v>661</v>
      </c>
      <c r="E110" s="127">
        <v>1960</v>
      </c>
      <c r="F110" s="106">
        <v>6.4</v>
      </c>
      <c r="G110" s="106">
        <f t="shared" si="2"/>
        <v>12544</v>
      </c>
    </row>
    <row r="111" spans="1:7" s="107" customFormat="1" ht="15.75" x14ac:dyDescent="0.25">
      <c r="A111" s="129" t="s">
        <v>849</v>
      </c>
      <c r="B111" s="123" t="s">
        <v>660</v>
      </c>
      <c r="C111" s="109" t="s">
        <v>241</v>
      </c>
      <c r="D111" s="123" t="s">
        <v>661</v>
      </c>
      <c r="E111" s="127">
        <v>360</v>
      </c>
      <c r="F111" s="106">
        <v>7.0679999999999996</v>
      </c>
      <c r="G111" s="106">
        <f t="shared" si="2"/>
        <v>2544.48</v>
      </c>
    </row>
    <row r="112" spans="1:7" s="107" customFormat="1" ht="15.75" x14ac:dyDescent="0.25">
      <c r="A112" s="129" t="s">
        <v>850</v>
      </c>
      <c r="B112" s="123" t="s">
        <v>660</v>
      </c>
      <c r="C112" s="109" t="s">
        <v>242</v>
      </c>
      <c r="D112" s="123" t="s">
        <v>661</v>
      </c>
      <c r="E112" s="127">
        <v>2800</v>
      </c>
      <c r="F112" s="106">
        <v>2.4</v>
      </c>
      <c r="G112" s="106">
        <f t="shared" si="2"/>
        <v>6720</v>
      </c>
    </row>
    <row r="113" spans="1:7" s="107" customFormat="1" ht="15.75" x14ac:dyDescent="0.25">
      <c r="A113" s="129" t="s">
        <v>851</v>
      </c>
      <c r="B113" s="123" t="s">
        <v>660</v>
      </c>
      <c r="C113" s="109" t="s">
        <v>243</v>
      </c>
      <c r="D113" s="123" t="s">
        <v>661</v>
      </c>
      <c r="E113" s="127">
        <v>3600</v>
      </c>
      <c r="F113" s="106">
        <v>1.4</v>
      </c>
      <c r="G113" s="106">
        <f t="shared" si="2"/>
        <v>5040</v>
      </c>
    </row>
    <row r="114" spans="1:7" s="107" customFormat="1" ht="15.75" x14ac:dyDescent="0.25">
      <c r="A114" s="129" t="s">
        <v>852</v>
      </c>
      <c r="B114" s="123" t="s">
        <v>660</v>
      </c>
      <c r="C114" s="109" t="s">
        <v>244</v>
      </c>
      <c r="D114" s="123" t="s">
        <v>661</v>
      </c>
      <c r="E114" s="127">
        <v>1800</v>
      </c>
      <c r="F114" s="106">
        <v>0.8</v>
      </c>
      <c r="G114" s="106">
        <f t="shared" si="2"/>
        <v>1440</v>
      </c>
    </row>
    <row r="115" spans="1:7" s="107" customFormat="1" ht="15.75" x14ac:dyDescent="0.25">
      <c r="A115" s="129" t="s">
        <v>853</v>
      </c>
      <c r="B115" s="123" t="s">
        <v>660</v>
      </c>
      <c r="C115" s="109" t="s">
        <v>253</v>
      </c>
      <c r="D115" s="123" t="s">
        <v>661</v>
      </c>
      <c r="E115" s="127">
        <v>2620</v>
      </c>
      <c r="F115" s="106">
        <v>1.1599999999999999</v>
      </c>
      <c r="G115" s="106">
        <f t="shared" si="2"/>
        <v>3039.2</v>
      </c>
    </row>
    <row r="116" spans="1:7" s="107" customFormat="1" ht="15.75" x14ac:dyDescent="0.25">
      <c r="A116" s="129" t="s">
        <v>854</v>
      </c>
      <c r="B116" s="123" t="s">
        <v>660</v>
      </c>
      <c r="C116" s="109" t="s">
        <v>256</v>
      </c>
      <c r="D116" s="123" t="s">
        <v>661</v>
      </c>
      <c r="E116" s="127">
        <v>200</v>
      </c>
      <c r="F116" s="106">
        <v>1.44</v>
      </c>
      <c r="G116" s="106">
        <f t="shared" si="2"/>
        <v>288</v>
      </c>
    </row>
    <row r="117" spans="1:7" s="107" customFormat="1" ht="15.75" x14ac:dyDescent="0.25">
      <c r="A117" s="129" t="s">
        <v>855</v>
      </c>
      <c r="B117" s="123" t="s">
        <v>660</v>
      </c>
      <c r="C117" s="109" t="s">
        <v>257</v>
      </c>
      <c r="D117" s="123" t="s">
        <v>661</v>
      </c>
      <c r="E117" s="127">
        <v>80</v>
      </c>
      <c r="F117" s="106">
        <v>4.4000000000000004</v>
      </c>
      <c r="G117" s="106">
        <f t="shared" si="2"/>
        <v>352</v>
      </c>
    </row>
    <row r="118" spans="1:7" s="107" customFormat="1" ht="15.75" x14ac:dyDescent="0.25">
      <c r="A118" s="129" t="s">
        <v>856</v>
      </c>
      <c r="B118" s="123" t="s">
        <v>660</v>
      </c>
      <c r="C118" s="109" t="s">
        <v>258</v>
      </c>
      <c r="D118" s="123" t="s">
        <v>661</v>
      </c>
      <c r="E118" s="127">
        <v>90</v>
      </c>
      <c r="F118" s="106">
        <v>6</v>
      </c>
      <c r="G118" s="106">
        <f t="shared" si="2"/>
        <v>540</v>
      </c>
    </row>
    <row r="119" spans="1:7" s="107" customFormat="1" ht="15.75" x14ac:dyDescent="0.25">
      <c r="A119" s="129" t="s">
        <v>857</v>
      </c>
      <c r="B119" s="123" t="s">
        <v>660</v>
      </c>
      <c r="C119" s="109" t="s">
        <v>259</v>
      </c>
      <c r="D119" s="123" t="s">
        <v>661</v>
      </c>
      <c r="E119" s="127">
        <v>80</v>
      </c>
      <c r="F119" s="106">
        <v>4.4000000000000004</v>
      </c>
      <c r="G119" s="106">
        <f t="shared" si="2"/>
        <v>352</v>
      </c>
    </row>
    <row r="120" spans="1:7" s="107" customFormat="1" ht="15.75" x14ac:dyDescent="0.25">
      <c r="A120" s="129" t="s">
        <v>858</v>
      </c>
      <c r="B120" s="123" t="s">
        <v>660</v>
      </c>
      <c r="C120" s="109" t="s">
        <v>260</v>
      </c>
      <c r="D120" s="123" t="s">
        <v>661</v>
      </c>
      <c r="E120" s="127">
        <v>650</v>
      </c>
      <c r="F120" s="106">
        <v>1.92</v>
      </c>
      <c r="G120" s="106">
        <f t="shared" si="2"/>
        <v>1248</v>
      </c>
    </row>
    <row r="121" spans="1:7" s="107" customFormat="1" ht="15.75" x14ac:dyDescent="0.25">
      <c r="A121" s="129" t="s">
        <v>859</v>
      </c>
      <c r="B121" s="123" t="s">
        <v>660</v>
      </c>
      <c r="C121" s="109" t="s">
        <v>261</v>
      </c>
      <c r="D121" s="123" t="s">
        <v>661</v>
      </c>
      <c r="E121" s="127">
        <v>80</v>
      </c>
      <c r="F121" s="106">
        <v>2.96</v>
      </c>
      <c r="G121" s="106">
        <f t="shared" si="2"/>
        <v>236.8</v>
      </c>
    </row>
    <row r="122" spans="1:7" s="107" customFormat="1" x14ac:dyDescent="0.25">
      <c r="A122" s="129" t="s">
        <v>860</v>
      </c>
      <c r="B122" s="123" t="s">
        <v>660</v>
      </c>
      <c r="C122" s="97" t="s">
        <v>262</v>
      </c>
      <c r="D122" s="123" t="s">
        <v>661</v>
      </c>
      <c r="E122" s="100">
        <v>90</v>
      </c>
      <c r="F122" s="106">
        <v>52</v>
      </c>
      <c r="G122" s="106">
        <f>E122*F122</f>
        <v>4680</v>
      </c>
    </row>
    <row r="123" spans="1:7" s="107" customFormat="1" x14ac:dyDescent="0.25">
      <c r="A123" s="129" t="s">
        <v>861</v>
      </c>
      <c r="B123" s="123" t="s">
        <v>660</v>
      </c>
      <c r="C123" s="97" t="s">
        <v>263</v>
      </c>
      <c r="D123" s="123" t="s">
        <v>661</v>
      </c>
      <c r="E123" s="100">
        <v>15</v>
      </c>
      <c r="F123" s="106">
        <v>23.2</v>
      </c>
      <c r="G123" s="106">
        <f t="shared" ref="G123:G143" si="3">E123*F123</f>
        <v>348</v>
      </c>
    </row>
    <row r="124" spans="1:7" s="107" customFormat="1" x14ac:dyDescent="0.25">
      <c r="A124" s="129" t="s">
        <v>862</v>
      </c>
      <c r="B124" s="123" t="s">
        <v>660</v>
      </c>
      <c r="C124" s="97" t="s">
        <v>264</v>
      </c>
      <c r="D124" s="123" t="s">
        <v>661</v>
      </c>
      <c r="E124" s="100">
        <v>300</v>
      </c>
      <c r="F124" s="106">
        <v>7.52</v>
      </c>
      <c r="G124" s="106">
        <f t="shared" si="3"/>
        <v>2256</v>
      </c>
    </row>
    <row r="125" spans="1:7" s="107" customFormat="1" x14ac:dyDescent="0.25">
      <c r="A125" s="129" t="s">
        <v>863</v>
      </c>
      <c r="B125" s="123" t="s">
        <v>660</v>
      </c>
      <c r="C125" s="97" t="s">
        <v>265</v>
      </c>
      <c r="D125" s="123" t="s">
        <v>661</v>
      </c>
      <c r="E125" s="100">
        <v>500</v>
      </c>
      <c r="F125" s="106">
        <v>7.52</v>
      </c>
      <c r="G125" s="106">
        <f t="shared" si="3"/>
        <v>3760</v>
      </c>
    </row>
    <row r="126" spans="1:7" s="107" customFormat="1" x14ac:dyDescent="0.25">
      <c r="A126" s="129" t="s">
        <v>864</v>
      </c>
      <c r="B126" s="123" t="s">
        <v>660</v>
      </c>
      <c r="C126" s="97" t="s">
        <v>266</v>
      </c>
      <c r="D126" s="123" t="s">
        <v>661</v>
      </c>
      <c r="E126" s="100">
        <v>69</v>
      </c>
      <c r="F126" s="106">
        <v>1.1599999999999999</v>
      </c>
      <c r="G126" s="106">
        <f t="shared" si="3"/>
        <v>80.039999999999992</v>
      </c>
    </row>
    <row r="127" spans="1:7" s="107" customFormat="1" x14ac:dyDescent="0.25">
      <c r="A127" s="129" t="s">
        <v>865</v>
      </c>
      <c r="B127" s="123" t="s">
        <v>660</v>
      </c>
      <c r="C127" s="97" t="s">
        <v>269</v>
      </c>
      <c r="D127" s="123" t="s">
        <v>661</v>
      </c>
      <c r="E127" s="100">
        <v>100</v>
      </c>
      <c r="F127" s="106">
        <v>9.6</v>
      </c>
      <c r="G127" s="106">
        <f t="shared" si="3"/>
        <v>960</v>
      </c>
    </row>
    <row r="128" spans="1:7" s="107" customFormat="1" x14ac:dyDescent="0.25">
      <c r="A128" s="129" t="s">
        <v>866</v>
      </c>
      <c r="B128" s="123" t="s">
        <v>660</v>
      </c>
      <c r="C128" s="97" t="s">
        <v>272</v>
      </c>
      <c r="D128" s="123" t="s">
        <v>661</v>
      </c>
      <c r="E128" s="100">
        <v>100</v>
      </c>
      <c r="F128" s="106">
        <v>3.44</v>
      </c>
      <c r="G128" s="106">
        <f t="shared" si="3"/>
        <v>344</v>
      </c>
    </row>
    <row r="129" spans="1:7" s="107" customFormat="1" x14ac:dyDescent="0.25">
      <c r="A129" s="129" t="s">
        <v>867</v>
      </c>
      <c r="B129" s="123" t="s">
        <v>660</v>
      </c>
      <c r="C129" s="97" t="s">
        <v>273</v>
      </c>
      <c r="D129" s="123" t="s">
        <v>661</v>
      </c>
      <c r="E129" s="100">
        <v>160</v>
      </c>
      <c r="F129" s="106">
        <v>9.6</v>
      </c>
      <c r="G129" s="106">
        <f t="shared" si="3"/>
        <v>1536</v>
      </c>
    </row>
    <row r="130" spans="1:7" s="107" customFormat="1" x14ac:dyDescent="0.25">
      <c r="A130" s="129" t="s">
        <v>868</v>
      </c>
      <c r="B130" s="123" t="s">
        <v>660</v>
      </c>
      <c r="C130" s="97" t="s">
        <v>274</v>
      </c>
      <c r="D130" s="123" t="s">
        <v>661</v>
      </c>
      <c r="E130" s="100">
        <v>1200</v>
      </c>
      <c r="F130" s="106">
        <v>2.6</v>
      </c>
      <c r="G130" s="106">
        <f t="shared" si="3"/>
        <v>3120</v>
      </c>
    </row>
    <row r="131" spans="1:7" s="107" customFormat="1" x14ac:dyDescent="0.25">
      <c r="A131" s="129" t="s">
        <v>869</v>
      </c>
      <c r="B131" s="123" t="s">
        <v>660</v>
      </c>
      <c r="C131" s="97" t="s">
        <v>275</v>
      </c>
      <c r="D131" s="123" t="s">
        <v>661</v>
      </c>
      <c r="E131" s="100">
        <v>200</v>
      </c>
      <c r="F131" s="106">
        <v>4.2</v>
      </c>
      <c r="G131" s="106">
        <f t="shared" si="3"/>
        <v>840</v>
      </c>
    </row>
    <row r="132" spans="1:7" s="107" customFormat="1" x14ac:dyDescent="0.25">
      <c r="A132" s="129" t="s">
        <v>870</v>
      </c>
      <c r="B132" s="123" t="s">
        <v>660</v>
      </c>
      <c r="C132" s="97" t="s">
        <v>276</v>
      </c>
      <c r="D132" s="123" t="s">
        <v>661</v>
      </c>
      <c r="E132" s="100">
        <v>330</v>
      </c>
      <c r="F132" s="106">
        <v>7.2</v>
      </c>
      <c r="G132" s="106">
        <f t="shared" si="3"/>
        <v>2376</v>
      </c>
    </row>
    <row r="133" spans="1:7" s="107" customFormat="1" x14ac:dyDescent="0.25">
      <c r="A133" s="129" t="s">
        <v>871</v>
      </c>
      <c r="B133" s="123" t="s">
        <v>660</v>
      </c>
      <c r="C133" s="97" t="s">
        <v>279</v>
      </c>
      <c r="D133" s="123" t="s">
        <v>661</v>
      </c>
      <c r="E133" s="100">
        <v>100</v>
      </c>
      <c r="F133" s="106">
        <v>8.8000000000000007</v>
      </c>
      <c r="G133" s="106">
        <f t="shared" si="3"/>
        <v>880.00000000000011</v>
      </c>
    </row>
    <row r="134" spans="1:7" s="107" customFormat="1" x14ac:dyDescent="0.25">
      <c r="A134" s="129" t="s">
        <v>872</v>
      </c>
      <c r="B134" s="123" t="s">
        <v>660</v>
      </c>
      <c r="C134" s="97" t="s">
        <v>280</v>
      </c>
      <c r="D134" s="123" t="s">
        <v>661</v>
      </c>
      <c r="E134" s="100">
        <v>1000</v>
      </c>
      <c r="F134" s="106">
        <v>7.52</v>
      </c>
      <c r="G134" s="106">
        <f t="shared" si="3"/>
        <v>7520</v>
      </c>
    </row>
    <row r="135" spans="1:7" s="107" customFormat="1" x14ac:dyDescent="0.25">
      <c r="A135" s="129" t="s">
        <v>873</v>
      </c>
      <c r="B135" s="123" t="s">
        <v>660</v>
      </c>
      <c r="C135" s="97" t="s">
        <v>282</v>
      </c>
      <c r="D135" s="123" t="s">
        <v>661</v>
      </c>
      <c r="E135" s="100">
        <v>18</v>
      </c>
      <c r="F135" s="106">
        <v>32</v>
      </c>
      <c r="G135" s="106">
        <f t="shared" si="3"/>
        <v>576</v>
      </c>
    </row>
    <row r="136" spans="1:7" s="107" customFormat="1" x14ac:dyDescent="0.25">
      <c r="A136" s="129" t="s">
        <v>874</v>
      </c>
      <c r="B136" s="123" t="s">
        <v>660</v>
      </c>
      <c r="C136" s="97" t="s">
        <v>283</v>
      </c>
      <c r="D136" s="123" t="s">
        <v>661</v>
      </c>
      <c r="E136" s="100">
        <v>15</v>
      </c>
      <c r="F136" s="106">
        <v>26</v>
      </c>
      <c r="G136" s="106">
        <f t="shared" si="3"/>
        <v>390</v>
      </c>
    </row>
    <row r="137" spans="1:7" s="107" customFormat="1" x14ac:dyDescent="0.25">
      <c r="A137" s="129" t="s">
        <v>875</v>
      </c>
      <c r="B137" s="123" t="s">
        <v>660</v>
      </c>
      <c r="C137" s="97" t="s">
        <v>284</v>
      </c>
      <c r="D137" s="123" t="s">
        <v>661</v>
      </c>
      <c r="E137" s="100">
        <v>40</v>
      </c>
      <c r="F137" s="106">
        <v>56</v>
      </c>
      <c r="G137" s="106">
        <f t="shared" si="3"/>
        <v>2240</v>
      </c>
    </row>
    <row r="138" spans="1:7" s="107" customFormat="1" x14ac:dyDescent="0.25">
      <c r="A138" s="129" t="s">
        <v>876</v>
      </c>
      <c r="B138" s="123" t="s">
        <v>660</v>
      </c>
      <c r="C138" s="97" t="s">
        <v>285</v>
      </c>
      <c r="D138" s="123" t="s">
        <v>661</v>
      </c>
      <c r="E138" s="100">
        <v>8</v>
      </c>
      <c r="F138" s="106">
        <v>30</v>
      </c>
      <c r="G138" s="106">
        <f t="shared" si="3"/>
        <v>240</v>
      </c>
    </row>
    <row r="139" spans="1:7" s="107" customFormat="1" x14ac:dyDescent="0.25">
      <c r="A139" s="129" t="s">
        <v>877</v>
      </c>
      <c r="B139" s="123" t="s">
        <v>660</v>
      </c>
      <c r="C139" s="97" t="s">
        <v>690</v>
      </c>
      <c r="D139" s="123" t="s">
        <v>661</v>
      </c>
      <c r="E139" s="100">
        <v>1198</v>
      </c>
      <c r="F139" s="106">
        <v>1.1599999999999999</v>
      </c>
      <c r="G139" s="106">
        <f t="shared" si="3"/>
        <v>1389.6799999999998</v>
      </c>
    </row>
    <row r="140" spans="1:7" s="107" customFormat="1" x14ac:dyDescent="0.25">
      <c r="A140" s="129" t="s">
        <v>878</v>
      </c>
      <c r="B140" s="123" t="s">
        <v>660</v>
      </c>
      <c r="C140" s="97" t="s">
        <v>287</v>
      </c>
      <c r="D140" s="123" t="s">
        <v>661</v>
      </c>
      <c r="E140" s="100">
        <v>250</v>
      </c>
      <c r="F140" s="106">
        <v>2.3199999999999998</v>
      </c>
      <c r="G140" s="106">
        <f t="shared" si="3"/>
        <v>580</v>
      </c>
    </row>
    <row r="141" spans="1:7" s="107" customFormat="1" x14ac:dyDescent="0.25">
      <c r="A141" s="129" t="s">
        <v>879</v>
      </c>
      <c r="B141" s="123" t="s">
        <v>660</v>
      </c>
      <c r="C141" s="97" t="s">
        <v>288</v>
      </c>
      <c r="D141" s="123" t="s">
        <v>661</v>
      </c>
      <c r="E141" s="100">
        <v>60</v>
      </c>
      <c r="F141" s="106">
        <v>6.4</v>
      </c>
      <c r="G141" s="106">
        <f t="shared" si="3"/>
        <v>384</v>
      </c>
    </row>
    <row r="142" spans="1:7" s="107" customFormat="1" x14ac:dyDescent="0.25">
      <c r="A142" s="129" t="s">
        <v>880</v>
      </c>
      <c r="B142" s="123" t="s">
        <v>660</v>
      </c>
      <c r="C142" s="97" t="s">
        <v>289</v>
      </c>
      <c r="D142" s="123" t="s">
        <v>661</v>
      </c>
      <c r="E142" s="100">
        <v>40</v>
      </c>
      <c r="F142" s="106">
        <v>4.4000000000000004</v>
      </c>
      <c r="G142" s="106">
        <f t="shared" si="3"/>
        <v>176</v>
      </c>
    </row>
    <row r="143" spans="1:7" s="107" customFormat="1" x14ac:dyDescent="0.25">
      <c r="A143" s="129" t="s">
        <v>881</v>
      </c>
      <c r="B143" s="123" t="s">
        <v>660</v>
      </c>
      <c r="C143" s="97" t="s">
        <v>290</v>
      </c>
      <c r="D143" s="123" t="s">
        <v>661</v>
      </c>
      <c r="E143" s="100">
        <v>68</v>
      </c>
      <c r="F143" s="106">
        <v>4.4000000000000004</v>
      </c>
      <c r="G143" s="106">
        <f t="shared" si="3"/>
        <v>299.20000000000005</v>
      </c>
    </row>
    <row r="144" spans="1:7" s="107" customFormat="1" x14ac:dyDescent="0.25">
      <c r="A144" s="129" t="s">
        <v>882</v>
      </c>
      <c r="B144" s="123" t="s">
        <v>660</v>
      </c>
      <c r="C144" s="102" t="s">
        <v>291</v>
      </c>
      <c r="D144" s="123" t="s">
        <v>663</v>
      </c>
      <c r="E144" s="127">
        <v>60</v>
      </c>
      <c r="F144" s="106">
        <v>32</v>
      </c>
      <c r="G144" s="106">
        <f>E144*F144</f>
        <v>1920</v>
      </c>
    </row>
    <row r="145" spans="1:7" s="107" customFormat="1" x14ac:dyDescent="0.25">
      <c r="A145" s="129" t="s">
        <v>883</v>
      </c>
      <c r="B145" s="123" t="s">
        <v>660</v>
      </c>
      <c r="C145" s="102" t="s">
        <v>292</v>
      </c>
      <c r="D145" s="123" t="s">
        <v>663</v>
      </c>
      <c r="E145" s="127">
        <v>900</v>
      </c>
      <c r="F145" s="106">
        <v>15.28</v>
      </c>
      <c r="G145" s="106">
        <f t="shared" ref="G145:G195" si="4">E145*F145</f>
        <v>13752</v>
      </c>
    </row>
    <row r="146" spans="1:7" s="107" customFormat="1" x14ac:dyDescent="0.25">
      <c r="A146" s="129" t="s">
        <v>884</v>
      </c>
      <c r="B146" s="123" t="s">
        <v>660</v>
      </c>
      <c r="C146" s="102" t="s">
        <v>293</v>
      </c>
      <c r="D146" s="123" t="s">
        <v>663</v>
      </c>
      <c r="E146" s="127">
        <v>200</v>
      </c>
      <c r="F146" s="106">
        <v>18</v>
      </c>
      <c r="G146" s="106">
        <f t="shared" si="4"/>
        <v>3600</v>
      </c>
    </row>
    <row r="147" spans="1:7" s="107" customFormat="1" x14ac:dyDescent="0.25">
      <c r="A147" s="129" t="s">
        <v>885</v>
      </c>
      <c r="B147" s="123" t="s">
        <v>660</v>
      </c>
      <c r="C147" s="102" t="s">
        <v>294</v>
      </c>
      <c r="D147" s="123" t="s">
        <v>663</v>
      </c>
      <c r="E147" s="127">
        <v>380</v>
      </c>
      <c r="F147" s="106">
        <v>68</v>
      </c>
      <c r="G147" s="106">
        <f t="shared" si="4"/>
        <v>25840</v>
      </c>
    </row>
    <row r="148" spans="1:7" s="107" customFormat="1" x14ac:dyDescent="0.25">
      <c r="A148" s="129" t="s">
        <v>886</v>
      </c>
      <c r="B148" s="123" t="s">
        <v>660</v>
      </c>
      <c r="C148" s="102" t="s">
        <v>295</v>
      </c>
      <c r="D148" s="123" t="s">
        <v>661</v>
      </c>
      <c r="E148" s="127">
        <v>650</v>
      </c>
      <c r="F148" s="106">
        <v>4</v>
      </c>
      <c r="G148" s="106">
        <f t="shared" si="4"/>
        <v>2600</v>
      </c>
    </row>
    <row r="149" spans="1:7" s="107" customFormat="1" x14ac:dyDescent="0.25">
      <c r="A149" s="129" t="s">
        <v>887</v>
      </c>
      <c r="B149" s="123" t="s">
        <v>660</v>
      </c>
      <c r="C149" s="102" t="s">
        <v>296</v>
      </c>
      <c r="D149" s="123" t="s">
        <v>661</v>
      </c>
      <c r="E149" s="127">
        <v>980</v>
      </c>
      <c r="F149" s="106">
        <v>7.52</v>
      </c>
      <c r="G149" s="106">
        <f t="shared" si="4"/>
        <v>7369.5999999999995</v>
      </c>
    </row>
    <row r="150" spans="1:7" s="107" customFormat="1" x14ac:dyDescent="0.25">
      <c r="A150" s="129" t="s">
        <v>888</v>
      </c>
      <c r="B150" s="123" t="s">
        <v>660</v>
      </c>
      <c r="C150" s="102" t="s">
        <v>297</v>
      </c>
      <c r="D150" s="123" t="s">
        <v>661</v>
      </c>
      <c r="E150" s="127">
        <v>1500</v>
      </c>
      <c r="F150" s="106">
        <v>8</v>
      </c>
      <c r="G150" s="106">
        <f t="shared" si="4"/>
        <v>12000</v>
      </c>
    </row>
    <row r="151" spans="1:7" s="107" customFormat="1" x14ac:dyDescent="0.25">
      <c r="A151" s="129" t="s">
        <v>889</v>
      </c>
      <c r="B151" s="123" t="s">
        <v>660</v>
      </c>
      <c r="C151" s="102" t="s">
        <v>298</v>
      </c>
      <c r="D151" s="123" t="s">
        <v>661</v>
      </c>
      <c r="E151" s="127">
        <v>250</v>
      </c>
      <c r="F151" s="106">
        <v>16</v>
      </c>
      <c r="G151" s="106">
        <f t="shared" si="4"/>
        <v>4000</v>
      </c>
    </row>
    <row r="152" spans="1:7" s="107" customFormat="1" x14ac:dyDescent="0.25">
      <c r="A152" s="129" t="s">
        <v>890</v>
      </c>
      <c r="B152" s="123" t="s">
        <v>660</v>
      </c>
      <c r="C152" s="102" t="s">
        <v>299</v>
      </c>
      <c r="D152" s="123" t="s">
        <v>664</v>
      </c>
      <c r="E152" s="127">
        <v>6000</v>
      </c>
      <c r="F152" s="106">
        <v>1.96</v>
      </c>
      <c r="G152" s="106">
        <f t="shared" si="4"/>
        <v>11760</v>
      </c>
    </row>
    <row r="153" spans="1:7" s="107" customFormat="1" x14ac:dyDescent="0.25">
      <c r="A153" s="129" t="s">
        <v>891</v>
      </c>
      <c r="B153" s="123" t="s">
        <v>660</v>
      </c>
      <c r="C153" s="102" t="s">
        <v>301</v>
      </c>
      <c r="D153" s="123" t="s">
        <v>663</v>
      </c>
      <c r="E153" s="127">
        <v>60</v>
      </c>
      <c r="F153" s="106">
        <v>55</v>
      </c>
      <c r="G153" s="106">
        <f t="shared" si="4"/>
        <v>3300</v>
      </c>
    </row>
    <row r="154" spans="1:7" s="107" customFormat="1" x14ac:dyDescent="0.25">
      <c r="A154" s="129" t="s">
        <v>892</v>
      </c>
      <c r="B154" s="123" t="s">
        <v>660</v>
      </c>
      <c r="C154" s="102" t="s">
        <v>302</v>
      </c>
      <c r="D154" s="123" t="s">
        <v>663</v>
      </c>
      <c r="E154" s="127">
        <v>250</v>
      </c>
      <c r="F154" s="106">
        <v>32.4</v>
      </c>
      <c r="G154" s="106">
        <f t="shared" si="4"/>
        <v>8100</v>
      </c>
    </row>
    <row r="155" spans="1:7" s="107" customFormat="1" x14ac:dyDescent="0.25">
      <c r="A155" s="129" t="s">
        <v>893</v>
      </c>
      <c r="B155" s="123" t="s">
        <v>660</v>
      </c>
      <c r="C155" s="102" t="s">
        <v>303</v>
      </c>
      <c r="D155" s="123" t="s">
        <v>663</v>
      </c>
      <c r="E155" s="127">
        <v>290</v>
      </c>
      <c r="F155" s="106">
        <v>21.72</v>
      </c>
      <c r="G155" s="106">
        <f t="shared" si="4"/>
        <v>6298.7999999999993</v>
      </c>
    </row>
    <row r="156" spans="1:7" s="107" customFormat="1" x14ac:dyDescent="0.25">
      <c r="A156" s="129" t="s">
        <v>894</v>
      </c>
      <c r="B156" s="123" t="s">
        <v>660</v>
      </c>
      <c r="C156" s="102" t="s">
        <v>304</v>
      </c>
      <c r="D156" s="123" t="s">
        <v>663</v>
      </c>
      <c r="E156" s="127">
        <v>1300</v>
      </c>
      <c r="F156" s="106">
        <v>21.6</v>
      </c>
      <c r="G156" s="106">
        <f t="shared" si="4"/>
        <v>28080.000000000004</v>
      </c>
    </row>
    <row r="157" spans="1:7" s="107" customFormat="1" x14ac:dyDescent="0.25">
      <c r="A157" s="129" t="s">
        <v>895</v>
      </c>
      <c r="B157" s="123" t="s">
        <v>660</v>
      </c>
      <c r="C157" s="102" t="s">
        <v>305</v>
      </c>
      <c r="D157" s="123" t="s">
        <v>663</v>
      </c>
      <c r="E157" s="127">
        <v>1200</v>
      </c>
      <c r="F157" s="106">
        <v>16.399999999999999</v>
      </c>
      <c r="G157" s="106">
        <f t="shared" si="4"/>
        <v>19680</v>
      </c>
    </row>
    <row r="158" spans="1:7" s="107" customFormat="1" x14ac:dyDescent="0.25">
      <c r="A158" s="129" t="s">
        <v>896</v>
      </c>
      <c r="B158" s="123" t="s">
        <v>660</v>
      </c>
      <c r="C158" s="102" t="s">
        <v>306</v>
      </c>
      <c r="D158" s="123" t="s">
        <v>663</v>
      </c>
      <c r="E158" s="127">
        <v>390</v>
      </c>
      <c r="F158" s="106">
        <v>10.8</v>
      </c>
      <c r="G158" s="106">
        <f t="shared" si="4"/>
        <v>4212</v>
      </c>
    </row>
    <row r="159" spans="1:7" s="107" customFormat="1" x14ac:dyDescent="0.25">
      <c r="A159" s="129" t="s">
        <v>897</v>
      </c>
      <c r="B159" s="123" t="s">
        <v>660</v>
      </c>
      <c r="C159" s="102" t="s">
        <v>307</v>
      </c>
      <c r="D159" s="123" t="s">
        <v>661</v>
      </c>
      <c r="E159" s="127">
        <v>600</v>
      </c>
      <c r="F159" s="106">
        <v>9.6</v>
      </c>
      <c r="G159" s="106">
        <f t="shared" si="4"/>
        <v>5760</v>
      </c>
    </row>
    <row r="160" spans="1:7" s="107" customFormat="1" x14ac:dyDescent="0.25">
      <c r="A160" s="129" t="s">
        <v>898</v>
      </c>
      <c r="B160" s="123" t="s">
        <v>660</v>
      </c>
      <c r="C160" s="102" t="s">
        <v>308</v>
      </c>
      <c r="D160" s="123" t="s">
        <v>661</v>
      </c>
      <c r="E160" s="127">
        <v>450</v>
      </c>
      <c r="F160" s="106">
        <v>10</v>
      </c>
      <c r="G160" s="106">
        <f t="shared" si="4"/>
        <v>4500</v>
      </c>
    </row>
    <row r="161" spans="1:7" s="107" customFormat="1" x14ac:dyDescent="0.25">
      <c r="A161" s="129" t="s">
        <v>899</v>
      </c>
      <c r="B161" s="123" t="s">
        <v>660</v>
      </c>
      <c r="C161" s="102" t="s">
        <v>309</v>
      </c>
      <c r="D161" s="123" t="s">
        <v>661</v>
      </c>
      <c r="E161" s="127">
        <v>160</v>
      </c>
      <c r="F161" s="106">
        <v>18</v>
      </c>
      <c r="G161" s="106">
        <f t="shared" si="4"/>
        <v>2880</v>
      </c>
    </row>
    <row r="162" spans="1:7" s="107" customFormat="1" x14ac:dyDescent="0.25">
      <c r="A162" s="129" t="s">
        <v>900</v>
      </c>
      <c r="B162" s="123" t="s">
        <v>660</v>
      </c>
      <c r="C162" s="102" t="s">
        <v>310</v>
      </c>
      <c r="D162" s="123" t="s">
        <v>665</v>
      </c>
      <c r="E162" s="127">
        <v>300</v>
      </c>
      <c r="F162" s="106">
        <v>12.6</v>
      </c>
      <c r="G162" s="106">
        <f t="shared" si="4"/>
        <v>3780</v>
      </c>
    </row>
    <row r="163" spans="1:7" s="107" customFormat="1" x14ac:dyDescent="0.25">
      <c r="A163" s="129" t="s">
        <v>901</v>
      </c>
      <c r="B163" s="123" t="s">
        <v>660</v>
      </c>
      <c r="C163" s="102" t="s">
        <v>311</v>
      </c>
      <c r="D163" s="123" t="s">
        <v>661</v>
      </c>
      <c r="E163" s="127">
        <v>560</v>
      </c>
      <c r="F163" s="106">
        <v>7.04</v>
      </c>
      <c r="G163" s="106">
        <f t="shared" si="4"/>
        <v>3942.4</v>
      </c>
    </row>
    <row r="164" spans="1:7" s="107" customFormat="1" x14ac:dyDescent="0.25">
      <c r="A164" s="129" t="s">
        <v>902</v>
      </c>
      <c r="B164" s="123" t="s">
        <v>660</v>
      </c>
      <c r="C164" s="102" t="s">
        <v>312</v>
      </c>
      <c r="D164" s="123" t="s">
        <v>661</v>
      </c>
      <c r="E164" s="127">
        <v>690</v>
      </c>
      <c r="F164" s="106">
        <v>7.04</v>
      </c>
      <c r="G164" s="106">
        <f t="shared" si="4"/>
        <v>4857.6000000000004</v>
      </c>
    </row>
    <row r="165" spans="1:7" s="107" customFormat="1" x14ac:dyDescent="0.25">
      <c r="A165" s="129" t="s">
        <v>903</v>
      </c>
      <c r="B165" s="123" t="s">
        <v>660</v>
      </c>
      <c r="C165" s="102" t="s">
        <v>313</v>
      </c>
      <c r="D165" s="123" t="s">
        <v>661</v>
      </c>
      <c r="E165" s="127">
        <v>876</v>
      </c>
      <c r="F165" s="106">
        <v>7.04</v>
      </c>
      <c r="G165" s="106">
        <f t="shared" si="4"/>
        <v>6167.04</v>
      </c>
    </row>
    <row r="166" spans="1:7" s="107" customFormat="1" x14ac:dyDescent="0.25">
      <c r="A166" s="129" t="s">
        <v>904</v>
      </c>
      <c r="B166" s="123" t="s">
        <v>660</v>
      </c>
      <c r="C166" s="102" t="s">
        <v>314</v>
      </c>
      <c r="D166" s="123" t="s">
        <v>661</v>
      </c>
      <c r="E166" s="127">
        <v>985</v>
      </c>
      <c r="F166" s="106">
        <v>7.04</v>
      </c>
      <c r="G166" s="106">
        <f t="shared" si="4"/>
        <v>6934.4</v>
      </c>
    </row>
    <row r="167" spans="1:7" s="107" customFormat="1" x14ac:dyDescent="0.25">
      <c r="A167" s="129" t="s">
        <v>905</v>
      </c>
      <c r="B167" s="123" t="s">
        <v>660</v>
      </c>
      <c r="C167" s="102" t="s">
        <v>315</v>
      </c>
      <c r="D167" s="123" t="s">
        <v>661</v>
      </c>
      <c r="E167" s="127">
        <v>600</v>
      </c>
      <c r="F167" s="106">
        <v>14</v>
      </c>
      <c r="G167" s="106">
        <f t="shared" si="4"/>
        <v>8400</v>
      </c>
    </row>
    <row r="168" spans="1:7" s="107" customFormat="1" x14ac:dyDescent="0.25">
      <c r="A168" s="129" t="s">
        <v>906</v>
      </c>
      <c r="B168" s="123" t="s">
        <v>660</v>
      </c>
      <c r="C168" s="102" t="s">
        <v>317</v>
      </c>
      <c r="D168" s="123" t="s">
        <v>661</v>
      </c>
      <c r="E168" s="127">
        <v>9000</v>
      </c>
      <c r="F168" s="106">
        <v>1</v>
      </c>
      <c r="G168" s="106">
        <f t="shared" si="4"/>
        <v>9000</v>
      </c>
    </row>
    <row r="169" spans="1:7" s="107" customFormat="1" x14ac:dyDescent="0.25">
      <c r="A169" s="129" t="s">
        <v>907</v>
      </c>
      <c r="B169" s="123" t="s">
        <v>660</v>
      </c>
      <c r="C169" s="102" t="s">
        <v>318</v>
      </c>
      <c r="D169" s="123" t="s">
        <v>661</v>
      </c>
      <c r="E169" s="127">
        <v>360</v>
      </c>
      <c r="F169" s="106">
        <v>5.6</v>
      </c>
      <c r="G169" s="106">
        <f t="shared" si="4"/>
        <v>2015.9999999999998</v>
      </c>
    </row>
    <row r="170" spans="1:7" s="107" customFormat="1" x14ac:dyDescent="0.25">
      <c r="A170" s="129" t="s">
        <v>908</v>
      </c>
      <c r="B170" s="123" t="s">
        <v>660</v>
      </c>
      <c r="C170" s="102" t="s">
        <v>319</v>
      </c>
      <c r="D170" s="123" t="s">
        <v>661</v>
      </c>
      <c r="E170" s="127">
        <v>450</v>
      </c>
      <c r="F170" s="106">
        <v>5.6</v>
      </c>
      <c r="G170" s="106">
        <f t="shared" si="4"/>
        <v>2520</v>
      </c>
    </row>
    <row r="171" spans="1:7" s="107" customFormat="1" x14ac:dyDescent="0.25">
      <c r="A171" s="129" t="s">
        <v>909</v>
      </c>
      <c r="B171" s="123" t="s">
        <v>660</v>
      </c>
      <c r="C171" s="102" t="s">
        <v>320</v>
      </c>
      <c r="D171" s="123" t="s">
        <v>661</v>
      </c>
      <c r="E171" s="127">
        <v>210</v>
      </c>
      <c r="F171" s="106">
        <v>2.72</v>
      </c>
      <c r="G171" s="106">
        <f t="shared" si="4"/>
        <v>571.20000000000005</v>
      </c>
    </row>
    <row r="172" spans="1:7" s="107" customFormat="1" x14ac:dyDescent="0.25">
      <c r="A172" s="129" t="s">
        <v>910</v>
      </c>
      <c r="B172" s="123" t="s">
        <v>660</v>
      </c>
      <c r="C172" s="102" t="s">
        <v>321</v>
      </c>
      <c r="D172" s="123" t="s">
        <v>661</v>
      </c>
      <c r="E172" s="127">
        <v>120</v>
      </c>
      <c r="F172" s="106">
        <v>5.56</v>
      </c>
      <c r="G172" s="106">
        <f t="shared" si="4"/>
        <v>667.19999999999993</v>
      </c>
    </row>
    <row r="173" spans="1:7" s="107" customFormat="1" x14ac:dyDescent="0.25">
      <c r="A173" s="129" t="s">
        <v>911</v>
      </c>
      <c r="B173" s="123" t="s">
        <v>660</v>
      </c>
      <c r="C173" s="102" t="s">
        <v>329</v>
      </c>
      <c r="D173" s="123" t="s">
        <v>661</v>
      </c>
      <c r="E173" s="127">
        <v>4500</v>
      </c>
      <c r="F173" s="106">
        <v>1.88</v>
      </c>
      <c r="G173" s="106">
        <f t="shared" si="4"/>
        <v>8460</v>
      </c>
    </row>
    <row r="174" spans="1:7" s="107" customFormat="1" x14ac:dyDescent="0.25">
      <c r="A174" s="129" t="s">
        <v>912</v>
      </c>
      <c r="B174" s="123" t="s">
        <v>660</v>
      </c>
      <c r="C174" s="102" t="s">
        <v>332</v>
      </c>
      <c r="D174" s="123" t="s">
        <v>661</v>
      </c>
      <c r="E174" s="127">
        <v>650</v>
      </c>
      <c r="F174" s="106">
        <v>2.48</v>
      </c>
      <c r="G174" s="106">
        <f t="shared" si="4"/>
        <v>1612</v>
      </c>
    </row>
    <row r="175" spans="1:7" s="107" customFormat="1" x14ac:dyDescent="0.25">
      <c r="A175" s="129" t="s">
        <v>913</v>
      </c>
      <c r="B175" s="123" t="s">
        <v>660</v>
      </c>
      <c r="C175" s="102" t="s">
        <v>333</v>
      </c>
      <c r="D175" s="123" t="s">
        <v>661</v>
      </c>
      <c r="E175" s="127">
        <v>850</v>
      </c>
      <c r="F175" s="106">
        <v>3.08</v>
      </c>
      <c r="G175" s="106">
        <f t="shared" si="4"/>
        <v>2618</v>
      </c>
    </row>
    <row r="176" spans="1:7" s="107" customFormat="1" x14ac:dyDescent="0.25">
      <c r="A176" s="129" t="s">
        <v>914</v>
      </c>
      <c r="B176" s="123" t="s">
        <v>660</v>
      </c>
      <c r="C176" s="102" t="s">
        <v>334</v>
      </c>
      <c r="D176" s="123" t="s">
        <v>661</v>
      </c>
      <c r="E176" s="127">
        <v>4000</v>
      </c>
      <c r="F176" s="106">
        <v>3.44</v>
      </c>
      <c r="G176" s="106">
        <f t="shared" si="4"/>
        <v>13760</v>
      </c>
    </row>
    <row r="177" spans="1:7" s="107" customFormat="1" x14ac:dyDescent="0.25">
      <c r="A177" s="129" t="s">
        <v>915</v>
      </c>
      <c r="B177" s="123" t="s">
        <v>660</v>
      </c>
      <c r="C177" s="102" t="s">
        <v>335</v>
      </c>
      <c r="D177" s="123" t="s">
        <v>661</v>
      </c>
      <c r="E177" s="127">
        <v>680</v>
      </c>
      <c r="F177" s="106">
        <v>8.1999999999999993</v>
      </c>
      <c r="G177" s="106">
        <f t="shared" si="4"/>
        <v>5575.9999999999991</v>
      </c>
    </row>
    <row r="178" spans="1:7" s="107" customFormat="1" x14ac:dyDescent="0.25">
      <c r="A178" s="129" t="s">
        <v>916</v>
      </c>
      <c r="B178" s="123" t="s">
        <v>660</v>
      </c>
      <c r="C178" s="102" t="s">
        <v>336</v>
      </c>
      <c r="D178" s="123" t="s">
        <v>661</v>
      </c>
      <c r="E178" s="127">
        <v>240</v>
      </c>
      <c r="F178" s="106">
        <v>7</v>
      </c>
      <c r="G178" s="106">
        <f t="shared" si="4"/>
        <v>1680</v>
      </c>
    </row>
    <row r="179" spans="1:7" s="107" customFormat="1" x14ac:dyDescent="0.25">
      <c r="A179" s="129" t="s">
        <v>917</v>
      </c>
      <c r="B179" s="123" t="s">
        <v>660</v>
      </c>
      <c r="C179" s="102" t="s">
        <v>337</v>
      </c>
      <c r="D179" s="123" t="s">
        <v>661</v>
      </c>
      <c r="E179" s="127">
        <v>260</v>
      </c>
      <c r="F179" s="106">
        <v>7.52</v>
      </c>
      <c r="G179" s="106">
        <f t="shared" si="4"/>
        <v>1955.1999999999998</v>
      </c>
    </row>
    <row r="180" spans="1:7" s="107" customFormat="1" x14ac:dyDescent="0.25">
      <c r="A180" s="129" t="s">
        <v>918</v>
      </c>
      <c r="B180" s="123" t="s">
        <v>660</v>
      </c>
      <c r="C180" s="102" t="s">
        <v>338</v>
      </c>
      <c r="D180" s="123" t="s">
        <v>661</v>
      </c>
      <c r="E180" s="127">
        <v>394</v>
      </c>
      <c r="F180" s="106">
        <v>2.4</v>
      </c>
      <c r="G180" s="106">
        <f t="shared" si="4"/>
        <v>945.59999999999991</v>
      </c>
    </row>
    <row r="181" spans="1:7" s="107" customFormat="1" x14ac:dyDescent="0.25">
      <c r="A181" s="129" t="s">
        <v>919</v>
      </c>
      <c r="B181" s="123" t="s">
        <v>660</v>
      </c>
      <c r="C181" s="102" t="s">
        <v>343</v>
      </c>
      <c r="D181" s="123" t="s">
        <v>661</v>
      </c>
      <c r="E181" s="127">
        <v>3000</v>
      </c>
      <c r="F181" s="106">
        <v>1.5840000000000001</v>
      </c>
      <c r="G181" s="106">
        <f t="shared" si="4"/>
        <v>4752</v>
      </c>
    </row>
    <row r="182" spans="1:7" s="107" customFormat="1" x14ac:dyDescent="0.25">
      <c r="A182" s="129" t="s">
        <v>920</v>
      </c>
      <c r="B182" s="123" t="s">
        <v>660</v>
      </c>
      <c r="C182" s="102" t="s">
        <v>344</v>
      </c>
      <c r="D182" s="123" t="s">
        <v>661</v>
      </c>
      <c r="E182" s="127">
        <v>651</v>
      </c>
      <c r="F182" s="106">
        <v>2.6</v>
      </c>
      <c r="G182" s="106">
        <f t="shared" si="4"/>
        <v>1692.6000000000001</v>
      </c>
    </row>
    <row r="183" spans="1:7" s="107" customFormat="1" x14ac:dyDescent="0.25">
      <c r="A183" s="129" t="s">
        <v>921</v>
      </c>
      <c r="B183" s="123" t="s">
        <v>660</v>
      </c>
      <c r="C183" s="102" t="s">
        <v>345</v>
      </c>
      <c r="D183" s="123" t="s">
        <v>661</v>
      </c>
      <c r="E183" s="127">
        <v>261</v>
      </c>
      <c r="F183" s="106">
        <v>1</v>
      </c>
      <c r="G183" s="106">
        <f t="shared" si="4"/>
        <v>261</v>
      </c>
    </row>
    <row r="184" spans="1:7" s="107" customFormat="1" x14ac:dyDescent="0.25">
      <c r="A184" s="129" t="s">
        <v>922</v>
      </c>
      <c r="B184" s="123" t="s">
        <v>660</v>
      </c>
      <c r="C184" s="102" t="s">
        <v>346</v>
      </c>
      <c r="D184" s="123" t="s">
        <v>661</v>
      </c>
      <c r="E184" s="127">
        <v>652</v>
      </c>
      <c r="F184" s="106">
        <v>1.52</v>
      </c>
      <c r="G184" s="106">
        <f t="shared" si="4"/>
        <v>991.04</v>
      </c>
    </row>
    <row r="185" spans="1:7" s="107" customFormat="1" x14ac:dyDescent="0.25">
      <c r="A185" s="129" t="s">
        <v>923</v>
      </c>
      <c r="B185" s="123" t="s">
        <v>660</v>
      </c>
      <c r="C185" s="102" t="s">
        <v>347</v>
      </c>
      <c r="D185" s="123" t="s">
        <v>661</v>
      </c>
      <c r="E185" s="127">
        <v>2600</v>
      </c>
      <c r="F185" s="106">
        <v>3.2</v>
      </c>
      <c r="G185" s="106">
        <f t="shared" si="4"/>
        <v>8320</v>
      </c>
    </row>
    <row r="186" spans="1:7" s="107" customFormat="1" x14ac:dyDescent="0.25">
      <c r="A186" s="129" t="s">
        <v>924</v>
      </c>
      <c r="B186" s="123" t="s">
        <v>660</v>
      </c>
      <c r="C186" s="102" t="s">
        <v>349</v>
      </c>
      <c r="D186" s="123" t="s">
        <v>661</v>
      </c>
      <c r="E186" s="127">
        <v>260</v>
      </c>
      <c r="F186" s="106">
        <v>17.399999999999999</v>
      </c>
      <c r="G186" s="106">
        <f t="shared" si="4"/>
        <v>4524</v>
      </c>
    </row>
    <row r="187" spans="1:7" s="107" customFormat="1" x14ac:dyDescent="0.25">
      <c r="A187" s="129" t="s">
        <v>925</v>
      </c>
      <c r="B187" s="123" t="s">
        <v>660</v>
      </c>
      <c r="C187" s="102" t="s">
        <v>350</v>
      </c>
      <c r="D187" s="123" t="s">
        <v>661</v>
      </c>
      <c r="E187" s="127">
        <v>960</v>
      </c>
      <c r="F187" s="106">
        <v>3.2</v>
      </c>
      <c r="G187" s="106">
        <f t="shared" si="4"/>
        <v>3072</v>
      </c>
    </row>
    <row r="188" spans="1:7" s="107" customFormat="1" x14ac:dyDescent="0.25">
      <c r="A188" s="129" t="s">
        <v>926</v>
      </c>
      <c r="B188" s="123" t="s">
        <v>660</v>
      </c>
      <c r="C188" s="102" t="s">
        <v>243</v>
      </c>
      <c r="D188" s="123" t="s">
        <v>661</v>
      </c>
      <c r="E188" s="127">
        <v>4000</v>
      </c>
      <c r="F188" s="106">
        <v>1.6</v>
      </c>
      <c r="G188" s="106">
        <f t="shared" si="4"/>
        <v>6400</v>
      </c>
    </row>
    <row r="189" spans="1:7" s="107" customFormat="1" x14ac:dyDescent="0.25">
      <c r="A189" s="129" t="s">
        <v>927</v>
      </c>
      <c r="B189" s="123" t="s">
        <v>660</v>
      </c>
      <c r="C189" s="102" t="s">
        <v>355</v>
      </c>
      <c r="D189" s="123" t="s">
        <v>661</v>
      </c>
      <c r="E189" s="127">
        <v>952</v>
      </c>
      <c r="F189" s="106">
        <v>3.44</v>
      </c>
      <c r="G189" s="106">
        <f t="shared" si="4"/>
        <v>3274.88</v>
      </c>
    </row>
    <row r="190" spans="1:7" s="107" customFormat="1" x14ac:dyDescent="0.25">
      <c r="A190" s="129" t="s">
        <v>928</v>
      </c>
      <c r="B190" s="123" t="s">
        <v>660</v>
      </c>
      <c r="C190" s="102" t="s">
        <v>356</v>
      </c>
      <c r="D190" s="123" t="s">
        <v>661</v>
      </c>
      <c r="E190" s="127">
        <v>9</v>
      </c>
      <c r="F190" s="106">
        <v>272</v>
      </c>
      <c r="G190" s="106">
        <f t="shared" si="4"/>
        <v>2448</v>
      </c>
    </row>
    <row r="191" spans="1:7" s="107" customFormat="1" x14ac:dyDescent="0.25">
      <c r="A191" s="129" t="s">
        <v>929</v>
      </c>
      <c r="B191" s="123" t="s">
        <v>660</v>
      </c>
      <c r="C191" s="102" t="s">
        <v>357</v>
      </c>
      <c r="D191" s="123" t="s">
        <v>661</v>
      </c>
      <c r="E191" s="127">
        <v>45</v>
      </c>
      <c r="F191" s="106">
        <v>480</v>
      </c>
      <c r="G191" s="106">
        <f t="shared" si="4"/>
        <v>21600</v>
      </c>
    </row>
    <row r="192" spans="1:7" s="107" customFormat="1" x14ac:dyDescent="0.25">
      <c r="A192" s="129" t="s">
        <v>930</v>
      </c>
      <c r="B192" s="123" t="s">
        <v>660</v>
      </c>
      <c r="C192" s="102" t="s">
        <v>358</v>
      </c>
      <c r="D192" s="123" t="s">
        <v>661</v>
      </c>
      <c r="E192" s="127">
        <v>500</v>
      </c>
      <c r="F192" s="106">
        <v>17.399999999999999</v>
      </c>
      <c r="G192" s="106">
        <f t="shared" si="4"/>
        <v>8700</v>
      </c>
    </row>
    <row r="193" spans="1:7" s="107" customFormat="1" x14ac:dyDescent="0.25">
      <c r="A193" s="129" t="s">
        <v>931</v>
      </c>
      <c r="B193" s="123" t="s">
        <v>660</v>
      </c>
      <c r="C193" s="102" t="s">
        <v>359</v>
      </c>
      <c r="D193" s="123" t="s">
        <v>661</v>
      </c>
      <c r="E193" s="127">
        <v>590</v>
      </c>
      <c r="F193" s="106">
        <v>14</v>
      </c>
      <c r="G193" s="106">
        <f t="shared" si="4"/>
        <v>8260</v>
      </c>
    </row>
    <row r="194" spans="1:7" s="107" customFormat="1" x14ac:dyDescent="0.25">
      <c r="A194" s="129" t="s">
        <v>932</v>
      </c>
      <c r="B194" s="123" t="s">
        <v>660</v>
      </c>
      <c r="C194" s="102" t="s">
        <v>361</v>
      </c>
      <c r="D194" s="123" t="s">
        <v>661</v>
      </c>
      <c r="E194" s="127">
        <v>6</v>
      </c>
      <c r="F194" s="106">
        <v>480</v>
      </c>
      <c r="G194" s="106">
        <f t="shared" si="4"/>
        <v>2880</v>
      </c>
    </row>
    <row r="195" spans="1:7" s="107" customFormat="1" x14ac:dyDescent="0.25">
      <c r="A195" s="129" t="s">
        <v>933</v>
      </c>
      <c r="B195" s="123" t="s">
        <v>660</v>
      </c>
      <c r="C195" s="102" t="s">
        <v>362</v>
      </c>
      <c r="D195" s="123" t="s">
        <v>661</v>
      </c>
      <c r="E195" s="127">
        <v>175</v>
      </c>
      <c r="F195" s="106">
        <v>2.2000000000000002</v>
      </c>
      <c r="G195" s="106">
        <f t="shared" si="4"/>
        <v>385.00000000000006</v>
      </c>
    </row>
    <row r="196" spans="1:7" s="107" customFormat="1" x14ac:dyDescent="0.25">
      <c r="A196" s="129" t="s">
        <v>934</v>
      </c>
      <c r="B196" s="123" t="s">
        <v>660</v>
      </c>
      <c r="C196" s="110" t="s">
        <v>364</v>
      </c>
      <c r="D196" s="123" t="s">
        <v>663</v>
      </c>
      <c r="E196" s="126">
        <v>5</v>
      </c>
      <c r="F196" s="106">
        <v>36.4</v>
      </c>
      <c r="G196" s="106">
        <f>E196*F196</f>
        <v>182</v>
      </c>
    </row>
    <row r="197" spans="1:7" s="107" customFormat="1" x14ac:dyDescent="0.25">
      <c r="A197" s="129" t="s">
        <v>935</v>
      </c>
      <c r="B197" s="123" t="s">
        <v>660</v>
      </c>
      <c r="C197" s="110" t="s">
        <v>365</v>
      </c>
      <c r="D197" s="123" t="s">
        <v>663</v>
      </c>
      <c r="E197" s="126">
        <v>9</v>
      </c>
      <c r="F197" s="106">
        <v>58.08</v>
      </c>
      <c r="G197" s="106">
        <f t="shared" ref="G197:G260" si="5">E197*F197</f>
        <v>522.72</v>
      </c>
    </row>
    <row r="198" spans="1:7" s="107" customFormat="1" x14ac:dyDescent="0.25">
      <c r="A198" s="129" t="s">
        <v>936</v>
      </c>
      <c r="B198" s="123" t="s">
        <v>660</v>
      </c>
      <c r="C198" s="110" t="s">
        <v>366</v>
      </c>
      <c r="D198" s="123" t="s">
        <v>663</v>
      </c>
      <c r="E198" s="126">
        <v>6</v>
      </c>
      <c r="F198" s="106">
        <v>25.68</v>
      </c>
      <c r="G198" s="106">
        <f t="shared" si="5"/>
        <v>154.07999999999998</v>
      </c>
    </row>
    <row r="199" spans="1:7" s="107" customFormat="1" x14ac:dyDescent="0.25">
      <c r="A199" s="129" t="s">
        <v>937</v>
      </c>
      <c r="B199" s="123" t="s">
        <v>660</v>
      </c>
      <c r="C199" s="110" t="s">
        <v>367</v>
      </c>
      <c r="D199" s="123" t="s">
        <v>663</v>
      </c>
      <c r="E199" s="126">
        <v>19</v>
      </c>
      <c r="F199" s="106">
        <v>45.16</v>
      </c>
      <c r="G199" s="106">
        <f t="shared" si="5"/>
        <v>858.04</v>
      </c>
    </row>
    <row r="200" spans="1:7" s="107" customFormat="1" x14ac:dyDescent="0.25">
      <c r="A200" s="129" t="s">
        <v>938</v>
      </c>
      <c r="B200" s="123" t="s">
        <v>660</v>
      </c>
      <c r="C200" s="110" t="s">
        <v>368</v>
      </c>
      <c r="D200" s="123" t="s">
        <v>663</v>
      </c>
      <c r="E200" s="126">
        <v>18</v>
      </c>
      <c r="F200" s="106">
        <v>45.2</v>
      </c>
      <c r="G200" s="106">
        <f t="shared" si="5"/>
        <v>813.6</v>
      </c>
    </row>
    <row r="201" spans="1:7" s="107" customFormat="1" x14ac:dyDescent="0.25">
      <c r="A201" s="129" t="s">
        <v>939</v>
      </c>
      <c r="B201" s="123" t="s">
        <v>660</v>
      </c>
      <c r="C201" s="110" t="s">
        <v>369</v>
      </c>
      <c r="D201" s="123" t="s">
        <v>663</v>
      </c>
      <c r="E201" s="126">
        <v>30</v>
      </c>
      <c r="F201" s="106">
        <v>100.64</v>
      </c>
      <c r="G201" s="106">
        <f t="shared" si="5"/>
        <v>3019.2</v>
      </c>
    </row>
    <row r="202" spans="1:7" s="107" customFormat="1" x14ac:dyDescent="0.25">
      <c r="A202" s="129" t="s">
        <v>940</v>
      </c>
      <c r="B202" s="123" t="s">
        <v>660</v>
      </c>
      <c r="C202" s="110" t="s">
        <v>372</v>
      </c>
      <c r="D202" s="123" t="s">
        <v>661</v>
      </c>
      <c r="E202" s="126">
        <v>4</v>
      </c>
      <c r="F202" s="106">
        <v>25.8</v>
      </c>
      <c r="G202" s="106">
        <f t="shared" si="5"/>
        <v>103.2</v>
      </c>
    </row>
    <row r="203" spans="1:7" s="107" customFormat="1" x14ac:dyDescent="0.25">
      <c r="A203" s="129" t="s">
        <v>941</v>
      </c>
      <c r="B203" s="123" t="s">
        <v>660</v>
      </c>
      <c r="C203" s="110" t="s">
        <v>373</v>
      </c>
      <c r="D203" s="123" t="s">
        <v>661</v>
      </c>
      <c r="E203" s="126">
        <v>15</v>
      </c>
      <c r="F203" s="106">
        <v>6.36</v>
      </c>
      <c r="G203" s="106">
        <f t="shared" si="5"/>
        <v>95.4</v>
      </c>
    </row>
    <row r="204" spans="1:7" s="107" customFormat="1" x14ac:dyDescent="0.25">
      <c r="A204" s="129" t="s">
        <v>942</v>
      </c>
      <c r="B204" s="123" t="s">
        <v>660</v>
      </c>
      <c r="C204" s="110" t="s">
        <v>374</v>
      </c>
      <c r="D204" s="123" t="s">
        <v>661</v>
      </c>
      <c r="E204" s="126">
        <v>3</v>
      </c>
      <c r="F204" s="106">
        <v>22.32</v>
      </c>
      <c r="G204" s="106">
        <f t="shared" si="5"/>
        <v>66.960000000000008</v>
      </c>
    </row>
    <row r="205" spans="1:7" s="107" customFormat="1" x14ac:dyDescent="0.25">
      <c r="A205" s="129" t="s">
        <v>943</v>
      </c>
      <c r="B205" s="123" t="s">
        <v>660</v>
      </c>
      <c r="C205" s="110" t="s">
        <v>375</v>
      </c>
      <c r="D205" s="123" t="s">
        <v>661</v>
      </c>
      <c r="E205" s="126">
        <v>2</v>
      </c>
      <c r="F205" s="106">
        <v>23.32</v>
      </c>
      <c r="G205" s="106">
        <f t="shared" si="5"/>
        <v>46.64</v>
      </c>
    </row>
    <row r="206" spans="1:7" s="107" customFormat="1" x14ac:dyDescent="0.25">
      <c r="A206" s="129" t="s">
        <v>944</v>
      </c>
      <c r="B206" s="123" t="s">
        <v>660</v>
      </c>
      <c r="C206" s="110" t="s">
        <v>376</v>
      </c>
      <c r="D206" s="123" t="s">
        <v>662</v>
      </c>
      <c r="E206" s="126">
        <v>7</v>
      </c>
      <c r="F206" s="106">
        <v>10.039999999999999</v>
      </c>
      <c r="G206" s="106">
        <f t="shared" si="5"/>
        <v>70.28</v>
      </c>
    </row>
    <row r="207" spans="1:7" s="107" customFormat="1" x14ac:dyDescent="0.25">
      <c r="A207" s="129" t="s">
        <v>945</v>
      </c>
      <c r="B207" s="123" t="s">
        <v>660</v>
      </c>
      <c r="C207" s="110" t="s">
        <v>377</v>
      </c>
      <c r="D207" s="123" t="s">
        <v>661</v>
      </c>
      <c r="E207" s="126">
        <v>10</v>
      </c>
      <c r="F207" s="106">
        <v>23.2</v>
      </c>
      <c r="G207" s="106">
        <f t="shared" si="5"/>
        <v>232</v>
      </c>
    </row>
    <row r="208" spans="1:7" s="107" customFormat="1" x14ac:dyDescent="0.25">
      <c r="A208" s="129" t="s">
        <v>946</v>
      </c>
      <c r="B208" s="123" t="s">
        <v>660</v>
      </c>
      <c r="C208" s="110" t="s">
        <v>378</v>
      </c>
      <c r="D208" s="123" t="s">
        <v>661</v>
      </c>
      <c r="E208" s="126">
        <v>240</v>
      </c>
      <c r="F208" s="106">
        <v>4.76</v>
      </c>
      <c r="G208" s="106">
        <f t="shared" si="5"/>
        <v>1142.3999999999999</v>
      </c>
    </row>
    <row r="209" spans="1:7" s="107" customFormat="1" x14ac:dyDescent="0.25">
      <c r="A209" s="129" t="s">
        <v>947</v>
      </c>
      <c r="B209" s="123" t="s">
        <v>660</v>
      </c>
      <c r="C209" s="110" t="s">
        <v>379</v>
      </c>
      <c r="D209" s="123" t="s">
        <v>661</v>
      </c>
      <c r="E209" s="126">
        <v>160</v>
      </c>
      <c r="F209" s="106">
        <v>4.5599999999999996</v>
      </c>
      <c r="G209" s="106">
        <f t="shared" si="5"/>
        <v>729.59999999999991</v>
      </c>
    </row>
    <row r="210" spans="1:7" s="107" customFormat="1" x14ac:dyDescent="0.25">
      <c r="A210" s="129" t="s">
        <v>948</v>
      </c>
      <c r="B210" s="123" t="s">
        <v>660</v>
      </c>
      <c r="C210" s="110" t="s">
        <v>380</v>
      </c>
      <c r="D210" s="123" t="s">
        <v>661</v>
      </c>
      <c r="E210" s="126">
        <v>90</v>
      </c>
      <c r="F210" s="106">
        <v>4.76</v>
      </c>
      <c r="G210" s="106">
        <f t="shared" si="5"/>
        <v>428.4</v>
      </c>
    </row>
    <row r="211" spans="1:7" s="107" customFormat="1" x14ac:dyDescent="0.25">
      <c r="A211" s="129" t="s">
        <v>949</v>
      </c>
      <c r="B211" s="123" t="s">
        <v>660</v>
      </c>
      <c r="C211" s="110" t="s">
        <v>381</v>
      </c>
      <c r="D211" s="123" t="s">
        <v>661</v>
      </c>
      <c r="E211" s="126">
        <v>108</v>
      </c>
      <c r="F211" s="106">
        <v>4.4800000000000004</v>
      </c>
      <c r="G211" s="106">
        <f t="shared" si="5"/>
        <v>483.84000000000003</v>
      </c>
    </row>
    <row r="212" spans="1:7" s="107" customFormat="1" x14ac:dyDescent="0.25">
      <c r="A212" s="129" t="s">
        <v>950</v>
      </c>
      <c r="B212" s="123" t="s">
        <v>660</v>
      </c>
      <c r="C212" s="110" t="s">
        <v>382</v>
      </c>
      <c r="D212" s="123" t="s">
        <v>661</v>
      </c>
      <c r="E212" s="126">
        <v>248</v>
      </c>
      <c r="F212" s="106">
        <v>4.76</v>
      </c>
      <c r="G212" s="106">
        <f t="shared" si="5"/>
        <v>1180.48</v>
      </c>
    </row>
    <row r="213" spans="1:7" s="107" customFormat="1" x14ac:dyDescent="0.25">
      <c r="A213" s="129" t="s">
        <v>951</v>
      </c>
      <c r="B213" s="123" t="s">
        <v>660</v>
      </c>
      <c r="C213" s="110" t="s">
        <v>383</v>
      </c>
      <c r="D213" s="123" t="s">
        <v>661</v>
      </c>
      <c r="E213" s="126">
        <v>9</v>
      </c>
      <c r="F213" s="106">
        <v>4.76</v>
      </c>
      <c r="G213" s="106">
        <f t="shared" si="5"/>
        <v>42.839999999999996</v>
      </c>
    </row>
    <row r="214" spans="1:7" s="107" customFormat="1" x14ac:dyDescent="0.25">
      <c r="A214" s="129" t="s">
        <v>952</v>
      </c>
      <c r="B214" s="123" t="s">
        <v>660</v>
      </c>
      <c r="C214" s="110" t="s">
        <v>384</v>
      </c>
      <c r="D214" s="123" t="s">
        <v>661</v>
      </c>
      <c r="E214" s="126">
        <v>90</v>
      </c>
      <c r="F214" s="106">
        <v>4.76</v>
      </c>
      <c r="G214" s="106">
        <f t="shared" si="5"/>
        <v>428.4</v>
      </c>
    </row>
    <row r="215" spans="1:7" s="107" customFormat="1" x14ac:dyDescent="0.25">
      <c r="A215" s="129" t="s">
        <v>953</v>
      </c>
      <c r="B215" s="123" t="s">
        <v>660</v>
      </c>
      <c r="C215" s="110" t="s">
        <v>390</v>
      </c>
      <c r="D215" s="123" t="s">
        <v>661</v>
      </c>
      <c r="E215" s="126">
        <v>3200</v>
      </c>
      <c r="F215" s="106">
        <v>0.72</v>
      </c>
      <c r="G215" s="106">
        <f t="shared" si="5"/>
        <v>2304</v>
      </c>
    </row>
    <row r="216" spans="1:7" s="107" customFormat="1" x14ac:dyDescent="0.25">
      <c r="A216" s="129" t="s">
        <v>954</v>
      </c>
      <c r="B216" s="123" t="s">
        <v>660</v>
      </c>
      <c r="C216" s="110" t="s">
        <v>391</v>
      </c>
      <c r="D216" s="123" t="s">
        <v>661</v>
      </c>
      <c r="E216" s="126">
        <v>65</v>
      </c>
      <c r="F216" s="106">
        <v>2.92</v>
      </c>
      <c r="G216" s="106">
        <f t="shared" si="5"/>
        <v>189.79999999999998</v>
      </c>
    </row>
    <row r="217" spans="1:7" s="107" customFormat="1" x14ac:dyDescent="0.25">
      <c r="A217" s="129" t="s">
        <v>955</v>
      </c>
      <c r="B217" s="123" t="s">
        <v>660</v>
      </c>
      <c r="C217" s="110" t="s">
        <v>392</v>
      </c>
      <c r="D217" s="123" t="s">
        <v>661</v>
      </c>
      <c r="E217" s="126">
        <v>2</v>
      </c>
      <c r="F217" s="106">
        <v>48.76</v>
      </c>
      <c r="G217" s="106">
        <f t="shared" si="5"/>
        <v>97.52</v>
      </c>
    </row>
    <row r="218" spans="1:7" s="107" customFormat="1" x14ac:dyDescent="0.25">
      <c r="A218" s="129" t="s">
        <v>956</v>
      </c>
      <c r="B218" s="123" t="s">
        <v>660</v>
      </c>
      <c r="C218" s="110" t="s">
        <v>393</v>
      </c>
      <c r="D218" s="123" t="s">
        <v>661</v>
      </c>
      <c r="E218" s="126">
        <v>3</v>
      </c>
      <c r="F218" s="106">
        <v>48.76</v>
      </c>
      <c r="G218" s="106">
        <f t="shared" si="5"/>
        <v>146.28</v>
      </c>
    </row>
    <row r="219" spans="1:7" s="107" customFormat="1" x14ac:dyDescent="0.25">
      <c r="A219" s="129" t="s">
        <v>957</v>
      </c>
      <c r="B219" s="123" t="s">
        <v>660</v>
      </c>
      <c r="C219" s="110" t="s">
        <v>394</v>
      </c>
      <c r="D219" s="123" t="s">
        <v>661</v>
      </c>
      <c r="E219" s="126">
        <v>5</v>
      </c>
      <c r="F219" s="106">
        <v>60.72</v>
      </c>
      <c r="G219" s="106">
        <f t="shared" si="5"/>
        <v>303.60000000000002</v>
      </c>
    </row>
    <row r="220" spans="1:7" s="107" customFormat="1" x14ac:dyDescent="0.25">
      <c r="A220" s="129" t="s">
        <v>958</v>
      </c>
      <c r="B220" s="123" t="s">
        <v>660</v>
      </c>
      <c r="C220" s="110" t="s">
        <v>396</v>
      </c>
      <c r="D220" s="123" t="s">
        <v>661</v>
      </c>
      <c r="E220" s="126">
        <v>18</v>
      </c>
      <c r="F220" s="106">
        <v>8.36</v>
      </c>
      <c r="G220" s="106">
        <f t="shared" si="5"/>
        <v>150.47999999999999</v>
      </c>
    </row>
    <row r="221" spans="1:7" s="107" customFormat="1" x14ac:dyDescent="0.25">
      <c r="A221" s="129" t="s">
        <v>959</v>
      </c>
      <c r="B221" s="123" t="s">
        <v>660</v>
      </c>
      <c r="C221" s="110" t="s">
        <v>398</v>
      </c>
      <c r="D221" s="123" t="s">
        <v>661</v>
      </c>
      <c r="E221" s="126">
        <v>10</v>
      </c>
      <c r="F221" s="106">
        <v>17.920000000000002</v>
      </c>
      <c r="G221" s="106">
        <f t="shared" si="5"/>
        <v>179.20000000000002</v>
      </c>
    </row>
    <row r="222" spans="1:7" s="107" customFormat="1" x14ac:dyDescent="0.25">
      <c r="A222" s="129" t="s">
        <v>960</v>
      </c>
      <c r="B222" s="123" t="s">
        <v>660</v>
      </c>
      <c r="C222" s="110" t="s">
        <v>399</v>
      </c>
      <c r="D222" s="123" t="s">
        <v>661</v>
      </c>
      <c r="E222" s="126">
        <v>8</v>
      </c>
      <c r="F222" s="106">
        <v>44.88</v>
      </c>
      <c r="G222" s="106">
        <f t="shared" si="5"/>
        <v>359.04</v>
      </c>
    </row>
    <row r="223" spans="1:7" s="107" customFormat="1" x14ac:dyDescent="0.25">
      <c r="A223" s="129" t="s">
        <v>961</v>
      </c>
      <c r="B223" s="123" t="s">
        <v>660</v>
      </c>
      <c r="C223" s="110" t="s">
        <v>400</v>
      </c>
      <c r="D223" s="123" t="s">
        <v>661</v>
      </c>
      <c r="E223" s="126">
        <v>16</v>
      </c>
      <c r="F223" s="106">
        <v>10.6</v>
      </c>
      <c r="G223" s="106">
        <f t="shared" si="5"/>
        <v>169.6</v>
      </c>
    </row>
    <row r="224" spans="1:7" s="107" customFormat="1" x14ac:dyDescent="0.25">
      <c r="A224" s="129" t="s">
        <v>962</v>
      </c>
      <c r="B224" s="123" t="s">
        <v>660</v>
      </c>
      <c r="C224" s="110" t="s">
        <v>401</v>
      </c>
      <c r="D224" s="123" t="s">
        <v>661</v>
      </c>
      <c r="E224" s="126">
        <v>20</v>
      </c>
      <c r="F224" s="106">
        <v>34.68</v>
      </c>
      <c r="G224" s="106">
        <f t="shared" si="5"/>
        <v>693.6</v>
      </c>
    </row>
    <row r="225" spans="1:7" s="107" customFormat="1" x14ac:dyDescent="0.25">
      <c r="A225" s="129" t="s">
        <v>963</v>
      </c>
      <c r="B225" s="123" t="s">
        <v>660</v>
      </c>
      <c r="C225" s="110" t="s">
        <v>402</v>
      </c>
      <c r="D225" s="123" t="s">
        <v>661</v>
      </c>
      <c r="E225" s="126">
        <v>9</v>
      </c>
      <c r="F225" s="106">
        <v>21.24</v>
      </c>
      <c r="G225" s="106">
        <f t="shared" si="5"/>
        <v>191.16</v>
      </c>
    </row>
    <row r="226" spans="1:7" s="107" customFormat="1" x14ac:dyDescent="0.25">
      <c r="A226" s="129" t="s">
        <v>964</v>
      </c>
      <c r="B226" s="123" t="s">
        <v>660</v>
      </c>
      <c r="C226" s="110" t="s">
        <v>409</v>
      </c>
      <c r="D226" s="123" t="s">
        <v>663</v>
      </c>
      <c r="E226" s="126">
        <v>6</v>
      </c>
      <c r="F226" s="106">
        <v>154.80000000000001</v>
      </c>
      <c r="G226" s="106">
        <f t="shared" si="5"/>
        <v>928.80000000000007</v>
      </c>
    </row>
    <row r="227" spans="1:7" s="107" customFormat="1" x14ac:dyDescent="0.25">
      <c r="A227" s="129" t="s">
        <v>965</v>
      </c>
      <c r="B227" s="123" t="s">
        <v>660</v>
      </c>
      <c r="C227" s="110" t="s">
        <v>410</v>
      </c>
      <c r="D227" s="123" t="s">
        <v>663</v>
      </c>
      <c r="E227" s="126">
        <v>5</v>
      </c>
      <c r="F227" s="106">
        <v>122.6</v>
      </c>
      <c r="G227" s="106">
        <f t="shared" si="5"/>
        <v>613</v>
      </c>
    </row>
    <row r="228" spans="1:7" s="107" customFormat="1" x14ac:dyDescent="0.25">
      <c r="A228" s="129" t="s">
        <v>966</v>
      </c>
      <c r="B228" s="123" t="s">
        <v>660</v>
      </c>
      <c r="C228" s="110" t="s">
        <v>411</v>
      </c>
      <c r="D228" s="123" t="s">
        <v>662</v>
      </c>
      <c r="E228" s="126">
        <v>2</v>
      </c>
      <c r="F228" s="106">
        <v>23.6</v>
      </c>
      <c r="G228" s="106">
        <f t="shared" si="5"/>
        <v>47.2</v>
      </c>
    </row>
    <row r="229" spans="1:7" s="107" customFormat="1" x14ac:dyDescent="0.25">
      <c r="A229" s="129" t="s">
        <v>967</v>
      </c>
      <c r="B229" s="123" t="s">
        <v>660</v>
      </c>
      <c r="C229" s="110" t="s">
        <v>412</v>
      </c>
      <c r="D229" s="123" t="s">
        <v>661</v>
      </c>
      <c r="E229" s="126">
        <v>1</v>
      </c>
      <c r="F229" s="106">
        <v>5.6</v>
      </c>
      <c r="G229" s="106">
        <f t="shared" si="5"/>
        <v>5.6</v>
      </c>
    </row>
    <row r="230" spans="1:7" s="107" customFormat="1" x14ac:dyDescent="0.25">
      <c r="A230" s="129" t="s">
        <v>968</v>
      </c>
      <c r="B230" s="123" t="s">
        <v>660</v>
      </c>
      <c r="C230" s="110" t="s">
        <v>413</v>
      </c>
      <c r="D230" s="123" t="s">
        <v>661</v>
      </c>
      <c r="E230" s="126">
        <v>2</v>
      </c>
      <c r="F230" s="106">
        <v>6.6</v>
      </c>
      <c r="G230" s="106">
        <f t="shared" si="5"/>
        <v>13.2</v>
      </c>
    </row>
    <row r="231" spans="1:7" s="107" customFormat="1" x14ac:dyDescent="0.25">
      <c r="A231" s="129" t="s">
        <v>969</v>
      </c>
      <c r="B231" s="123" t="s">
        <v>660</v>
      </c>
      <c r="C231" s="110" t="s">
        <v>414</v>
      </c>
      <c r="D231" s="123" t="s">
        <v>661</v>
      </c>
      <c r="E231" s="126">
        <v>6</v>
      </c>
      <c r="F231" s="106">
        <v>8</v>
      </c>
      <c r="G231" s="106">
        <f t="shared" si="5"/>
        <v>48</v>
      </c>
    </row>
    <row r="232" spans="1:7" s="107" customFormat="1" x14ac:dyDescent="0.25">
      <c r="A232" s="129" t="s">
        <v>970</v>
      </c>
      <c r="B232" s="123" t="s">
        <v>660</v>
      </c>
      <c r="C232" s="110" t="s">
        <v>415</v>
      </c>
      <c r="D232" s="123" t="s">
        <v>661</v>
      </c>
      <c r="E232" s="126">
        <v>137</v>
      </c>
      <c r="F232" s="106">
        <v>0.64</v>
      </c>
      <c r="G232" s="106">
        <f t="shared" si="5"/>
        <v>87.68</v>
      </c>
    </row>
    <row r="233" spans="1:7" s="107" customFormat="1" x14ac:dyDescent="0.25">
      <c r="A233" s="129" t="s">
        <v>971</v>
      </c>
      <c r="B233" s="123" t="s">
        <v>660</v>
      </c>
      <c r="C233" s="110" t="s">
        <v>416</v>
      </c>
      <c r="D233" s="123" t="s">
        <v>661</v>
      </c>
      <c r="E233" s="126">
        <v>21</v>
      </c>
      <c r="F233" s="106">
        <v>1.92</v>
      </c>
      <c r="G233" s="106">
        <f t="shared" si="5"/>
        <v>40.32</v>
      </c>
    </row>
    <row r="234" spans="1:7" s="107" customFormat="1" x14ac:dyDescent="0.25">
      <c r="A234" s="129" t="s">
        <v>972</v>
      </c>
      <c r="B234" s="123" t="s">
        <v>660</v>
      </c>
      <c r="C234" s="110" t="s">
        <v>417</v>
      </c>
      <c r="D234" s="123" t="s">
        <v>661</v>
      </c>
      <c r="E234" s="126">
        <v>49</v>
      </c>
      <c r="F234" s="106">
        <v>2</v>
      </c>
      <c r="G234" s="106">
        <f t="shared" si="5"/>
        <v>98</v>
      </c>
    </row>
    <row r="235" spans="1:7" s="107" customFormat="1" x14ac:dyDescent="0.25">
      <c r="A235" s="129" t="s">
        <v>973</v>
      </c>
      <c r="B235" s="123" t="s">
        <v>660</v>
      </c>
      <c r="C235" s="110" t="s">
        <v>418</v>
      </c>
      <c r="D235" s="123" t="s">
        <v>665</v>
      </c>
      <c r="E235" s="126">
        <v>25</v>
      </c>
      <c r="F235" s="106">
        <v>17.600000000000001</v>
      </c>
      <c r="G235" s="106">
        <f t="shared" si="5"/>
        <v>440.00000000000006</v>
      </c>
    </row>
    <row r="236" spans="1:7" s="107" customFormat="1" x14ac:dyDescent="0.25">
      <c r="A236" s="129" t="s">
        <v>974</v>
      </c>
      <c r="B236" s="123" t="s">
        <v>660</v>
      </c>
      <c r="C236" s="110" t="s">
        <v>419</v>
      </c>
      <c r="D236" s="123" t="s">
        <v>661</v>
      </c>
      <c r="E236" s="126">
        <v>60</v>
      </c>
      <c r="F236" s="106">
        <v>7.8</v>
      </c>
      <c r="G236" s="106">
        <f t="shared" si="5"/>
        <v>468</v>
      </c>
    </row>
    <row r="237" spans="1:7" s="107" customFormat="1" x14ac:dyDescent="0.25">
      <c r="A237" s="129" t="s">
        <v>975</v>
      </c>
      <c r="B237" s="123" t="s">
        <v>660</v>
      </c>
      <c r="C237" s="110" t="s">
        <v>420</v>
      </c>
      <c r="D237" s="123" t="s">
        <v>661</v>
      </c>
      <c r="E237" s="126">
        <v>444</v>
      </c>
      <c r="F237" s="106">
        <v>1.04</v>
      </c>
      <c r="G237" s="106">
        <f t="shared" si="5"/>
        <v>461.76</v>
      </c>
    </row>
    <row r="238" spans="1:7" s="107" customFormat="1" x14ac:dyDescent="0.25">
      <c r="A238" s="129" t="s">
        <v>976</v>
      </c>
      <c r="B238" s="123" t="s">
        <v>660</v>
      </c>
      <c r="C238" s="110" t="s">
        <v>421</v>
      </c>
      <c r="D238" s="123" t="s">
        <v>665</v>
      </c>
      <c r="E238" s="126">
        <v>42</v>
      </c>
      <c r="F238" s="106">
        <v>36.08</v>
      </c>
      <c r="G238" s="106">
        <f t="shared" si="5"/>
        <v>1515.36</v>
      </c>
    </row>
    <row r="239" spans="1:7" s="107" customFormat="1" x14ac:dyDescent="0.25">
      <c r="A239" s="129" t="s">
        <v>977</v>
      </c>
      <c r="B239" s="123" t="s">
        <v>660</v>
      </c>
      <c r="C239" s="110" t="s">
        <v>422</v>
      </c>
      <c r="D239" s="123" t="s">
        <v>665</v>
      </c>
      <c r="E239" s="126">
        <v>3</v>
      </c>
      <c r="F239" s="106">
        <v>38</v>
      </c>
      <c r="G239" s="106">
        <f t="shared" si="5"/>
        <v>114</v>
      </c>
    </row>
    <row r="240" spans="1:7" s="107" customFormat="1" x14ac:dyDescent="0.25">
      <c r="A240" s="129" t="s">
        <v>978</v>
      </c>
      <c r="B240" s="123" t="s">
        <v>660</v>
      </c>
      <c r="C240" s="110" t="s">
        <v>423</v>
      </c>
      <c r="D240" s="123" t="s">
        <v>661</v>
      </c>
      <c r="E240" s="126">
        <v>10</v>
      </c>
      <c r="F240" s="106">
        <v>10.199999999999999</v>
      </c>
      <c r="G240" s="106">
        <f t="shared" si="5"/>
        <v>102</v>
      </c>
    </row>
    <row r="241" spans="1:7" s="107" customFormat="1" x14ac:dyDescent="0.25">
      <c r="A241" s="129" t="s">
        <v>979</v>
      </c>
      <c r="B241" s="123" t="s">
        <v>660</v>
      </c>
      <c r="C241" s="110" t="s">
        <v>424</v>
      </c>
      <c r="D241" s="123" t="s">
        <v>661</v>
      </c>
      <c r="E241" s="126">
        <v>3</v>
      </c>
      <c r="F241" s="106">
        <v>13.36</v>
      </c>
      <c r="G241" s="106">
        <f t="shared" si="5"/>
        <v>40.08</v>
      </c>
    </row>
    <row r="242" spans="1:7" s="107" customFormat="1" x14ac:dyDescent="0.25">
      <c r="A242" s="129" t="s">
        <v>980</v>
      </c>
      <c r="B242" s="123" t="s">
        <v>660</v>
      </c>
      <c r="C242" s="110" t="s">
        <v>425</v>
      </c>
      <c r="D242" s="123" t="s">
        <v>661</v>
      </c>
      <c r="E242" s="126">
        <v>5</v>
      </c>
      <c r="F242" s="106">
        <v>15.64</v>
      </c>
      <c r="G242" s="106">
        <f t="shared" si="5"/>
        <v>78.2</v>
      </c>
    </row>
    <row r="243" spans="1:7" s="107" customFormat="1" x14ac:dyDescent="0.25">
      <c r="A243" s="129" t="s">
        <v>981</v>
      </c>
      <c r="B243" s="123" t="s">
        <v>660</v>
      </c>
      <c r="C243" s="110" t="s">
        <v>426</v>
      </c>
      <c r="D243" s="123" t="s">
        <v>661</v>
      </c>
      <c r="E243" s="126">
        <v>13</v>
      </c>
      <c r="F243" s="106">
        <v>19.36</v>
      </c>
      <c r="G243" s="106">
        <f t="shared" si="5"/>
        <v>251.68</v>
      </c>
    </row>
    <row r="244" spans="1:7" s="107" customFormat="1" x14ac:dyDescent="0.25">
      <c r="A244" s="129" t="s">
        <v>982</v>
      </c>
      <c r="B244" s="123" t="s">
        <v>660</v>
      </c>
      <c r="C244" s="110" t="s">
        <v>427</v>
      </c>
      <c r="D244" s="123" t="s">
        <v>661</v>
      </c>
      <c r="E244" s="126">
        <v>6</v>
      </c>
      <c r="F244" s="106">
        <v>6.84</v>
      </c>
      <c r="G244" s="106">
        <f t="shared" si="5"/>
        <v>41.04</v>
      </c>
    </row>
    <row r="245" spans="1:7" s="107" customFormat="1" x14ac:dyDescent="0.25">
      <c r="A245" s="129" t="s">
        <v>983</v>
      </c>
      <c r="B245" s="123" t="s">
        <v>660</v>
      </c>
      <c r="C245" s="110" t="s">
        <v>428</v>
      </c>
      <c r="D245" s="123" t="s">
        <v>665</v>
      </c>
      <c r="E245" s="126">
        <v>21</v>
      </c>
      <c r="F245" s="106">
        <v>16.12</v>
      </c>
      <c r="G245" s="106">
        <f t="shared" si="5"/>
        <v>338.52000000000004</v>
      </c>
    </row>
    <row r="246" spans="1:7" s="107" customFormat="1" x14ac:dyDescent="0.25">
      <c r="A246" s="129" t="s">
        <v>984</v>
      </c>
      <c r="B246" s="123" t="s">
        <v>660</v>
      </c>
      <c r="C246" s="110" t="s">
        <v>429</v>
      </c>
      <c r="D246" s="123" t="s">
        <v>665</v>
      </c>
      <c r="E246" s="126">
        <v>2</v>
      </c>
      <c r="F246" s="106">
        <v>16.72</v>
      </c>
      <c r="G246" s="106">
        <f t="shared" si="5"/>
        <v>33.44</v>
      </c>
    </row>
    <row r="247" spans="1:7" s="107" customFormat="1" x14ac:dyDescent="0.25">
      <c r="A247" s="129" t="s">
        <v>985</v>
      </c>
      <c r="B247" s="123" t="s">
        <v>660</v>
      </c>
      <c r="C247" s="110" t="s">
        <v>430</v>
      </c>
      <c r="D247" s="123" t="s">
        <v>665</v>
      </c>
      <c r="E247" s="126">
        <v>30</v>
      </c>
      <c r="F247" s="106">
        <v>18.48</v>
      </c>
      <c r="G247" s="106">
        <f t="shared" si="5"/>
        <v>554.4</v>
      </c>
    </row>
    <row r="248" spans="1:7" s="107" customFormat="1" x14ac:dyDescent="0.25">
      <c r="A248" s="129" t="s">
        <v>986</v>
      </c>
      <c r="B248" s="123" t="s">
        <v>660</v>
      </c>
      <c r="C248" s="110" t="s">
        <v>431</v>
      </c>
      <c r="D248" s="123" t="s">
        <v>661</v>
      </c>
      <c r="E248" s="126">
        <v>96</v>
      </c>
      <c r="F248" s="106">
        <v>2.08</v>
      </c>
      <c r="G248" s="106">
        <f t="shared" si="5"/>
        <v>199.68</v>
      </c>
    </row>
    <row r="249" spans="1:7" s="107" customFormat="1" x14ac:dyDescent="0.25">
      <c r="A249" s="129" t="s">
        <v>987</v>
      </c>
      <c r="B249" s="123" t="s">
        <v>660</v>
      </c>
      <c r="C249" s="110" t="s">
        <v>432</v>
      </c>
      <c r="D249" s="123" t="s">
        <v>665</v>
      </c>
      <c r="E249" s="126">
        <v>126</v>
      </c>
      <c r="F249" s="106">
        <v>30.8</v>
      </c>
      <c r="G249" s="106">
        <f t="shared" si="5"/>
        <v>3880.8</v>
      </c>
    </row>
    <row r="250" spans="1:7" s="107" customFormat="1" x14ac:dyDescent="0.25">
      <c r="A250" s="129" t="s">
        <v>988</v>
      </c>
      <c r="B250" s="123" t="s">
        <v>660</v>
      </c>
      <c r="C250" s="110" t="s">
        <v>433</v>
      </c>
      <c r="D250" s="123" t="s">
        <v>661</v>
      </c>
      <c r="E250" s="126">
        <v>6</v>
      </c>
      <c r="F250" s="106">
        <v>3.72</v>
      </c>
      <c r="G250" s="106">
        <f t="shared" si="5"/>
        <v>22.32</v>
      </c>
    </row>
    <row r="251" spans="1:7" s="107" customFormat="1" x14ac:dyDescent="0.25">
      <c r="A251" s="129" t="s">
        <v>989</v>
      </c>
      <c r="B251" s="123" t="s">
        <v>660</v>
      </c>
      <c r="C251" s="110" t="s">
        <v>434</v>
      </c>
      <c r="D251" s="123" t="s">
        <v>661</v>
      </c>
      <c r="E251" s="126">
        <v>1</v>
      </c>
      <c r="F251" s="106">
        <v>122.56</v>
      </c>
      <c r="G251" s="106">
        <f t="shared" si="5"/>
        <v>122.56</v>
      </c>
    </row>
    <row r="252" spans="1:7" s="107" customFormat="1" x14ac:dyDescent="0.25">
      <c r="A252" s="129" t="s">
        <v>990</v>
      </c>
      <c r="B252" s="123" t="s">
        <v>660</v>
      </c>
      <c r="C252" s="110" t="s">
        <v>435</v>
      </c>
      <c r="D252" s="123" t="s">
        <v>661</v>
      </c>
      <c r="E252" s="126">
        <v>6</v>
      </c>
      <c r="F252" s="106">
        <v>23.6</v>
      </c>
      <c r="G252" s="106">
        <f t="shared" si="5"/>
        <v>141.60000000000002</v>
      </c>
    </row>
    <row r="253" spans="1:7" s="107" customFormat="1" x14ac:dyDescent="0.25">
      <c r="A253" s="129" t="s">
        <v>991</v>
      </c>
      <c r="B253" s="123" t="s">
        <v>660</v>
      </c>
      <c r="C253" s="110" t="s">
        <v>436</v>
      </c>
      <c r="D253" s="123" t="s">
        <v>661</v>
      </c>
      <c r="E253" s="126">
        <v>4</v>
      </c>
      <c r="F253" s="106">
        <v>38.68</v>
      </c>
      <c r="G253" s="106">
        <f t="shared" si="5"/>
        <v>154.72</v>
      </c>
    </row>
    <row r="254" spans="1:7" s="107" customFormat="1" x14ac:dyDescent="0.25">
      <c r="A254" s="129" t="s">
        <v>992</v>
      </c>
      <c r="B254" s="123" t="s">
        <v>660</v>
      </c>
      <c r="C254" s="110" t="s">
        <v>437</v>
      </c>
      <c r="D254" s="123" t="s">
        <v>661</v>
      </c>
      <c r="E254" s="126">
        <v>8</v>
      </c>
      <c r="F254" s="106">
        <v>6.36</v>
      </c>
      <c r="G254" s="106">
        <f t="shared" si="5"/>
        <v>50.88</v>
      </c>
    </row>
    <row r="255" spans="1:7" s="107" customFormat="1" x14ac:dyDescent="0.25">
      <c r="A255" s="129" t="s">
        <v>993</v>
      </c>
      <c r="B255" s="123" t="s">
        <v>660</v>
      </c>
      <c r="C255" s="110" t="s">
        <v>113</v>
      </c>
      <c r="D255" s="123" t="s">
        <v>661</v>
      </c>
      <c r="E255" s="126">
        <v>252</v>
      </c>
      <c r="F255" s="106">
        <v>1.36</v>
      </c>
      <c r="G255" s="106">
        <f t="shared" si="5"/>
        <v>342.72</v>
      </c>
    </row>
    <row r="256" spans="1:7" s="107" customFormat="1" x14ac:dyDescent="0.25">
      <c r="A256" s="129" t="s">
        <v>994</v>
      </c>
      <c r="B256" s="123" t="s">
        <v>660</v>
      </c>
      <c r="C256" s="110" t="s">
        <v>438</v>
      </c>
      <c r="D256" s="123" t="s">
        <v>665</v>
      </c>
      <c r="E256" s="126">
        <v>7</v>
      </c>
      <c r="F256" s="106">
        <v>20.399999999999999</v>
      </c>
      <c r="G256" s="106">
        <f t="shared" si="5"/>
        <v>142.79999999999998</v>
      </c>
    </row>
    <row r="257" spans="1:7" s="107" customFormat="1" x14ac:dyDescent="0.25">
      <c r="A257" s="129" t="s">
        <v>995</v>
      </c>
      <c r="B257" s="123" t="s">
        <v>660</v>
      </c>
      <c r="C257" s="110" t="s">
        <v>439</v>
      </c>
      <c r="D257" s="123" t="s">
        <v>661</v>
      </c>
      <c r="E257" s="126">
        <v>24</v>
      </c>
      <c r="F257" s="106">
        <v>1.8</v>
      </c>
      <c r="G257" s="106">
        <f t="shared" si="5"/>
        <v>43.2</v>
      </c>
    </row>
    <row r="258" spans="1:7" s="107" customFormat="1" x14ac:dyDescent="0.25">
      <c r="A258" s="129" t="s">
        <v>996</v>
      </c>
      <c r="B258" s="123" t="s">
        <v>660</v>
      </c>
      <c r="C258" s="110" t="s">
        <v>440</v>
      </c>
      <c r="D258" s="123" t="s">
        <v>661</v>
      </c>
      <c r="E258" s="126">
        <v>38</v>
      </c>
      <c r="F258" s="106">
        <v>1.4</v>
      </c>
      <c r="G258" s="106">
        <f t="shared" si="5"/>
        <v>53.199999999999996</v>
      </c>
    </row>
    <row r="259" spans="1:7" s="107" customFormat="1" x14ac:dyDescent="0.25">
      <c r="A259" s="129" t="s">
        <v>997</v>
      </c>
      <c r="B259" s="123" t="s">
        <v>660</v>
      </c>
      <c r="C259" s="110" t="s">
        <v>441</v>
      </c>
      <c r="D259" s="123" t="s">
        <v>662</v>
      </c>
      <c r="E259" s="126">
        <v>26</v>
      </c>
      <c r="F259" s="106">
        <v>4.84</v>
      </c>
      <c r="G259" s="106">
        <f t="shared" si="5"/>
        <v>125.84</v>
      </c>
    </row>
    <row r="260" spans="1:7" s="107" customFormat="1" x14ac:dyDescent="0.25">
      <c r="A260" s="129" t="s">
        <v>998</v>
      </c>
      <c r="B260" s="123" t="s">
        <v>660</v>
      </c>
      <c r="C260" s="110" t="s">
        <v>442</v>
      </c>
      <c r="D260" s="123" t="s">
        <v>661</v>
      </c>
      <c r="E260" s="126">
        <v>329</v>
      </c>
      <c r="F260" s="106">
        <v>1.92</v>
      </c>
      <c r="G260" s="106">
        <f t="shared" si="5"/>
        <v>631.67999999999995</v>
      </c>
    </row>
    <row r="261" spans="1:7" s="107" customFormat="1" x14ac:dyDescent="0.25">
      <c r="A261" s="129" t="s">
        <v>999</v>
      </c>
      <c r="B261" s="123" t="s">
        <v>660</v>
      </c>
      <c r="C261" s="110" t="s">
        <v>443</v>
      </c>
      <c r="D261" s="123" t="s">
        <v>661</v>
      </c>
      <c r="E261" s="126">
        <v>620</v>
      </c>
      <c r="F261" s="106">
        <v>1.52</v>
      </c>
      <c r="G261" s="106">
        <f t="shared" ref="G261:G324" si="6">E261*F261</f>
        <v>942.4</v>
      </c>
    </row>
    <row r="262" spans="1:7" s="107" customFormat="1" x14ac:dyDescent="0.25">
      <c r="A262" s="129" t="s">
        <v>1000</v>
      </c>
      <c r="B262" s="123" t="s">
        <v>660</v>
      </c>
      <c r="C262" s="110" t="s">
        <v>444</v>
      </c>
      <c r="D262" s="123" t="s">
        <v>663</v>
      </c>
      <c r="E262" s="126">
        <v>16</v>
      </c>
      <c r="F262" s="106">
        <v>28.8</v>
      </c>
      <c r="G262" s="106">
        <f t="shared" si="6"/>
        <v>460.8</v>
      </c>
    </row>
    <row r="263" spans="1:7" s="107" customFormat="1" x14ac:dyDescent="0.25">
      <c r="A263" s="129" t="s">
        <v>1001</v>
      </c>
      <c r="B263" s="123" t="s">
        <v>660</v>
      </c>
      <c r="C263" s="110" t="s">
        <v>445</v>
      </c>
      <c r="D263" s="123" t="s">
        <v>663</v>
      </c>
      <c r="E263" s="126">
        <v>18</v>
      </c>
      <c r="F263" s="106">
        <v>18.079999999999998</v>
      </c>
      <c r="G263" s="106">
        <f t="shared" si="6"/>
        <v>325.43999999999994</v>
      </c>
    </row>
    <row r="264" spans="1:7" s="107" customFormat="1" x14ac:dyDescent="0.25">
      <c r="A264" s="129" t="s">
        <v>1002</v>
      </c>
      <c r="B264" s="123" t="s">
        <v>660</v>
      </c>
      <c r="C264" s="110" t="s">
        <v>446</v>
      </c>
      <c r="D264" s="123" t="s">
        <v>661</v>
      </c>
      <c r="E264" s="126">
        <v>2</v>
      </c>
      <c r="F264" s="106">
        <v>28.4</v>
      </c>
      <c r="G264" s="106">
        <f t="shared" si="6"/>
        <v>56.8</v>
      </c>
    </row>
    <row r="265" spans="1:7" s="107" customFormat="1" x14ac:dyDescent="0.25">
      <c r="A265" s="129" t="s">
        <v>1003</v>
      </c>
      <c r="B265" s="123" t="s">
        <v>660</v>
      </c>
      <c r="C265" s="110" t="s">
        <v>447</v>
      </c>
      <c r="D265" s="123" t="s">
        <v>661</v>
      </c>
      <c r="E265" s="126">
        <v>20</v>
      </c>
      <c r="F265" s="106">
        <v>25.8</v>
      </c>
      <c r="G265" s="106">
        <f t="shared" si="6"/>
        <v>516</v>
      </c>
    </row>
    <row r="266" spans="1:7" s="107" customFormat="1" x14ac:dyDescent="0.25">
      <c r="A266" s="129" t="s">
        <v>1004</v>
      </c>
      <c r="B266" s="123" t="s">
        <v>660</v>
      </c>
      <c r="C266" s="110" t="s">
        <v>448</v>
      </c>
      <c r="D266" s="123" t="s">
        <v>661</v>
      </c>
      <c r="E266" s="126">
        <v>30</v>
      </c>
      <c r="F266" s="106">
        <v>25.8</v>
      </c>
      <c r="G266" s="106">
        <f t="shared" si="6"/>
        <v>774</v>
      </c>
    </row>
    <row r="267" spans="1:7" s="107" customFormat="1" x14ac:dyDescent="0.25">
      <c r="A267" s="129" t="s">
        <v>1005</v>
      </c>
      <c r="B267" s="123" t="s">
        <v>660</v>
      </c>
      <c r="C267" s="110" t="s">
        <v>449</v>
      </c>
      <c r="D267" s="123" t="s">
        <v>661</v>
      </c>
      <c r="E267" s="126">
        <v>62</v>
      </c>
      <c r="F267" s="106">
        <v>12.92</v>
      </c>
      <c r="G267" s="106">
        <f t="shared" si="6"/>
        <v>801.04</v>
      </c>
    </row>
    <row r="268" spans="1:7" s="107" customFormat="1" x14ac:dyDescent="0.25">
      <c r="A268" s="129" t="s">
        <v>1006</v>
      </c>
      <c r="B268" s="123" t="s">
        <v>660</v>
      </c>
      <c r="C268" s="110" t="s">
        <v>450</v>
      </c>
      <c r="D268" s="123" t="s">
        <v>661</v>
      </c>
      <c r="E268" s="126">
        <v>55</v>
      </c>
      <c r="F268" s="106">
        <v>12.92</v>
      </c>
      <c r="G268" s="106">
        <f t="shared" si="6"/>
        <v>710.6</v>
      </c>
    </row>
    <row r="269" spans="1:7" s="107" customFormat="1" x14ac:dyDescent="0.25">
      <c r="A269" s="129" t="s">
        <v>1007</v>
      </c>
      <c r="B269" s="123" t="s">
        <v>660</v>
      </c>
      <c r="C269" s="110" t="s">
        <v>451</v>
      </c>
      <c r="D269" s="123" t="s">
        <v>661</v>
      </c>
      <c r="E269" s="126">
        <v>2</v>
      </c>
      <c r="F269" s="106">
        <v>12.92</v>
      </c>
      <c r="G269" s="106">
        <f t="shared" si="6"/>
        <v>25.84</v>
      </c>
    </row>
    <row r="270" spans="1:7" s="107" customFormat="1" x14ac:dyDescent="0.25">
      <c r="A270" s="129" t="s">
        <v>1008</v>
      </c>
      <c r="B270" s="123" t="s">
        <v>660</v>
      </c>
      <c r="C270" s="110" t="s">
        <v>452</v>
      </c>
      <c r="D270" s="123" t="s">
        <v>661</v>
      </c>
      <c r="E270" s="126">
        <v>18</v>
      </c>
      <c r="F270" s="106">
        <v>21.4</v>
      </c>
      <c r="G270" s="106">
        <f t="shared" si="6"/>
        <v>385.2</v>
      </c>
    </row>
    <row r="271" spans="1:7" s="107" customFormat="1" x14ac:dyDescent="0.25">
      <c r="A271" s="129" t="s">
        <v>1009</v>
      </c>
      <c r="B271" s="123" t="s">
        <v>660</v>
      </c>
      <c r="C271" s="110" t="s">
        <v>460</v>
      </c>
      <c r="D271" s="123" t="s">
        <v>661</v>
      </c>
      <c r="E271" s="126">
        <v>50</v>
      </c>
      <c r="F271" s="106">
        <v>7.08</v>
      </c>
      <c r="G271" s="106">
        <f t="shared" si="6"/>
        <v>354</v>
      </c>
    </row>
    <row r="272" spans="1:7" s="107" customFormat="1" x14ac:dyDescent="0.25">
      <c r="A272" s="129" t="s">
        <v>1010</v>
      </c>
      <c r="B272" s="123" t="s">
        <v>660</v>
      </c>
      <c r="C272" s="110" t="s">
        <v>461</v>
      </c>
      <c r="D272" s="123" t="s">
        <v>661</v>
      </c>
      <c r="E272" s="126">
        <v>6</v>
      </c>
      <c r="F272" s="106">
        <v>4.4000000000000004</v>
      </c>
      <c r="G272" s="106">
        <f t="shared" si="6"/>
        <v>26.400000000000002</v>
      </c>
    </row>
    <row r="273" spans="1:7" s="107" customFormat="1" x14ac:dyDescent="0.25">
      <c r="A273" s="129" t="s">
        <v>1011</v>
      </c>
      <c r="B273" s="123" t="s">
        <v>660</v>
      </c>
      <c r="C273" s="110" t="s">
        <v>462</v>
      </c>
      <c r="D273" s="123" t="s">
        <v>661</v>
      </c>
      <c r="E273" s="126">
        <v>8</v>
      </c>
      <c r="F273" s="106">
        <v>6.6</v>
      </c>
      <c r="G273" s="106">
        <f t="shared" si="6"/>
        <v>52.8</v>
      </c>
    </row>
    <row r="274" spans="1:7" s="107" customFormat="1" x14ac:dyDescent="0.25">
      <c r="A274" s="129" t="s">
        <v>1012</v>
      </c>
      <c r="B274" s="123" t="s">
        <v>660</v>
      </c>
      <c r="C274" s="110" t="s">
        <v>463</v>
      </c>
      <c r="D274" s="123" t="s">
        <v>661</v>
      </c>
      <c r="E274" s="126">
        <v>6</v>
      </c>
      <c r="F274" s="106">
        <v>7.92</v>
      </c>
      <c r="G274" s="106">
        <f t="shared" si="6"/>
        <v>47.519999999999996</v>
      </c>
    </row>
    <row r="275" spans="1:7" s="107" customFormat="1" x14ac:dyDescent="0.25">
      <c r="A275" s="129" t="s">
        <v>1013</v>
      </c>
      <c r="B275" s="123" t="s">
        <v>660</v>
      </c>
      <c r="C275" s="110" t="s">
        <v>464</v>
      </c>
      <c r="D275" s="123" t="s">
        <v>661</v>
      </c>
      <c r="E275" s="126">
        <v>30</v>
      </c>
      <c r="F275" s="106">
        <v>8.8000000000000007</v>
      </c>
      <c r="G275" s="106">
        <f t="shared" si="6"/>
        <v>264</v>
      </c>
    </row>
    <row r="276" spans="1:7" s="107" customFormat="1" x14ac:dyDescent="0.25">
      <c r="A276" s="129" t="s">
        <v>1014</v>
      </c>
      <c r="B276" s="123" t="s">
        <v>660</v>
      </c>
      <c r="C276" s="110" t="s">
        <v>465</v>
      </c>
      <c r="D276" s="123" t="s">
        <v>661</v>
      </c>
      <c r="E276" s="126">
        <v>5</v>
      </c>
      <c r="F276" s="106">
        <v>19.8</v>
      </c>
      <c r="G276" s="106">
        <f t="shared" si="6"/>
        <v>99</v>
      </c>
    </row>
    <row r="277" spans="1:7" s="107" customFormat="1" x14ac:dyDescent="0.25">
      <c r="A277" s="129" t="s">
        <v>1015</v>
      </c>
      <c r="B277" s="123" t="s">
        <v>660</v>
      </c>
      <c r="C277" s="110" t="s">
        <v>466</v>
      </c>
      <c r="D277" s="123" t="s">
        <v>661</v>
      </c>
      <c r="E277" s="126">
        <v>7</v>
      </c>
      <c r="F277" s="106">
        <v>22</v>
      </c>
      <c r="G277" s="106">
        <f t="shared" si="6"/>
        <v>154</v>
      </c>
    </row>
    <row r="278" spans="1:7" s="107" customFormat="1" x14ac:dyDescent="0.25">
      <c r="A278" s="129" t="s">
        <v>1016</v>
      </c>
      <c r="B278" s="123" t="s">
        <v>660</v>
      </c>
      <c r="C278" s="110" t="s">
        <v>467</v>
      </c>
      <c r="D278" s="123" t="s">
        <v>661</v>
      </c>
      <c r="E278" s="126">
        <v>16</v>
      </c>
      <c r="F278" s="106">
        <v>24.2</v>
      </c>
      <c r="G278" s="106">
        <f t="shared" si="6"/>
        <v>387.2</v>
      </c>
    </row>
    <row r="279" spans="1:7" s="107" customFormat="1" x14ac:dyDescent="0.25">
      <c r="A279" s="129" t="s">
        <v>1017</v>
      </c>
      <c r="B279" s="123" t="s">
        <v>660</v>
      </c>
      <c r="C279" s="110" t="s">
        <v>468</v>
      </c>
      <c r="D279" s="123" t="s">
        <v>661</v>
      </c>
      <c r="E279" s="126">
        <v>9</v>
      </c>
      <c r="F279" s="106">
        <v>9.24</v>
      </c>
      <c r="G279" s="106">
        <f t="shared" si="6"/>
        <v>83.16</v>
      </c>
    </row>
    <row r="280" spans="1:7" s="107" customFormat="1" x14ac:dyDescent="0.25">
      <c r="A280" s="129" t="s">
        <v>1018</v>
      </c>
      <c r="B280" s="123" t="s">
        <v>660</v>
      </c>
      <c r="C280" s="110" t="s">
        <v>469</v>
      </c>
      <c r="D280" s="123" t="s">
        <v>661</v>
      </c>
      <c r="E280" s="126">
        <v>60</v>
      </c>
      <c r="F280" s="106">
        <v>24.2</v>
      </c>
      <c r="G280" s="106">
        <f t="shared" si="6"/>
        <v>1452</v>
      </c>
    </row>
    <row r="281" spans="1:7" s="107" customFormat="1" x14ac:dyDescent="0.25">
      <c r="A281" s="129" t="s">
        <v>1019</v>
      </c>
      <c r="B281" s="123" t="s">
        <v>660</v>
      </c>
      <c r="C281" s="110" t="s">
        <v>470</v>
      </c>
      <c r="D281" s="123" t="s">
        <v>661</v>
      </c>
      <c r="E281" s="126">
        <v>800</v>
      </c>
      <c r="F281" s="106">
        <v>0.4</v>
      </c>
      <c r="G281" s="106">
        <f t="shared" si="6"/>
        <v>320</v>
      </c>
    </row>
    <row r="282" spans="1:7" s="107" customFormat="1" x14ac:dyDescent="0.25">
      <c r="A282" s="129" t="s">
        <v>1020</v>
      </c>
      <c r="B282" s="123" t="s">
        <v>660</v>
      </c>
      <c r="C282" s="110" t="s">
        <v>471</v>
      </c>
      <c r="D282" s="123" t="s">
        <v>661</v>
      </c>
      <c r="E282" s="126">
        <v>9</v>
      </c>
      <c r="F282" s="106">
        <v>5.88</v>
      </c>
      <c r="G282" s="106">
        <f t="shared" si="6"/>
        <v>52.92</v>
      </c>
    </row>
    <row r="283" spans="1:7" s="107" customFormat="1" x14ac:dyDescent="0.25">
      <c r="A283" s="129" t="s">
        <v>1021</v>
      </c>
      <c r="B283" s="123" t="s">
        <v>660</v>
      </c>
      <c r="C283" s="110" t="s">
        <v>472</v>
      </c>
      <c r="D283" s="123" t="s">
        <v>661</v>
      </c>
      <c r="E283" s="126">
        <v>3</v>
      </c>
      <c r="F283" s="106">
        <v>96.4</v>
      </c>
      <c r="G283" s="106">
        <f t="shared" si="6"/>
        <v>289.20000000000005</v>
      </c>
    </row>
    <row r="284" spans="1:7" s="107" customFormat="1" x14ac:dyDescent="0.25">
      <c r="A284" s="129" t="s">
        <v>1022</v>
      </c>
      <c r="B284" s="123" t="s">
        <v>660</v>
      </c>
      <c r="C284" s="110" t="s">
        <v>473</v>
      </c>
      <c r="D284" s="123" t="s">
        <v>661</v>
      </c>
      <c r="E284" s="126">
        <v>3</v>
      </c>
      <c r="F284" s="106">
        <v>111.2</v>
      </c>
      <c r="G284" s="106">
        <f t="shared" si="6"/>
        <v>333.6</v>
      </c>
    </row>
    <row r="285" spans="1:7" s="107" customFormat="1" x14ac:dyDescent="0.25">
      <c r="A285" s="129" t="s">
        <v>1023</v>
      </c>
      <c r="B285" s="123" t="s">
        <v>660</v>
      </c>
      <c r="C285" s="110" t="s">
        <v>474</v>
      </c>
      <c r="D285" s="123" t="s">
        <v>661</v>
      </c>
      <c r="E285" s="126">
        <v>2</v>
      </c>
      <c r="F285" s="106">
        <v>241.52</v>
      </c>
      <c r="G285" s="106">
        <f t="shared" si="6"/>
        <v>483.04</v>
      </c>
    </row>
    <row r="286" spans="1:7" s="107" customFormat="1" x14ac:dyDescent="0.25">
      <c r="A286" s="129" t="s">
        <v>1024</v>
      </c>
      <c r="B286" s="123" t="s">
        <v>660</v>
      </c>
      <c r="C286" s="110" t="s">
        <v>475</v>
      </c>
      <c r="D286" s="123" t="s">
        <v>665</v>
      </c>
      <c r="E286" s="126">
        <v>19</v>
      </c>
      <c r="F286" s="106">
        <v>13.2</v>
      </c>
      <c r="G286" s="106">
        <f t="shared" si="6"/>
        <v>250.79999999999998</v>
      </c>
    </row>
    <row r="287" spans="1:7" s="107" customFormat="1" x14ac:dyDescent="0.25">
      <c r="A287" s="129" t="s">
        <v>1025</v>
      </c>
      <c r="B287" s="123" t="s">
        <v>660</v>
      </c>
      <c r="C287" s="110" t="s">
        <v>476</v>
      </c>
      <c r="D287" s="123" t="s">
        <v>665</v>
      </c>
      <c r="E287" s="126">
        <v>23</v>
      </c>
      <c r="F287" s="106">
        <v>15.08</v>
      </c>
      <c r="G287" s="106">
        <f t="shared" si="6"/>
        <v>346.84</v>
      </c>
    </row>
    <row r="288" spans="1:7" s="107" customFormat="1" x14ac:dyDescent="0.25">
      <c r="A288" s="129" t="s">
        <v>1026</v>
      </c>
      <c r="B288" s="123" t="s">
        <v>660</v>
      </c>
      <c r="C288" s="110" t="s">
        <v>477</v>
      </c>
      <c r="D288" s="123" t="s">
        <v>661</v>
      </c>
      <c r="E288" s="126">
        <v>15</v>
      </c>
      <c r="F288" s="106">
        <v>7.8</v>
      </c>
      <c r="G288" s="106">
        <f t="shared" si="6"/>
        <v>117</v>
      </c>
    </row>
    <row r="289" spans="1:7" s="107" customFormat="1" x14ac:dyDescent="0.25">
      <c r="A289" s="129" t="s">
        <v>1027</v>
      </c>
      <c r="B289" s="123" t="s">
        <v>660</v>
      </c>
      <c r="C289" s="110" t="s">
        <v>478</v>
      </c>
      <c r="D289" s="123" t="s">
        <v>661</v>
      </c>
      <c r="E289" s="126">
        <v>8</v>
      </c>
      <c r="F289" s="106">
        <v>18.48</v>
      </c>
      <c r="G289" s="106">
        <f t="shared" si="6"/>
        <v>147.84</v>
      </c>
    </row>
    <row r="290" spans="1:7" s="107" customFormat="1" x14ac:dyDescent="0.25">
      <c r="A290" s="129" t="s">
        <v>1028</v>
      </c>
      <c r="B290" s="123" t="s">
        <v>660</v>
      </c>
      <c r="C290" s="110" t="s">
        <v>479</v>
      </c>
      <c r="D290" s="123" t="s">
        <v>661</v>
      </c>
      <c r="E290" s="126">
        <v>66</v>
      </c>
      <c r="F290" s="106">
        <v>2.8</v>
      </c>
      <c r="G290" s="106">
        <f t="shared" si="6"/>
        <v>184.79999999999998</v>
      </c>
    </row>
    <row r="291" spans="1:7" s="107" customFormat="1" x14ac:dyDescent="0.25">
      <c r="A291" s="129" t="s">
        <v>1029</v>
      </c>
      <c r="B291" s="123" t="s">
        <v>660</v>
      </c>
      <c r="C291" s="110" t="s">
        <v>480</v>
      </c>
      <c r="D291" s="123" t="s">
        <v>661</v>
      </c>
      <c r="E291" s="126">
        <v>1</v>
      </c>
      <c r="F291" s="106">
        <v>18.399999999999999</v>
      </c>
      <c r="G291" s="106">
        <f t="shared" si="6"/>
        <v>18.399999999999999</v>
      </c>
    </row>
    <row r="292" spans="1:7" s="107" customFormat="1" x14ac:dyDescent="0.25">
      <c r="A292" s="129" t="s">
        <v>1030</v>
      </c>
      <c r="B292" s="123" t="s">
        <v>660</v>
      </c>
      <c r="C292" s="110" t="s">
        <v>481</v>
      </c>
      <c r="D292" s="123" t="s">
        <v>661</v>
      </c>
      <c r="E292" s="126">
        <v>1</v>
      </c>
      <c r="F292" s="106">
        <v>20.28</v>
      </c>
      <c r="G292" s="106">
        <f t="shared" si="6"/>
        <v>20.28</v>
      </c>
    </row>
    <row r="293" spans="1:7" s="107" customFormat="1" x14ac:dyDescent="0.25">
      <c r="A293" s="129" t="s">
        <v>1031</v>
      </c>
      <c r="B293" s="123" t="s">
        <v>660</v>
      </c>
      <c r="C293" s="110" t="s">
        <v>482</v>
      </c>
      <c r="D293" s="123" t="s">
        <v>661</v>
      </c>
      <c r="E293" s="126">
        <v>20</v>
      </c>
      <c r="F293" s="106">
        <v>4.3600000000000003</v>
      </c>
      <c r="G293" s="106">
        <f t="shared" si="6"/>
        <v>87.2</v>
      </c>
    </row>
    <row r="294" spans="1:7" s="107" customFormat="1" x14ac:dyDescent="0.25">
      <c r="A294" s="129" t="s">
        <v>1032</v>
      </c>
      <c r="B294" s="123" t="s">
        <v>660</v>
      </c>
      <c r="C294" s="110" t="s">
        <v>483</v>
      </c>
      <c r="D294" s="123" t="s">
        <v>661</v>
      </c>
      <c r="E294" s="126">
        <v>100</v>
      </c>
      <c r="F294" s="106">
        <v>4.76</v>
      </c>
      <c r="G294" s="106">
        <f t="shared" si="6"/>
        <v>476</v>
      </c>
    </row>
    <row r="295" spans="1:7" s="107" customFormat="1" x14ac:dyDescent="0.25">
      <c r="A295" s="129" t="s">
        <v>1033</v>
      </c>
      <c r="B295" s="123" t="s">
        <v>660</v>
      </c>
      <c r="C295" s="110" t="s">
        <v>484</v>
      </c>
      <c r="D295" s="123" t="s">
        <v>661</v>
      </c>
      <c r="E295" s="126">
        <v>44</v>
      </c>
      <c r="F295" s="106">
        <v>10.6</v>
      </c>
      <c r="G295" s="106">
        <f t="shared" si="6"/>
        <v>466.4</v>
      </c>
    </row>
    <row r="296" spans="1:7" s="107" customFormat="1" x14ac:dyDescent="0.25">
      <c r="A296" s="129" t="s">
        <v>1034</v>
      </c>
      <c r="B296" s="123" t="s">
        <v>660</v>
      </c>
      <c r="C296" s="110" t="s">
        <v>485</v>
      </c>
      <c r="D296" s="123" t="s">
        <v>661</v>
      </c>
      <c r="E296" s="126">
        <v>70</v>
      </c>
      <c r="F296" s="106">
        <v>7.08</v>
      </c>
      <c r="G296" s="106">
        <f t="shared" si="6"/>
        <v>495.6</v>
      </c>
    </row>
    <row r="297" spans="1:7" s="107" customFormat="1" x14ac:dyDescent="0.25">
      <c r="A297" s="129" t="s">
        <v>1035</v>
      </c>
      <c r="B297" s="123" t="s">
        <v>660</v>
      </c>
      <c r="C297" s="110" t="s">
        <v>486</v>
      </c>
      <c r="D297" s="123" t="s">
        <v>661</v>
      </c>
      <c r="E297" s="126">
        <v>7</v>
      </c>
      <c r="F297" s="106">
        <v>7.08</v>
      </c>
      <c r="G297" s="106">
        <f t="shared" si="6"/>
        <v>49.56</v>
      </c>
    </row>
    <row r="298" spans="1:7" s="107" customFormat="1" x14ac:dyDescent="0.25">
      <c r="A298" s="129" t="s">
        <v>1036</v>
      </c>
      <c r="B298" s="123" t="s">
        <v>660</v>
      </c>
      <c r="C298" s="110" t="s">
        <v>487</v>
      </c>
      <c r="D298" s="123" t="s">
        <v>661</v>
      </c>
      <c r="E298" s="126">
        <v>39</v>
      </c>
      <c r="F298" s="106">
        <v>1.68</v>
      </c>
      <c r="G298" s="106">
        <f t="shared" si="6"/>
        <v>65.52</v>
      </c>
    </row>
    <row r="299" spans="1:7" s="107" customFormat="1" x14ac:dyDescent="0.25">
      <c r="A299" s="129" t="s">
        <v>1037</v>
      </c>
      <c r="B299" s="123" t="s">
        <v>660</v>
      </c>
      <c r="C299" s="110" t="s">
        <v>488</v>
      </c>
      <c r="D299" s="123" t="s">
        <v>661</v>
      </c>
      <c r="E299" s="126">
        <v>20</v>
      </c>
      <c r="F299" s="106">
        <v>0.76</v>
      </c>
      <c r="G299" s="106">
        <f t="shared" si="6"/>
        <v>15.2</v>
      </c>
    </row>
    <row r="300" spans="1:7" s="107" customFormat="1" x14ac:dyDescent="0.25">
      <c r="A300" s="129" t="s">
        <v>1038</v>
      </c>
      <c r="B300" s="123" t="s">
        <v>660</v>
      </c>
      <c r="C300" s="110" t="s">
        <v>489</v>
      </c>
      <c r="D300" s="123" t="s">
        <v>661</v>
      </c>
      <c r="E300" s="126">
        <v>22</v>
      </c>
      <c r="F300" s="106">
        <v>1.2</v>
      </c>
      <c r="G300" s="106">
        <f t="shared" si="6"/>
        <v>26.4</v>
      </c>
    </row>
    <row r="301" spans="1:7" s="107" customFormat="1" x14ac:dyDescent="0.25">
      <c r="A301" s="129" t="s">
        <v>1039</v>
      </c>
      <c r="B301" s="123" t="s">
        <v>660</v>
      </c>
      <c r="C301" s="110" t="s">
        <v>490</v>
      </c>
      <c r="D301" s="123" t="s">
        <v>661</v>
      </c>
      <c r="E301" s="126">
        <v>200</v>
      </c>
      <c r="F301" s="106">
        <v>1.04</v>
      </c>
      <c r="G301" s="106">
        <f t="shared" si="6"/>
        <v>208</v>
      </c>
    </row>
    <row r="302" spans="1:7" s="107" customFormat="1" x14ac:dyDescent="0.25">
      <c r="A302" s="129" t="s">
        <v>1040</v>
      </c>
      <c r="B302" s="123" t="s">
        <v>660</v>
      </c>
      <c r="C302" s="110" t="s">
        <v>491</v>
      </c>
      <c r="D302" s="123" t="s">
        <v>661</v>
      </c>
      <c r="E302" s="126">
        <v>29</v>
      </c>
      <c r="F302" s="106">
        <v>8.8000000000000007</v>
      </c>
      <c r="G302" s="106">
        <f t="shared" si="6"/>
        <v>255.20000000000002</v>
      </c>
    </row>
    <row r="303" spans="1:7" s="107" customFormat="1" x14ac:dyDescent="0.25">
      <c r="A303" s="129" t="s">
        <v>1041</v>
      </c>
      <c r="B303" s="123" t="s">
        <v>660</v>
      </c>
      <c r="C303" s="110" t="s">
        <v>492</v>
      </c>
      <c r="D303" s="123" t="s">
        <v>661</v>
      </c>
      <c r="E303" s="126">
        <v>18</v>
      </c>
      <c r="F303" s="106">
        <v>12.24</v>
      </c>
      <c r="G303" s="106">
        <f t="shared" si="6"/>
        <v>220.32</v>
      </c>
    </row>
    <row r="304" spans="1:7" s="107" customFormat="1" x14ac:dyDescent="0.25">
      <c r="A304" s="129" t="s">
        <v>1042</v>
      </c>
      <c r="B304" s="123" t="s">
        <v>660</v>
      </c>
      <c r="C304" s="110" t="s">
        <v>493</v>
      </c>
      <c r="D304" s="123" t="s">
        <v>661</v>
      </c>
      <c r="E304" s="126">
        <v>240</v>
      </c>
      <c r="F304" s="106">
        <v>2.3199999999999998</v>
      </c>
      <c r="G304" s="106">
        <f t="shared" si="6"/>
        <v>556.79999999999995</v>
      </c>
    </row>
    <row r="305" spans="1:7" s="107" customFormat="1" x14ac:dyDescent="0.25">
      <c r="A305" s="129" t="s">
        <v>1043</v>
      </c>
      <c r="B305" s="123" t="s">
        <v>660</v>
      </c>
      <c r="C305" s="110" t="s">
        <v>494</v>
      </c>
      <c r="D305" s="123" t="s">
        <v>661</v>
      </c>
      <c r="E305" s="126">
        <v>56</v>
      </c>
      <c r="F305" s="106">
        <v>36.159999999999997</v>
      </c>
      <c r="G305" s="106">
        <f t="shared" si="6"/>
        <v>2024.9599999999998</v>
      </c>
    </row>
    <row r="306" spans="1:7" s="107" customFormat="1" x14ac:dyDescent="0.25">
      <c r="A306" s="129" t="s">
        <v>1044</v>
      </c>
      <c r="B306" s="123" t="s">
        <v>660</v>
      </c>
      <c r="C306" s="110" t="s">
        <v>495</v>
      </c>
      <c r="D306" s="123" t="s">
        <v>661</v>
      </c>
      <c r="E306" s="126">
        <v>365</v>
      </c>
      <c r="F306" s="106">
        <v>4.6399999999999997</v>
      </c>
      <c r="G306" s="106">
        <f t="shared" si="6"/>
        <v>1693.6</v>
      </c>
    </row>
    <row r="307" spans="1:7" s="107" customFormat="1" x14ac:dyDescent="0.25">
      <c r="A307" s="129" t="s">
        <v>1045</v>
      </c>
      <c r="B307" s="123" t="s">
        <v>660</v>
      </c>
      <c r="C307" s="110" t="s">
        <v>497</v>
      </c>
      <c r="D307" s="123" t="s">
        <v>661</v>
      </c>
      <c r="E307" s="126">
        <v>60</v>
      </c>
      <c r="F307" s="106">
        <v>10.96</v>
      </c>
      <c r="G307" s="106">
        <f t="shared" si="6"/>
        <v>657.6</v>
      </c>
    </row>
    <row r="308" spans="1:7" s="107" customFormat="1" x14ac:dyDescent="0.25">
      <c r="A308" s="129" t="s">
        <v>1046</v>
      </c>
      <c r="B308" s="123" t="s">
        <v>660</v>
      </c>
      <c r="C308" s="110" t="s">
        <v>498</v>
      </c>
      <c r="D308" s="123" t="s">
        <v>661</v>
      </c>
      <c r="E308" s="126">
        <v>2</v>
      </c>
      <c r="F308" s="106">
        <v>8.2799999999999994</v>
      </c>
      <c r="G308" s="106">
        <f t="shared" si="6"/>
        <v>16.559999999999999</v>
      </c>
    </row>
    <row r="309" spans="1:7" s="107" customFormat="1" x14ac:dyDescent="0.25">
      <c r="A309" s="129" t="s">
        <v>1047</v>
      </c>
      <c r="B309" s="123" t="s">
        <v>660</v>
      </c>
      <c r="C309" s="110" t="s">
        <v>499</v>
      </c>
      <c r="D309" s="123" t="s">
        <v>661</v>
      </c>
      <c r="E309" s="126">
        <v>24</v>
      </c>
      <c r="F309" s="106">
        <v>39.159999999999997</v>
      </c>
      <c r="G309" s="106">
        <f t="shared" si="6"/>
        <v>939.83999999999992</v>
      </c>
    </row>
    <row r="310" spans="1:7" s="107" customFormat="1" x14ac:dyDescent="0.25">
      <c r="A310" s="129" t="s">
        <v>1048</v>
      </c>
      <c r="B310" s="123" t="s">
        <v>660</v>
      </c>
      <c r="C310" s="110" t="s">
        <v>500</v>
      </c>
      <c r="D310" s="123" t="s">
        <v>661</v>
      </c>
      <c r="E310" s="126">
        <v>250</v>
      </c>
      <c r="F310" s="106">
        <v>3.88</v>
      </c>
      <c r="G310" s="106">
        <f t="shared" si="6"/>
        <v>970</v>
      </c>
    </row>
    <row r="311" spans="1:7" s="107" customFormat="1" x14ac:dyDescent="0.25">
      <c r="A311" s="129" t="s">
        <v>1049</v>
      </c>
      <c r="B311" s="123" t="s">
        <v>660</v>
      </c>
      <c r="C311" s="110" t="s">
        <v>501</v>
      </c>
      <c r="D311" s="123" t="s">
        <v>661</v>
      </c>
      <c r="E311" s="126">
        <v>120</v>
      </c>
      <c r="F311" s="106">
        <v>0.68</v>
      </c>
      <c r="G311" s="106">
        <f t="shared" si="6"/>
        <v>81.600000000000009</v>
      </c>
    </row>
    <row r="312" spans="1:7" s="107" customFormat="1" x14ac:dyDescent="0.25">
      <c r="A312" s="129" t="s">
        <v>1050</v>
      </c>
      <c r="B312" s="123" t="s">
        <v>660</v>
      </c>
      <c r="C312" s="110" t="s">
        <v>502</v>
      </c>
      <c r="D312" s="123" t="s">
        <v>661</v>
      </c>
      <c r="E312" s="126">
        <v>65</v>
      </c>
      <c r="F312" s="106">
        <v>0.72</v>
      </c>
      <c r="G312" s="106">
        <f t="shared" si="6"/>
        <v>46.8</v>
      </c>
    </row>
    <row r="313" spans="1:7" s="107" customFormat="1" x14ac:dyDescent="0.25">
      <c r="A313" s="129" t="s">
        <v>1051</v>
      </c>
      <c r="B313" s="123" t="s">
        <v>660</v>
      </c>
      <c r="C313" s="110" t="s">
        <v>503</v>
      </c>
      <c r="D313" s="123" t="s">
        <v>661</v>
      </c>
      <c r="E313" s="126">
        <v>230</v>
      </c>
      <c r="F313" s="106">
        <v>0.68</v>
      </c>
      <c r="G313" s="106">
        <f t="shared" si="6"/>
        <v>156.4</v>
      </c>
    </row>
    <row r="314" spans="1:7" s="107" customFormat="1" x14ac:dyDescent="0.25">
      <c r="A314" s="129" t="s">
        <v>1052</v>
      </c>
      <c r="B314" s="123" t="s">
        <v>660</v>
      </c>
      <c r="C314" s="110" t="s">
        <v>504</v>
      </c>
      <c r="D314" s="123" t="s">
        <v>661</v>
      </c>
      <c r="E314" s="126">
        <v>59</v>
      </c>
      <c r="F314" s="106">
        <v>0.72</v>
      </c>
      <c r="G314" s="106">
        <f t="shared" si="6"/>
        <v>42.48</v>
      </c>
    </row>
    <row r="315" spans="1:7" s="107" customFormat="1" x14ac:dyDescent="0.25">
      <c r="A315" s="129" t="s">
        <v>1053</v>
      </c>
      <c r="B315" s="123" t="s">
        <v>660</v>
      </c>
      <c r="C315" s="110" t="s">
        <v>505</v>
      </c>
      <c r="D315" s="123" t="s">
        <v>661</v>
      </c>
      <c r="E315" s="126">
        <v>3</v>
      </c>
      <c r="F315" s="106">
        <v>19.8</v>
      </c>
      <c r="G315" s="106">
        <f t="shared" si="6"/>
        <v>59.400000000000006</v>
      </c>
    </row>
    <row r="316" spans="1:7" s="107" customFormat="1" x14ac:dyDescent="0.25">
      <c r="A316" s="129" t="s">
        <v>1054</v>
      </c>
      <c r="B316" s="123" t="s">
        <v>660</v>
      </c>
      <c r="C316" s="110" t="s">
        <v>506</v>
      </c>
      <c r="D316" s="123" t="s">
        <v>661</v>
      </c>
      <c r="E316" s="126">
        <v>3</v>
      </c>
      <c r="F316" s="106">
        <v>26.4</v>
      </c>
      <c r="G316" s="106">
        <f t="shared" si="6"/>
        <v>79.199999999999989</v>
      </c>
    </row>
    <row r="317" spans="1:7" s="107" customFormat="1" x14ac:dyDescent="0.25">
      <c r="A317" s="129" t="s">
        <v>1055</v>
      </c>
      <c r="B317" s="123" t="s">
        <v>660</v>
      </c>
      <c r="C317" s="110" t="s">
        <v>507</v>
      </c>
      <c r="D317" s="123" t="s">
        <v>662</v>
      </c>
      <c r="E317" s="126">
        <v>36</v>
      </c>
      <c r="F317" s="106">
        <v>3.32</v>
      </c>
      <c r="G317" s="106">
        <f t="shared" si="6"/>
        <v>119.52</v>
      </c>
    </row>
    <row r="318" spans="1:7" s="107" customFormat="1" x14ac:dyDescent="0.25">
      <c r="A318" s="129" t="s">
        <v>1056</v>
      </c>
      <c r="B318" s="123" t="s">
        <v>660</v>
      </c>
      <c r="C318" s="110" t="s">
        <v>508</v>
      </c>
      <c r="D318" s="123" t="s">
        <v>661</v>
      </c>
      <c r="E318" s="126">
        <v>9</v>
      </c>
      <c r="F318" s="106">
        <v>5.2</v>
      </c>
      <c r="G318" s="106">
        <f t="shared" si="6"/>
        <v>46.800000000000004</v>
      </c>
    </row>
    <row r="319" spans="1:7" s="107" customFormat="1" x14ac:dyDescent="0.25">
      <c r="A319" s="129" t="s">
        <v>1057</v>
      </c>
      <c r="B319" s="123" t="s">
        <v>660</v>
      </c>
      <c r="C319" s="110" t="s">
        <v>509</v>
      </c>
      <c r="D319" s="123" t="s">
        <v>661</v>
      </c>
      <c r="E319" s="126">
        <v>12</v>
      </c>
      <c r="F319" s="106">
        <v>5.72</v>
      </c>
      <c r="G319" s="106">
        <f t="shared" si="6"/>
        <v>68.64</v>
      </c>
    </row>
    <row r="320" spans="1:7" s="107" customFormat="1" x14ac:dyDescent="0.25">
      <c r="A320" s="129" t="s">
        <v>1058</v>
      </c>
      <c r="B320" s="123" t="s">
        <v>660</v>
      </c>
      <c r="C320" s="110" t="s">
        <v>510</v>
      </c>
      <c r="D320" s="123" t="s">
        <v>661</v>
      </c>
      <c r="E320" s="126">
        <v>36</v>
      </c>
      <c r="F320" s="106">
        <v>6.16</v>
      </c>
      <c r="G320" s="106">
        <f t="shared" si="6"/>
        <v>221.76</v>
      </c>
    </row>
    <row r="321" spans="1:7" s="107" customFormat="1" x14ac:dyDescent="0.25">
      <c r="A321" s="129" t="s">
        <v>1059</v>
      </c>
      <c r="B321" s="123" t="s">
        <v>660</v>
      </c>
      <c r="C321" s="110" t="s">
        <v>511</v>
      </c>
      <c r="D321" s="123" t="s">
        <v>661</v>
      </c>
      <c r="E321" s="126">
        <v>94</v>
      </c>
      <c r="F321" s="106">
        <v>2.88</v>
      </c>
      <c r="G321" s="106">
        <f t="shared" si="6"/>
        <v>270.71999999999997</v>
      </c>
    </row>
    <row r="322" spans="1:7" s="107" customFormat="1" x14ac:dyDescent="0.25">
      <c r="A322" s="129" t="s">
        <v>1060</v>
      </c>
      <c r="B322" s="123" t="s">
        <v>660</v>
      </c>
      <c r="C322" s="110" t="s">
        <v>512</v>
      </c>
      <c r="D322" s="123" t="s">
        <v>661</v>
      </c>
      <c r="E322" s="126">
        <v>63</v>
      </c>
      <c r="F322" s="106">
        <v>3.32</v>
      </c>
      <c r="G322" s="106">
        <f t="shared" si="6"/>
        <v>209.16</v>
      </c>
    </row>
    <row r="323" spans="1:7" s="107" customFormat="1" x14ac:dyDescent="0.25">
      <c r="A323" s="129" t="s">
        <v>1061</v>
      </c>
      <c r="B323" s="123" t="s">
        <v>660</v>
      </c>
      <c r="C323" s="110" t="s">
        <v>513</v>
      </c>
      <c r="D323" s="123" t="s">
        <v>661</v>
      </c>
      <c r="E323" s="126">
        <v>95</v>
      </c>
      <c r="F323" s="106">
        <v>2.2799999999999998</v>
      </c>
      <c r="G323" s="106">
        <f t="shared" si="6"/>
        <v>216.6</v>
      </c>
    </row>
    <row r="324" spans="1:7" s="107" customFormat="1" x14ac:dyDescent="0.25">
      <c r="A324" s="129" t="s">
        <v>1062</v>
      </c>
      <c r="B324" s="123" t="s">
        <v>660</v>
      </c>
      <c r="C324" s="110" t="s">
        <v>514</v>
      </c>
      <c r="D324" s="123" t="s">
        <v>661</v>
      </c>
      <c r="E324" s="126">
        <v>66</v>
      </c>
      <c r="F324" s="106">
        <v>2.12</v>
      </c>
      <c r="G324" s="106">
        <f t="shared" si="6"/>
        <v>139.92000000000002</v>
      </c>
    </row>
    <row r="325" spans="1:7" s="107" customFormat="1" x14ac:dyDescent="0.25">
      <c r="A325" s="129" t="s">
        <v>1063</v>
      </c>
      <c r="B325" s="123" t="s">
        <v>660</v>
      </c>
      <c r="C325" s="110" t="s">
        <v>515</v>
      </c>
      <c r="D325" s="123" t="s">
        <v>661</v>
      </c>
      <c r="E325" s="126">
        <v>6</v>
      </c>
      <c r="F325" s="106">
        <v>17.399999999999999</v>
      </c>
      <c r="G325" s="106">
        <f t="shared" ref="G325:G388" si="7">E325*F325</f>
        <v>104.39999999999999</v>
      </c>
    </row>
    <row r="326" spans="1:7" s="107" customFormat="1" x14ac:dyDescent="0.25">
      <c r="A326" s="129" t="s">
        <v>1064</v>
      </c>
      <c r="B326" s="123" t="s">
        <v>660</v>
      </c>
      <c r="C326" s="110" t="s">
        <v>516</v>
      </c>
      <c r="D326" s="123" t="s">
        <v>661</v>
      </c>
      <c r="E326" s="126">
        <v>5</v>
      </c>
      <c r="F326" s="106">
        <v>5.72</v>
      </c>
      <c r="G326" s="106">
        <f t="shared" si="7"/>
        <v>28.599999999999998</v>
      </c>
    </row>
    <row r="327" spans="1:7" s="107" customFormat="1" x14ac:dyDescent="0.25">
      <c r="A327" s="129" t="s">
        <v>1065</v>
      </c>
      <c r="B327" s="123" t="s">
        <v>660</v>
      </c>
      <c r="C327" s="110" t="s">
        <v>517</v>
      </c>
      <c r="D327" s="123" t="s">
        <v>661</v>
      </c>
      <c r="E327" s="126">
        <v>1</v>
      </c>
      <c r="F327" s="106">
        <v>14.08</v>
      </c>
      <c r="G327" s="106">
        <f t="shared" si="7"/>
        <v>14.08</v>
      </c>
    </row>
    <row r="328" spans="1:7" s="107" customFormat="1" x14ac:dyDescent="0.25">
      <c r="A328" s="129" t="s">
        <v>1066</v>
      </c>
      <c r="B328" s="123" t="s">
        <v>660</v>
      </c>
      <c r="C328" s="110" t="s">
        <v>518</v>
      </c>
      <c r="D328" s="123" t="s">
        <v>661</v>
      </c>
      <c r="E328" s="126">
        <v>3</v>
      </c>
      <c r="F328" s="106">
        <v>22</v>
      </c>
      <c r="G328" s="106">
        <f t="shared" si="7"/>
        <v>66</v>
      </c>
    </row>
    <row r="329" spans="1:7" s="107" customFormat="1" x14ac:dyDescent="0.25">
      <c r="A329" s="129" t="s">
        <v>1067</v>
      </c>
      <c r="B329" s="123" t="s">
        <v>660</v>
      </c>
      <c r="C329" s="110" t="s">
        <v>519</v>
      </c>
      <c r="D329" s="123" t="s">
        <v>661</v>
      </c>
      <c r="E329" s="126">
        <v>3</v>
      </c>
      <c r="F329" s="106">
        <v>22.88</v>
      </c>
      <c r="G329" s="106">
        <f t="shared" si="7"/>
        <v>68.64</v>
      </c>
    </row>
    <row r="330" spans="1:7" s="107" customFormat="1" x14ac:dyDescent="0.25">
      <c r="A330" s="129" t="s">
        <v>1068</v>
      </c>
      <c r="B330" s="123" t="s">
        <v>660</v>
      </c>
      <c r="C330" s="110" t="s">
        <v>520</v>
      </c>
      <c r="D330" s="123" t="s">
        <v>661</v>
      </c>
      <c r="E330" s="126">
        <v>2</v>
      </c>
      <c r="F330" s="106">
        <v>25.52</v>
      </c>
      <c r="G330" s="106">
        <f t="shared" si="7"/>
        <v>51.04</v>
      </c>
    </row>
    <row r="331" spans="1:7" s="107" customFormat="1" x14ac:dyDescent="0.25">
      <c r="A331" s="129" t="s">
        <v>1069</v>
      </c>
      <c r="B331" s="123" t="s">
        <v>660</v>
      </c>
      <c r="C331" s="110" t="s">
        <v>521</v>
      </c>
      <c r="D331" s="123" t="s">
        <v>661</v>
      </c>
      <c r="E331" s="126">
        <v>51</v>
      </c>
      <c r="F331" s="106">
        <v>3.56</v>
      </c>
      <c r="G331" s="106">
        <f t="shared" si="7"/>
        <v>181.56</v>
      </c>
    </row>
    <row r="332" spans="1:7" s="107" customFormat="1" x14ac:dyDescent="0.25">
      <c r="A332" s="129" t="s">
        <v>1070</v>
      </c>
      <c r="B332" s="123" t="s">
        <v>660</v>
      </c>
      <c r="C332" s="110" t="s">
        <v>522</v>
      </c>
      <c r="D332" s="123" t="s">
        <v>661</v>
      </c>
      <c r="E332" s="126">
        <v>260</v>
      </c>
      <c r="F332" s="106">
        <v>1.84</v>
      </c>
      <c r="G332" s="106">
        <f t="shared" si="7"/>
        <v>478.40000000000003</v>
      </c>
    </row>
    <row r="333" spans="1:7" s="107" customFormat="1" x14ac:dyDescent="0.25">
      <c r="A333" s="129" t="s">
        <v>1071</v>
      </c>
      <c r="B333" s="123" t="s">
        <v>660</v>
      </c>
      <c r="C333" s="110" t="s">
        <v>523</v>
      </c>
      <c r="D333" s="123" t="s">
        <v>661</v>
      </c>
      <c r="E333" s="126">
        <v>306</v>
      </c>
      <c r="F333" s="106">
        <v>9.1999999999999993</v>
      </c>
      <c r="G333" s="106">
        <f t="shared" si="7"/>
        <v>2815.2</v>
      </c>
    </row>
    <row r="334" spans="1:7" s="107" customFormat="1" x14ac:dyDescent="0.25">
      <c r="A334" s="129" t="s">
        <v>1072</v>
      </c>
      <c r="B334" s="123" t="s">
        <v>660</v>
      </c>
      <c r="C334" s="110" t="s">
        <v>527</v>
      </c>
      <c r="D334" s="123" t="s">
        <v>662</v>
      </c>
      <c r="E334" s="126">
        <v>36</v>
      </c>
      <c r="F334" s="106">
        <v>12.32</v>
      </c>
      <c r="G334" s="106">
        <f t="shared" si="7"/>
        <v>443.52</v>
      </c>
    </row>
    <row r="335" spans="1:7" s="107" customFormat="1" x14ac:dyDescent="0.25">
      <c r="A335" s="129" t="s">
        <v>1073</v>
      </c>
      <c r="B335" s="123" t="s">
        <v>660</v>
      </c>
      <c r="C335" s="110" t="s">
        <v>528</v>
      </c>
      <c r="D335" s="123" t="s">
        <v>662</v>
      </c>
      <c r="E335" s="126">
        <v>22</v>
      </c>
      <c r="F335" s="106">
        <v>12.32</v>
      </c>
      <c r="G335" s="106">
        <f t="shared" si="7"/>
        <v>271.04000000000002</v>
      </c>
    </row>
    <row r="336" spans="1:7" s="107" customFormat="1" x14ac:dyDescent="0.25">
      <c r="A336" s="129" t="s">
        <v>1074</v>
      </c>
      <c r="B336" s="123" t="s">
        <v>660</v>
      </c>
      <c r="C336" s="110" t="s">
        <v>529</v>
      </c>
      <c r="D336" s="123" t="s">
        <v>662</v>
      </c>
      <c r="E336" s="126">
        <v>15</v>
      </c>
      <c r="F336" s="106">
        <v>12.32</v>
      </c>
      <c r="G336" s="106">
        <f t="shared" si="7"/>
        <v>184.8</v>
      </c>
    </row>
    <row r="337" spans="1:7" s="107" customFormat="1" x14ac:dyDescent="0.25">
      <c r="A337" s="129" t="s">
        <v>1075</v>
      </c>
      <c r="B337" s="123" t="s">
        <v>660</v>
      </c>
      <c r="C337" s="110" t="s">
        <v>530</v>
      </c>
      <c r="D337" s="123" t="s">
        <v>662</v>
      </c>
      <c r="E337" s="126">
        <v>19</v>
      </c>
      <c r="F337" s="106">
        <v>14.96</v>
      </c>
      <c r="G337" s="106">
        <f t="shared" si="7"/>
        <v>284.24</v>
      </c>
    </row>
    <row r="338" spans="1:7" s="107" customFormat="1" x14ac:dyDescent="0.25">
      <c r="A338" s="129" t="s">
        <v>1076</v>
      </c>
      <c r="B338" s="123" t="s">
        <v>660</v>
      </c>
      <c r="C338" s="110" t="s">
        <v>531</v>
      </c>
      <c r="D338" s="123" t="s">
        <v>662</v>
      </c>
      <c r="E338" s="126">
        <v>3</v>
      </c>
      <c r="F338" s="106">
        <v>14.96</v>
      </c>
      <c r="G338" s="106">
        <f t="shared" si="7"/>
        <v>44.88</v>
      </c>
    </row>
    <row r="339" spans="1:7" s="107" customFormat="1" x14ac:dyDescent="0.25">
      <c r="A339" s="129" t="s">
        <v>1077</v>
      </c>
      <c r="B339" s="123" t="s">
        <v>660</v>
      </c>
      <c r="C339" s="110" t="s">
        <v>532</v>
      </c>
      <c r="D339" s="123" t="s">
        <v>661</v>
      </c>
      <c r="E339" s="126">
        <v>360</v>
      </c>
      <c r="F339" s="106">
        <v>1.72</v>
      </c>
      <c r="G339" s="106">
        <f t="shared" si="7"/>
        <v>619.20000000000005</v>
      </c>
    </row>
    <row r="340" spans="1:7" s="107" customFormat="1" x14ac:dyDescent="0.25">
      <c r="A340" s="129" t="s">
        <v>1078</v>
      </c>
      <c r="B340" s="123" t="s">
        <v>660</v>
      </c>
      <c r="C340" s="110" t="s">
        <v>533</v>
      </c>
      <c r="D340" s="123" t="s">
        <v>661</v>
      </c>
      <c r="E340" s="126">
        <v>395</v>
      </c>
      <c r="F340" s="106">
        <v>2.72</v>
      </c>
      <c r="G340" s="106">
        <f t="shared" si="7"/>
        <v>1074.4000000000001</v>
      </c>
    </row>
    <row r="341" spans="1:7" s="107" customFormat="1" x14ac:dyDescent="0.25">
      <c r="A341" s="129" t="s">
        <v>1079</v>
      </c>
      <c r="B341" s="123" t="s">
        <v>660</v>
      </c>
      <c r="C341" s="110" t="s">
        <v>534</v>
      </c>
      <c r="D341" s="123" t="s">
        <v>661</v>
      </c>
      <c r="E341" s="126">
        <v>22</v>
      </c>
      <c r="F341" s="106">
        <v>8.36</v>
      </c>
      <c r="G341" s="106">
        <f t="shared" si="7"/>
        <v>183.92</v>
      </c>
    </row>
    <row r="342" spans="1:7" s="107" customFormat="1" x14ac:dyDescent="0.25">
      <c r="A342" s="129" t="s">
        <v>1080</v>
      </c>
      <c r="B342" s="123" t="s">
        <v>660</v>
      </c>
      <c r="C342" s="110" t="s">
        <v>535</v>
      </c>
      <c r="D342" s="123" t="s">
        <v>661</v>
      </c>
      <c r="E342" s="126">
        <v>15</v>
      </c>
      <c r="F342" s="106">
        <v>9.0399999999999991</v>
      </c>
      <c r="G342" s="106">
        <f t="shared" si="7"/>
        <v>135.6</v>
      </c>
    </row>
    <row r="343" spans="1:7" s="107" customFormat="1" x14ac:dyDescent="0.25">
      <c r="A343" s="129" t="s">
        <v>1081</v>
      </c>
      <c r="B343" s="123" t="s">
        <v>660</v>
      </c>
      <c r="C343" s="110" t="s">
        <v>536</v>
      </c>
      <c r="D343" s="123" t="s">
        <v>661</v>
      </c>
      <c r="E343" s="126">
        <v>8</v>
      </c>
      <c r="F343" s="106">
        <v>9.68</v>
      </c>
      <c r="G343" s="106">
        <f t="shared" si="7"/>
        <v>77.44</v>
      </c>
    </row>
    <row r="344" spans="1:7" s="107" customFormat="1" x14ac:dyDescent="0.25">
      <c r="A344" s="129" t="s">
        <v>1082</v>
      </c>
      <c r="B344" s="123" t="s">
        <v>660</v>
      </c>
      <c r="C344" s="110" t="s">
        <v>537</v>
      </c>
      <c r="D344" s="123" t="s">
        <v>661</v>
      </c>
      <c r="E344" s="126">
        <v>19</v>
      </c>
      <c r="F344" s="106">
        <v>48.84</v>
      </c>
      <c r="G344" s="106">
        <f t="shared" si="7"/>
        <v>927.96</v>
      </c>
    </row>
    <row r="345" spans="1:7" s="107" customFormat="1" x14ac:dyDescent="0.25">
      <c r="A345" s="129" t="s">
        <v>1083</v>
      </c>
      <c r="B345" s="123" t="s">
        <v>660</v>
      </c>
      <c r="C345" s="110" t="s">
        <v>538</v>
      </c>
      <c r="D345" s="123" t="s">
        <v>661</v>
      </c>
      <c r="E345" s="126">
        <v>12</v>
      </c>
      <c r="F345" s="106">
        <v>3.2</v>
      </c>
      <c r="G345" s="106">
        <f t="shared" si="7"/>
        <v>38.400000000000006</v>
      </c>
    </row>
    <row r="346" spans="1:7" s="107" customFormat="1" x14ac:dyDescent="0.25">
      <c r="A346" s="129" t="s">
        <v>1084</v>
      </c>
      <c r="B346" s="123" t="s">
        <v>660</v>
      </c>
      <c r="C346" s="110" t="s">
        <v>539</v>
      </c>
      <c r="D346" s="123" t="s">
        <v>661</v>
      </c>
      <c r="E346" s="126">
        <v>25</v>
      </c>
      <c r="F346" s="106">
        <v>3.2</v>
      </c>
      <c r="G346" s="106">
        <f t="shared" si="7"/>
        <v>80</v>
      </c>
    </row>
    <row r="347" spans="1:7" s="107" customFormat="1" x14ac:dyDescent="0.25">
      <c r="A347" s="129" t="s">
        <v>1085</v>
      </c>
      <c r="B347" s="123" t="s">
        <v>660</v>
      </c>
      <c r="C347" s="110" t="s">
        <v>540</v>
      </c>
      <c r="D347" s="123" t="s">
        <v>661</v>
      </c>
      <c r="E347" s="126">
        <v>25</v>
      </c>
      <c r="F347" s="106">
        <v>4.84</v>
      </c>
      <c r="G347" s="106">
        <f t="shared" si="7"/>
        <v>121</v>
      </c>
    </row>
    <row r="348" spans="1:7" s="107" customFormat="1" x14ac:dyDescent="0.25">
      <c r="A348" s="129" t="s">
        <v>1086</v>
      </c>
      <c r="B348" s="123" t="s">
        <v>660</v>
      </c>
      <c r="C348" s="110" t="s">
        <v>541</v>
      </c>
      <c r="D348" s="123" t="s">
        <v>661</v>
      </c>
      <c r="E348" s="126">
        <v>19</v>
      </c>
      <c r="F348" s="106">
        <v>5.96</v>
      </c>
      <c r="G348" s="106">
        <f t="shared" si="7"/>
        <v>113.24</v>
      </c>
    </row>
    <row r="349" spans="1:7" s="107" customFormat="1" x14ac:dyDescent="0.25">
      <c r="A349" s="129" t="s">
        <v>1087</v>
      </c>
      <c r="B349" s="123" t="s">
        <v>660</v>
      </c>
      <c r="C349" s="110" t="s">
        <v>542</v>
      </c>
      <c r="D349" s="123" t="s">
        <v>661</v>
      </c>
      <c r="E349" s="126">
        <v>38</v>
      </c>
      <c r="F349" s="106">
        <v>6.6</v>
      </c>
      <c r="G349" s="106">
        <f t="shared" si="7"/>
        <v>250.79999999999998</v>
      </c>
    </row>
    <row r="350" spans="1:7" s="107" customFormat="1" x14ac:dyDescent="0.25">
      <c r="A350" s="129" t="s">
        <v>1088</v>
      </c>
      <c r="B350" s="123" t="s">
        <v>660</v>
      </c>
      <c r="C350" s="110" t="s">
        <v>543</v>
      </c>
      <c r="D350" s="123" t="s">
        <v>661</v>
      </c>
      <c r="E350" s="126">
        <v>11</v>
      </c>
      <c r="F350" s="106">
        <v>9.24</v>
      </c>
      <c r="G350" s="106">
        <f t="shared" si="7"/>
        <v>101.64</v>
      </c>
    </row>
    <row r="351" spans="1:7" s="107" customFormat="1" x14ac:dyDescent="0.25">
      <c r="A351" s="129" t="s">
        <v>1089</v>
      </c>
      <c r="B351" s="123" t="s">
        <v>660</v>
      </c>
      <c r="C351" s="110" t="s">
        <v>544</v>
      </c>
      <c r="D351" s="123" t="s">
        <v>661</v>
      </c>
      <c r="E351" s="126">
        <v>100</v>
      </c>
      <c r="F351" s="106">
        <v>4.4800000000000004</v>
      </c>
      <c r="G351" s="106">
        <f t="shared" si="7"/>
        <v>448.00000000000006</v>
      </c>
    </row>
    <row r="352" spans="1:7" s="107" customFormat="1" x14ac:dyDescent="0.25">
      <c r="A352" s="129" t="s">
        <v>1090</v>
      </c>
      <c r="B352" s="123" t="s">
        <v>660</v>
      </c>
      <c r="C352" s="110" t="s">
        <v>545</v>
      </c>
      <c r="D352" s="123" t="s">
        <v>661</v>
      </c>
      <c r="E352" s="126">
        <v>7</v>
      </c>
      <c r="F352" s="106">
        <v>11</v>
      </c>
      <c r="G352" s="106">
        <f t="shared" si="7"/>
        <v>77</v>
      </c>
    </row>
    <row r="353" spans="1:7" s="107" customFormat="1" x14ac:dyDescent="0.25">
      <c r="A353" s="129" t="s">
        <v>1091</v>
      </c>
      <c r="B353" s="123" t="s">
        <v>660</v>
      </c>
      <c r="C353" s="110" t="s">
        <v>546</v>
      </c>
      <c r="D353" s="123" t="s">
        <v>661</v>
      </c>
      <c r="E353" s="126">
        <v>13</v>
      </c>
      <c r="F353" s="106">
        <v>4.84</v>
      </c>
      <c r="G353" s="106">
        <f t="shared" si="7"/>
        <v>62.92</v>
      </c>
    </row>
    <row r="354" spans="1:7" s="107" customFormat="1" x14ac:dyDescent="0.25">
      <c r="A354" s="129" t="s">
        <v>1092</v>
      </c>
      <c r="B354" s="123" t="s">
        <v>660</v>
      </c>
      <c r="C354" s="110" t="s">
        <v>547</v>
      </c>
      <c r="D354" s="123" t="s">
        <v>661</v>
      </c>
      <c r="E354" s="126">
        <v>15</v>
      </c>
      <c r="F354" s="106">
        <v>55.2</v>
      </c>
      <c r="G354" s="106">
        <f t="shared" si="7"/>
        <v>828</v>
      </c>
    </row>
    <row r="355" spans="1:7" s="107" customFormat="1" x14ac:dyDescent="0.25">
      <c r="A355" s="129" t="s">
        <v>1093</v>
      </c>
      <c r="B355" s="123" t="s">
        <v>660</v>
      </c>
      <c r="C355" s="110" t="s">
        <v>548</v>
      </c>
      <c r="D355" s="123" t="s">
        <v>661</v>
      </c>
      <c r="E355" s="126">
        <v>43</v>
      </c>
      <c r="F355" s="106">
        <v>2</v>
      </c>
      <c r="G355" s="106">
        <f t="shared" si="7"/>
        <v>86</v>
      </c>
    </row>
    <row r="356" spans="1:7" s="107" customFormat="1" x14ac:dyDescent="0.25">
      <c r="A356" s="129" t="s">
        <v>1094</v>
      </c>
      <c r="B356" s="123" t="s">
        <v>660</v>
      </c>
      <c r="C356" s="110" t="s">
        <v>549</v>
      </c>
      <c r="D356" s="123" t="s">
        <v>661</v>
      </c>
      <c r="E356" s="126">
        <v>6</v>
      </c>
      <c r="F356" s="106">
        <v>38.68</v>
      </c>
      <c r="G356" s="106">
        <f t="shared" si="7"/>
        <v>232.07999999999998</v>
      </c>
    </row>
    <row r="357" spans="1:7" s="107" customFormat="1" x14ac:dyDescent="0.25">
      <c r="A357" s="129" t="s">
        <v>1095</v>
      </c>
      <c r="B357" s="123" t="s">
        <v>660</v>
      </c>
      <c r="C357" s="110" t="s">
        <v>550</v>
      </c>
      <c r="D357" s="123" t="s">
        <v>661</v>
      </c>
      <c r="E357" s="126">
        <v>4</v>
      </c>
      <c r="F357" s="106">
        <v>38.200000000000003</v>
      </c>
      <c r="G357" s="106">
        <f t="shared" si="7"/>
        <v>152.80000000000001</v>
      </c>
    </row>
    <row r="358" spans="1:7" s="107" customFormat="1" x14ac:dyDescent="0.25">
      <c r="A358" s="129" t="s">
        <v>1096</v>
      </c>
      <c r="B358" s="123" t="s">
        <v>660</v>
      </c>
      <c r="C358" s="110" t="s">
        <v>551</v>
      </c>
      <c r="D358" s="123" t="s">
        <v>661</v>
      </c>
      <c r="E358" s="126">
        <v>36</v>
      </c>
      <c r="F358" s="106">
        <v>61.6</v>
      </c>
      <c r="G358" s="106">
        <f t="shared" si="7"/>
        <v>2217.6</v>
      </c>
    </row>
    <row r="359" spans="1:7" s="107" customFormat="1" x14ac:dyDescent="0.25">
      <c r="A359" s="129" t="s">
        <v>1097</v>
      </c>
      <c r="B359" s="123" t="s">
        <v>660</v>
      </c>
      <c r="C359" s="110" t="s">
        <v>552</v>
      </c>
      <c r="D359" s="123" t="s">
        <v>661</v>
      </c>
      <c r="E359" s="126">
        <v>12</v>
      </c>
      <c r="F359" s="106">
        <v>13.6</v>
      </c>
      <c r="G359" s="106">
        <f t="shared" si="7"/>
        <v>163.19999999999999</v>
      </c>
    </row>
    <row r="360" spans="1:7" s="107" customFormat="1" x14ac:dyDescent="0.25">
      <c r="A360" s="129" t="s">
        <v>1098</v>
      </c>
      <c r="B360" s="123" t="s">
        <v>660</v>
      </c>
      <c r="C360" s="110" t="s">
        <v>553</v>
      </c>
      <c r="D360" s="123" t="s">
        <v>661</v>
      </c>
      <c r="E360" s="126">
        <v>2</v>
      </c>
      <c r="F360" s="106">
        <v>52.8</v>
      </c>
      <c r="G360" s="106">
        <f t="shared" si="7"/>
        <v>105.6</v>
      </c>
    </row>
    <row r="361" spans="1:7" s="107" customFormat="1" ht="16.5" x14ac:dyDescent="0.25">
      <c r="A361" s="129" t="s">
        <v>1099</v>
      </c>
      <c r="B361" s="123" t="s">
        <v>660</v>
      </c>
      <c r="C361" s="111" t="s">
        <v>681</v>
      </c>
      <c r="D361" s="123" t="s">
        <v>661</v>
      </c>
      <c r="E361" s="126">
        <v>8</v>
      </c>
      <c r="F361" s="106">
        <v>7.08</v>
      </c>
      <c r="G361" s="106">
        <f t="shared" si="7"/>
        <v>56.64</v>
      </c>
    </row>
    <row r="362" spans="1:7" s="107" customFormat="1" x14ac:dyDescent="0.25">
      <c r="A362" s="129" t="s">
        <v>1100</v>
      </c>
      <c r="B362" s="123" t="s">
        <v>660</v>
      </c>
      <c r="C362" s="110" t="s">
        <v>555</v>
      </c>
      <c r="D362" s="123" t="s">
        <v>661</v>
      </c>
      <c r="E362" s="126">
        <v>7</v>
      </c>
      <c r="F362" s="106">
        <v>10.199999999999999</v>
      </c>
      <c r="G362" s="106">
        <f t="shared" si="7"/>
        <v>71.399999999999991</v>
      </c>
    </row>
    <row r="363" spans="1:7" s="107" customFormat="1" x14ac:dyDescent="0.25">
      <c r="A363" s="129" t="s">
        <v>1101</v>
      </c>
      <c r="B363" s="123" t="s">
        <v>660</v>
      </c>
      <c r="C363" s="110" t="s">
        <v>556</v>
      </c>
      <c r="D363" s="123" t="s">
        <v>661</v>
      </c>
      <c r="E363" s="126">
        <v>7</v>
      </c>
      <c r="F363" s="106">
        <v>45.2</v>
      </c>
      <c r="G363" s="106">
        <f t="shared" si="7"/>
        <v>316.40000000000003</v>
      </c>
    </row>
    <row r="364" spans="1:7" s="107" customFormat="1" x14ac:dyDescent="0.25">
      <c r="A364" s="129" t="s">
        <v>1102</v>
      </c>
      <c r="B364" s="123" t="s">
        <v>660</v>
      </c>
      <c r="C364" s="110" t="s">
        <v>557</v>
      </c>
      <c r="D364" s="123" t="s">
        <v>661</v>
      </c>
      <c r="E364" s="126">
        <v>1</v>
      </c>
      <c r="F364" s="106">
        <v>84</v>
      </c>
      <c r="G364" s="106">
        <f t="shared" si="7"/>
        <v>84</v>
      </c>
    </row>
    <row r="365" spans="1:7" s="107" customFormat="1" x14ac:dyDescent="0.25">
      <c r="A365" s="129" t="s">
        <v>1103</v>
      </c>
      <c r="B365" s="123" t="s">
        <v>660</v>
      </c>
      <c r="C365" s="110" t="s">
        <v>558</v>
      </c>
      <c r="D365" s="123" t="s">
        <v>661</v>
      </c>
      <c r="E365" s="126">
        <v>56</v>
      </c>
      <c r="F365" s="106">
        <v>4.28</v>
      </c>
      <c r="G365" s="106">
        <f t="shared" si="7"/>
        <v>239.68</v>
      </c>
    </row>
    <row r="366" spans="1:7" s="107" customFormat="1" x14ac:dyDescent="0.25">
      <c r="A366" s="129" t="s">
        <v>1104</v>
      </c>
      <c r="B366" s="123" t="s">
        <v>660</v>
      </c>
      <c r="C366" s="110" t="s">
        <v>559</v>
      </c>
      <c r="D366" s="123" t="s">
        <v>661</v>
      </c>
      <c r="E366" s="126">
        <v>201</v>
      </c>
      <c r="F366" s="106">
        <v>2.8</v>
      </c>
      <c r="G366" s="106">
        <f t="shared" si="7"/>
        <v>562.79999999999995</v>
      </c>
    </row>
    <row r="367" spans="1:7" s="107" customFormat="1" x14ac:dyDescent="0.25">
      <c r="A367" s="129" t="s">
        <v>1105</v>
      </c>
      <c r="B367" s="123" t="s">
        <v>660</v>
      </c>
      <c r="C367" s="110" t="s">
        <v>560</v>
      </c>
      <c r="D367" s="123" t="s">
        <v>661</v>
      </c>
      <c r="E367" s="126">
        <v>60</v>
      </c>
      <c r="F367" s="106">
        <v>9.8800000000000008</v>
      </c>
      <c r="G367" s="106">
        <f t="shared" si="7"/>
        <v>592.80000000000007</v>
      </c>
    </row>
    <row r="368" spans="1:7" s="107" customFormat="1" x14ac:dyDescent="0.25">
      <c r="A368" s="129" t="s">
        <v>1106</v>
      </c>
      <c r="B368" s="123" t="s">
        <v>660</v>
      </c>
      <c r="C368" s="110" t="s">
        <v>561</v>
      </c>
      <c r="D368" s="123" t="s">
        <v>661</v>
      </c>
      <c r="E368" s="126">
        <v>11</v>
      </c>
      <c r="F368" s="106">
        <v>7.08</v>
      </c>
      <c r="G368" s="106">
        <f t="shared" si="7"/>
        <v>77.88</v>
      </c>
    </row>
    <row r="369" spans="1:7" s="107" customFormat="1" x14ac:dyDescent="0.25">
      <c r="A369" s="129" t="s">
        <v>1107</v>
      </c>
      <c r="B369" s="123" t="s">
        <v>660</v>
      </c>
      <c r="C369" s="110" t="s">
        <v>562</v>
      </c>
      <c r="D369" s="123" t="s">
        <v>662</v>
      </c>
      <c r="E369" s="126">
        <v>2</v>
      </c>
      <c r="F369" s="106">
        <v>3.2</v>
      </c>
      <c r="G369" s="106">
        <f t="shared" si="7"/>
        <v>6.4</v>
      </c>
    </row>
    <row r="370" spans="1:7" s="107" customFormat="1" x14ac:dyDescent="0.25">
      <c r="A370" s="129" t="s">
        <v>1108</v>
      </c>
      <c r="B370" s="123" t="s">
        <v>660</v>
      </c>
      <c r="C370" s="110" t="s">
        <v>563</v>
      </c>
      <c r="D370" s="123" t="s">
        <v>662</v>
      </c>
      <c r="E370" s="126">
        <v>17</v>
      </c>
      <c r="F370" s="106">
        <v>3.2</v>
      </c>
      <c r="G370" s="106">
        <f t="shared" si="7"/>
        <v>54.400000000000006</v>
      </c>
    </row>
    <row r="371" spans="1:7" s="107" customFormat="1" x14ac:dyDescent="0.25">
      <c r="A371" s="129" t="s">
        <v>1109</v>
      </c>
      <c r="B371" s="123" t="s">
        <v>660</v>
      </c>
      <c r="C371" s="110" t="s">
        <v>564</v>
      </c>
      <c r="D371" s="123" t="s">
        <v>661</v>
      </c>
      <c r="E371" s="126">
        <v>60</v>
      </c>
      <c r="F371" s="106">
        <v>3.84</v>
      </c>
      <c r="G371" s="106">
        <f t="shared" si="7"/>
        <v>230.39999999999998</v>
      </c>
    </row>
    <row r="372" spans="1:7" s="107" customFormat="1" x14ac:dyDescent="0.25">
      <c r="A372" s="129" t="s">
        <v>1110</v>
      </c>
      <c r="B372" s="123" t="s">
        <v>660</v>
      </c>
      <c r="C372" s="110" t="s">
        <v>565</v>
      </c>
      <c r="D372" s="123" t="s">
        <v>661</v>
      </c>
      <c r="E372" s="126">
        <v>60</v>
      </c>
      <c r="F372" s="106">
        <v>4.4800000000000004</v>
      </c>
      <c r="G372" s="106">
        <f t="shared" si="7"/>
        <v>268.8</v>
      </c>
    </row>
    <row r="373" spans="1:7" s="107" customFormat="1" x14ac:dyDescent="0.25">
      <c r="A373" s="129" t="s">
        <v>1111</v>
      </c>
      <c r="B373" s="123" t="s">
        <v>660</v>
      </c>
      <c r="C373" s="110" t="s">
        <v>566</v>
      </c>
      <c r="D373" s="123" t="s">
        <v>661</v>
      </c>
      <c r="E373" s="126">
        <v>10</v>
      </c>
      <c r="F373" s="106">
        <v>25.8</v>
      </c>
      <c r="G373" s="106">
        <f t="shared" si="7"/>
        <v>258</v>
      </c>
    </row>
    <row r="374" spans="1:7" s="107" customFormat="1" x14ac:dyDescent="0.25">
      <c r="A374" s="129" t="s">
        <v>1112</v>
      </c>
      <c r="B374" s="123" t="s">
        <v>660</v>
      </c>
      <c r="C374" s="110" t="s">
        <v>567</v>
      </c>
      <c r="D374" s="123" t="s">
        <v>661</v>
      </c>
      <c r="E374" s="126">
        <v>10</v>
      </c>
      <c r="F374" s="106">
        <v>3.8</v>
      </c>
      <c r="G374" s="106">
        <f t="shared" si="7"/>
        <v>38</v>
      </c>
    </row>
    <row r="375" spans="1:7" s="107" customFormat="1" x14ac:dyDescent="0.25">
      <c r="A375" s="129" t="s">
        <v>1113</v>
      </c>
      <c r="B375" s="123" t="s">
        <v>660</v>
      </c>
      <c r="C375" s="110" t="s">
        <v>568</v>
      </c>
      <c r="D375" s="123" t="s">
        <v>662</v>
      </c>
      <c r="E375" s="126">
        <v>20</v>
      </c>
      <c r="F375" s="106">
        <v>14.96</v>
      </c>
      <c r="G375" s="106">
        <f t="shared" si="7"/>
        <v>299.20000000000005</v>
      </c>
    </row>
    <row r="376" spans="1:7" s="107" customFormat="1" x14ac:dyDescent="0.25">
      <c r="A376" s="129" t="s">
        <v>1114</v>
      </c>
      <c r="B376" s="123" t="s">
        <v>660</v>
      </c>
      <c r="C376" s="110" t="s">
        <v>569</v>
      </c>
      <c r="D376" s="123" t="s">
        <v>661</v>
      </c>
      <c r="E376" s="126">
        <v>60</v>
      </c>
      <c r="F376" s="106">
        <v>4.8</v>
      </c>
      <c r="G376" s="106">
        <f t="shared" si="7"/>
        <v>288</v>
      </c>
    </row>
    <row r="377" spans="1:7" s="107" customFormat="1" x14ac:dyDescent="0.25">
      <c r="A377" s="129" t="s">
        <v>1115</v>
      </c>
      <c r="B377" s="123" t="s">
        <v>660</v>
      </c>
      <c r="C377" s="110" t="s">
        <v>570</v>
      </c>
      <c r="D377" s="123" t="s">
        <v>661</v>
      </c>
      <c r="E377" s="126">
        <v>4</v>
      </c>
      <c r="F377" s="106">
        <v>20.8</v>
      </c>
      <c r="G377" s="106">
        <f t="shared" si="7"/>
        <v>83.2</v>
      </c>
    </row>
    <row r="378" spans="1:7" s="107" customFormat="1" x14ac:dyDescent="0.25">
      <c r="A378" s="129" t="s">
        <v>1116</v>
      </c>
      <c r="B378" s="123" t="s">
        <v>660</v>
      </c>
      <c r="C378" s="110" t="s">
        <v>571</v>
      </c>
      <c r="D378" s="123" t="s">
        <v>661</v>
      </c>
      <c r="E378" s="126">
        <v>6</v>
      </c>
      <c r="F378" s="106">
        <v>10.84</v>
      </c>
      <c r="G378" s="106">
        <f t="shared" si="7"/>
        <v>65.039999999999992</v>
      </c>
    </row>
    <row r="379" spans="1:7" s="107" customFormat="1" x14ac:dyDescent="0.25">
      <c r="A379" s="129" t="s">
        <v>1117</v>
      </c>
      <c r="B379" s="123" t="s">
        <v>660</v>
      </c>
      <c r="C379" s="110" t="s">
        <v>572</v>
      </c>
      <c r="D379" s="123" t="s">
        <v>661</v>
      </c>
      <c r="E379" s="126">
        <v>20</v>
      </c>
      <c r="F379" s="106">
        <v>49.2</v>
      </c>
      <c r="G379" s="106">
        <f t="shared" si="7"/>
        <v>984</v>
      </c>
    </row>
    <row r="380" spans="1:7" s="107" customFormat="1" x14ac:dyDescent="0.25">
      <c r="A380" s="129" t="s">
        <v>1118</v>
      </c>
      <c r="B380" s="123" t="s">
        <v>660</v>
      </c>
      <c r="C380" s="110" t="s">
        <v>573</v>
      </c>
      <c r="D380" s="123" t="s">
        <v>661</v>
      </c>
      <c r="E380" s="126">
        <v>20</v>
      </c>
      <c r="F380" s="106">
        <v>109.68</v>
      </c>
      <c r="G380" s="106">
        <f t="shared" si="7"/>
        <v>2193.6000000000004</v>
      </c>
    </row>
    <row r="381" spans="1:7" s="107" customFormat="1" x14ac:dyDescent="0.25">
      <c r="A381" s="129" t="s">
        <v>1119</v>
      </c>
      <c r="B381" s="123" t="s">
        <v>660</v>
      </c>
      <c r="C381" s="110" t="s">
        <v>574</v>
      </c>
      <c r="D381" s="123" t="s">
        <v>661</v>
      </c>
      <c r="E381" s="126">
        <v>3</v>
      </c>
      <c r="F381" s="106">
        <v>440</v>
      </c>
      <c r="G381" s="106">
        <f t="shared" si="7"/>
        <v>1320</v>
      </c>
    </row>
    <row r="382" spans="1:7" s="107" customFormat="1" x14ac:dyDescent="0.25">
      <c r="A382" s="129" t="s">
        <v>1120</v>
      </c>
      <c r="B382" s="123" t="s">
        <v>660</v>
      </c>
      <c r="C382" s="110" t="s">
        <v>575</v>
      </c>
      <c r="D382" s="123" t="s">
        <v>661</v>
      </c>
      <c r="E382" s="126">
        <v>9</v>
      </c>
      <c r="F382" s="106">
        <v>13.24</v>
      </c>
      <c r="G382" s="106">
        <f t="shared" si="7"/>
        <v>119.16</v>
      </c>
    </row>
    <row r="383" spans="1:7" s="107" customFormat="1" x14ac:dyDescent="0.25">
      <c r="A383" s="129" t="s">
        <v>1121</v>
      </c>
      <c r="B383" s="123" t="s">
        <v>660</v>
      </c>
      <c r="C383" s="110" t="s">
        <v>576</v>
      </c>
      <c r="D383" s="123" t="s">
        <v>661</v>
      </c>
      <c r="E383" s="126">
        <v>1</v>
      </c>
      <c r="F383" s="106">
        <v>96.76</v>
      </c>
      <c r="G383" s="106">
        <f t="shared" si="7"/>
        <v>96.76</v>
      </c>
    </row>
    <row r="384" spans="1:7" s="107" customFormat="1" x14ac:dyDescent="0.25">
      <c r="A384" s="129" t="s">
        <v>1122</v>
      </c>
      <c r="B384" s="123" t="s">
        <v>660</v>
      </c>
      <c r="C384" s="110" t="s">
        <v>577</v>
      </c>
      <c r="D384" s="123" t="s">
        <v>661</v>
      </c>
      <c r="E384" s="126">
        <v>1</v>
      </c>
      <c r="F384" s="106">
        <v>364</v>
      </c>
      <c r="G384" s="106">
        <f t="shared" si="7"/>
        <v>364</v>
      </c>
    </row>
    <row r="385" spans="1:7" s="107" customFormat="1" x14ac:dyDescent="0.25">
      <c r="A385" s="129" t="s">
        <v>1123</v>
      </c>
      <c r="B385" s="123" t="s">
        <v>660</v>
      </c>
      <c r="C385" s="110" t="s">
        <v>578</v>
      </c>
      <c r="D385" s="123" t="s">
        <v>661</v>
      </c>
      <c r="E385" s="126">
        <v>29</v>
      </c>
      <c r="F385" s="106">
        <v>9.1999999999999993</v>
      </c>
      <c r="G385" s="106">
        <f t="shared" si="7"/>
        <v>266.79999999999995</v>
      </c>
    </row>
    <row r="386" spans="1:7" s="107" customFormat="1" x14ac:dyDescent="0.25">
      <c r="A386" s="129" t="s">
        <v>1124</v>
      </c>
      <c r="B386" s="123" t="s">
        <v>660</v>
      </c>
      <c r="C386" s="110" t="s">
        <v>579</v>
      </c>
      <c r="D386" s="123" t="s">
        <v>661</v>
      </c>
      <c r="E386" s="126">
        <v>38</v>
      </c>
      <c r="F386" s="106">
        <v>1.84</v>
      </c>
      <c r="G386" s="106">
        <f t="shared" si="7"/>
        <v>69.92</v>
      </c>
    </row>
    <row r="387" spans="1:7" s="107" customFormat="1" x14ac:dyDescent="0.25">
      <c r="A387" s="129" t="s">
        <v>1125</v>
      </c>
      <c r="B387" s="123" t="s">
        <v>660</v>
      </c>
      <c r="C387" s="110" t="s">
        <v>580</v>
      </c>
      <c r="D387" s="123" t="s">
        <v>661</v>
      </c>
      <c r="E387" s="126">
        <v>98</v>
      </c>
      <c r="F387" s="106">
        <v>0.4</v>
      </c>
      <c r="G387" s="106">
        <f t="shared" si="7"/>
        <v>39.200000000000003</v>
      </c>
    </row>
    <row r="388" spans="1:7" s="107" customFormat="1" x14ac:dyDescent="0.25">
      <c r="A388" s="129" t="s">
        <v>1126</v>
      </c>
      <c r="B388" s="123" t="s">
        <v>660</v>
      </c>
      <c r="C388" s="110" t="s">
        <v>581</v>
      </c>
      <c r="D388" s="123" t="s">
        <v>661</v>
      </c>
      <c r="E388" s="126">
        <v>192</v>
      </c>
      <c r="F388" s="106">
        <v>4.84</v>
      </c>
      <c r="G388" s="106">
        <f t="shared" si="7"/>
        <v>929.28</v>
      </c>
    </row>
    <row r="389" spans="1:7" s="107" customFormat="1" x14ac:dyDescent="0.25">
      <c r="A389" s="129" t="s">
        <v>1127</v>
      </c>
      <c r="B389" s="123" t="s">
        <v>660</v>
      </c>
      <c r="C389" s="110" t="s">
        <v>582</v>
      </c>
      <c r="D389" s="123" t="s">
        <v>661</v>
      </c>
      <c r="E389" s="126">
        <v>20</v>
      </c>
      <c r="F389" s="106">
        <v>4.84</v>
      </c>
      <c r="G389" s="106">
        <f t="shared" ref="G389:G441" si="8">E389*F389</f>
        <v>96.8</v>
      </c>
    </row>
    <row r="390" spans="1:7" s="107" customFormat="1" x14ac:dyDescent="0.25">
      <c r="A390" s="129" t="s">
        <v>1128</v>
      </c>
      <c r="B390" s="123" t="s">
        <v>660</v>
      </c>
      <c r="C390" s="110" t="s">
        <v>583</v>
      </c>
      <c r="D390" s="123" t="s">
        <v>661</v>
      </c>
      <c r="E390" s="126">
        <v>5</v>
      </c>
      <c r="F390" s="106">
        <v>10.119999999999999</v>
      </c>
      <c r="G390" s="106">
        <f t="shared" si="8"/>
        <v>50.599999999999994</v>
      </c>
    </row>
    <row r="391" spans="1:7" s="107" customFormat="1" x14ac:dyDescent="0.25">
      <c r="A391" s="129" t="s">
        <v>1129</v>
      </c>
      <c r="B391" s="123" t="s">
        <v>660</v>
      </c>
      <c r="C391" s="110" t="s">
        <v>584</v>
      </c>
      <c r="D391" s="123" t="s">
        <v>661</v>
      </c>
      <c r="E391" s="126">
        <v>50</v>
      </c>
      <c r="F391" s="106">
        <v>5.2</v>
      </c>
      <c r="G391" s="106">
        <f t="shared" si="8"/>
        <v>260</v>
      </c>
    </row>
    <row r="392" spans="1:7" s="107" customFormat="1" x14ac:dyDescent="0.25">
      <c r="A392" s="129" t="s">
        <v>1130</v>
      </c>
      <c r="B392" s="123" t="s">
        <v>660</v>
      </c>
      <c r="C392" s="110" t="s">
        <v>585</v>
      </c>
      <c r="D392" s="123" t="s">
        <v>661</v>
      </c>
      <c r="E392" s="126">
        <v>200</v>
      </c>
      <c r="F392" s="106">
        <v>1.92</v>
      </c>
      <c r="G392" s="106">
        <f t="shared" si="8"/>
        <v>384</v>
      </c>
    </row>
    <row r="393" spans="1:7" s="107" customFormat="1" x14ac:dyDescent="0.25">
      <c r="A393" s="129" t="s">
        <v>1131</v>
      </c>
      <c r="B393" s="123" t="s">
        <v>660</v>
      </c>
      <c r="C393" s="110" t="s">
        <v>586</v>
      </c>
      <c r="D393" s="123" t="s">
        <v>661</v>
      </c>
      <c r="E393" s="126">
        <v>400</v>
      </c>
      <c r="F393" s="106">
        <v>1.2</v>
      </c>
      <c r="G393" s="106">
        <f t="shared" si="8"/>
        <v>480</v>
      </c>
    </row>
    <row r="394" spans="1:7" s="107" customFormat="1" x14ac:dyDescent="0.25">
      <c r="A394" s="129" t="s">
        <v>1132</v>
      </c>
      <c r="B394" s="123" t="s">
        <v>660</v>
      </c>
      <c r="C394" s="110" t="s">
        <v>587</v>
      </c>
      <c r="D394" s="123" t="s">
        <v>661</v>
      </c>
      <c r="E394" s="126">
        <v>1</v>
      </c>
      <c r="F394" s="106">
        <v>471.2</v>
      </c>
      <c r="G394" s="106">
        <f t="shared" si="8"/>
        <v>471.2</v>
      </c>
    </row>
    <row r="395" spans="1:7" s="107" customFormat="1" x14ac:dyDescent="0.25">
      <c r="A395" s="129" t="s">
        <v>1133</v>
      </c>
      <c r="B395" s="123" t="s">
        <v>660</v>
      </c>
      <c r="C395" s="110" t="s">
        <v>588</v>
      </c>
      <c r="D395" s="123" t="s">
        <v>661</v>
      </c>
      <c r="E395" s="126">
        <v>1</v>
      </c>
      <c r="F395" s="106">
        <v>42.52</v>
      </c>
      <c r="G395" s="106">
        <f t="shared" si="8"/>
        <v>42.52</v>
      </c>
    </row>
    <row r="396" spans="1:7" s="107" customFormat="1" x14ac:dyDescent="0.25">
      <c r="A396" s="129" t="s">
        <v>1134</v>
      </c>
      <c r="B396" s="123" t="s">
        <v>660</v>
      </c>
      <c r="C396" s="110" t="s">
        <v>589</v>
      </c>
      <c r="D396" s="123" t="s">
        <v>661</v>
      </c>
      <c r="E396" s="126">
        <v>13</v>
      </c>
      <c r="F396" s="106">
        <v>15.32</v>
      </c>
      <c r="G396" s="106">
        <f t="shared" si="8"/>
        <v>199.16</v>
      </c>
    </row>
    <row r="397" spans="1:7" s="107" customFormat="1" x14ac:dyDescent="0.25">
      <c r="A397" s="129" t="s">
        <v>1135</v>
      </c>
      <c r="B397" s="123" t="s">
        <v>660</v>
      </c>
      <c r="C397" s="110" t="s">
        <v>590</v>
      </c>
      <c r="D397" s="123" t="s">
        <v>661</v>
      </c>
      <c r="E397" s="126">
        <v>50</v>
      </c>
      <c r="F397" s="106">
        <v>12.28</v>
      </c>
      <c r="G397" s="106">
        <f t="shared" si="8"/>
        <v>614</v>
      </c>
    </row>
    <row r="398" spans="1:7" s="107" customFormat="1" x14ac:dyDescent="0.25">
      <c r="A398" s="129" t="s">
        <v>1136</v>
      </c>
      <c r="B398" s="123" t="s">
        <v>660</v>
      </c>
      <c r="C398" s="110" t="s">
        <v>591</v>
      </c>
      <c r="D398" s="123" t="s">
        <v>662</v>
      </c>
      <c r="E398" s="126">
        <v>84</v>
      </c>
      <c r="F398" s="106">
        <v>11.8</v>
      </c>
      <c r="G398" s="106">
        <f t="shared" si="8"/>
        <v>991.2</v>
      </c>
    </row>
    <row r="399" spans="1:7" s="107" customFormat="1" x14ac:dyDescent="0.25">
      <c r="A399" s="129" t="s">
        <v>1137</v>
      </c>
      <c r="B399" s="123" t="s">
        <v>660</v>
      </c>
      <c r="C399" s="110" t="s">
        <v>592</v>
      </c>
      <c r="D399" s="123" t="s">
        <v>661</v>
      </c>
      <c r="E399" s="126">
        <v>59</v>
      </c>
      <c r="F399" s="106">
        <v>2.72</v>
      </c>
      <c r="G399" s="106">
        <f t="shared" si="8"/>
        <v>160.48000000000002</v>
      </c>
    </row>
    <row r="400" spans="1:7" s="107" customFormat="1" x14ac:dyDescent="0.25">
      <c r="A400" s="129" t="s">
        <v>1138</v>
      </c>
      <c r="B400" s="123" t="s">
        <v>660</v>
      </c>
      <c r="C400" s="110" t="s">
        <v>593</v>
      </c>
      <c r="D400" s="123" t="s">
        <v>661</v>
      </c>
      <c r="E400" s="126">
        <v>1</v>
      </c>
      <c r="F400" s="106">
        <v>186.8</v>
      </c>
      <c r="G400" s="106">
        <f t="shared" si="8"/>
        <v>186.8</v>
      </c>
    </row>
    <row r="401" spans="1:7" s="107" customFormat="1" x14ac:dyDescent="0.25">
      <c r="A401" s="129" t="s">
        <v>1139</v>
      </c>
      <c r="B401" s="123" t="s">
        <v>660</v>
      </c>
      <c r="C401" s="110" t="s">
        <v>594</v>
      </c>
      <c r="D401" s="123" t="s">
        <v>661</v>
      </c>
      <c r="E401" s="126">
        <v>3</v>
      </c>
      <c r="F401" s="106">
        <v>3.24</v>
      </c>
      <c r="G401" s="106">
        <f t="shared" si="8"/>
        <v>9.7200000000000006</v>
      </c>
    </row>
    <row r="402" spans="1:7" s="107" customFormat="1" x14ac:dyDescent="0.25">
      <c r="A402" s="129" t="s">
        <v>1140</v>
      </c>
      <c r="B402" s="123" t="s">
        <v>660</v>
      </c>
      <c r="C402" s="110" t="s">
        <v>595</v>
      </c>
      <c r="D402" s="123" t="s">
        <v>661</v>
      </c>
      <c r="E402" s="126">
        <v>54</v>
      </c>
      <c r="F402" s="106">
        <v>1.1599999999999999</v>
      </c>
      <c r="G402" s="106">
        <f t="shared" si="8"/>
        <v>62.639999999999993</v>
      </c>
    </row>
    <row r="403" spans="1:7" s="107" customFormat="1" x14ac:dyDescent="0.25">
      <c r="A403" s="129" t="s">
        <v>1141</v>
      </c>
      <c r="B403" s="123" t="s">
        <v>660</v>
      </c>
      <c r="C403" s="110" t="s">
        <v>596</v>
      </c>
      <c r="D403" s="123" t="s">
        <v>661</v>
      </c>
      <c r="E403" s="126">
        <v>38</v>
      </c>
      <c r="F403" s="106">
        <v>1.04</v>
      </c>
      <c r="G403" s="106">
        <f t="shared" si="8"/>
        <v>39.520000000000003</v>
      </c>
    </row>
    <row r="404" spans="1:7" s="107" customFormat="1" x14ac:dyDescent="0.25">
      <c r="A404" s="129" t="s">
        <v>1142</v>
      </c>
      <c r="B404" s="123" t="s">
        <v>660</v>
      </c>
      <c r="C404" s="110" t="s">
        <v>597</v>
      </c>
      <c r="D404" s="123" t="s">
        <v>661</v>
      </c>
      <c r="E404" s="126">
        <v>36</v>
      </c>
      <c r="F404" s="106">
        <v>3.24</v>
      </c>
      <c r="G404" s="106">
        <f t="shared" si="8"/>
        <v>116.64000000000001</v>
      </c>
    </row>
    <row r="405" spans="1:7" s="107" customFormat="1" x14ac:dyDescent="0.25">
      <c r="A405" s="129" t="s">
        <v>1143</v>
      </c>
      <c r="B405" s="123" t="s">
        <v>660</v>
      </c>
      <c r="C405" s="110" t="s">
        <v>598</v>
      </c>
      <c r="D405" s="123" t="s">
        <v>661</v>
      </c>
      <c r="E405" s="126">
        <v>31</v>
      </c>
      <c r="F405" s="106">
        <v>3.52</v>
      </c>
      <c r="G405" s="106">
        <f t="shared" si="8"/>
        <v>109.12</v>
      </c>
    </row>
    <row r="406" spans="1:7" s="107" customFormat="1" x14ac:dyDescent="0.25">
      <c r="A406" s="129" t="s">
        <v>1144</v>
      </c>
      <c r="B406" s="123" t="s">
        <v>660</v>
      </c>
      <c r="C406" s="110" t="s">
        <v>599</v>
      </c>
      <c r="D406" s="123" t="s">
        <v>661</v>
      </c>
      <c r="E406" s="126">
        <v>452</v>
      </c>
      <c r="F406" s="106">
        <v>5.8</v>
      </c>
      <c r="G406" s="106">
        <f t="shared" si="8"/>
        <v>2621.6</v>
      </c>
    </row>
    <row r="407" spans="1:7" s="107" customFormat="1" x14ac:dyDescent="0.25">
      <c r="A407" s="129" t="s">
        <v>1145</v>
      </c>
      <c r="B407" s="123" t="s">
        <v>660</v>
      </c>
      <c r="C407" s="110" t="s">
        <v>600</v>
      </c>
      <c r="D407" s="123" t="s">
        <v>661</v>
      </c>
      <c r="E407" s="126">
        <v>2</v>
      </c>
      <c r="F407" s="106">
        <v>12.88</v>
      </c>
      <c r="G407" s="106">
        <f t="shared" si="8"/>
        <v>25.76</v>
      </c>
    </row>
    <row r="408" spans="1:7" s="107" customFormat="1" x14ac:dyDescent="0.25">
      <c r="A408" s="129" t="s">
        <v>1146</v>
      </c>
      <c r="B408" s="123" t="s">
        <v>660</v>
      </c>
      <c r="C408" s="110" t="s">
        <v>601</v>
      </c>
      <c r="D408" s="123" t="s">
        <v>661</v>
      </c>
      <c r="E408" s="126">
        <v>17</v>
      </c>
      <c r="F408" s="106">
        <v>1.8</v>
      </c>
      <c r="G408" s="106">
        <f t="shared" si="8"/>
        <v>30.6</v>
      </c>
    </row>
    <row r="409" spans="1:7" s="107" customFormat="1" x14ac:dyDescent="0.25">
      <c r="A409" s="129" t="s">
        <v>1147</v>
      </c>
      <c r="B409" s="123" t="s">
        <v>660</v>
      </c>
      <c r="C409" s="110" t="s">
        <v>602</v>
      </c>
      <c r="D409" s="123" t="s">
        <v>661</v>
      </c>
      <c r="E409" s="126">
        <v>15</v>
      </c>
      <c r="F409" s="106">
        <v>1.2</v>
      </c>
      <c r="G409" s="106">
        <f t="shared" si="8"/>
        <v>18</v>
      </c>
    </row>
    <row r="410" spans="1:7" s="107" customFormat="1" x14ac:dyDescent="0.25">
      <c r="A410" s="129" t="s">
        <v>1148</v>
      </c>
      <c r="B410" s="123" t="s">
        <v>660</v>
      </c>
      <c r="C410" s="110" t="s">
        <v>603</v>
      </c>
      <c r="D410" s="123" t="s">
        <v>661</v>
      </c>
      <c r="E410" s="126">
        <v>118</v>
      </c>
      <c r="F410" s="106">
        <v>1.4</v>
      </c>
      <c r="G410" s="106">
        <f t="shared" si="8"/>
        <v>165.2</v>
      </c>
    </row>
    <row r="411" spans="1:7" s="107" customFormat="1" x14ac:dyDescent="0.25">
      <c r="A411" s="129" t="s">
        <v>1149</v>
      </c>
      <c r="B411" s="123" t="s">
        <v>660</v>
      </c>
      <c r="C411" s="110" t="s">
        <v>604</v>
      </c>
      <c r="D411" s="123" t="s">
        <v>661</v>
      </c>
      <c r="E411" s="126">
        <v>5</v>
      </c>
      <c r="F411" s="106">
        <v>4</v>
      </c>
      <c r="G411" s="106">
        <f t="shared" si="8"/>
        <v>20</v>
      </c>
    </row>
    <row r="412" spans="1:7" s="107" customFormat="1" x14ac:dyDescent="0.25">
      <c r="A412" s="129" t="s">
        <v>1150</v>
      </c>
      <c r="B412" s="123" t="s">
        <v>660</v>
      </c>
      <c r="C412" s="110" t="s">
        <v>605</v>
      </c>
      <c r="D412" s="123" t="s">
        <v>661</v>
      </c>
      <c r="E412" s="126">
        <v>21</v>
      </c>
      <c r="F412" s="106">
        <v>4</v>
      </c>
      <c r="G412" s="106">
        <f t="shared" si="8"/>
        <v>84</v>
      </c>
    </row>
    <row r="413" spans="1:7" s="107" customFormat="1" x14ac:dyDescent="0.25">
      <c r="A413" s="129" t="s">
        <v>1151</v>
      </c>
      <c r="B413" s="123" t="s">
        <v>660</v>
      </c>
      <c r="C413" s="110" t="s">
        <v>606</v>
      </c>
      <c r="D413" s="123" t="s">
        <v>661</v>
      </c>
      <c r="E413" s="126">
        <v>180</v>
      </c>
      <c r="F413" s="106">
        <v>9.1999999999999993</v>
      </c>
      <c r="G413" s="106">
        <f t="shared" si="8"/>
        <v>1655.9999999999998</v>
      </c>
    </row>
    <row r="414" spans="1:7" s="107" customFormat="1" x14ac:dyDescent="0.25">
      <c r="A414" s="129" t="s">
        <v>1152</v>
      </c>
      <c r="B414" s="123" t="s">
        <v>660</v>
      </c>
      <c r="C414" s="110" t="s">
        <v>607</v>
      </c>
      <c r="D414" s="123" t="s">
        <v>661</v>
      </c>
      <c r="E414" s="126">
        <v>221</v>
      </c>
      <c r="F414" s="106">
        <v>1.56</v>
      </c>
      <c r="G414" s="106">
        <f t="shared" si="8"/>
        <v>344.76</v>
      </c>
    </row>
    <row r="415" spans="1:7" s="107" customFormat="1" x14ac:dyDescent="0.25">
      <c r="A415" s="129" t="s">
        <v>1153</v>
      </c>
      <c r="B415" s="123" t="s">
        <v>660</v>
      </c>
      <c r="C415" s="110" t="s">
        <v>608</v>
      </c>
      <c r="D415" s="123" t="s">
        <v>661</v>
      </c>
      <c r="E415" s="126">
        <v>6</v>
      </c>
      <c r="F415" s="106">
        <v>2.56</v>
      </c>
      <c r="G415" s="106">
        <f t="shared" si="8"/>
        <v>15.36</v>
      </c>
    </row>
    <row r="416" spans="1:7" s="107" customFormat="1" x14ac:dyDescent="0.25">
      <c r="A416" s="129" t="s">
        <v>1154</v>
      </c>
      <c r="B416" s="123" t="s">
        <v>660</v>
      </c>
      <c r="C416" s="110" t="s">
        <v>609</v>
      </c>
      <c r="D416" s="123" t="s">
        <v>661</v>
      </c>
      <c r="E416" s="126">
        <v>12</v>
      </c>
      <c r="F416" s="106">
        <v>1.6</v>
      </c>
      <c r="G416" s="106">
        <f t="shared" si="8"/>
        <v>19.200000000000003</v>
      </c>
    </row>
    <row r="417" spans="1:7" s="107" customFormat="1" x14ac:dyDescent="0.25">
      <c r="A417" s="129" t="s">
        <v>1155</v>
      </c>
      <c r="B417" s="123" t="s">
        <v>660</v>
      </c>
      <c r="C417" s="110" t="s">
        <v>610</v>
      </c>
      <c r="D417" s="123" t="s">
        <v>661</v>
      </c>
      <c r="E417" s="126">
        <v>155</v>
      </c>
      <c r="F417" s="106">
        <v>3.6</v>
      </c>
      <c r="G417" s="106">
        <f t="shared" si="8"/>
        <v>558</v>
      </c>
    </row>
    <row r="418" spans="1:7" s="107" customFormat="1" x14ac:dyDescent="0.25">
      <c r="A418" s="129" t="s">
        <v>1156</v>
      </c>
      <c r="B418" s="123" t="s">
        <v>660</v>
      </c>
      <c r="C418" s="110" t="s">
        <v>611</v>
      </c>
      <c r="D418" s="123" t="s">
        <v>661</v>
      </c>
      <c r="E418" s="126">
        <v>34</v>
      </c>
      <c r="F418" s="106">
        <v>2.72</v>
      </c>
      <c r="G418" s="106">
        <f t="shared" si="8"/>
        <v>92.48</v>
      </c>
    </row>
    <row r="419" spans="1:7" s="107" customFormat="1" x14ac:dyDescent="0.25">
      <c r="A419" s="129" t="s">
        <v>1157</v>
      </c>
      <c r="B419" s="123" t="s">
        <v>660</v>
      </c>
      <c r="C419" s="110" t="s">
        <v>612</v>
      </c>
      <c r="D419" s="123" t="s">
        <v>661</v>
      </c>
      <c r="E419" s="126">
        <v>92</v>
      </c>
      <c r="F419" s="106">
        <v>3.72</v>
      </c>
      <c r="G419" s="106">
        <f t="shared" si="8"/>
        <v>342.24</v>
      </c>
    </row>
    <row r="420" spans="1:7" s="107" customFormat="1" x14ac:dyDescent="0.25">
      <c r="A420" s="129" t="s">
        <v>1158</v>
      </c>
      <c r="B420" s="123" t="s">
        <v>660</v>
      </c>
      <c r="C420" s="110" t="s">
        <v>613</v>
      </c>
      <c r="D420" s="123" t="s">
        <v>661</v>
      </c>
      <c r="E420" s="126">
        <v>158</v>
      </c>
      <c r="F420" s="106">
        <v>9.1999999999999993</v>
      </c>
      <c r="G420" s="106">
        <f t="shared" si="8"/>
        <v>1453.6</v>
      </c>
    </row>
    <row r="421" spans="1:7" s="107" customFormat="1" x14ac:dyDescent="0.25">
      <c r="A421" s="129" t="s">
        <v>1159</v>
      </c>
      <c r="B421" s="123" t="s">
        <v>660</v>
      </c>
      <c r="C421" s="110" t="s">
        <v>614</v>
      </c>
      <c r="D421" s="123" t="s">
        <v>661</v>
      </c>
      <c r="E421" s="126">
        <v>124</v>
      </c>
      <c r="F421" s="106">
        <v>1.56</v>
      </c>
      <c r="G421" s="106">
        <f t="shared" si="8"/>
        <v>193.44</v>
      </c>
    </row>
    <row r="422" spans="1:7" s="107" customFormat="1" x14ac:dyDescent="0.25">
      <c r="A422" s="129" t="s">
        <v>1160</v>
      </c>
      <c r="B422" s="123" t="s">
        <v>660</v>
      </c>
      <c r="C422" s="110" t="s">
        <v>615</v>
      </c>
      <c r="D422" s="123" t="s">
        <v>661</v>
      </c>
      <c r="E422" s="126">
        <v>361</v>
      </c>
      <c r="F422" s="106">
        <v>2.44</v>
      </c>
      <c r="G422" s="106">
        <f t="shared" si="8"/>
        <v>880.84</v>
      </c>
    </row>
    <row r="423" spans="1:7" s="107" customFormat="1" x14ac:dyDescent="0.25">
      <c r="A423" s="129" t="s">
        <v>1161</v>
      </c>
      <c r="B423" s="123" t="s">
        <v>660</v>
      </c>
      <c r="C423" s="110" t="s">
        <v>616</v>
      </c>
      <c r="D423" s="123" t="s">
        <v>661</v>
      </c>
      <c r="E423" s="126">
        <v>15</v>
      </c>
      <c r="F423" s="106">
        <v>3.36</v>
      </c>
      <c r="G423" s="106">
        <f t="shared" si="8"/>
        <v>50.4</v>
      </c>
    </row>
    <row r="424" spans="1:7" s="107" customFormat="1" x14ac:dyDescent="0.25">
      <c r="A424" s="129" t="s">
        <v>1162</v>
      </c>
      <c r="B424" s="123" t="s">
        <v>660</v>
      </c>
      <c r="C424" s="110" t="s">
        <v>617</v>
      </c>
      <c r="D424" s="123" t="s">
        <v>661</v>
      </c>
      <c r="E424" s="126">
        <v>38</v>
      </c>
      <c r="F424" s="106">
        <v>1.92</v>
      </c>
      <c r="G424" s="106">
        <f t="shared" si="8"/>
        <v>72.959999999999994</v>
      </c>
    </row>
    <row r="425" spans="1:7" s="107" customFormat="1" x14ac:dyDescent="0.25">
      <c r="A425" s="129" t="s">
        <v>1163</v>
      </c>
      <c r="B425" s="123" t="s">
        <v>660</v>
      </c>
      <c r="C425" s="110" t="s">
        <v>618</v>
      </c>
      <c r="D425" s="123" t="s">
        <v>661</v>
      </c>
      <c r="E425" s="126">
        <v>2</v>
      </c>
      <c r="F425" s="106">
        <v>1.6</v>
      </c>
      <c r="G425" s="106">
        <f t="shared" si="8"/>
        <v>3.2</v>
      </c>
    </row>
    <row r="426" spans="1:7" s="107" customFormat="1" x14ac:dyDescent="0.25">
      <c r="A426" s="129" t="s">
        <v>1164</v>
      </c>
      <c r="B426" s="123" t="s">
        <v>660</v>
      </c>
      <c r="C426" s="110" t="s">
        <v>619</v>
      </c>
      <c r="D426" s="123" t="s">
        <v>661</v>
      </c>
      <c r="E426" s="126">
        <v>31</v>
      </c>
      <c r="F426" s="106">
        <v>8</v>
      </c>
      <c r="G426" s="106">
        <f t="shared" si="8"/>
        <v>248</v>
      </c>
    </row>
    <row r="427" spans="1:7" s="107" customFormat="1" x14ac:dyDescent="0.25">
      <c r="A427" s="129" t="s">
        <v>1165</v>
      </c>
      <c r="B427" s="123" t="s">
        <v>660</v>
      </c>
      <c r="C427" s="110" t="s">
        <v>620</v>
      </c>
      <c r="D427" s="123" t="s">
        <v>661</v>
      </c>
      <c r="E427" s="126">
        <v>96</v>
      </c>
      <c r="F427" s="106">
        <v>1.72</v>
      </c>
      <c r="G427" s="106">
        <f t="shared" si="8"/>
        <v>165.12</v>
      </c>
    </row>
    <row r="428" spans="1:7" s="107" customFormat="1" x14ac:dyDescent="0.25">
      <c r="A428" s="129" t="s">
        <v>1166</v>
      </c>
      <c r="B428" s="123" t="s">
        <v>660</v>
      </c>
      <c r="C428" s="110" t="s">
        <v>621</v>
      </c>
      <c r="D428" s="123" t="s">
        <v>661</v>
      </c>
      <c r="E428" s="126">
        <v>492</v>
      </c>
      <c r="F428" s="106">
        <v>2.2400000000000002</v>
      </c>
      <c r="G428" s="106">
        <f t="shared" si="8"/>
        <v>1102.0800000000002</v>
      </c>
    </row>
    <row r="429" spans="1:7" s="107" customFormat="1" x14ac:dyDescent="0.25">
      <c r="A429" s="129" t="s">
        <v>1167</v>
      </c>
      <c r="B429" s="123" t="s">
        <v>660</v>
      </c>
      <c r="C429" s="110" t="s">
        <v>622</v>
      </c>
      <c r="D429" s="123" t="s">
        <v>661</v>
      </c>
      <c r="E429" s="126">
        <v>39</v>
      </c>
      <c r="F429" s="106">
        <v>2.84</v>
      </c>
      <c r="G429" s="106">
        <f t="shared" si="8"/>
        <v>110.75999999999999</v>
      </c>
    </row>
    <row r="430" spans="1:7" s="107" customFormat="1" x14ac:dyDescent="0.25">
      <c r="A430" s="129" t="s">
        <v>1168</v>
      </c>
      <c r="B430" s="123" t="s">
        <v>660</v>
      </c>
      <c r="C430" s="110" t="s">
        <v>623</v>
      </c>
      <c r="D430" s="123" t="s">
        <v>661</v>
      </c>
      <c r="E430" s="126">
        <v>10</v>
      </c>
      <c r="F430" s="106">
        <v>1.6</v>
      </c>
      <c r="G430" s="106">
        <f t="shared" si="8"/>
        <v>16</v>
      </c>
    </row>
    <row r="431" spans="1:7" s="107" customFormat="1" x14ac:dyDescent="0.25">
      <c r="A431" s="129" t="s">
        <v>1169</v>
      </c>
      <c r="B431" s="123" t="s">
        <v>660</v>
      </c>
      <c r="C431" s="110" t="s">
        <v>624</v>
      </c>
      <c r="D431" s="123" t="s">
        <v>661</v>
      </c>
      <c r="E431" s="126">
        <v>180</v>
      </c>
      <c r="F431" s="106">
        <v>1.2</v>
      </c>
      <c r="G431" s="106">
        <f t="shared" si="8"/>
        <v>216</v>
      </c>
    </row>
    <row r="432" spans="1:7" s="107" customFormat="1" x14ac:dyDescent="0.25">
      <c r="A432" s="129" t="s">
        <v>1170</v>
      </c>
      <c r="B432" s="123" t="s">
        <v>660</v>
      </c>
      <c r="C432" s="110" t="s">
        <v>625</v>
      </c>
      <c r="D432" s="123" t="s">
        <v>661</v>
      </c>
      <c r="E432" s="126">
        <v>412</v>
      </c>
      <c r="F432" s="106">
        <v>1.8</v>
      </c>
      <c r="G432" s="106">
        <f t="shared" si="8"/>
        <v>741.6</v>
      </c>
    </row>
    <row r="433" spans="1:7" s="107" customFormat="1" x14ac:dyDescent="0.25">
      <c r="A433" s="129" t="s">
        <v>1171</v>
      </c>
      <c r="B433" s="123" t="s">
        <v>660</v>
      </c>
      <c r="C433" s="110" t="s">
        <v>626</v>
      </c>
      <c r="D433" s="123" t="s">
        <v>661</v>
      </c>
      <c r="E433" s="126">
        <v>5</v>
      </c>
      <c r="F433" s="106">
        <v>7.56</v>
      </c>
      <c r="G433" s="106">
        <f t="shared" si="8"/>
        <v>37.799999999999997</v>
      </c>
    </row>
    <row r="434" spans="1:7" s="107" customFormat="1" x14ac:dyDescent="0.25">
      <c r="A434" s="129" t="s">
        <v>1172</v>
      </c>
      <c r="B434" s="123" t="s">
        <v>660</v>
      </c>
      <c r="C434" s="110" t="s">
        <v>627</v>
      </c>
      <c r="D434" s="123" t="s">
        <v>661</v>
      </c>
      <c r="E434" s="126">
        <v>6</v>
      </c>
      <c r="F434" s="106">
        <v>7.56</v>
      </c>
      <c r="G434" s="106">
        <f t="shared" si="8"/>
        <v>45.36</v>
      </c>
    </row>
    <row r="435" spans="1:7" s="107" customFormat="1" x14ac:dyDescent="0.25">
      <c r="A435" s="129" t="s">
        <v>1173</v>
      </c>
      <c r="B435" s="123" t="s">
        <v>660</v>
      </c>
      <c r="C435" s="110" t="s">
        <v>628</v>
      </c>
      <c r="D435" s="123" t="s">
        <v>661</v>
      </c>
      <c r="E435" s="126">
        <v>3</v>
      </c>
      <c r="F435" s="106">
        <v>9.92</v>
      </c>
      <c r="G435" s="106">
        <f t="shared" si="8"/>
        <v>29.759999999999998</v>
      </c>
    </row>
    <row r="436" spans="1:7" s="107" customFormat="1" x14ac:dyDescent="0.25">
      <c r="A436" s="129" t="s">
        <v>1174</v>
      </c>
      <c r="B436" s="123" t="s">
        <v>660</v>
      </c>
      <c r="C436" s="110" t="s">
        <v>629</v>
      </c>
      <c r="D436" s="123" t="s">
        <v>661</v>
      </c>
      <c r="E436" s="126">
        <v>7</v>
      </c>
      <c r="F436" s="106">
        <v>7.56</v>
      </c>
      <c r="G436" s="106">
        <f t="shared" si="8"/>
        <v>52.919999999999995</v>
      </c>
    </row>
    <row r="437" spans="1:7" s="107" customFormat="1" x14ac:dyDescent="0.25">
      <c r="A437" s="129" t="s">
        <v>1175</v>
      </c>
      <c r="B437" s="123" t="s">
        <v>660</v>
      </c>
      <c r="C437" s="110" t="s">
        <v>630</v>
      </c>
      <c r="D437" s="123" t="s">
        <v>661</v>
      </c>
      <c r="E437" s="126">
        <v>6</v>
      </c>
      <c r="F437" s="106">
        <v>7.56</v>
      </c>
      <c r="G437" s="106">
        <f t="shared" si="8"/>
        <v>45.36</v>
      </c>
    </row>
    <row r="438" spans="1:7" s="107" customFormat="1" x14ac:dyDescent="0.25">
      <c r="A438" s="129" t="s">
        <v>1176</v>
      </c>
      <c r="B438" s="123" t="s">
        <v>660</v>
      </c>
      <c r="C438" s="110" t="s">
        <v>631</v>
      </c>
      <c r="D438" s="123" t="s">
        <v>661</v>
      </c>
      <c r="E438" s="126">
        <v>23</v>
      </c>
      <c r="F438" s="106">
        <v>2.12</v>
      </c>
      <c r="G438" s="106">
        <f t="shared" si="8"/>
        <v>48.760000000000005</v>
      </c>
    </row>
    <row r="439" spans="1:7" s="107" customFormat="1" x14ac:dyDescent="0.25">
      <c r="A439" s="129" t="s">
        <v>1177</v>
      </c>
      <c r="B439" s="123" t="s">
        <v>660</v>
      </c>
      <c r="C439" s="110" t="s">
        <v>633</v>
      </c>
      <c r="D439" s="123" t="s">
        <v>661</v>
      </c>
      <c r="E439" s="126">
        <v>6</v>
      </c>
      <c r="F439" s="106">
        <v>7.76</v>
      </c>
      <c r="G439" s="106">
        <f t="shared" si="8"/>
        <v>46.56</v>
      </c>
    </row>
    <row r="440" spans="1:7" s="107" customFormat="1" x14ac:dyDescent="0.25">
      <c r="A440" s="129" t="s">
        <v>1178</v>
      </c>
      <c r="B440" s="123" t="s">
        <v>660</v>
      </c>
      <c r="C440" s="110" t="s">
        <v>634</v>
      </c>
      <c r="D440" s="123" t="s">
        <v>661</v>
      </c>
      <c r="E440" s="126">
        <v>1</v>
      </c>
      <c r="F440" s="106">
        <v>327.27999999999997</v>
      </c>
      <c r="G440" s="106">
        <f t="shared" si="8"/>
        <v>327.27999999999997</v>
      </c>
    </row>
    <row r="441" spans="1:7" s="107" customFormat="1" x14ac:dyDescent="0.25">
      <c r="A441" s="129" t="s">
        <v>1179</v>
      </c>
      <c r="B441" s="123" t="s">
        <v>660</v>
      </c>
      <c r="C441" s="110" t="s">
        <v>635</v>
      </c>
      <c r="D441" s="123" t="s">
        <v>661</v>
      </c>
      <c r="E441" s="126">
        <v>6</v>
      </c>
      <c r="F441" s="106">
        <v>36</v>
      </c>
      <c r="G441" s="106">
        <f t="shared" si="8"/>
        <v>216</v>
      </c>
    </row>
    <row r="442" spans="1:7" s="107" customFormat="1" ht="15.75" x14ac:dyDescent="0.25">
      <c r="A442" s="129" t="s">
        <v>1180</v>
      </c>
      <c r="B442" s="123" t="s">
        <v>660</v>
      </c>
      <c r="C442" s="85" t="s">
        <v>332</v>
      </c>
      <c r="D442" s="123" t="s">
        <v>661</v>
      </c>
      <c r="E442" s="126">
        <v>30000</v>
      </c>
      <c r="F442" s="106">
        <v>2.2999999999999998</v>
      </c>
      <c r="G442" s="106">
        <f>E442*F442</f>
        <v>69000</v>
      </c>
    </row>
    <row r="443" spans="1:7" s="107" customFormat="1" ht="15.75" x14ac:dyDescent="0.25">
      <c r="A443" s="129" t="s">
        <v>1181</v>
      </c>
      <c r="B443" s="123" t="s">
        <v>660</v>
      </c>
      <c r="C443" s="85" t="s">
        <v>333</v>
      </c>
      <c r="D443" s="123" t="s">
        <v>661</v>
      </c>
      <c r="E443" s="126">
        <v>19000</v>
      </c>
      <c r="F443" s="106">
        <v>2.8</v>
      </c>
      <c r="G443" s="106">
        <f t="shared" ref="G443:G460" si="9">E443*F443</f>
        <v>53200</v>
      </c>
    </row>
    <row r="444" spans="1:7" s="107" customFormat="1" ht="15.75" x14ac:dyDescent="0.25">
      <c r="A444" s="129" t="s">
        <v>1182</v>
      </c>
      <c r="B444" s="123" t="s">
        <v>660</v>
      </c>
      <c r="C444" s="85" t="s">
        <v>334</v>
      </c>
      <c r="D444" s="123" t="s">
        <v>661</v>
      </c>
      <c r="E444" s="126">
        <v>24550</v>
      </c>
      <c r="F444" s="106">
        <v>3</v>
      </c>
      <c r="G444" s="106">
        <f t="shared" si="9"/>
        <v>73650</v>
      </c>
    </row>
    <row r="445" spans="1:7" s="107" customFormat="1" ht="15.75" x14ac:dyDescent="0.25">
      <c r="A445" s="129" t="s">
        <v>1183</v>
      </c>
      <c r="B445" s="123" t="s">
        <v>660</v>
      </c>
      <c r="C445" s="85" t="s">
        <v>335</v>
      </c>
      <c r="D445" s="123" t="s">
        <v>661</v>
      </c>
      <c r="E445" s="126">
        <v>8000</v>
      </c>
      <c r="F445" s="106">
        <v>6.5</v>
      </c>
      <c r="G445" s="106">
        <f t="shared" si="9"/>
        <v>52000</v>
      </c>
    </row>
    <row r="446" spans="1:7" s="107" customFormat="1" ht="15.75" x14ac:dyDescent="0.25">
      <c r="A446" s="129" t="s">
        <v>1184</v>
      </c>
      <c r="B446" s="123" t="s">
        <v>660</v>
      </c>
      <c r="C446" s="85" t="s">
        <v>638</v>
      </c>
      <c r="D446" s="123" t="s">
        <v>661</v>
      </c>
      <c r="E446" s="126">
        <v>18000</v>
      </c>
      <c r="F446" s="106">
        <v>1.8</v>
      </c>
      <c r="G446" s="106">
        <f t="shared" si="9"/>
        <v>32400</v>
      </c>
    </row>
    <row r="447" spans="1:7" s="107" customFormat="1" ht="15.75" x14ac:dyDescent="0.25">
      <c r="A447" s="129" t="s">
        <v>1185</v>
      </c>
      <c r="B447" s="123" t="s">
        <v>660</v>
      </c>
      <c r="C447" s="85" t="s">
        <v>639</v>
      </c>
      <c r="D447" s="123" t="s">
        <v>661</v>
      </c>
      <c r="E447" s="126">
        <v>30000</v>
      </c>
      <c r="F447" s="106">
        <v>2.2000000000000002</v>
      </c>
      <c r="G447" s="106">
        <f t="shared" si="9"/>
        <v>66000</v>
      </c>
    </row>
    <row r="448" spans="1:7" s="107" customFormat="1" ht="15.75" x14ac:dyDescent="0.25">
      <c r="A448" s="129" t="s">
        <v>1186</v>
      </c>
      <c r="B448" s="123" t="s">
        <v>660</v>
      </c>
      <c r="C448" s="85" t="s">
        <v>640</v>
      </c>
      <c r="D448" s="123" t="s">
        <v>661</v>
      </c>
      <c r="E448" s="126">
        <v>3000</v>
      </c>
      <c r="F448" s="106">
        <v>2.5</v>
      </c>
      <c r="G448" s="106">
        <f t="shared" si="9"/>
        <v>7500</v>
      </c>
    </row>
    <row r="449" spans="1:7" s="107" customFormat="1" ht="15.75" x14ac:dyDescent="0.25">
      <c r="A449" s="129" t="s">
        <v>1187</v>
      </c>
      <c r="B449" s="123" t="s">
        <v>660</v>
      </c>
      <c r="C449" s="85" t="s">
        <v>641</v>
      </c>
      <c r="D449" s="123" t="s">
        <v>661</v>
      </c>
      <c r="E449" s="126">
        <v>2000</v>
      </c>
      <c r="F449" s="106">
        <v>3</v>
      </c>
      <c r="G449" s="106">
        <f t="shared" si="9"/>
        <v>6000</v>
      </c>
    </row>
    <row r="450" spans="1:7" s="107" customFormat="1" ht="15.75" x14ac:dyDescent="0.25">
      <c r="A450" s="129" t="s">
        <v>1188</v>
      </c>
      <c r="B450" s="123" t="s">
        <v>660</v>
      </c>
      <c r="C450" s="85" t="s">
        <v>642</v>
      </c>
      <c r="D450" s="123" t="s">
        <v>661</v>
      </c>
      <c r="E450" s="126">
        <v>1000</v>
      </c>
      <c r="F450" s="106">
        <v>3.8</v>
      </c>
      <c r="G450" s="106">
        <f t="shared" si="9"/>
        <v>3800</v>
      </c>
    </row>
    <row r="451" spans="1:7" s="107" customFormat="1" ht="15.75" x14ac:dyDescent="0.25">
      <c r="A451" s="129" t="s">
        <v>1189</v>
      </c>
      <c r="B451" s="123" t="s">
        <v>660</v>
      </c>
      <c r="C451" s="85" t="s">
        <v>644</v>
      </c>
      <c r="D451" s="123" t="s">
        <v>661</v>
      </c>
      <c r="E451" s="126">
        <v>3600</v>
      </c>
      <c r="F451" s="106">
        <v>4.4000000000000004</v>
      </c>
      <c r="G451" s="106">
        <f t="shared" si="9"/>
        <v>15840.000000000002</v>
      </c>
    </row>
    <row r="452" spans="1:7" s="107" customFormat="1" ht="15.75" x14ac:dyDescent="0.25">
      <c r="A452" s="129" t="s">
        <v>1190</v>
      </c>
      <c r="B452" s="123" t="s">
        <v>660</v>
      </c>
      <c r="C452" s="85" t="s">
        <v>645</v>
      </c>
      <c r="D452" s="123" t="s">
        <v>661</v>
      </c>
      <c r="E452" s="126">
        <v>2400</v>
      </c>
      <c r="F452" s="106">
        <v>4.4000000000000004</v>
      </c>
      <c r="G452" s="106">
        <f t="shared" si="9"/>
        <v>10560</v>
      </c>
    </row>
    <row r="453" spans="1:7" s="107" customFormat="1" ht="15.75" x14ac:dyDescent="0.25">
      <c r="A453" s="129" t="s">
        <v>1191</v>
      </c>
      <c r="B453" s="123" t="s">
        <v>660</v>
      </c>
      <c r="C453" s="85" t="s">
        <v>647</v>
      </c>
      <c r="D453" s="123" t="s">
        <v>661</v>
      </c>
      <c r="E453" s="126">
        <v>1800</v>
      </c>
      <c r="F453" s="106">
        <v>4.4000000000000004</v>
      </c>
      <c r="G453" s="106">
        <f t="shared" si="9"/>
        <v>7920.0000000000009</v>
      </c>
    </row>
    <row r="454" spans="1:7" s="107" customFormat="1" ht="15.75" x14ac:dyDescent="0.25">
      <c r="A454" s="129" t="s">
        <v>1192</v>
      </c>
      <c r="B454" s="123" t="s">
        <v>660</v>
      </c>
      <c r="C454" s="85" t="s">
        <v>648</v>
      </c>
      <c r="D454" s="123" t="s">
        <v>661</v>
      </c>
      <c r="E454" s="126">
        <v>3000</v>
      </c>
      <c r="F454" s="106">
        <v>4.4000000000000004</v>
      </c>
      <c r="G454" s="106">
        <f t="shared" si="9"/>
        <v>13200.000000000002</v>
      </c>
    </row>
    <row r="455" spans="1:7" s="107" customFormat="1" ht="15.75" x14ac:dyDescent="0.25">
      <c r="A455" s="129" t="s">
        <v>1193</v>
      </c>
      <c r="B455" s="123" t="s">
        <v>660</v>
      </c>
      <c r="C455" s="85" t="s">
        <v>649</v>
      </c>
      <c r="D455" s="123" t="s">
        <v>661</v>
      </c>
      <c r="E455" s="126">
        <v>1800</v>
      </c>
      <c r="F455" s="106">
        <v>4.4000000000000004</v>
      </c>
      <c r="G455" s="106">
        <f t="shared" si="9"/>
        <v>7920.0000000000009</v>
      </c>
    </row>
    <row r="456" spans="1:7" s="107" customFormat="1" ht="15.75" x14ac:dyDescent="0.25">
      <c r="A456" s="129" t="s">
        <v>1194</v>
      </c>
      <c r="B456" s="123" t="s">
        <v>660</v>
      </c>
      <c r="C456" s="85" t="s">
        <v>650</v>
      </c>
      <c r="D456" s="123" t="s">
        <v>661</v>
      </c>
      <c r="E456" s="126">
        <v>300</v>
      </c>
      <c r="F456" s="106">
        <v>4.4000000000000004</v>
      </c>
      <c r="G456" s="106">
        <f t="shared" si="9"/>
        <v>1320</v>
      </c>
    </row>
    <row r="457" spans="1:7" s="107" customFormat="1" ht="15.75" x14ac:dyDescent="0.25">
      <c r="A457" s="129" t="s">
        <v>1195</v>
      </c>
      <c r="B457" s="123" t="s">
        <v>660</v>
      </c>
      <c r="C457" s="85" t="s">
        <v>651</v>
      </c>
      <c r="D457" s="123" t="s">
        <v>666</v>
      </c>
      <c r="E457" s="126">
        <v>12000</v>
      </c>
      <c r="F457" s="106">
        <v>1.5</v>
      </c>
      <c r="G457" s="106">
        <f t="shared" si="9"/>
        <v>18000</v>
      </c>
    </row>
    <row r="458" spans="1:7" s="107" customFormat="1" ht="15.75" x14ac:dyDescent="0.25">
      <c r="A458" s="129" t="s">
        <v>1196</v>
      </c>
      <c r="B458" s="123" t="s">
        <v>660</v>
      </c>
      <c r="C458" s="85" t="s">
        <v>656</v>
      </c>
      <c r="D458" s="123" t="s">
        <v>661</v>
      </c>
      <c r="E458" s="126">
        <v>42000</v>
      </c>
      <c r="F458" s="106">
        <v>2.2000000000000002</v>
      </c>
      <c r="G458" s="106">
        <f t="shared" si="9"/>
        <v>92400.000000000015</v>
      </c>
    </row>
    <row r="459" spans="1:7" s="107" customFormat="1" ht="15.75" x14ac:dyDescent="0.25">
      <c r="A459" s="129" t="s">
        <v>1197</v>
      </c>
      <c r="B459" s="123" t="s">
        <v>660</v>
      </c>
      <c r="C459" s="85" t="s">
        <v>657</v>
      </c>
      <c r="D459" s="123" t="s">
        <v>661</v>
      </c>
      <c r="E459" s="126">
        <v>12000</v>
      </c>
      <c r="F459" s="106">
        <v>2.2000000000000002</v>
      </c>
      <c r="G459" s="106">
        <f t="shared" si="9"/>
        <v>26400.000000000004</v>
      </c>
    </row>
    <row r="460" spans="1:7" s="107" customFormat="1" ht="15.75" x14ac:dyDescent="0.25">
      <c r="A460" s="129" t="s">
        <v>1198</v>
      </c>
      <c r="B460" s="123" t="s">
        <v>660</v>
      </c>
      <c r="C460" s="85" t="s">
        <v>658</v>
      </c>
      <c r="D460" s="123" t="s">
        <v>661</v>
      </c>
      <c r="E460" s="126">
        <v>8400</v>
      </c>
      <c r="F460" s="106">
        <v>2.2000000000000002</v>
      </c>
      <c r="G460" s="106">
        <f t="shared" si="9"/>
        <v>18480</v>
      </c>
    </row>
    <row r="461" spans="1:7" ht="15.75" x14ac:dyDescent="0.25">
      <c r="A461" s="67"/>
      <c r="B461" s="67"/>
      <c r="C461" s="85"/>
      <c r="D461" s="128"/>
      <c r="E461" s="126"/>
      <c r="F461" s="91"/>
      <c r="G461" s="91"/>
    </row>
    <row r="462" spans="1:7" x14ac:dyDescent="0.25">
      <c r="F462" s="103" t="s">
        <v>659</v>
      </c>
      <c r="G462" s="105">
        <f>SUM(G12:G461)</f>
        <v>1295657.7600000002</v>
      </c>
    </row>
  </sheetData>
  <mergeCells count="5">
    <mergeCell ref="A1:G1"/>
    <mergeCell ref="A2:G2"/>
    <mergeCell ref="E9:E11"/>
    <mergeCell ref="F9:F11"/>
    <mergeCell ref="G9:G11"/>
  </mergeCells>
  <pageMargins left="0.7" right="0.7" top="0.75" bottom="0.75" header="0.3" footer="0.3"/>
  <pageSetup paperSize="9" scale="55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Layout" topLeftCell="A17" zoomScaleNormal="100" workbookViewId="0">
      <selection activeCell="B29" sqref="B29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67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2015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24158.61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1781926.55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105961.17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1952446.33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28279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SUM(B26:B29)</f>
        <v>-404282.27999999997</v>
      </c>
      <c r="D25" s="10"/>
      <c r="F25" s="16"/>
    </row>
    <row r="26" spans="1:6" s="2" customFormat="1" ht="15" customHeight="1" x14ac:dyDescent="0.25">
      <c r="A26" s="24" t="s">
        <v>20</v>
      </c>
      <c r="B26" s="37">
        <v>-266398.48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-125533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-13717</v>
      </c>
      <c r="C28" s="43"/>
      <c r="D28" s="10"/>
      <c r="F28" s="16"/>
    </row>
    <row r="29" spans="1:6" s="2" customFormat="1" ht="15" customHeight="1" x14ac:dyDescent="0.25">
      <c r="A29" s="24" t="s">
        <v>73</v>
      </c>
      <c r="B29" s="37">
        <v>1366.2</v>
      </c>
      <c r="C29" s="43"/>
      <c r="D29" s="10"/>
      <c r="F29" s="16"/>
    </row>
    <row r="30" spans="1:6" s="2" customFormat="1" ht="16.5" customHeight="1" x14ac:dyDescent="0.25">
      <c r="A30" s="51" t="s">
        <v>37</v>
      </c>
      <c r="B30" s="33"/>
      <c r="C30" s="43">
        <v>266406.51</v>
      </c>
      <c r="D30" s="10"/>
      <c r="F30" s="16"/>
    </row>
    <row r="31" spans="1:6" s="2" customFormat="1" ht="15" customHeight="1" x14ac:dyDescent="0.25">
      <c r="A31" s="24" t="s">
        <v>24</v>
      </c>
      <c r="B31" s="33"/>
      <c r="C31" s="43"/>
      <c r="D31" s="10"/>
      <c r="F31" s="16"/>
    </row>
    <row r="32" spans="1:6" s="2" customFormat="1" ht="15" customHeight="1" x14ac:dyDescent="0.25">
      <c r="A32" s="59" t="s">
        <v>72</v>
      </c>
      <c r="B32" s="36"/>
      <c r="C32" s="43">
        <v>1638745.57</v>
      </c>
      <c r="D32" s="10"/>
      <c r="F32" s="16"/>
    </row>
    <row r="33" spans="1:6" s="2" customFormat="1" ht="15" customHeight="1" x14ac:dyDescent="0.25">
      <c r="A33" s="24" t="s">
        <v>71</v>
      </c>
      <c r="B33" s="33"/>
      <c r="C33" s="43"/>
      <c r="D33" s="10"/>
      <c r="F33" s="16"/>
    </row>
    <row r="34" spans="1:6" s="2" customFormat="1" ht="15" customHeight="1" x14ac:dyDescent="0.25">
      <c r="A34" s="23" t="s">
        <v>25</v>
      </c>
      <c r="B34" s="33"/>
      <c r="C34" s="47">
        <f>SUM(C23:C32)</f>
        <v>1529148.8</v>
      </c>
      <c r="D34" s="10"/>
      <c r="F34" s="16"/>
    </row>
    <row r="35" spans="1:6" s="2" customFormat="1" ht="15" customHeight="1" x14ac:dyDescent="0.25">
      <c r="A35" s="24"/>
      <c r="B35" s="33"/>
      <c r="C35" s="42"/>
      <c r="D35" s="10"/>
      <c r="F35" s="16"/>
    </row>
    <row r="36" spans="1:6" s="2" customFormat="1" ht="15" customHeight="1" x14ac:dyDescent="0.25">
      <c r="A36" s="28" t="s">
        <v>26</v>
      </c>
      <c r="B36" s="33"/>
      <c r="C36" s="42"/>
      <c r="D36" s="10"/>
      <c r="F36" s="16"/>
    </row>
    <row r="37" spans="1:6" s="2" customFormat="1" ht="15" customHeight="1" x14ac:dyDescent="0.25">
      <c r="A37" s="51" t="s">
        <v>47</v>
      </c>
      <c r="B37" s="33"/>
      <c r="C37" s="43">
        <v>221680</v>
      </c>
      <c r="D37" s="10"/>
      <c r="F37" s="16"/>
    </row>
    <row r="38" spans="1:6" s="2" customFormat="1" ht="15" customHeight="1" x14ac:dyDescent="0.25">
      <c r="A38" s="24" t="s">
        <v>27</v>
      </c>
      <c r="B38" s="35"/>
      <c r="C38" s="45"/>
      <c r="D38" s="10"/>
      <c r="F38" s="16"/>
    </row>
    <row r="39" spans="1:6" s="2" customFormat="1" ht="15" customHeight="1" x14ac:dyDescent="0.25">
      <c r="A39" s="51" t="s">
        <v>39</v>
      </c>
      <c r="B39" s="22"/>
      <c r="C39" s="45">
        <v>183607.51</v>
      </c>
      <c r="D39" s="8"/>
      <c r="F39" s="16"/>
    </row>
    <row r="40" spans="1:6" s="2" customFormat="1" ht="15" customHeight="1" x14ac:dyDescent="0.25">
      <c r="A40" s="24" t="s">
        <v>28</v>
      </c>
      <c r="B40" s="35"/>
      <c r="C40" s="45"/>
      <c r="D40" s="10"/>
      <c r="F40" s="16"/>
    </row>
    <row r="41" spans="1:6" s="2" customFormat="1" ht="15" customHeight="1" x14ac:dyDescent="0.25">
      <c r="A41" s="51" t="s">
        <v>40</v>
      </c>
      <c r="B41" s="54"/>
      <c r="C41" s="48">
        <v>18010.02</v>
      </c>
      <c r="D41" s="1"/>
    </row>
    <row r="42" spans="1:6" s="2" customFormat="1" ht="15" customHeight="1" x14ac:dyDescent="0.25">
      <c r="A42" s="9" t="s">
        <v>29</v>
      </c>
      <c r="B42" s="54"/>
      <c r="C42" s="48"/>
      <c r="D42" s="1"/>
    </row>
    <row r="43" spans="1:6" s="2" customFormat="1" ht="15" customHeight="1" x14ac:dyDescent="0.25">
      <c r="A43" s="11" t="s">
        <v>30</v>
      </c>
      <c r="B43" s="11"/>
      <c r="C43" s="49">
        <f>SUM(C37:C42)</f>
        <v>423297.53</v>
      </c>
      <c r="D43" s="1"/>
    </row>
    <row r="44" spans="1:6" s="2" customFormat="1" ht="15" customHeight="1" x14ac:dyDescent="0.25">
      <c r="A44" s="1"/>
      <c r="B44" s="1"/>
    </row>
    <row r="45" spans="1:6" s="2" customFormat="1" ht="18" customHeight="1" x14ac:dyDescent="0.25">
      <c r="A45" s="1"/>
      <c r="B45" s="1"/>
    </row>
    <row r="46" spans="1:6" x14ac:dyDescent="0.25">
      <c r="A46" s="200" t="s">
        <v>68</v>
      </c>
      <c r="B46" s="200"/>
    </row>
  </sheetData>
  <mergeCells count="2">
    <mergeCell ref="A1:C1"/>
    <mergeCell ref="A46:B46"/>
  </mergeCells>
  <pageMargins left="0.7" right="0.7" top="0.75" bottom="0.75" header="0.3" footer="0.3"/>
  <pageSetup paperSize="9" scale="95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Layout" zoomScaleNormal="100" workbookViewId="0">
      <selection activeCell="A13" sqref="A13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5" ht="18" x14ac:dyDescent="0.25">
      <c r="A1" s="201" t="s">
        <v>69</v>
      </c>
      <c r="B1" s="201"/>
      <c r="C1" s="201"/>
    </row>
    <row r="2" spans="1:5" ht="15.75" x14ac:dyDescent="0.25">
      <c r="A2" s="3"/>
      <c r="B2" s="3"/>
      <c r="C2" s="2"/>
    </row>
    <row r="3" spans="1:5" x14ac:dyDescent="0.25">
      <c r="A3" s="39" t="s">
        <v>0</v>
      </c>
      <c r="B3" s="52">
        <v>2015</v>
      </c>
      <c r="C3" s="41"/>
    </row>
    <row r="4" spans="1:5" x14ac:dyDescent="0.25">
      <c r="A4" s="39" t="s">
        <v>1</v>
      </c>
      <c r="B4" s="52">
        <v>20453237223</v>
      </c>
      <c r="C4" s="41"/>
    </row>
    <row r="5" spans="1:5" x14ac:dyDescent="0.25">
      <c r="A5" s="39" t="s">
        <v>2</v>
      </c>
      <c r="B5" s="52" t="s">
        <v>667</v>
      </c>
      <c r="C5" s="41"/>
    </row>
    <row r="6" spans="1:5" ht="23.25" x14ac:dyDescent="0.35">
      <c r="A6" s="4"/>
      <c r="B6" s="4"/>
      <c r="C6" s="5"/>
    </row>
    <row r="7" spans="1:5" x14ac:dyDescent="0.25">
      <c r="A7" s="17"/>
      <c r="B7" s="202" t="s">
        <v>42</v>
      </c>
      <c r="C7" s="203"/>
    </row>
    <row r="8" spans="1:5" x14ac:dyDescent="0.25">
      <c r="A8" s="20"/>
      <c r="B8" s="204" t="s">
        <v>43</v>
      </c>
      <c r="C8" s="205"/>
    </row>
    <row r="9" spans="1:5" x14ac:dyDescent="0.25">
      <c r="A9" s="19"/>
      <c r="B9" s="19"/>
      <c r="C9" s="8"/>
    </row>
    <row r="10" spans="1:5" x14ac:dyDescent="0.25">
      <c r="A10" s="24" t="s">
        <v>16</v>
      </c>
      <c r="B10" s="43">
        <f>'INV 2015'!C12</f>
        <v>24158.61</v>
      </c>
      <c r="C10" s="43"/>
    </row>
    <row r="11" spans="1:5" x14ac:dyDescent="0.25">
      <c r="A11" s="24" t="s">
        <v>17</v>
      </c>
      <c r="B11" s="43">
        <f>'INV 2015'!C14</f>
        <v>1781926.55</v>
      </c>
      <c r="C11" s="43"/>
    </row>
    <row r="12" spans="1:5" x14ac:dyDescent="0.25">
      <c r="A12" s="51" t="s">
        <v>33</v>
      </c>
      <c r="B12" s="43">
        <f>'INV 2015'!C16</f>
        <v>40400</v>
      </c>
      <c r="C12" s="43"/>
    </row>
    <row r="13" spans="1:5" x14ac:dyDescent="0.25">
      <c r="A13" s="51" t="s">
        <v>34</v>
      </c>
      <c r="B13" s="43">
        <f>'INV 2015'!C18</f>
        <v>105961.17</v>
      </c>
      <c r="C13" s="43"/>
    </row>
    <row r="14" spans="1:5" x14ac:dyDescent="0.25">
      <c r="A14" s="51" t="s">
        <v>44</v>
      </c>
      <c r="B14" s="43"/>
      <c r="C14" s="43">
        <f>'INV 2015'!C23</f>
        <v>28279</v>
      </c>
    </row>
    <row r="15" spans="1:5" ht="25.5" x14ac:dyDescent="0.25">
      <c r="A15" s="50" t="s">
        <v>45</v>
      </c>
      <c r="B15" s="33"/>
      <c r="C15" s="43">
        <f>'INV 2015'!C25</f>
        <v>-404282.27999999997</v>
      </c>
      <c r="E15" s="43"/>
    </row>
    <row r="16" spans="1:5" x14ac:dyDescent="0.25">
      <c r="A16" s="51" t="s">
        <v>46</v>
      </c>
      <c r="B16" s="33"/>
      <c r="C16" s="43">
        <f>'INV 2015'!C30</f>
        <v>266406.51</v>
      </c>
    </row>
    <row r="17" spans="1:3" x14ac:dyDescent="0.25">
      <c r="A17" s="51" t="str">
        <f>'INV 2014'!A31</f>
        <v>45   Obligaciones financieras</v>
      </c>
      <c r="B17" s="36"/>
      <c r="C17" s="43">
        <f>'INV 2015'!C32</f>
        <v>1638745.57</v>
      </c>
    </row>
    <row r="18" spans="1:3" x14ac:dyDescent="0.25">
      <c r="A18" s="51" t="s">
        <v>47</v>
      </c>
      <c r="B18" s="33"/>
      <c r="C18" s="43">
        <f>'INV 2015'!C37</f>
        <v>221680</v>
      </c>
    </row>
    <row r="19" spans="1:3" x14ac:dyDescent="0.25">
      <c r="A19" s="51" t="s">
        <v>39</v>
      </c>
      <c r="B19" s="22"/>
      <c r="C19" s="45">
        <f>'INV 2015'!C39</f>
        <v>183607.51</v>
      </c>
    </row>
    <row r="20" spans="1:3" x14ac:dyDescent="0.25">
      <c r="A20" s="51" t="s">
        <v>40</v>
      </c>
      <c r="B20" s="54"/>
      <c r="C20" s="48">
        <f>'INV 2015'!C41</f>
        <v>18010.02</v>
      </c>
    </row>
    <row r="21" spans="1:3" x14ac:dyDescent="0.25">
      <c r="A21" s="11" t="s">
        <v>30</v>
      </c>
      <c r="B21" s="53">
        <f>SUM(B10:B20)</f>
        <v>1952446.33</v>
      </c>
      <c r="C21" s="53">
        <f>SUM(C10:C20)</f>
        <v>1952446.33</v>
      </c>
    </row>
    <row r="22" spans="1:3" x14ac:dyDescent="0.25">
      <c r="A22" s="1"/>
      <c r="B22" s="1"/>
      <c r="C22" s="2"/>
    </row>
    <row r="23" spans="1:3" x14ac:dyDescent="0.25">
      <c r="A23" s="1"/>
      <c r="B23" s="60"/>
      <c r="C23" s="2"/>
    </row>
    <row r="24" spans="1:3" x14ac:dyDescent="0.25">
      <c r="A24" s="200" t="s">
        <v>68</v>
      </c>
      <c r="B24" s="200"/>
    </row>
  </sheetData>
  <mergeCells count="4">
    <mergeCell ref="A1:C1"/>
    <mergeCell ref="B7:C7"/>
    <mergeCell ref="B8:C8"/>
    <mergeCell ref="A24:B24"/>
  </mergeCells>
  <pageMargins left="0.7" right="0.7" top="0.75" bottom="0.75" header="0.3" footer="0.3"/>
  <pageSetup paperSize="9" scale="95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activeCell="B7" sqref="B7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70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2015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1258644.1599999999</v>
      </c>
      <c r="C10" s="10"/>
    </row>
    <row r="11" spans="1:3" s="2" customFormat="1" x14ac:dyDescent="0.25">
      <c r="A11" s="9" t="s">
        <v>5</v>
      </c>
      <c r="B11" s="48">
        <v>893475.67</v>
      </c>
      <c r="C11" s="10"/>
    </row>
    <row r="12" spans="1:3" s="2" customFormat="1" x14ac:dyDescent="0.25">
      <c r="A12" s="11" t="s">
        <v>50</v>
      </c>
      <c r="B12" s="49">
        <f>B10-B11</f>
        <v>365168.48999999987</v>
      </c>
      <c r="C12" s="10"/>
    </row>
    <row r="13" spans="1:3" s="2" customFormat="1" x14ac:dyDescent="0.25">
      <c r="A13" s="55" t="s">
        <v>6</v>
      </c>
      <c r="B13" s="48">
        <v>34660</v>
      </c>
      <c r="C13" s="10"/>
    </row>
    <row r="14" spans="1:3" s="2" customFormat="1" x14ac:dyDescent="0.25">
      <c r="A14" s="55" t="s">
        <v>7</v>
      </c>
      <c r="B14" s="48">
        <v>232842.29</v>
      </c>
      <c r="C14" s="10"/>
    </row>
    <row r="15" spans="1:3" s="2" customFormat="1" x14ac:dyDescent="0.25">
      <c r="A15" s="11" t="s">
        <v>51</v>
      </c>
      <c r="B15" s="49">
        <f>B12-B13-B14</f>
        <v>97666.199999999866</v>
      </c>
      <c r="C15" s="10"/>
    </row>
    <row r="16" spans="1:3" s="2" customFormat="1" x14ac:dyDescent="0.25">
      <c r="A16" s="9" t="s">
        <v>8</v>
      </c>
      <c r="B16" s="48">
        <v>72652.19</v>
      </c>
      <c r="C16" s="10"/>
    </row>
    <row r="17" spans="1:3" s="2" customFormat="1" x14ac:dyDescent="0.25">
      <c r="A17" s="9" t="s">
        <v>52</v>
      </c>
      <c r="B17" s="48"/>
      <c r="C17" s="10"/>
    </row>
    <row r="18" spans="1:3" s="2" customFormat="1" x14ac:dyDescent="0.25">
      <c r="A18" s="12" t="s">
        <v>53</v>
      </c>
      <c r="B18" s="49">
        <f>B15-B16</f>
        <v>25014.009999999864</v>
      </c>
      <c r="C18" s="10"/>
    </row>
    <row r="19" spans="1:3" s="2" customFormat="1" x14ac:dyDescent="0.25">
      <c r="A19" s="9" t="s">
        <v>9</v>
      </c>
      <c r="B19" s="48">
        <v>7003.99</v>
      </c>
      <c r="C19" s="10"/>
    </row>
    <row r="20" spans="1:3" s="2" customFormat="1" x14ac:dyDescent="0.25">
      <c r="A20" s="12" t="s">
        <v>54</v>
      </c>
      <c r="B20" s="49">
        <f>B18-B19</f>
        <v>18010.019999999866</v>
      </c>
      <c r="C20" s="10"/>
    </row>
    <row r="21" spans="1:3" s="2" customFormat="1" x14ac:dyDescent="0.25"/>
    <row r="22" spans="1:3" s="2" customFormat="1" x14ac:dyDescent="0.25">
      <c r="A22" s="200" t="s">
        <v>68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view="pageLayout" topLeftCell="A4" zoomScaleNormal="100" workbookViewId="0">
      <selection activeCell="B11" sqref="B11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3" ht="18" x14ac:dyDescent="0.25">
      <c r="A1" s="201" t="s">
        <v>41</v>
      </c>
      <c r="B1" s="201"/>
      <c r="C1" s="201"/>
    </row>
    <row r="2" spans="1:3" ht="15.75" x14ac:dyDescent="0.25">
      <c r="A2" s="3"/>
      <c r="B2" s="3"/>
      <c r="C2" s="2"/>
    </row>
    <row r="3" spans="1:3" x14ac:dyDescent="0.25">
      <c r="A3" s="39" t="s">
        <v>0</v>
      </c>
      <c r="B3" s="52">
        <v>2011</v>
      </c>
      <c r="C3" s="41"/>
    </row>
    <row r="4" spans="1:3" x14ac:dyDescent="0.25">
      <c r="A4" s="39" t="s">
        <v>1</v>
      </c>
      <c r="B4" s="52">
        <v>20453237223</v>
      </c>
      <c r="C4" s="41"/>
    </row>
    <row r="5" spans="1:3" x14ac:dyDescent="0.25">
      <c r="A5" s="39" t="s">
        <v>2</v>
      </c>
      <c r="B5" s="52" t="s">
        <v>667</v>
      </c>
      <c r="C5" s="41"/>
    </row>
    <row r="6" spans="1:3" ht="23.25" x14ac:dyDescent="0.35">
      <c r="A6" s="4"/>
      <c r="B6" s="4"/>
      <c r="C6" s="5"/>
    </row>
    <row r="7" spans="1:3" x14ac:dyDescent="0.25">
      <c r="A7" s="17"/>
      <c r="B7" s="202" t="s">
        <v>42</v>
      </c>
      <c r="C7" s="203"/>
    </row>
    <row r="8" spans="1:3" x14ac:dyDescent="0.25">
      <c r="A8" s="20"/>
      <c r="B8" s="204" t="s">
        <v>43</v>
      </c>
      <c r="C8" s="205"/>
    </row>
    <row r="9" spans="1:3" x14ac:dyDescent="0.25">
      <c r="A9" s="19"/>
      <c r="B9" s="19"/>
      <c r="C9" s="8"/>
    </row>
    <row r="10" spans="1:3" x14ac:dyDescent="0.25">
      <c r="A10" s="24" t="s">
        <v>16</v>
      </c>
      <c r="B10" s="43">
        <v>14198.69</v>
      </c>
      <c r="C10" s="43"/>
    </row>
    <row r="11" spans="1:3" x14ac:dyDescent="0.25">
      <c r="A11" s="24" t="s">
        <v>17</v>
      </c>
      <c r="B11" s="43">
        <v>669235.44999999995</v>
      </c>
      <c r="C11" s="43"/>
    </row>
    <row r="12" spans="1:3" x14ac:dyDescent="0.25">
      <c r="A12" s="51" t="s">
        <v>33</v>
      </c>
      <c r="B12" s="43">
        <v>40400</v>
      </c>
      <c r="C12" s="43"/>
    </row>
    <row r="13" spans="1:3" x14ac:dyDescent="0.25">
      <c r="A13" s="51" t="s">
        <v>34</v>
      </c>
      <c r="B13" s="43">
        <v>83998.32</v>
      </c>
      <c r="C13" s="43"/>
    </row>
    <row r="14" spans="1:3" x14ac:dyDescent="0.25">
      <c r="A14" s="51" t="s">
        <v>44</v>
      </c>
      <c r="B14" s="43"/>
      <c r="C14" s="43">
        <v>12119</v>
      </c>
    </row>
    <row r="15" spans="1:3" ht="25.5" x14ac:dyDescent="0.25">
      <c r="A15" s="50" t="s">
        <v>45</v>
      </c>
      <c r="B15" s="33"/>
      <c r="C15" s="43">
        <v>-228236.48</v>
      </c>
    </row>
    <row r="16" spans="1:3" x14ac:dyDescent="0.25">
      <c r="A16" s="51" t="s">
        <v>46</v>
      </c>
      <c r="B16" s="33"/>
      <c r="C16" s="43">
        <v>409278.48</v>
      </c>
    </row>
    <row r="17" spans="1:3" x14ac:dyDescent="0.25">
      <c r="A17" s="51" t="s">
        <v>38</v>
      </c>
      <c r="B17" s="36"/>
      <c r="C17" s="43">
        <v>440438.19</v>
      </c>
    </row>
    <row r="18" spans="1:3" x14ac:dyDescent="0.25">
      <c r="A18" s="51" t="s">
        <v>47</v>
      </c>
      <c r="B18" s="33"/>
      <c r="C18" s="43">
        <v>97500</v>
      </c>
    </row>
    <row r="19" spans="1:3" x14ac:dyDescent="0.25">
      <c r="A19" s="51" t="s">
        <v>39</v>
      </c>
      <c r="B19" s="22"/>
      <c r="C19" s="45">
        <v>61753.17</v>
      </c>
    </row>
    <row r="20" spans="1:3" x14ac:dyDescent="0.25">
      <c r="A20" s="51" t="s">
        <v>40</v>
      </c>
      <c r="B20" s="54"/>
      <c r="C20" s="48">
        <v>14980.1</v>
      </c>
    </row>
    <row r="21" spans="1:3" x14ac:dyDescent="0.25">
      <c r="A21" s="11" t="s">
        <v>30</v>
      </c>
      <c r="B21" s="53">
        <f>SUM(B10:B20)</f>
        <v>807832.46</v>
      </c>
      <c r="C21" s="53">
        <f>SUM(C10:C20)</f>
        <v>807832.46</v>
      </c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200" t="s">
        <v>31</v>
      </c>
      <c r="B24" s="200"/>
    </row>
  </sheetData>
  <mergeCells count="4">
    <mergeCell ref="A1:C1"/>
    <mergeCell ref="A24:B24"/>
    <mergeCell ref="B7:C7"/>
    <mergeCell ref="B8:C8"/>
  </mergeCells>
  <pageMargins left="0.7" right="0.7" top="0.75" bottom="0.75" header="0.3" footer="0.3"/>
  <pageSetup paperSize="9" scale="95"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5"/>
  <sheetViews>
    <sheetView view="pageLayout" zoomScale="41" zoomScaleNormal="100" zoomScalePageLayoutView="41" workbookViewId="0">
      <selection activeCell="D14" sqref="D14"/>
    </sheetView>
  </sheetViews>
  <sheetFormatPr baseColWidth="10" defaultRowHeight="15" x14ac:dyDescent="0.25"/>
  <cols>
    <col min="1" max="1" width="15" customWidth="1"/>
    <col min="2" max="2" width="17.28515625" customWidth="1"/>
    <col min="3" max="3" width="45.140625" customWidth="1"/>
    <col min="4" max="4" width="19.85546875" customWidth="1"/>
    <col min="5" max="5" width="18" customWidth="1"/>
    <col min="6" max="6" width="23" customWidth="1"/>
    <col min="7" max="7" width="21.7109375" customWidth="1"/>
  </cols>
  <sheetData>
    <row r="1" spans="1:7" ht="18" x14ac:dyDescent="0.25">
      <c r="A1" s="215" t="s">
        <v>75</v>
      </c>
      <c r="B1" s="215"/>
      <c r="C1" s="215"/>
      <c r="D1" s="215"/>
      <c r="E1" s="215"/>
      <c r="F1" s="215"/>
      <c r="G1" s="215"/>
    </row>
    <row r="2" spans="1:7" ht="18" x14ac:dyDescent="0.25">
      <c r="A2" s="211" t="s">
        <v>76</v>
      </c>
      <c r="B2" s="211"/>
      <c r="C2" s="211"/>
      <c r="D2" s="211"/>
      <c r="E2" s="211"/>
      <c r="F2" s="211"/>
      <c r="G2" s="211"/>
    </row>
    <row r="3" spans="1:7" ht="18" x14ac:dyDescent="0.25">
      <c r="A3" s="65"/>
      <c r="B3" s="64"/>
      <c r="C3" s="64"/>
      <c r="D3" s="65"/>
      <c r="E3" s="64"/>
      <c r="F3" s="64"/>
      <c r="G3" s="64"/>
    </row>
    <row r="4" spans="1:7" x14ac:dyDescent="0.25">
      <c r="A4" s="68" t="s">
        <v>0</v>
      </c>
      <c r="B4" s="64"/>
      <c r="C4" s="64"/>
      <c r="D4" s="74">
        <v>2015</v>
      </c>
      <c r="E4" s="64"/>
      <c r="F4" s="64"/>
      <c r="G4" s="64"/>
    </row>
    <row r="5" spans="1:7" x14ac:dyDescent="0.25">
      <c r="A5" s="68" t="s">
        <v>1</v>
      </c>
      <c r="B5" s="64"/>
      <c r="C5" s="64"/>
      <c r="D5" s="74">
        <v>20453237223</v>
      </c>
      <c r="E5" s="64"/>
      <c r="F5" s="64"/>
      <c r="G5" s="64"/>
    </row>
    <row r="6" spans="1:7" x14ac:dyDescent="0.25">
      <c r="A6" s="68" t="s">
        <v>2</v>
      </c>
      <c r="B6" s="64"/>
      <c r="C6" s="64"/>
      <c r="D6" s="74" t="s">
        <v>667</v>
      </c>
      <c r="E6" s="64"/>
      <c r="F6" s="64"/>
      <c r="G6" s="64"/>
    </row>
    <row r="7" spans="1:7" x14ac:dyDescent="0.25">
      <c r="A7" s="73" t="s">
        <v>77</v>
      </c>
      <c r="B7" s="66"/>
      <c r="C7" s="66"/>
      <c r="D7" s="74"/>
      <c r="E7" s="64"/>
      <c r="F7" s="64"/>
      <c r="G7" s="64"/>
    </row>
    <row r="8" spans="1:7" x14ac:dyDescent="0.25">
      <c r="A8" s="69"/>
      <c r="B8" s="70"/>
      <c r="C8" s="70"/>
      <c r="D8" s="69"/>
      <c r="E8" s="69"/>
      <c r="F8" s="69"/>
      <c r="G8" s="69"/>
    </row>
    <row r="9" spans="1:7" x14ac:dyDescent="0.25">
      <c r="A9" s="75" t="s">
        <v>78</v>
      </c>
      <c r="B9" s="80" t="s">
        <v>79</v>
      </c>
      <c r="C9" s="72"/>
      <c r="D9" s="81" t="s">
        <v>80</v>
      </c>
      <c r="E9" s="207" t="s">
        <v>691</v>
      </c>
      <c r="F9" s="207" t="s">
        <v>741</v>
      </c>
      <c r="G9" s="207" t="s">
        <v>659</v>
      </c>
    </row>
    <row r="10" spans="1:7" x14ac:dyDescent="0.25">
      <c r="A10" s="76" t="s">
        <v>81</v>
      </c>
      <c r="B10" s="78" t="s">
        <v>82</v>
      </c>
      <c r="C10" s="76" t="s">
        <v>55</v>
      </c>
      <c r="D10" s="79" t="s">
        <v>83</v>
      </c>
      <c r="E10" s="208"/>
      <c r="F10" s="208"/>
      <c r="G10" s="208"/>
    </row>
    <row r="11" spans="1:7" x14ac:dyDescent="0.25">
      <c r="A11" s="77"/>
      <c r="B11" s="82" t="s">
        <v>84</v>
      </c>
      <c r="C11" s="71"/>
      <c r="D11" s="83" t="s">
        <v>85</v>
      </c>
      <c r="E11" s="209"/>
      <c r="F11" s="209"/>
      <c r="G11" s="209"/>
    </row>
    <row r="12" spans="1:7" ht="15.75" x14ac:dyDescent="0.25">
      <c r="A12" s="115" t="s">
        <v>707</v>
      </c>
      <c r="B12" s="104" t="s">
        <v>660</v>
      </c>
      <c r="C12" s="84" t="s">
        <v>86</v>
      </c>
      <c r="D12" s="104" t="s">
        <v>661</v>
      </c>
      <c r="E12" s="88">
        <v>60</v>
      </c>
      <c r="F12" s="91">
        <v>40</v>
      </c>
      <c r="G12" s="91">
        <f t="shared" ref="G12:G74" si="0">E12*F12</f>
        <v>2400</v>
      </c>
    </row>
    <row r="13" spans="1:7" ht="15.75" x14ac:dyDescent="0.25">
      <c r="A13" s="115" t="s">
        <v>708</v>
      </c>
      <c r="B13" s="104" t="s">
        <v>660</v>
      </c>
      <c r="C13" s="85" t="s">
        <v>87</v>
      </c>
      <c r="D13" s="104" t="s">
        <v>661</v>
      </c>
      <c r="E13" s="89">
        <v>2</v>
      </c>
      <c r="F13" s="91">
        <v>3.2</v>
      </c>
      <c r="G13" s="91">
        <f t="shared" si="0"/>
        <v>6.4</v>
      </c>
    </row>
    <row r="14" spans="1:7" ht="15.75" x14ac:dyDescent="0.25">
      <c r="A14" s="115" t="s">
        <v>709</v>
      </c>
      <c r="B14" s="104" t="s">
        <v>660</v>
      </c>
      <c r="C14" s="85" t="s">
        <v>88</v>
      </c>
      <c r="D14" s="104" t="s">
        <v>661</v>
      </c>
      <c r="E14" s="90">
        <v>3</v>
      </c>
      <c r="F14" s="91">
        <v>60</v>
      </c>
      <c r="G14" s="91">
        <f t="shared" si="0"/>
        <v>180</v>
      </c>
    </row>
    <row r="15" spans="1:7" ht="15.75" x14ac:dyDescent="0.25">
      <c r="A15" s="115" t="s">
        <v>710</v>
      </c>
      <c r="B15" s="104" t="s">
        <v>660</v>
      </c>
      <c r="C15" s="85" t="s">
        <v>89</v>
      </c>
      <c r="D15" s="104" t="s">
        <v>661</v>
      </c>
      <c r="E15" s="89">
        <v>1</v>
      </c>
      <c r="F15" s="91">
        <v>32.479999999999997</v>
      </c>
      <c r="G15" s="91">
        <f t="shared" si="0"/>
        <v>32.479999999999997</v>
      </c>
    </row>
    <row r="16" spans="1:7" ht="15.75" x14ac:dyDescent="0.25">
      <c r="A16" s="115" t="s">
        <v>711</v>
      </c>
      <c r="B16" s="104" t="s">
        <v>660</v>
      </c>
      <c r="C16" s="85" t="s">
        <v>90</v>
      </c>
      <c r="D16" s="104" t="s">
        <v>661</v>
      </c>
      <c r="E16" s="89">
        <f>5*12</f>
        <v>60</v>
      </c>
      <c r="F16" s="91">
        <v>7.52</v>
      </c>
      <c r="G16" s="91">
        <f t="shared" si="0"/>
        <v>451.2</v>
      </c>
    </row>
    <row r="17" spans="1:7" ht="15.75" x14ac:dyDescent="0.25">
      <c r="A17" s="115" t="s">
        <v>712</v>
      </c>
      <c r="B17" s="104" t="s">
        <v>660</v>
      </c>
      <c r="C17" s="85" t="s">
        <v>91</v>
      </c>
      <c r="D17" s="104" t="s">
        <v>661</v>
      </c>
      <c r="E17" s="89">
        <f>5*12+3</f>
        <v>63</v>
      </c>
      <c r="F17" s="91">
        <v>8.68</v>
      </c>
      <c r="G17" s="91">
        <f t="shared" si="0"/>
        <v>546.84</v>
      </c>
    </row>
    <row r="18" spans="1:7" ht="15.75" x14ac:dyDescent="0.25">
      <c r="A18" s="115" t="s">
        <v>713</v>
      </c>
      <c r="B18" s="104" t="s">
        <v>660</v>
      </c>
      <c r="C18" s="85" t="s">
        <v>92</v>
      </c>
      <c r="D18" s="104" t="s">
        <v>661</v>
      </c>
      <c r="E18" s="89">
        <f>3*6</f>
        <v>18</v>
      </c>
      <c r="F18" s="91">
        <v>16</v>
      </c>
      <c r="G18" s="91">
        <f t="shared" si="0"/>
        <v>288</v>
      </c>
    </row>
    <row r="19" spans="1:7" ht="15.75" x14ac:dyDescent="0.25">
      <c r="A19" s="115" t="s">
        <v>714</v>
      </c>
      <c r="B19" s="104" t="s">
        <v>660</v>
      </c>
      <c r="C19" s="85" t="s">
        <v>93</v>
      </c>
      <c r="D19" s="104" t="s">
        <v>661</v>
      </c>
      <c r="E19" s="90">
        <v>3</v>
      </c>
      <c r="F19" s="91">
        <v>32.4</v>
      </c>
      <c r="G19" s="91">
        <f t="shared" si="0"/>
        <v>97.199999999999989</v>
      </c>
    </row>
    <row r="20" spans="1:7" ht="15.75" x14ac:dyDescent="0.25">
      <c r="A20" s="115" t="s">
        <v>715</v>
      </c>
      <c r="B20" s="104" t="s">
        <v>660</v>
      </c>
      <c r="C20" s="85" t="s">
        <v>94</v>
      </c>
      <c r="D20" s="104" t="s">
        <v>661</v>
      </c>
      <c r="E20" s="90">
        <v>2</v>
      </c>
      <c r="F20" s="91">
        <v>16.8</v>
      </c>
      <c r="G20" s="91">
        <f t="shared" si="0"/>
        <v>33.6</v>
      </c>
    </row>
    <row r="21" spans="1:7" ht="15.75" x14ac:dyDescent="0.25">
      <c r="A21" s="115" t="s">
        <v>716</v>
      </c>
      <c r="B21" s="104" t="s">
        <v>660</v>
      </c>
      <c r="C21" s="85" t="s">
        <v>95</v>
      </c>
      <c r="D21" s="104" t="s">
        <v>661</v>
      </c>
      <c r="E21" s="89">
        <v>7</v>
      </c>
      <c r="F21" s="91">
        <v>16.8</v>
      </c>
      <c r="G21" s="91">
        <f t="shared" si="0"/>
        <v>117.60000000000001</v>
      </c>
    </row>
    <row r="22" spans="1:7" ht="15.75" x14ac:dyDescent="0.25">
      <c r="A22" s="115" t="s">
        <v>717</v>
      </c>
      <c r="B22" s="104" t="s">
        <v>660</v>
      </c>
      <c r="C22" s="85" t="s">
        <v>96</v>
      </c>
      <c r="D22" s="104" t="s">
        <v>661</v>
      </c>
      <c r="E22" s="90">
        <v>8</v>
      </c>
      <c r="F22" s="91">
        <v>21.6</v>
      </c>
      <c r="G22" s="91">
        <f t="shared" si="0"/>
        <v>172.8</v>
      </c>
    </row>
    <row r="23" spans="1:7" ht="15.75" x14ac:dyDescent="0.25">
      <c r="A23" s="115" t="s">
        <v>718</v>
      </c>
      <c r="B23" s="104" t="s">
        <v>660</v>
      </c>
      <c r="C23" s="85" t="s">
        <v>97</v>
      </c>
      <c r="D23" s="104" t="s">
        <v>661</v>
      </c>
      <c r="E23" s="90">
        <v>20</v>
      </c>
      <c r="F23" s="91">
        <v>16.399999999999999</v>
      </c>
      <c r="G23" s="91">
        <f t="shared" si="0"/>
        <v>328</v>
      </c>
    </row>
    <row r="24" spans="1:7" ht="15.75" x14ac:dyDescent="0.25">
      <c r="A24" s="115" t="s">
        <v>719</v>
      </c>
      <c r="B24" s="104" t="s">
        <v>660</v>
      </c>
      <c r="C24" s="85" t="s">
        <v>98</v>
      </c>
      <c r="D24" s="104" t="s">
        <v>661</v>
      </c>
      <c r="E24" s="90">
        <v>31</v>
      </c>
      <c r="F24" s="91">
        <v>16.8</v>
      </c>
      <c r="G24" s="91">
        <f t="shared" si="0"/>
        <v>520.80000000000007</v>
      </c>
    </row>
    <row r="25" spans="1:7" ht="15.75" x14ac:dyDescent="0.25">
      <c r="A25" s="115" t="s">
        <v>720</v>
      </c>
      <c r="B25" s="104" t="s">
        <v>660</v>
      </c>
      <c r="C25" s="85" t="s">
        <v>99</v>
      </c>
      <c r="D25" s="104" t="s">
        <v>661</v>
      </c>
      <c r="E25" s="90">
        <v>9</v>
      </c>
      <c r="F25" s="91">
        <v>21.6</v>
      </c>
      <c r="G25" s="91">
        <f t="shared" si="0"/>
        <v>194.4</v>
      </c>
    </row>
    <row r="26" spans="1:7" ht="15.75" x14ac:dyDescent="0.25">
      <c r="A26" s="115" t="s">
        <v>721</v>
      </c>
      <c r="B26" s="104" t="s">
        <v>660</v>
      </c>
      <c r="C26" s="85" t="s">
        <v>100</v>
      </c>
      <c r="D26" s="104" t="s">
        <v>661</v>
      </c>
      <c r="E26" s="90">
        <v>1</v>
      </c>
      <c r="F26" s="91">
        <v>21.6</v>
      </c>
      <c r="G26" s="91">
        <f t="shared" si="0"/>
        <v>21.6</v>
      </c>
    </row>
    <row r="27" spans="1:7" ht="15.75" x14ac:dyDescent="0.25">
      <c r="A27" s="115" t="s">
        <v>722</v>
      </c>
      <c r="B27" s="104" t="s">
        <v>660</v>
      </c>
      <c r="C27" s="85" t="s">
        <v>101</v>
      </c>
      <c r="D27" s="104" t="s">
        <v>661</v>
      </c>
      <c r="E27" s="90">
        <v>10</v>
      </c>
      <c r="F27" s="91">
        <v>68.599999999999994</v>
      </c>
      <c r="G27" s="91">
        <f t="shared" si="0"/>
        <v>686</v>
      </c>
    </row>
    <row r="28" spans="1:7" ht="15.75" x14ac:dyDescent="0.25">
      <c r="A28" s="115" t="s">
        <v>723</v>
      </c>
      <c r="B28" s="104" t="s">
        <v>660</v>
      </c>
      <c r="C28" s="86" t="s">
        <v>102</v>
      </c>
      <c r="D28" s="104" t="s">
        <v>661</v>
      </c>
      <c r="E28" s="89">
        <v>50</v>
      </c>
      <c r="F28" s="91">
        <v>26</v>
      </c>
      <c r="G28" s="91">
        <f t="shared" si="0"/>
        <v>1300</v>
      </c>
    </row>
    <row r="29" spans="1:7" ht="15.75" x14ac:dyDescent="0.25">
      <c r="A29" s="115" t="s">
        <v>724</v>
      </c>
      <c r="B29" s="104" t="s">
        <v>660</v>
      </c>
      <c r="C29" s="85" t="s">
        <v>103</v>
      </c>
      <c r="D29" s="104" t="s">
        <v>661</v>
      </c>
      <c r="E29" s="90">
        <v>42</v>
      </c>
      <c r="F29" s="91">
        <v>0.56000000000000005</v>
      </c>
      <c r="G29" s="91">
        <f t="shared" si="0"/>
        <v>23.520000000000003</v>
      </c>
    </row>
    <row r="30" spans="1:7" ht="15.75" x14ac:dyDescent="0.25">
      <c r="A30" s="115" t="s">
        <v>725</v>
      </c>
      <c r="B30" s="104" t="s">
        <v>660</v>
      </c>
      <c r="C30" s="85" t="s">
        <v>104</v>
      </c>
      <c r="D30" s="104" t="s">
        <v>661</v>
      </c>
      <c r="E30" s="90">
        <v>1</v>
      </c>
      <c r="F30" s="91">
        <v>10</v>
      </c>
      <c r="G30" s="91">
        <f t="shared" si="0"/>
        <v>10</v>
      </c>
    </row>
    <row r="31" spans="1:7" ht="15.75" x14ac:dyDescent="0.25">
      <c r="A31" s="115" t="s">
        <v>726</v>
      </c>
      <c r="B31" s="104" t="s">
        <v>660</v>
      </c>
      <c r="C31" s="85" t="s">
        <v>105</v>
      </c>
      <c r="D31" s="104" t="s">
        <v>661</v>
      </c>
      <c r="E31" s="90">
        <v>6</v>
      </c>
      <c r="F31" s="91">
        <v>18</v>
      </c>
      <c r="G31" s="91">
        <f t="shared" si="0"/>
        <v>108</v>
      </c>
    </row>
    <row r="32" spans="1:7" ht="15.75" x14ac:dyDescent="0.25">
      <c r="A32" s="115" t="s">
        <v>727</v>
      </c>
      <c r="B32" s="104" t="s">
        <v>660</v>
      </c>
      <c r="C32" s="85" t="s">
        <v>106</v>
      </c>
      <c r="D32" s="104" t="s">
        <v>661</v>
      </c>
      <c r="E32" s="90">
        <v>31</v>
      </c>
      <c r="F32" s="91">
        <v>0.56000000000000005</v>
      </c>
      <c r="G32" s="91">
        <f t="shared" si="0"/>
        <v>17.360000000000003</v>
      </c>
    </row>
    <row r="33" spans="1:7" ht="15.75" x14ac:dyDescent="0.25">
      <c r="A33" s="115" t="s">
        <v>728</v>
      </c>
      <c r="B33" s="104" t="s">
        <v>660</v>
      </c>
      <c r="C33" s="85" t="s">
        <v>107</v>
      </c>
      <c r="D33" s="104" t="s">
        <v>661</v>
      </c>
      <c r="E33" s="90">
        <v>15</v>
      </c>
      <c r="F33" s="91">
        <v>2.4</v>
      </c>
      <c r="G33" s="91">
        <f t="shared" si="0"/>
        <v>36</v>
      </c>
    </row>
    <row r="34" spans="1:7" ht="15.75" x14ac:dyDescent="0.25">
      <c r="A34" s="115" t="s">
        <v>729</v>
      </c>
      <c r="B34" s="104" t="s">
        <v>660</v>
      </c>
      <c r="C34" s="85" t="s">
        <v>108</v>
      </c>
      <c r="D34" s="104" t="s">
        <v>661</v>
      </c>
      <c r="E34" s="89">
        <v>60</v>
      </c>
      <c r="F34" s="91">
        <v>5.6</v>
      </c>
      <c r="G34" s="91">
        <f t="shared" si="0"/>
        <v>336</v>
      </c>
    </row>
    <row r="35" spans="1:7" ht="15.75" x14ac:dyDescent="0.25">
      <c r="A35" s="115" t="s">
        <v>730</v>
      </c>
      <c r="B35" s="104" t="s">
        <v>660</v>
      </c>
      <c r="C35" s="85" t="s">
        <v>109</v>
      </c>
      <c r="D35" s="104" t="s">
        <v>661</v>
      </c>
      <c r="E35" s="89">
        <f>68*12</f>
        <v>816</v>
      </c>
      <c r="F35" s="91">
        <v>1.44</v>
      </c>
      <c r="G35" s="91">
        <f t="shared" si="0"/>
        <v>1175.04</v>
      </c>
    </row>
    <row r="36" spans="1:7" ht="15.75" x14ac:dyDescent="0.25">
      <c r="A36" s="115" t="s">
        <v>731</v>
      </c>
      <c r="B36" s="104" t="s">
        <v>660</v>
      </c>
      <c r="C36" s="85" t="s">
        <v>110</v>
      </c>
      <c r="D36" s="104" t="s">
        <v>661</v>
      </c>
      <c r="E36" s="89">
        <v>39</v>
      </c>
      <c r="F36" s="91">
        <v>2.12</v>
      </c>
      <c r="G36" s="91">
        <f t="shared" si="0"/>
        <v>82.68</v>
      </c>
    </row>
    <row r="37" spans="1:7" ht="15.75" x14ac:dyDescent="0.25">
      <c r="A37" s="115" t="s">
        <v>732</v>
      </c>
      <c r="B37" s="104" t="s">
        <v>660</v>
      </c>
      <c r="C37" s="85" t="s">
        <v>111</v>
      </c>
      <c r="D37" s="104" t="s">
        <v>661</v>
      </c>
      <c r="E37" s="89">
        <f>8*12+11</f>
        <v>107</v>
      </c>
      <c r="F37" s="91">
        <v>2</v>
      </c>
      <c r="G37" s="91">
        <f t="shared" si="0"/>
        <v>214</v>
      </c>
    </row>
    <row r="38" spans="1:7" ht="15.75" x14ac:dyDescent="0.25">
      <c r="A38" s="115" t="s">
        <v>733</v>
      </c>
      <c r="B38" s="104" t="s">
        <v>660</v>
      </c>
      <c r="C38" s="85" t="s">
        <v>112</v>
      </c>
      <c r="D38" s="104" t="s">
        <v>661</v>
      </c>
      <c r="E38" s="90">
        <v>120</v>
      </c>
      <c r="F38" s="91">
        <v>2.72</v>
      </c>
      <c r="G38" s="91">
        <f t="shared" si="0"/>
        <v>326.40000000000003</v>
      </c>
    </row>
    <row r="39" spans="1:7" ht="15.75" x14ac:dyDescent="0.25">
      <c r="A39" s="115" t="s">
        <v>734</v>
      </c>
      <c r="B39" s="104" t="s">
        <v>660</v>
      </c>
      <c r="C39" s="85" t="s">
        <v>113</v>
      </c>
      <c r="D39" s="104" t="s">
        <v>661</v>
      </c>
      <c r="E39" s="89">
        <f>6*12+300</f>
        <v>372</v>
      </c>
      <c r="F39" s="91">
        <v>14</v>
      </c>
      <c r="G39" s="91">
        <f t="shared" si="0"/>
        <v>5208</v>
      </c>
    </row>
    <row r="40" spans="1:7" ht="15.75" x14ac:dyDescent="0.25">
      <c r="A40" s="115" t="s">
        <v>735</v>
      </c>
      <c r="B40" s="104" t="s">
        <v>660</v>
      </c>
      <c r="C40" s="85" t="s">
        <v>114</v>
      </c>
      <c r="D40" s="104" t="s">
        <v>661</v>
      </c>
      <c r="E40" s="89">
        <f>2*12</f>
        <v>24</v>
      </c>
      <c r="F40" s="91">
        <v>14</v>
      </c>
      <c r="G40" s="91">
        <f t="shared" si="0"/>
        <v>336</v>
      </c>
    </row>
    <row r="41" spans="1:7" ht="15.75" x14ac:dyDescent="0.25">
      <c r="A41" s="115" t="s">
        <v>736</v>
      </c>
      <c r="B41" s="104" t="s">
        <v>660</v>
      </c>
      <c r="C41" s="85" t="s">
        <v>115</v>
      </c>
      <c r="D41" s="104" t="s">
        <v>661</v>
      </c>
      <c r="E41" s="89">
        <v>200</v>
      </c>
      <c r="F41" s="91">
        <v>3.2</v>
      </c>
      <c r="G41" s="91">
        <f t="shared" si="0"/>
        <v>640</v>
      </c>
    </row>
    <row r="42" spans="1:7" ht="15.75" x14ac:dyDescent="0.25">
      <c r="A42" s="115" t="s">
        <v>737</v>
      </c>
      <c r="B42" s="104" t="s">
        <v>660</v>
      </c>
      <c r="C42" s="85" t="s">
        <v>116</v>
      </c>
      <c r="D42" s="104" t="s">
        <v>661</v>
      </c>
      <c r="E42" s="89">
        <f>24*10</f>
        <v>240</v>
      </c>
      <c r="F42" s="91">
        <v>0.4</v>
      </c>
      <c r="G42" s="91">
        <f t="shared" si="0"/>
        <v>96</v>
      </c>
    </row>
    <row r="43" spans="1:7" ht="15.75" x14ac:dyDescent="0.25">
      <c r="A43" s="115" t="s">
        <v>738</v>
      </c>
      <c r="B43" s="104" t="s">
        <v>660</v>
      </c>
      <c r="C43" s="84" t="s">
        <v>117</v>
      </c>
      <c r="D43" s="104" t="s">
        <v>661</v>
      </c>
      <c r="E43" s="89">
        <f>200*3+210</f>
        <v>810</v>
      </c>
      <c r="F43" s="91">
        <v>0.83199999999999996</v>
      </c>
      <c r="G43" s="91">
        <f t="shared" si="0"/>
        <v>673.92</v>
      </c>
    </row>
    <row r="44" spans="1:7" ht="15.75" x14ac:dyDescent="0.25">
      <c r="A44" s="115" t="s">
        <v>739</v>
      </c>
      <c r="B44" s="104" t="s">
        <v>660</v>
      </c>
      <c r="C44" s="85" t="s">
        <v>118</v>
      </c>
      <c r="D44" s="104" t="s">
        <v>661</v>
      </c>
      <c r="E44" s="89">
        <v>16</v>
      </c>
      <c r="F44" s="91">
        <v>4.5999999999999996</v>
      </c>
      <c r="G44" s="91">
        <f t="shared" si="0"/>
        <v>73.599999999999994</v>
      </c>
    </row>
    <row r="45" spans="1:7" ht="15.75" x14ac:dyDescent="0.25">
      <c r="A45" s="115" t="s">
        <v>740</v>
      </c>
      <c r="B45" s="104" t="s">
        <v>660</v>
      </c>
      <c r="C45" s="85" t="s">
        <v>119</v>
      </c>
      <c r="D45" s="104" t="s">
        <v>661</v>
      </c>
      <c r="E45" s="89">
        <v>11</v>
      </c>
      <c r="F45" s="91">
        <v>17.399999999999999</v>
      </c>
      <c r="G45" s="91">
        <f t="shared" si="0"/>
        <v>191.39999999999998</v>
      </c>
    </row>
    <row r="46" spans="1:7" ht="15.75" x14ac:dyDescent="0.25">
      <c r="A46" s="115" t="s">
        <v>784</v>
      </c>
      <c r="B46" s="104" t="s">
        <v>660</v>
      </c>
      <c r="C46" s="85" t="s">
        <v>120</v>
      </c>
      <c r="D46" s="104" t="s">
        <v>661</v>
      </c>
      <c r="E46" s="90">
        <v>10</v>
      </c>
      <c r="F46" s="91">
        <v>20</v>
      </c>
      <c r="G46" s="91">
        <f t="shared" si="0"/>
        <v>200</v>
      </c>
    </row>
    <row r="47" spans="1:7" ht="15.75" x14ac:dyDescent="0.25">
      <c r="A47" s="115" t="s">
        <v>785</v>
      </c>
      <c r="B47" s="104" t="s">
        <v>660</v>
      </c>
      <c r="C47" s="85" t="s">
        <v>121</v>
      </c>
      <c r="D47" s="104" t="s">
        <v>661</v>
      </c>
      <c r="E47" s="90">
        <v>3</v>
      </c>
      <c r="F47" s="91">
        <v>3.2</v>
      </c>
      <c r="G47" s="91">
        <f t="shared" si="0"/>
        <v>9.6000000000000014</v>
      </c>
    </row>
    <row r="48" spans="1:7" ht="15.75" x14ac:dyDescent="0.25">
      <c r="A48" s="115" t="s">
        <v>786</v>
      </c>
      <c r="B48" s="104" t="s">
        <v>660</v>
      </c>
      <c r="C48" s="85" t="s">
        <v>122</v>
      </c>
      <c r="D48" s="104" t="s">
        <v>661</v>
      </c>
      <c r="E48" s="89">
        <v>9</v>
      </c>
      <c r="F48" s="91">
        <v>8</v>
      </c>
      <c r="G48" s="91">
        <f t="shared" si="0"/>
        <v>72</v>
      </c>
    </row>
    <row r="49" spans="1:7" ht="15.75" x14ac:dyDescent="0.25">
      <c r="A49" s="115" t="s">
        <v>787</v>
      </c>
      <c r="B49" s="104" t="s">
        <v>660</v>
      </c>
      <c r="C49" s="85" t="s">
        <v>123</v>
      </c>
      <c r="D49" s="104" t="s">
        <v>661</v>
      </c>
      <c r="E49" s="90">
        <v>1</v>
      </c>
      <c r="F49" s="91">
        <v>120</v>
      </c>
      <c r="G49" s="91">
        <f t="shared" si="0"/>
        <v>120</v>
      </c>
    </row>
    <row r="50" spans="1:7" ht="15.75" x14ac:dyDescent="0.25">
      <c r="A50" s="115" t="s">
        <v>788</v>
      </c>
      <c r="B50" s="104" t="s">
        <v>660</v>
      </c>
      <c r="C50" s="85" t="s">
        <v>124</v>
      </c>
      <c r="D50" s="104" t="s">
        <v>661</v>
      </c>
      <c r="E50" s="89">
        <v>19</v>
      </c>
      <c r="F50" s="91">
        <v>5.6</v>
      </c>
      <c r="G50" s="91">
        <f t="shared" si="0"/>
        <v>106.39999999999999</v>
      </c>
    </row>
    <row r="51" spans="1:7" ht="15.75" x14ac:dyDescent="0.25">
      <c r="A51" s="115" t="s">
        <v>789</v>
      </c>
      <c r="B51" s="104" t="s">
        <v>660</v>
      </c>
      <c r="C51" s="85" t="s">
        <v>125</v>
      </c>
      <c r="D51" s="104" t="s">
        <v>661</v>
      </c>
      <c r="E51" s="89">
        <f>65</f>
        <v>65</v>
      </c>
      <c r="F51" s="91">
        <v>5.6</v>
      </c>
      <c r="G51" s="91">
        <f t="shared" si="0"/>
        <v>364</v>
      </c>
    </row>
    <row r="52" spans="1:7" ht="15.75" x14ac:dyDescent="0.25">
      <c r="A52" s="115" t="s">
        <v>790</v>
      </c>
      <c r="B52" s="104" t="s">
        <v>660</v>
      </c>
      <c r="C52" s="84" t="s">
        <v>126</v>
      </c>
      <c r="D52" s="104" t="s">
        <v>661</v>
      </c>
      <c r="E52" s="88">
        <f>6*40</f>
        <v>240</v>
      </c>
      <c r="F52" s="91">
        <v>8.1999999999999993</v>
      </c>
      <c r="G52" s="91">
        <f t="shared" si="0"/>
        <v>1967.9999999999998</v>
      </c>
    </row>
    <row r="53" spans="1:7" ht="15.75" x14ac:dyDescent="0.25">
      <c r="A53" s="115" t="s">
        <v>791</v>
      </c>
      <c r="B53" s="104" t="s">
        <v>660</v>
      </c>
      <c r="C53" s="85" t="s">
        <v>127</v>
      </c>
      <c r="D53" s="104" t="s">
        <v>661</v>
      </c>
      <c r="E53" s="90">
        <v>180</v>
      </c>
      <c r="F53" s="91">
        <v>1.6</v>
      </c>
      <c r="G53" s="91">
        <f t="shared" si="0"/>
        <v>288</v>
      </c>
    </row>
    <row r="54" spans="1:7" ht="15.75" x14ac:dyDescent="0.25">
      <c r="A54" s="115" t="s">
        <v>792</v>
      </c>
      <c r="B54" s="104" t="s">
        <v>660</v>
      </c>
      <c r="C54" s="85" t="s">
        <v>128</v>
      </c>
      <c r="D54" s="104" t="s">
        <v>661</v>
      </c>
      <c r="E54" s="89">
        <v>60</v>
      </c>
      <c r="F54" s="91">
        <v>8.8000000000000007</v>
      </c>
      <c r="G54" s="91">
        <f t="shared" si="0"/>
        <v>528</v>
      </c>
    </row>
    <row r="55" spans="1:7" ht="15.75" x14ac:dyDescent="0.25">
      <c r="A55" s="115" t="s">
        <v>793</v>
      </c>
      <c r="B55" s="104" t="s">
        <v>660</v>
      </c>
      <c r="C55" s="85" t="s">
        <v>129</v>
      </c>
      <c r="D55" s="104" t="s">
        <v>661</v>
      </c>
      <c r="E55" s="89">
        <v>5</v>
      </c>
      <c r="F55" s="91">
        <v>60</v>
      </c>
      <c r="G55" s="91">
        <f t="shared" si="0"/>
        <v>300</v>
      </c>
    </row>
    <row r="56" spans="1:7" ht="15.75" x14ac:dyDescent="0.25">
      <c r="A56" s="115" t="s">
        <v>794</v>
      </c>
      <c r="B56" s="104" t="s">
        <v>660</v>
      </c>
      <c r="C56" s="85" t="s">
        <v>130</v>
      </c>
      <c r="D56" s="104" t="s">
        <v>661</v>
      </c>
      <c r="E56" s="90">
        <v>3400</v>
      </c>
      <c r="F56" s="91">
        <v>2.4</v>
      </c>
      <c r="G56" s="91">
        <f t="shared" si="0"/>
        <v>8160</v>
      </c>
    </row>
    <row r="57" spans="1:7" ht="15.75" x14ac:dyDescent="0.25">
      <c r="A57" s="115" t="s">
        <v>795</v>
      </c>
      <c r="B57" s="104" t="s">
        <v>660</v>
      </c>
      <c r="C57" s="85" t="s">
        <v>131</v>
      </c>
      <c r="D57" s="104" t="s">
        <v>661</v>
      </c>
      <c r="E57" s="90">
        <v>3450</v>
      </c>
      <c r="F57" s="91">
        <v>2.4</v>
      </c>
      <c r="G57" s="91">
        <f t="shared" si="0"/>
        <v>8280</v>
      </c>
    </row>
    <row r="58" spans="1:7" ht="15.75" x14ac:dyDescent="0.25">
      <c r="A58" s="115" t="s">
        <v>796</v>
      </c>
      <c r="B58" s="104" t="s">
        <v>660</v>
      </c>
      <c r="C58" s="85" t="s">
        <v>132</v>
      </c>
      <c r="D58" s="104" t="s">
        <v>661</v>
      </c>
      <c r="E58" s="90">
        <v>3000</v>
      </c>
      <c r="F58" s="91">
        <v>2.4</v>
      </c>
      <c r="G58" s="91">
        <f t="shared" si="0"/>
        <v>7200</v>
      </c>
    </row>
    <row r="59" spans="1:7" ht="15.75" x14ac:dyDescent="0.25">
      <c r="A59" s="115" t="s">
        <v>797</v>
      </c>
      <c r="B59" s="104" t="s">
        <v>660</v>
      </c>
      <c r="C59" s="85" t="s">
        <v>133</v>
      </c>
      <c r="D59" s="104" t="s">
        <v>661</v>
      </c>
      <c r="E59" s="90">
        <v>6</v>
      </c>
      <c r="F59" s="91">
        <v>40</v>
      </c>
      <c r="G59" s="91">
        <f t="shared" si="0"/>
        <v>240</v>
      </c>
    </row>
    <row r="60" spans="1:7" ht="15.75" x14ac:dyDescent="0.25">
      <c r="A60" s="115" t="s">
        <v>798</v>
      </c>
      <c r="B60" s="104" t="s">
        <v>660</v>
      </c>
      <c r="C60" s="85" t="s">
        <v>134</v>
      </c>
      <c r="D60" s="104" t="s">
        <v>661</v>
      </c>
      <c r="E60" s="89">
        <v>3</v>
      </c>
      <c r="F60" s="91">
        <v>8</v>
      </c>
      <c r="G60" s="91">
        <f t="shared" si="0"/>
        <v>24</v>
      </c>
    </row>
    <row r="61" spans="1:7" ht="15.75" x14ac:dyDescent="0.25">
      <c r="A61" s="115" t="s">
        <v>799</v>
      </c>
      <c r="B61" s="104" t="s">
        <v>660</v>
      </c>
      <c r="C61" s="85" t="s">
        <v>135</v>
      </c>
      <c r="D61" s="104" t="s">
        <v>661</v>
      </c>
      <c r="E61" s="89">
        <v>2</v>
      </c>
      <c r="F61" s="91">
        <v>32.799999999999997</v>
      </c>
      <c r="G61" s="91">
        <f t="shared" si="0"/>
        <v>65.599999999999994</v>
      </c>
    </row>
    <row r="62" spans="1:7" ht="15.75" x14ac:dyDescent="0.25">
      <c r="A62" s="115" t="s">
        <v>800</v>
      </c>
      <c r="B62" s="104" t="s">
        <v>660</v>
      </c>
      <c r="C62" s="85" t="s">
        <v>136</v>
      </c>
      <c r="D62" s="104" t="s">
        <v>661</v>
      </c>
      <c r="E62" s="89">
        <v>120</v>
      </c>
      <c r="F62" s="91">
        <v>2.72</v>
      </c>
      <c r="G62" s="91">
        <f t="shared" si="0"/>
        <v>326.40000000000003</v>
      </c>
    </row>
    <row r="63" spans="1:7" ht="15.75" x14ac:dyDescent="0.25">
      <c r="A63" s="115" t="s">
        <v>801</v>
      </c>
      <c r="B63" s="104" t="s">
        <v>660</v>
      </c>
      <c r="C63" s="85" t="s">
        <v>137</v>
      </c>
      <c r="D63" s="104" t="s">
        <v>661</v>
      </c>
      <c r="E63" s="89">
        <f>4*120</f>
        <v>480</v>
      </c>
      <c r="F63" s="91">
        <v>2.72</v>
      </c>
      <c r="G63" s="91">
        <f t="shared" si="0"/>
        <v>1305.6000000000001</v>
      </c>
    </row>
    <row r="64" spans="1:7" ht="15.75" x14ac:dyDescent="0.25">
      <c r="A64" s="115" t="s">
        <v>802</v>
      </c>
      <c r="B64" s="104" t="s">
        <v>660</v>
      </c>
      <c r="C64" s="85" t="s">
        <v>138</v>
      </c>
      <c r="D64" s="104" t="s">
        <v>661</v>
      </c>
      <c r="E64" s="89">
        <f>120*6</f>
        <v>720</v>
      </c>
      <c r="F64" s="91">
        <v>2.72</v>
      </c>
      <c r="G64" s="91">
        <f t="shared" si="0"/>
        <v>1958.4</v>
      </c>
    </row>
    <row r="65" spans="1:7" ht="15.75" x14ac:dyDescent="0.25">
      <c r="A65" s="115" t="s">
        <v>803</v>
      </c>
      <c r="B65" s="104" t="s">
        <v>660</v>
      </c>
      <c r="C65" s="85" t="s">
        <v>139</v>
      </c>
      <c r="D65" s="104" t="s">
        <v>661</v>
      </c>
      <c r="E65" s="89">
        <f>2*120</f>
        <v>240</v>
      </c>
      <c r="F65" s="91">
        <v>2.72</v>
      </c>
      <c r="G65" s="91">
        <f t="shared" si="0"/>
        <v>652.80000000000007</v>
      </c>
    </row>
    <row r="66" spans="1:7" ht="15.75" x14ac:dyDescent="0.25">
      <c r="A66" s="115" t="s">
        <v>804</v>
      </c>
      <c r="B66" s="104" t="s">
        <v>660</v>
      </c>
      <c r="C66" s="85" t="s">
        <v>140</v>
      </c>
      <c r="D66" s="104" t="s">
        <v>661</v>
      </c>
      <c r="E66" s="89">
        <f>14*64+240</f>
        <v>1136</v>
      </c>
      <c r="F66" s="91">
        <v>5.6</v>
      </c>
      <c r="G66" s="91">
        <f t="shared" si="0"/>
        <v>6361.5999999999995</v>
      </c>
    </row>
    <row r="67" spans="1:7" ht="15.75" x14ac:dyDescent="0.25">
      <c r="A67" s="115" t="s">
        <v>805</v>
      </c>
      <c r="B67" s="104" t="s">
        <v>660</v>
      </c>
      <c r="C67" s="85" t="s">
        <v>141</v>
      </c>
      <c r="D67" s="104" t="s">
        <v>661</v>
      </c>
      <c r="E67" s="89">
        <v>290</v>
      </c>
      <c r="F67" s="91">
        <v>5.52</v>
      </c>
      <c r="G67" s="91">
        <f t="shared" si="0"/>
        <v>1600.8</v>
      </c>
    </row>
    <row r="68" spans="1:7" ht="15.75" x14ac:dyDescent="0.25">
      <c r="A68" s="115" t="s">
        <v>806</v>
      </c>
      <c r="B68" s="104" t="s">
        <v>660</v>
      </c>
      <c r="C68" s="85" t="s">
        <v>142</v>
      </c>
      <c r="D68" s="104" t="s">
        <v>661</v>
      </c>
      <c r="E68" s="89">
        <v>108</v>
      </c>
      <c r="F68" s="91">
        <v>5.52</v>
      </c>
      <c r="G68" s="91">
        <f t="shared" si="0"/>
        <v>596.16</v>
      </c>
    </row>
    <row r="69" spans="1:7" ht="15.75" x14ac:dyDescent="0.25">
      <c r="A69" s="115" t="s">
        <v>807</v>
      </c>
      <c r="B69" s="104" t="s">
        <v>660</v>
      </c>
      <c r="C69" s="85" t="s">
        <v>143</v>
      </c>
      <c r="D69" s="104" t="s">
        <v>661</v>
      </c>
      <c r="E69" s="89">
        <f>120*3</f>
        <v>360</v>
      </c>
      <c r="F69" s="91">
        <v>5.52</v>
      </c>
      <c r="G69" s="91">
        <f t="shared" si="0"/>
        <v>1987.1999999999998</v>
      </c>
    </row>
    <row r="70" spans="1:7" ht="15.75" x14ac:dyDescent="0.25">
      <c r="A70" s="115" t="s">
        <v>808</v>
      </c>
      <c r="B70" s="104" t="s">
        <v>660</v>
      </c>
      <c r="C70" s="85" t="s">
        <v>144</v>
      </c>
      <c r="D70" s="104" t="s">
        <v>661</v>
      </c>
      <c r="E70" s="89">
        <f>120*3</f>
        <v>360</v>
      </c>
      <c r="F70" s="91">
        <v>5.52</v>
      </c>
      <c r="G70" s="91">
        <f t="shared" si="0"/>
        <v>1987.1999999999998</v>
      </c>
    </row>
    <row r="71" spans="1:7" ht="15.75" x14ac:dyDescent="0.25">
      <c r="A71" s="115" t="s">
        <v>809</v>
      </c>
      <c r="B71" s="104" t="s">
        <v>660</v>
      </c>
      <c r="C71" s="85" t="s">
        <v>145</v>
      </c>
      <c r="D71" s="104" t="s">
        <v>661</v>
      </c>
      <c r="E71" s="90">
        <v>294</v>
      </c>
      <c r="F71" s="91">
        <v>5.52</v>
      </c>
      <c r="G71" s="91">
        <f t="shared" si="0"/>
        <v>1622.8799999999999</v>
      </c>
    </row>
    <row r="72" spans="1:7" ht="15.75" x14ac:dyDescent="0.25">
      <c r="A72" s="115" t="s">
        <v>810</v>
      </c>
      <c r="B72" s="104" t="s">
        <v>660</v>
      </c>
      <c r="C72" s="85" t="s">
        <v>146</v>
      </c>
      <c r="D72" s="104" t="s">
        <v>661</v>
      </c>
      <c r="E72" s="90">
        <v>54</v>
      </c>
      <c r="F72" s="91">
        <v>6</v>
      </c>
      <c r="G72" s="91">
        <f t="shared" si="0"/>
        <v>324</v>
      </c>
    </row>
    <row r="73" spans="1:7" ht="15.75" x14ac:dyDescent="0.25">
      <c r="A73" s="115" t="s">
        <v>811</v>
      </c>
      <c r="B73" s="104" t="s">
        <v>660</v>
      </c>
      <c r="C73" s="85" t="s">
        <v>147</v>
      </c>
      <c r="D73" s="104" t="s">
        <v>661</v>
      </c>
      <c r="E73" s="90">
        <v>8</v>
      </c>
      <c r="F73" s="91">
        <v>7.2</v>
      </c>
      <c r="G73" s="91">
        <f t="shared" si="0"/>
        <v>57.6</v>
      </c>
    </row>
    <row r="74" spans="1:7" ht="15.75" x14ac:dyDescent="0.25">
      <c r="A74" s="115" t="s">
        <v>812</v>
      </c>
      <c r="B74" s="104" t="s">
        <v>660</v>
      </c>
      <c r="C74" s="85" t="s">
        <v>148</v>
      </c>
      <c r="D74" s="104" t="s">
        <v>661</v>
      </c>
      <c r="E74" s="89">
        <f>10</f>
        <v>10</v>
      </c>
      <c r="F74" s="91">
        <v>7.2</v>
      </c>
      <c r="G74" s="91">
        <f t="shared" si="0"/>
        <v>72</v>
      </c>
    </row>
    <row r="75" spans="1:7" ht="15.75" x14ac:dyDescent="0.25">
      <c r="A75" s="115" t="s">
        <v>813</v>
      </c>
      <c r="B75" s="104" t="s">
        <v>660</v>
      </c>
      <c r="C75" s="85" t="s">
        <v>149</v>
      </c>
      <c r="D75" s="104" t="s">
        <v>661</v>
      </c>
      <c r="E75" s="89">
        <f>33+86</f>
        <v>119</v>
      </c>
      <c r="F75" s="91">
        <v>1.52</v>
      </c>
      <c r="G75" s="91">
        <f t="shared" ref="G75:G104" si="1">E75*F75</f>
        <v>180.88</v>
      </c>
    </row>
    <row r="76" spans="1:7" ht="15.75" x14ac:dyDescent="0.25">
      <c r="A76" s="115" t="s">
        <v>814</v>
      </c>
      <c r="B76" s="104" t="s">
        <v>660</v>
      </c>
      <c r="C76" s="85" t="s">
        <v>150</v>
      </c>
      <c r="D76" s="104" t="s">
        <v>661</v>
      </c>
      <c r="E76" s="89">
        <v>212</v>
      </c>
      <c r="F76" s="91">
        <v>1.1599999999999999</v>
      </c>
      <c r="G76" s="91">
        <f t="shared" si="1"/>
        <v>245.92</v>
      </c>
    </row>
    <row r="77" spans="1:7" ht="15.75" x14ac:dyDescent="0.25">
      <c r="A77" s="115" t="s">
        <v>815</v>
      </c>
      <c r="B77" s="104" t="s">
        <v>660</v>
      </c>
      <c r="C77" s="85" t="s">
        <v>151</v>
      </c>
      <c r="D77" s="104" t="s">
        <v>661</v>
      </c>
      <c r="E77" s="89">
        <v>96</v>
      </c>
      <c r="F77" s="91">
        <v>2.6</v>
      </c>
      <c r="G77" s="91">
        <f t="shared" si="1"/>
        <v>249.60000000000002</v>
      </c>
    </row>
    <row r="78" spans="1:7" ht="15.75" x14ac:dyDescent="0.25">
      <c r="A78" s="115" t="s">
        <v>816</v>
      </c>
      <c r="B78" s="104" t="s">
        <v>660</v>
      </c>
      <c r="C78" s="85" t="s">
        <v>152</v>
      </c>
      <c r="D78" s="104" t="s">
        <v>661</v>
      </c>
      <c r="E78" s="90">
        <v>4</v>
      </c>
      <c r="F78" s="91">
        <v>60</v>
      </c>
      <c r="G78" s="91">
        <f t="shared" si="1"/>
        <v>240</v>
      </c>
    </row>
    <row r="79" spans="1:7" ht="15.75" x14ac:dyDescent="0.25">
      <c r="A79" s="115" t="s">
        <v>817</v>
      </c>
      <c r="B79" s="104" t="s">
        <v>660</v>
      </c>
      <c r="C79" s="85" t="s">
        <v>153</v>
      </c>
      <c r="D79" s="104" t="s">
        <v>661</v>
      </c>
      <c r="E79" s="90">
        <f>36+6</f>
        <v>42</v>
      </c>
      <c r="F79" s="91">
        <v>3.24</v>
      </c>
      <c r="G79" s="91">
        <f t="shared" si="1"/>
        <v>136.08000000000001</v>
      </c>
    </row>
    <row r="80" spans="1:7" ht="15.75" x14ac:dyDescent="0.25">
      <c r="A80" s="115" t="s">
        <v>818</v>
      </c>
      <c r="B80" s="104" t="s">
        <v>660</v>
      </c>
      <c r="C80" s="85" t="s">
        <v>154</v>
      </c>
      <c r="D80" s="104" t="s">
        <v>661</v>
      </c>
      <c r="E80" s="90">
        <v>26</v>
      </c>
      <c r="F80" s="91">
        <v>2</v>
      </c>
      <c r="G80" s="91">
        <f t="shared" si="1"/>
        <v>52</v>
      </c>
    </row>
    <row r="81" spans="1:7" ht="15.75" x14ac:dyDescent="0.25">
      <c r="A81" s="115" t="s">
        <v>819</v>
      </c>
      <c r="B81" s="104" t="s">
        <v>660</v>
      </c>
      <c r="C81" s="85" t="s">
        <v>155</v>
      </c>
      <c r="D81" s="104" t="s">
        <v>661</v>
      </c>
      <c r="E81" s="90">
        <f>18*4</f>
        <v>72</v>
      </c>
      <c r="F81" s="91">
        <v>9.1999999999999993</v>
      </c>
      <c r="G81" s="91">
        <f t="shared" si="1"/>
        <v>662.4</v>
      </c>
    </row>
    <row r="82" spans="1:7" ht="15.75" x14ac:dyDescent="0.25">
      <c r="A82" s="115" t="s">
        <v>820</v>
      </c>
      <c r="B82" s="104" t="s">
        <v>660</v>
      </c>
      <c r="C82" s="85" t="s">
        <v>156</v>
      </c>
      <c r="D82" s="104" t="s">
        <v>661</v>
      </c>
      <c r="E82" s="90">
        <v>3</v>
      </c>
      <c r="F82" s="91">
        <v>17.399999999999999</v>
      </c>
      <c r="G82" s="91">
        <f t="shared" si="1"/>
        <v>52.199999999999996</v>
      </c>
    </row>
    <row r="83" spans="1:7" ht="15.75" x14ac:dyDescent="0.25">
      <c r="A83" s="115" t="s">
        <v>821</v>
      </c>
      <c r="B83" s="104" t="s">
        <v>660</v>
      </c>
      <c r="C83" s="85" t="s">
        <v>157</v>
      </c>
      <c r="D83" s="104" t="s">
        <v>661</v>
      </c>
      <c r="E83" s="90">
        <f>14*8</f>
        <v>112</v>
      </c>
      <c r="F83" s="91">
        <v>12.4</v>
      </c>
      <c r="G83" s="91">
        <f t="shared" si="1"/>
        <v>1388.8</v>
      </c>
    </row>
    <row r="84" spans="1:7" ht="15.75" x14ac:dyDescent="0.25">
      <c r="A84" s="115" t="s">
        <v>822</v>
      </c>
      <c r="B84" s="104" t="s">
        <v>660</v>
      </c>
      <c r="C84" s="85" t="s">
        <v>158</v>
      </c>
      <c r="D84" s="104" t="s">
        <v>661</v>
      </c>
      <c r="E84" s="90">
        <v>20</v>
      </c>
      <c r="F84" s="91">
        <v>8.68</v>
      </c>
      <c r="G84" s="91">
        <f t="shared" si="1"/>
        <v>173.6</v>
      </c>
    </row>
    <row r="85" spans="1:7" ht="15.75" x14ac:dyDescent="0.25">
      <c r="A85" s="115" t="s">
        <v>823</v>
      </c>
      <c r="B85" s="104" t="s">
        <v>660</v>
      </c>
      <c r="C85" s="85" t="s">
        <v>159</v>
      </c>
      <c r="D85" s="104" t="s">
        <v>661</v>
      </c>
      <c r="E85" s="90">
        <v>28</v>
      </c>
      <c r="F85" s="91">
        <v>2.6</v>
      </c>
      <c r="G85" s="91">
        <f t="shared" si="1"/>
        <v>72.8</v>
      </c>
    </row>
    <row r="86" spans="1:7" ht="15.75" x14ac:dyDescent="0.25">
      <c r="A86" s="115" t="s">
        <v>824</v>
      </c>
      <c r="B86" s="104" t="s">
        <v>660</v>
      </c>
      <c r="C86" s="85" t="s">
        <v>160</v>
      </c>
      <c r="D86" s="104" t="s">
        <v>661</v>
      </c>
      <c r="E86" s="90">
        <v>26</v>
      </c>
      <c r="F86" s="91">
        <v>7.2</v>
      </c>
      <c r="G86" s="91">
        <f t="shared" si="1"/>
        <v>187.20000000000002</v>
      </c>
    </row>
    <row r="87" spans="1:7" ht="15.75" x14ac:dyDescent="0.25">
      <c r="A87" s="115" t="s">
        <v>825</v>
      </c>
      <c r="B87" s="104" t="s">
        <v>660</v>
      </c>
      <c r="C87" s="85" t="s">
        <v>161</v>
      </c>
      <c r="D87" s="104" t="s">
        <v>661</v>
      </c>
      <c r="E87" s="90">
        <v>141</v>
      </c>
      <c r="F87" s="91">
        <v>1.52</v>
      </c>
      <c r="G87" s="91">
        <f t="shared" si="1"/>
        <v>214.32</v>
      </c>
    </row>
    <row r="88" spans="1:7" ht="15.75" x14ac:dyDescent="0.25">
      <c r="A88" s="115" t="s">
        <v>826</v>
      </c>
      <c r="B88" s="104" t="s">
        <v>660</v>
      </c>
      <c r="C88" s="87" t="s">
        <v>162</v>
      </c>
      <c r="D88" s="104" t="s">
        <v>661</v>
      </c>
      <c r="E88" s="90">
        <v>240</v>
      </c>
      <c r="F88" s="91">
        <v>18</v>
      </c>
      <c r="G88" s="91">
        <f t="shared" si="1"/>
        <v>4320</v>
      </c>
    </row>
    <row r="89" spans="1:7" ht="15.75" x14ac:dyDescent="0.25">
      <c r="A89" s="115" t="s">
        <v>827</v>
      </c>
      <c r="B89" s="104" t="s">
        <v>660</v>
      </c>
      <c r="C89" s="87" t="s">
        <v>163</v>
      </c>
      <c r="D89" s="104" t="s">
        <v>661</v>
      </c>
      <c r="E89" s="89">
        <f>46*4</f>
        <v>184</v>
      </c>
      <c r="F89" s="91">
        <v>5.6</v>
      </c>
      <c r="G89" s="91">
        <f t="shared" si="1"/>
        <v>1030.3999999999999</v>
      </c>
    </row>
    <row r="90" spans="1:7" ht="15.75" x14ac:dyDescent="0.25">
      <c r="A90" s="115" t="s">
        <v>828</v>
      </c>
      <c r="B90" s="104" t="s">
        <v>660</v>
      </c>
      <c r="C90" s="87" t="s">
        <v>164</v>
      </c>
      <c r="D90" s="104" t="s">
        <v>661</v>
      </c>
      <c r="E90" s="90">
        <v>96</v>
      </c>
      <c r="F90" s="91">
        <v>3.2</v>
      </c>
      <c r="G90" s="91">
        <f t="shared" si="1"/>
        <v>307.20000000000005</v>
      </c>
    </row>
    <row r="91" spans="1:7" ht="15.75" x14ac:dyDescent="0.25">
      <c r="A91" s="115" t="s">
        <v>829</v>
      </c>
      <c r="B91" s="104" t="s">
        <v>660</v>
      </c>
      <c r="C91" s="85" t="s">
        <v>165</v>
      </c>
      <c r="D91" s="104" t="s">
        <v>661</v>
      </c>
      <c r="E91" s="89">
        <f>3*24+27</f>
        <v>99</v>
      </c>
      <c r="F91" s="91">
        <v>9.1999999999999993</v>
      </c>
      <c r="G91" s="91">
        <f t="shared" si="1"/>
        <v>910.8</v>
      </c>
    </row>
    <row r="92" spans="1:7" ht="15.75" x14ac:dyDescent="0.25">
      <c r="A92" s="115" t="s">
        <v>830</v>
      </c>
      <c r="B92" s="104" t="s">
        <v>660</v>
      </c>
      <c r="C92" s="85" t="s">
        <v>166</v>
      </c>
      <c r="D92" s="104" t="s">
        <v>661</v>
      </c>
      <c r="E92" s="89">
        <v>1890</v>
      </c>
      <c r="F92" s="91">
        <v>2.96</v>
      </c>
      <c r="G92" s="91">
        <f t="shared" si="1"/>
        <v>5594.4</v>
      </c>
    </row>
    <row r="93" spans="1:7" ht="15.75" x14ac:dyDescent="0.25">
      <c r="A93" s="115" t="s">
        <v>831</v>
      </c>
      <c r="B93" s="104" t="s">
        <v>660</v>
      </c>
      <c r="C93" s="85" t="s">
        <v>167</v>
      </c>
      <c r="D93" s="104" t="s">
        <v>661</v>
      </c>
      <c r="E93" s="89">
        <f>3*120</f>
        <v>360</v>
      </c>
      <c r="F93" s="91">
        <v>9.1999999999999993</v>
      </c>
      <c r="G93" s="91">
        <f t="shared" si="1"/>
        <v>3311.9999999999995</v>
      </c>
    </row>
    <row r="94" spans="1:7" ht="15.75" x14ac:dyDescent="0.25">
      <c r="A94" s="115" t="s">
        <v>832</v>
      </c>
      <c r="B94" s="104" t="s">
        <v>660</v>
      </c>
      <c r="C94" s="85" t="s">
        <v>168</v>
      </c>
      <c r="D94" s="104" t="s">
        <v>661</v>
      </c>
      <c r="E94" s="89">
        <v>212</v>
      </c>
      <c r="F94" s="91">
        <v>1.6</v>
      </c>
      <c r="G94" s="91">
        <f t="shared" si="1"/>
        <v>339.20000000000005</v>
      </c>
    </row>
    <row r="95" spans="1:7" ht="15.75" x14ac:dyDescent="0.25">
      <c r="A95" s="115" t="s">
        <v>833</v>
      </c>
      <c r="B95" s="104" t="s">
        <v>660</v>
      </c>
      <c r="C95" s="85" t="s">
        <v>169</v>
      </c>
      <c r="D95" s="104" t="s">
        <v>661</v>
      </c>
      <c r="E95" s="89">
        <f>50</f>
        <v>50</v>
      </c>
      <c r="F95" s="91">
        <v>7.6</v>
      </c>
      <c r="G95" s="91">
        <f t="shared" si="1"/>
        <v>380</v>
      </c>
    </row>
    <row r="96" spans="1:7" ht="15.75" x14ac:dyDescent="0.25">
      <c r="A96" s="115" t="s">
        <v>834</v>
      </c>
      <c r="B96" s="104" t="s">
        <v>660</v>
      </c>
      <c r="C96" s="85" t="s">
        <v>170</v>
      </c>
      <c r="D96" s="104" t="s">
        <v>661</v>
      </c>
      <c r="E96" s="89">
        <v>300</v>
      </c>
      <c r="F96" s="91">
        <v>6.4</v>
      </c>
      <c r="G96" s="91">
        <f t="shared" si="1"/>
        <v>1920</v>
      </c>
    </row>
    <row r="97" spans="1:7" ht="15.75" x14ac:dyDescent="0.25">
      <c r="A97" s="115" t="s">
        <v>835</v>
      </c>
      <c r="B97" s="104" t="s">
        <v>660</v>
      </c>
      <c r="C97" s="84" t="s">
        <v>171</v>
      </c>
      <c r="D97" s="104" t="s">
        <v>661</v>
      </c>
      <c r="E97" s="88">
        <v>1920</v>
      </c>
      <c r="F97" s="91">
        <v>2.3199999999999998</v>
      </c>
      <c r="G97" s="91">
        <f t="shared" si="1"/>
        <v>4454.3999999999996</v>
      </c>
    </row>
    <row r="98" spans="1:7" ht="15.75" x14ac:dyDescent="0.25">
      <c r="A98" s="115" t="s">
        <v>836</v>
      </c>
      <c r="B98" s="104" t="s">
        <v>660</v>
      </c>
      <c r="C98" s="86" t="s">
        <v>172</v>
      </c>
      <c r="D98" s="104" t="s">
        <v>661</v>
      </c>
      <c r="E98" s="89">
        <f>42*10</f>
        <v>420</v>
      </c>
      <c r="F98" s="91">
        <v>1</v>
      </c>
      <c r="G98" s="91">
        <f t="shared" si="1"/>
        <v>420</v>
      </c>
    </row>
    <row r="99" spans="1:7" ht="15.75" x14ac:dyDescent="0.25">
      <c r="A99" s="115" t="s">
        <v>837</v>
      </c>
      <c r="B99" s="104" t="s">
        <v>660</v>
      </c>
      <c r="C99" s="85" t="s">
        <v>173</v>
      </c>
      <c r="D99" s="104" t="s">
        <v>661</v>
      </c>
      <c r="E99" s="89">
        <f>14*10</f>
        <v>140</v>
      </c>
      <c r="F99" s="91">
        <v>1</v>
      </c>
      <c r="G99" s="91">
        <f t="shared" si="1"/>
        <v>140</v>
      </c>
    </row>
    <row r="100" spans="1:7" ht="15.75" x14ac:dyDescent="0.25">
      <c r="A100" s="115" t="s">
        <v>838</v>
      </c>
      <c r="B100" s="104" t="s">
        <v>660</v>
      </c>
      <c r="C100" s="85" t="s">
        <v>174</v>
      </c>
      <c r="D100" s="104" t="s">
        <v>661</v>
      </c>
      <c r="E100" s="89">
        <f>20*10</f>
        <v>200</v>
      </c>
      <c r="F100" s="91">
        <v>1</v>
      </c>
      <c r="G100" s="91">
        <f t="shared" si="1"/>
        <v>200</v>
      </c>
    </row>
    <row r="101" spans="1:7" ht="15.75" x14ac:dyDescent="0.25">
      <c r="A101" s="115" t="s">
        <v>839</v>
      </c>
      <c r="B101" s="104" t="s">
        <v>660</v>
      </c>
      <c r="C101" s="85" t="s">
        <v>175</v>
      </c>
      <c r="D101" s="104" t="s">
        <v>661</v>
      </c>
      <c r="E101" s="90">
        <v>6</v>
      </c>
      <c r="F101" s="91">
        <v>4.4000000000000004</v>
      </c>
      <c r="G101" s="91">
        <f t="shared" si="1"/>
        <v>26.400000000000002</v>
      </c>
    </row>
    <row r="102" spans="1:7" ht="15.75" x14ac:dyDescent="0.25">
      <c r="A102" s="115" t="s">
        <v>840</v>
      </c>
      <c r="B102" s="104" t="s">
        <v>660</v>
      </c>
      <c r="C102" s="85" t="s">
        <v>176</v>
      </c>
      <c r="D102" s="104" t="s">
        <v>661</v>
      </c>
      <c r="E102" s="89">
        <v>2</v>
      </c>
      <c r="F102" s="91">
        <v>20</v>
      </c>
      <c r="G102" s="91">
        <f t="shared" si="1"/>
        <v>40</v>
      </c>
    </row>
    <row r="103" spans="1:7" ht="15.75" x14ac:dyDescent="0.25">
      <c r="A103" s="115" t="s">
        <v>841</v>
      </c>
      <c r="B103" s="104" t="s">
        <v>660</v>
      </c>
      <c r="C103" s="85" t="s">
        <v>177</v>
      </c>
      <c r="D103" s="104" t="s">
        <v>661</v>
      </c>
      <c r="E103" s="90">
        <v>9</v>
      </c>
      <c r="F103" s="91">
        <v>5.6</v>
      </c>
      <c r="G103" s="91">
        <f t="shared" si="1"/>
        <v>50.4</v>
      </c>
    </row>
    <row r="104" spans="1:7" ht="15.75" x14ac:dyDescent="0.25">
      <c r="A104" s="115" t="s">
        <v>842</v>
      </c>
      <c r="B104" s="104" t="s">
        <v>660</v>
      </c>
      <c r="C104" s="85" t="s">
        <v>178</v>
      </c>
      <c r="D104" s="104" t="s">
        <v>661</v>
      </c>
      <c r="E104" s="90">
        <v>1</v>
      </c>
      <c r="F104" s="91">
        <v>60</v>
      </c>
      <c r="G104" s="91">
        <f t="shared" si="1"/>
        <v>60</v>
      </c>
    </row>
    <row r="105" spans="1:7" ht="15.75" x14ac:dyDescent="0.25">
      <c r="A105" s="115" t="s">
        <v>843</v>
      </c>
      <c r="B105" s="104" t="s">
        <v>660</v>
      </c>
      <c r="C105" s="84" t="s">
        <v>179</v>
      </c>
      <c r="D105" s="104" t="s">
        <v>661</v>
      </c>
      <c r="E105" s="93">
        <f>6*54+1</f>
        <v>325</v>
      </c>
      <c r="F105" s="91">
        <v>48</v>
      </c>
      <c r="G105" s="91">
        <f>E105*F105</f>
        <v>15600</v>
      </c>
    </row>
    <row r="106" spans="1:7" ht="15.75" x14ac:dyDescent="0.25">
      <c r="A106" s="115" t="s">
        <v>844</v>
      </c>
      <c r="B106" s="104" t="s">
        <v>660</v>
      </c>
      <c r="C106" s="84" t="s">
        <v>180</v>
      </c>
      <c r="D106" s="104" t="s">
        <v>661</v>
      </c>
      <c r="E106" s="93">
        <f>8*25</f>
        <v>200</v>
      </c>
      <c r="F106" s="91">
        <v>21.6</v>
      </c>
      <c r="G106" s="91">
        <f t="shared" ref="G106:G154" si="2">E106*F106</f>
        <v>4320</v>
      </c>
    </row>
    <row r="107" spans="1:7" ht="15.75" x14ac:dyDescent="0.25">
      <c r="A107" s="115" t="s">
        <v>845</v>
      </c>
      <c r="B107" s="104" t="s">
        <v>660</v>
      </c>
      <c r="C107" s="84" t="s">
        <v>181</v>
      </c>
      <c r="D107" s="104" t="s">
        <v>661</v>
      </c>
      <c r="E107" s="93">
        <f>6*32</f>
        <v>192</v>
      </c>
      <c r="F107" s="91">
        <v>11.2</v>
      </c>
      <c r="G107" s="91">
        <f t="shared" si="2"/>
        <v>2150.3999999999996</v>
      </c>
    </row>
    <row r="108" spans="1:7" ht="15.75" x14ac:dyDescent="0.25">
      <c r="A108" s="115" t="s">
        <v>846</v>
      </c>
      <c r="B108" s="104" t="s">
        <v>660</v>
      </c>
      <c r="C108" s="84" t="s">
        <v>182</v>
      </c>
      <c r="D108" s="104" t="s">
        <v>661</v>
      </c>
      <c r="E108" s="93">
        <f>12*3</f>
        <v>36</v>
      </c>
      <c r="F108" s="91">
        <v>11.2</v>
      </c>
      <c r="G108" s="91">
        <f t="shared" si="2"/>
        <v>403.2</v>
      </c>
    </row>
    <row r="109" spans="1:7" ht="15.75" x14ac:dyDescent="0.25">
      <c r="A109" s="115" t="s">
        <v>847</v>
      </c>
      <c r="B109" s="104" t="s">
        <v>660</v>
      </c>
      <c r="C109" s="84" t="s">
        <v>183</v>
      </c>
      <c r="D109" s="104" t="s">
        <v>661</v>
      </c>
      <c r="E109" s="93">
        <f>12*1</f>
        <v>12</v>
      </c>
      <c r="F109" s="91">
        <v>11.2</v>
      </c>
      <c r="G109" s="91">
        <f t="shared" si="2"/>
        <v>134.39999999999998</v>
      </c>
    </row>
    <row r="110" spans="1:7" ht="15.75" x14ac:dyDescent="0.25">
      <c r="A110" s="115" t="s">
        <v>848</v>
      </c>
      <c r="B110" s="104" t="s">
        <v>660</v>
      </c>
      <c r="C110" s="84" t="s">
        <v>184</v>
      </c>
      <c r="D110" s="104" t="s">
        <v>661</v>
      </c>
      <c r="E110" s="93">
        <f>2*8+3</f>
        <v>19</v>
      </c>
      <c r="F110" s="91">
        <v>238.4</v>
      </c>
      <c r="G110" s="91">
        <f t="shared" si="2"/>
        <v>4529.6000000000004</v>
      </c>
    </row>
    <row r="111" spans="1:7" ht="15.75" x14ac:dyDescent="0.25">
      <c r="A111" s="115" t="s">
        <v>849</v>
      </c>
      <c r="B111" s="104" t="s">
        <v>660</v>
      </c>
      <c r="C111" s="84" t="s">
        <v>185</v>
      </c>
      <c r="D111" s="104" t="s">
        <v>661</v>
      </c>
      <c r="E111" s="93">
        <v>2</v>
      </c>
      <c r="F111" s="91">
        <v>239.6</v>
      </c>
      <c r="G111" s="91">
        <f t="shared" si="2"/>
        <v>479.2</v>
      </c>
    </row>
    <row r="112" spans="1:7" ht="15.75" x14ac:dyDescent="0.25">
      <c r="A112" s="115" t="s">
        <v>850</v>
      </c>
      <c r="B112" s="104" t="s">
        <v>660</v>
      </c>
      <c r="C112" s="84" t="s">
        <v>186</v>
      </c>
      <c r="D112" s="104" t="s">
        <v>661</v>
      </c>
      <c r="E112" s="93">
        <v>100</v>
      </c>
      <c r="F112" s="91">
        <v>6.4</v>
      </c>
      <c r="G112" s="91">
        <f t="shared" si="2"/>
        <v>640</v>
      </c>
    </row>
    <row r="113" spans="1:7" ht="15.75" x14ac:dyDescent="0.25">
      <c r="A113" s="115" t="s">
        <v>851</v>
      </c>
      <c r="B113" s="104" t="s">
        <v>660</v>
      </c>
      <c r="C113" s="84" t="s">
        <v>187</v>
      </c>
      <c r="D113" s="104" t="s">
        <v>661</v>
      </c>
      <c r="E113" s="93">
        <v>480</v>
      </c>
      <c r="F113" s="91">
        <v>1.2</v>
      </c>
      <c r="G113" s="91">
        <f t="shared" si="2"/>
        <v>576</v>
      </c>
    </row>
    <row r="114" spans="1:7" ht="15.75" x14ac:dyDescent="0.25">
      <c r="A114" s="115" t="s">
        <v>852</v>
      </c>
      <c r="B114" s="104" t="s">
        <v>660</v>
      </c>
      <c r="C114" s="84" t="s">
        <v>188</v>
      </c>
      <c r="D114" s="104" t="s">
        <v>661</v>
      </c>
      <c r="E114" s="93">
        <v>480</v>
      </c>
      <c r="F114" s="91">
        <v>1.4</v>
      </c>
      <c r="G114" s="91">
        <f t="shared" si="2"/>
        <v>672</v>
      </c>
    </row>
    <row r="115" spans="1:7" ht="15.75" x14ac:dyDescent="0.25">
      <c r="A115" s="115" t="s">
        <v>853</v>
      </c>
      <c r="B115" s="104" t="s">
        <v>660</v>
      </c>
      <c r="C115" s="84" t="s">
        <v>189</v>
      </c>
      <c r="D115" s="104" t="s">
        <v>661</v>
      </c>
      <c r="E115" s="93">
        <v>480</v>
      </c>
      <c r="F115" s="91">
        <v>1.6</v>
      </c>
      <c r="G115" s="91">
        <f t="shared" si="2"/>
        <v>768</v>
      </c>
    </row>
    <row r="116" spans="1:7" ht="15.75" x14ac:dyDescent="0.25">
      <c r="A116" s="115" t="s">
        <v>854</v>
      </c>
      <c r="B116" s="104" t="s">
        <v>660</v>
      </c>
      <c r="C116" s="84" t="s">
        <v>190</v>
      </c>
      <c r="D116" s="104" t="s">
        <v>661</v>
      </c>
      <c r="E116" s="93">
        <v>720</v>
      </c>
      <c r="F116" s="91">
        <v>0.8</v>
      </c>
      <c r="G116" s="91">
        <f t="shared" si="2"/>
        <v>576</v>
      </c>
    </row>
    <row r="117" spans="1:7" ht="15.75" x14ac:dyDescent="0.25">
      <c r="A117" s="115" t="s">
        <v>855</v>
      </c>
      <c r="B117" s="104" t="s">
        <v>660</v>
      </c>
      <c r="C117" s="84" t="s">
        <v>191</v>
      </c>
      <c r="D117" s="104" t="s">
        <v>661</v>
      </c>
      <c r="E117" s="93">
        <v>480</v>
      </c>
      <c r="F117" s="91">
        <v>2.4</v>
      </c>
      <c r="G117" s="91">
        <f t="shared" si="2"/>
        <v>1152</v>
      </c>
    </row>
    <row r="118" spans="1:7" ht="15.75" x14ac:dyDescent="0.25">
      <c r="A118" s="115" t="s">
        <v>856</v>
      </c>
      <c r="B118" s="104" t="s">
        <v>660</v>
      </c>
      <c r="C118" s="84" t="s">
        <v>192</v>
      </c>
      <c r="D118" s="104" t="s">
        <v>661</v>
      </c>
      <c r="E118" s="93">
        <v>96</v>
      </c>
      <c r="F118" s="91">
        <v>7.52</v>
      </c>
      <c r="G118" s="91">
        <f t="shared" si="2"/>
        <v>721.92</v>
      </c>
    </row>
    <row r="119" spans="1:7" ht="15.75" x14ac:dyDescent="0.25">
      <c r="A119" s="115" t="s">
        <v>857</v>
      </c>
      <c r="B119" s="104" t="s">
        <v>660</v>
      </c>
      <c r="C119" s="84" t="s">
        <v>193</v>
      </c>
      <c r="D119" s="104" t="s">
        <v>661</v>
      </c>
      <c r="E119" s="93">
        <v>13</v>
      </c>
      <c r="F119" s="91">
        <v>6</v>
      </c>
      <c r="G119" s="91">
        <f t="shared" si="2"/>
        <v>78</v>
      </c>
    </row>
    <row r="120" spans="1:7" ht="15.75" x14ac:dyDescent="0.25">
      <c r="A120" s="115" t="s">
        <v>858</v>
      </c>
      <c r="B120" s="104" t="s">
        <v>660</v>
      </c>
      <c r="C120" s="92" t="s">
        <v>194</v>
      </c>
      <c r="D120" s="104" t="s">
        <v>661</v>
      </c>
      <c r="E120" s="93">
        <v>12</v>
      </c>
      <c r="F120" s="91">
        <v>32</v>
      </c>
      <c r="G120" s="91">
        <f t="shared" si="2"/>
        <v>384</v>
      </c>
    </row>
    <row r="121" spans="1:7" ht="15.75" x14ac:dyDescent="0.25">
      <c r="A121" s="115" t="s">
        <v>859</v>
      </c>
      <c r="B121" s="104" t="s">
        <v>660</v>
      </c>
      <c r="C121" s="84" t="s">
        <v>195</v>
      </c>
      <c r="D121" s="104" t="s">
        <v>661</v>
      </c>
      <c r="E121" s="93">
        <v>120</v>
      </c>
      <c r="F121" s="91">
        <v>2.72</v>
      </c>
      <c r="G121" s="91">
        <f t="shared" si="2"/>
        <v>326.40000000000003</v>
      </c>
    </row>
    <row r="122" spans="1:7" ht="15.75" x14ac:dyDescent="0.25">
      <c r="A122" s="115" t="s">
        <v>860</v>
      </c>
      <c r="B122" s="104" t="s">
        <v>660</v>
      </c>
      <c r="C122" s="84" t="s">
        <v>137</v>
      </c>
      <c r="D122" s="104" t="s">
        <v>661</v>
      </c>
      <c r="E122" s="93">
        <v>600</v>
      </c>
      <c r="F122" s="91">
        <v>2.72</v>
      </c>
      <c r="G122" s="91">
        <f t="shared" si="2"/>
        <v>1632.0000000000002</v>
      </c>
    </row>
    <row r="123" spans="1:7" ht="15.75" x14ac:dyDescent="0.25">
      <c r="A123" s="115" t="s">
        <v>861</v>
      </c>
      <c r="B123" s="104" t="s">
        <v>660</v>
      </c>
      <c r="C123" s="84" t="s">
        <v>138</v>
      </c>
      <c r="D123" s="104" t="s">
        <v>661</v>
      </c>
      <c r="E123" s="93">
        <v>2400</v>
      </c>
      <c r="F123" s="91">
        <v>2.72</v>
      </c>
      <c r="G123" s="91">
        <f t="shared" si="2"/>
        <v>6528.0000000000009</v>
      </c>
    </row>
    <row r="124" spans="1:7" ht="15.75" x14ac:dyDescent="0.25">
      <c r="A124" s="115" t="s">
        <v>862</v>
      </c>
      <c r="B124" s="104" t="s">
        <v>660</v>
      </c>
      <c r="C124" s="84" t="s">
        <v>140</v>
      </c>
      <c r="D124" s="104" t="s">
        <v>661</v>
      </c>
      <c r="E124" s="93">
        <f>120*10</f>
        <v>1200</v>
      </c>
      <c r="F124" s="91">
        <v>2.72</v>
      </c>
      <c r="G124" s="91">
        <f t="shared" si="2"/>
        <v>3264.0000000000005</v>
      </c>
    </row>
    <row r="125" spans="1:7" ht="15.75" x14ac:dyDescent="0.25">
      <c r="A125" s="115" t="s">
        <v>863</v>
      </c>
      <c r="B125" s="104" t="s">
        <v>660</v>
      </c>
      <c r="C125" s="84" t="s">
        <v>196</v>
      </c>
      <c r="D125" s="104" t="s">
        <v>661</v>
      </c>
      <c r="E125" s="93">
        <v>108</v>
      </c>
      <c r="F125" s="91">
        <v>5.84</v>
      </c>
      <c r="G125" s="91">
        <f t="shared" si="2"/>
        <v>630.72</v>
      </c>
    </row>
    <row r="126" spans="1:7" ht="15.75" x14ac:dyDescent="0.25">
      <c r="A126" s="115" t="s">
        <v>864</v>
      </c>
      <c r="B126" s="104" t="s">
        <v>660</v>
      </c>
      <c r="C126" s="84" t="s">
        <v>197</v>
      </c>
      <c r="D126" s="104" t="s">
        <v>661</v>
      </c>
      <c r="E126" s="93">
        <v>360</v>
      </c>
      <c r="F126" s="91">
        <v>5.84</v>
      </c>
      <c r="G126" s="91">
        <f t="shared" si="2"/>
        <v>2102.4</v>
      </c>
    </row>
    <row r="127" spans="1:7" ht="15.75" x14ac:dyDescent="0.25">
      <c r="A127" s="115" t="s">
        <v>865</v>
      </c>
      <c r="B127" s="104" t="s">
        <v>660</v>
      </c>
      <c r="C127" s="84" t="s">
        <v>198</v>
      </c>
      <c r="D127" s="104" t="s">
        <v>661</v>
      </c>
      <c r="E127" s="93">
        <f>120*30+84</f>
        <v>3684</v>
      </c>
      <c r="F127" s="91">
        <v>5.84</v>
      </c>
      <c r="G127" s="91">
        <f t="shared" si="2"/>
        <v>21514.559999999998</v>
      </c>
    </row>
    <row r="128" spans="1:7" ht="15.75" x14ac:dyDescent="0.25">
      <c r="A128" s="115" t="s">
        <v>866</v>
      </c>
      <c r="B128" s="104" t="s">
        <v>660</v>
      </c>
      <c r="C128" s="84" t="s">
        <v>199</v>
      </c>
      <c r="D128" s="104" t="s">
        <v>661</v>
      </c>
      <c r="E128" s="93">
        <f>120*6</f>
        <v>720</v>
      </c>
      <c r="F128" s="91">
        <v>5.84</v>
      </c>
      <c r="G128" s="91">
        <f t="shared" si="2"/>
        <v>4204.8</v>
      </c>
    </row>
    <row r="129" spans="1:7" ht="15.75" x14ac:dyDescent="0.25">
      <c r="A129" s="115" t="s">
        <v>867</v>
      </c>
      <c r="B129" s="104" t="s">
        <v>660</v>
      </c>
      <c r="C129" s="84" t="s">
        <v>200</v>
      </c>
      <c r="D129" s="104" t="s">
        <v>661</v>
      </c>
      <c r="E129" s="93">
        <v>600</v>
      </c>
      <c r="F129" s="91">
        <v>7.2</v>
      </c>
      <c r="G129" s="91">
        <f t="shared" si="2"/>
        <v>4320</v>
      </c>
    </row>
    <row r="130" spans="1:7" ht="15.75" x14ac:dyDescent="0.25">
      <c r="A130" s="115" t="s">
        <v>868</v>
      </c>
      <c r="B130" s="104" t="s">
        <v>660</v>
      </c>
      <c r="C130" s="84" t="s">
        <v>201</v>
      </c>
      <c r="D130" s="104" t="s">
        <v>661</v>
      </c>
      <c r="E130" s="93">
        <v>19</v>
      </c>
      <c r="F130" s="91">
        <v>6</v>
      </c>
      <c r="G130" s="91">
        <f t="shared" si="2"/>
        <v>114</v>
      </c>
    </row>
    <row r="131" spans="1:7" ht="15.75" x14ac:dyDescent="0.25">
      <c r="A131" s="115" t="s">
        <v>869</v>
      </c>
      <c r="B131" s="104" t="s">
        <v>660</v>
      </c>
      <c r="C131" s="84" t="s">
        <v>202</v>
      </c>
      <c r="D131" s="104" t="s">
        <v>661</v>
      </c>
      <c r="E131" s="93">
        <v>10</v>
      </c>
      <c r="F131" s="91">
        <v>2.72</v>
      </c>
      <c r="G131" s="91">
        <f t="shared" si="2"/>
        <v>27.200000000000003</v>
      </c>
    </row>
    <row r="132" spans="1:7" ht="15.75" x14ac:dyDescent="0.25">
      <c r="A132" s="115" t="s">
        <v>870</v>
      </c>
      <c r="B132" s="104" t="s">
        <v>660</v>
      </c>
      <c r="C132" s="85" t="s">
        <v>203</v>
      </c>
      <c r="D132" s="104" t="s">
        <v>661</v>
      </c>
      <c r="E132" s="94">
        <v>15000</v>
      </c>
      <c r="F132" s="91">
        <v>1.32</v>
      </c>
      <c r="G132" s="91">
        <f t="shared" si="2"/>
        <v>19800</v>
      </c>
    </row>
    <row r="133" spans="1:7" ht="15.75" x14ac:dyDescent="0.25">
      <c r="A133" s="115" t="s">
        <v>871</v>
      </c>
      <c r="B133" s="104" t="s">
        <v>660</v>
      </c>
      <c r="C133" s="85" t="s">
        <v>204</v>
      </c>
      <c r="D133" s="104" t="s">
        <v>661</v>
      </c>
      <c r="E133" s="94">
        <f>(44*7)+45+8</f>
        <v>361</v>
      </c>
      <c r="F133" s="91">
        <v>15.2</v>
      </c>
      <c r="G133" s="91">
        <f t="shared" si="2"/>
        <v>5487.2</v>
      </c>
    </row>
    <row r="134" spans="1:7" ht="15.75" x14ac:dyDescent="0.25">
      <c r="A134" s="115" t="s">
        <v>872</v>
      </c>
      <c r="B134" s="104" t="s">
        <v>660</v>
      </c>
      <c r="C134" s="85" t="s">
        <v>205</v>
      </c>
      <c r="D134" s="104" t="s">
        <v>661</v>
      </c>
      <c r="E134" s="94">
        <v>19</v>
      </c>
      <c r="F134" s="91">
        <v>2</v>
      </c>
      <c r="G134" s="91">
        <f t="shared" si="2"/>
        <v>38</v>
      </c>
    </row>
    <row r="135" spans="1:7" ht="15.75" x14ac:dyDescent="0.25">
      <c r="A135" s="115" t="s">
        <v>873</v>
      </c>
      <c r="B135" s="104" t="s">
        <v>660</v>
      </c>
      <c r="C135" s="85" t="s">
        <v>206</v>
      </c>
      <c r="D135" s="104" t="s">
        <v>661</v>
      </c>
      <c r="E135" s="94">
        <f>3*36</f>
        <v>108</v>
      </c>
      <c r="F135" s="91">
        <v>7.2</v>
      </c>
      <c r="G135" s="91">
        <f t="shared" si="2"/>
        <v>777.6</v>
      </c>
    </row>
    <row r="136" spans="1:7" ht="15.75" x14ac:dyDescent="0.25">
      <c r="A136" s="115" t="s">
        <v>874</v>
      </c>
      <c r="B136" s="104" t="s">
        <v>660</v>
      </c>
      <c r="C136" s="85" t="s">
        <v>207</v>
      </c>
      <c r="D136" s="104" t="s">
        <v>661</v>
      </c>
      <c r="E136" s="94">
        <v>108</v>
      </c>
      <c r="F136" s="91">
        <v>1.8</v>
      </c>
      <c r="G136" s="91">
        <f t="shared" si="2"/>
        <v>194.4</v>
      </c>
    </row>
    <row r="137" spans="1:7" ht="15.75" x14ac:dyDescent="0.25">
      <c r="A137" s="115" t="s">
        <v>875</v>
      </c>
      <c r="B137" s="104" t="s">
        <v>660</v>
      </c>
      <c r="C137" s="85" t="s">
        <v>208</v>
      </c>
      <c r="D137" s="104" t="s">
        <v>661</v>
      </c>
      <c r="E137" s="94">
        <v>598</v>
      </c>
      <c r="F137" s="91">
        <v>1.52</v>
      </c>
      <c r="G137" s="91">
        <f t="shared" si="2"/>
        <v>908.96</v>
      </c>
    </row>
    <row r="138" spans="1:7" ht="15.75" x14ac:dyDescent="0.25">
      <c r="A138" s="115" t="s">
        <v>876</v>
      </c>
      <c r="B138" s="104" t="s">
        <v>660</v>
      </c>
      <c r="C138" s="85" t="s">
        <v>209</v>
      </c>
      <c r="D138" s="104" t="s">
        <v>661</v>
      </c>
      <c r="E138" s="94">
        <v>128</v>
      </c>
      <c r="F138" s="91">
        <v>14</v>
      </c>
      <c r="G138" s="91">
        <f t="shared" si="2"/>
        <v>1792</v>
      </c>
    </row>
    <row r="139" spans="1:7" ht="15.75" x14ac:dyDescent="0.25">
      <c r="A139" s="115" t="s">
        <v>877</v>
      </c>
      <c r="B139" s="104" t="s">
        <v>660</v>
      </c>
      <c r="C139" s="84" t="s">
        <v>210</v>
      </c>
      <c r="D139" s="104" t="s">
        <v>661</v>
      </c>
      <c r="E139" s="93">
        <v>30</v>
      </c>
      <c r="F139" s="91">
        <v>26</v>
      </c>
      <c r="G139" s="91">
        <f t="shared" si="2"/>
        <v>780</v>
      </c>
    </row>
    <row r="140" spans="1:7" ht="15.75" x14ac:dyDescent="0.25">
      <c r="A140" s="115" t="s">
        <v>878</v>
      </c>
      <c r="B140" s="104" t="s">
        <v>660</v>
      </c>
      <c r="C140" s="84" t="s">
        <v>211</v>
      </c>
      <c r="D140" s="104" t="s">
        <v>661</v>
      </c>
      <c r="E140" s="93">
        <v>39</v>
      </c>
      <c r="F140" s="91">
        <v>56</v>
      </c>
      <c r="G140" s="91">
        <f t="shared" si="2"/>
        <v>2184</v>
      </c>
    </row>
    <row r="141" spans="1:7" ht="15.75" x14ac:dyDescent="0.25">
      <c r="A141" s="115" t="s">
        <v>879</v>
      </c>
      <c r="B141" s="104" t="s">
        <v>660</v>
      </c>
      <c r="C141" s="84" t="s">
        <v>212</v>
      </c>
      <c r="D141" s="104" t="s">
        <v>661</v>
      </c>
      <c r="E141" s="93">
        <v>888</v>
      </c>
      <c r="F141" s="91">
        <v>9.1999999999999993</v>
      </c>
      <c r="G141" s="91">
        <f t="shared" si="2"/>
        <v>8169.5999999999995</v>
      </c>
    </row>
    <row r="142" spans="1:7" ht="15.75" x14ac:dyDescent="0.25">
      <c r="A142" s="115" t="s">
        <v>880</v>
      </c>
      <c r="B142" s="104" t="s">
        <v>660</v>
      </c>
      <c r="C142" s="84" t="s">
        <v>213</v>
      </c>
      <c r="D142" s="104" t="s">
        <v>661</v>
      </c>
      <c r="E142" s="93">
        <v>1</v>
      </c>
      <c r="F142" s="91">
        <v>272</v>
      </c>
      <c r="G142" s="91">
        <f t="shared" si="2"/>
        <v>272</v>
      </c>
    </row>
    <row r="143" spans="1:7" ht="15.75" x14ac:dyDescent="0.25">
      <c r="A143" s="115" t="s">
        <v>881</v>
      </c>
      <c r="B143" s="104" t="s">
        <v>660</v>
      </c>
      <c r="C143" s="84" t="s">
        <v>214</v>
      </c>
      <c r="D143" s="104" t="s">
        <v>661</v>
      </c>
      <c r="E143" s="93">
        <v>2</v>
      </c>
      <c r="F143" s="91">
        <v>480</v>
      </c>
      <c r="G143" s="91">
        <f t="shared" si="2"/>
        <v>960</v>
      </c>
    </row>
    <row r="144" spans="1:7" ht="15.75" x14ac:dyDescent="0.25">
      <c r="A144" s="115" t="s">
        <v>882</v>
      </c>
      <c r="B144" s="104" t="s">
        <v>660</v>
      </c>
      <c r="C144" s="84" t="s">
        <v>215</v>
      </c>
      <c r="D144" s="104" t="s">
        <v>661</v>
      </c>
      <c r="E144" s="93">
        <v>2</v>
      </c>
      <c r="F144" s="91">
        <v>471.2</v>
      </c>
      <c r="G144" s="91">
        <f t="shared" si="2"/>
        <v>942.4</v>
      </c>
    </row>
    <row r="145" spans="1:7" ht="15.75" x14ac:dyDescent="0.25">
      <c r="A145" s="115" t="s">
        <v>883</v>
      </c>
      <c r="B145" s="104" t="s">
        <v>660</v>
      </c>
      <c r="C145" s="84" t="s">
        <v>216</v>
      </c>
      <c r="D145" s="104" t="s">
        <v>661</v>
      </c>
      <c r="E145" s="93">
        <v>192</v>
      </c>
      <c r="F145" s="91">
        <v>9.1999999999999993</v>
      </c>
      <c r="G145" s="91">
        <f t="shared" si="2"/>
        <v>1766.3999999999999</v>
      </c>
    </row>
    <row r="146" spans="1:7" ht="15.75" x14ac:dyDescent="0.25">
      <c r="A146" s="115" t="s">
        <v>884</v>
      </c>
      <c r="B146" s="104" t="s">
        <v>660</v>
      </c>
      <c r="C146" s="84" t="s">
        <v>217</v>
      </c>
      <c r="D146" s="104" t="s">
        <v>661</v>
      </c>
      <c r="E146" s="93">
        <f>240*35</f>
        <v>8400</v>
      </c>
      <c r="F146" s="91">
        <v>1.1599999999999999</v>
      </c>
      <c r="G146" s="91">
        <f t="shared" si="2"/>
        <v>9744</v>
      </c>
    </row>
    <row r="147" spans="1:7" ht="15.75" x14ac:dyDescent="0.25">
      <c r="A147" s="115" t="s">
        <v>885</v>
      </c>
      <c r="B147" s="104" t="s">
        <v>660</v>
      </c>
      <c r="C147" s="84" t="s">
        <v>218</v>
      </c>
      <c r="D147" s="104" t="s">
        <v>661</v>
      </c>
      <c r="E147" s="93">
        <v>1200</v>
      </c>
      <c r="F147" s="91">
        <v>0.72</v>
      </c>
      <c r="G147" s="91">
        <f t="shared" si="2"/>
        <v>864</v>
      </c>
    </row>
    <row r="148" spans="1:7" ht="15.75" x14ac:dyDescent="0.25">
      <c r="A148" s="115" t="s">
        <v>886</v>
      </c>
      <c r="B148" s="104" t="s">
        <v>660</v>
      </c>
      <c r="C148" s="84" t="s">
        <v>219</v>
      </c>
      <c r="D148" s="104" t="s">
        <v>661</v>
      </c>
      <c r="E148" s="93">
        <v>14</v>
      </c>
      <c r="F148" s="91">
        <v>176.28</v>
      </c>
      <c r="G148" s="91">
        <f t="shared" si="2"/>
        <v>2467.92</v>
      </c>
    </row>
    <row r="149" spans="1:7" ht="15.75" x14ac:dyDescent="0.25">
      <c r="A149" s="115" t="s">
        <v>887</v>
      </c>
      <c r="B149" s="104" t="s">
        <v>660</v>
      </c>
      <c r="C149" s="84" t="s">
        <v>220</v>
      </c>
      <c r="D149" s="104" t="s">
        <v>661</v>
      </c>
      <c r="E149" s="93">
        <v>174</v>
      </c>
      <c r="F149" s="91">
        <v>4</v>
      </c>
      <c r="G149" s="91">
        <f t="shared" si="2"/>
        <v>696</v>
      </c>
    </row>
    <row r="150" spans="1:7" ht="15.75" x14ac:dyDescent="0.25">
      <c r="A150" s="115" t="s">
        <v>888</v>
      </c>
      <c r="B150" s="104" t="s">
        <v>660</v>
      </c>
      <c r="C150" s="84" t="s">
        <v>221</v>
      </c>
      <c r="D150" s="104" t="s">
        <v>661</v>
      </c>
      <c r="E150" s="93">
        <v>480</v>
      </c>
      <c r="F150" s="91">
        <v>1.6</v>
      </c>
      <c r="G150" s="91">
        <f t="shared" si="2"/>
        <v>768</v>
      </c>
    </row>
    <row r="151" spans="1:7" ht="15.75" x14ac:dyDescent="0.25">
      <c r="A151" s="115" t="s">
        <v>889</v>
      </c>
      <c r="B151" s="104" t="s">
        <v>660</v>
      </c>
      <c r="C151" s="84" t="s">
        <v>222</v>
      </c>
      <c r="D151" s="104" t="s">
        <v>661</v>
      </c>
      <c r="E151" s="93">
        <f>240*8</f>
        <v>1920</v>
      </c>
      <c r="F151" s="91">
        <v>1.6</v>
      </c>
      <c r="G151" s="91">
        <f t="shared" si="2"/>
        <v>3072</v>
      </c>
    </row>
    <row r="152" spans="1:7" ht="15.75" x14ac:dyDescent="0.25">
      <c r="A152" s="115" t="s">
        <v>890</v>
      </c>
      <c r="B152" s="104" t="s">
        <v>660</v>
      </c>
      <c r="C152" s="84" t="s">
        <v>223</v>
      </c>
      <c r="D152" s="104" t="s">
        <v>661</v>
      </c>
      <c r="E152" s="93">
        <v>160</v>
      </c>
      <c r="F152" s="91">
        <v>0.8</v>
      </c>
      <c r="G152" s="91">
        <f t="shared" si="2"/>
        <v>128</v>
      </c>
    </row>
    <row r="153" spans="1:7" ht="15.75" x14ac:dyDescent="0.25">
      <c r="A153" s="115" t="s">
        <v>891</v>
      </c>
      <c r="B153" s="104" t="s">
        <v>660</v>
      </c>
      <c r="C153" s="84" t="s">
        <v>224</v>
      </c>
      <c r="D153" s="104" t="s">
        <v>661</v>
      </c>
      <c r="E153" s="93">
        <v>1200</v>
      </c>
      <c r="F153" s="91">
        <v>1.6</v>
      </c>
      <c r="G153" s="91">
        <f t="shared" si="2"/>
        <v>1920</v>
      </c>
    </row>
    <row r="154" spans="1:7" ht="15.75" x14ac:dyDescent="0.25">
      <c r="A154" s="115" t="s">
        <v>892</v>
      </c>
      <c r="B154" s="104" t="s">
        <v>660</v>
      </c>
      <c r="C154" s="84" t="s">
        <v>225</v>
      </c>
      <c r="D154" s="104" t="s">
        <v>661</v>
      </c>
      <c r="E154" s="93">
        <v>2</v>
      </c>
      <c r="F154" s="91">
        <v>480</v>
      </c>
      <c r="G154" s="91">
        <f t="shared" si="2"/>
        <v>960</v>
      </c>
    </row>
    <row r="155" spans="1:7" ht="15.75" x14ac:dyDescent="0.25">
      <c r="A155" s="115" t="s">
        <v>893</v>
      </c>
      <c r="B155" s="104" t="s">
        <v>660</v>
      </c>
      <c r="C155" s="95" t="s">
        <v>226</v>
      </c>
      <c r="D155" s="104" t="s">
        <v>661</v>
      </c>
      <c r="E155" s="96">
        <v>40</v>
      </c>
      <c r="F155" s="91">
        <v>42</v>
      </c>
      <c r="G155" s="91">
        <f>E155*F155</f>
        <v>1680</v>
      </c>
    </row>
    <row r="156" spans="1:7" ht="15.75" x14ac:dyDescent="0.25">
      <c r="A156" s="115" t="s">
        <v>894</v>
      </c>
      <c r="B156" s="104" t="s">
        <v>660</v>
      </c>
      <c r="C156" s="95" t="s">
        <v>227</v>
      </c>
      <c r="D156" s="104" t="s">
        <v>662</v>
      </c>
      <c r="E156" s="96">
        <v>18</v>
      </c>
      <c r="F156" s="91">
        <v>14.8</v>
      </c>
      <c r="G156" s="91">
        <f t="shared" ref="G156:G190" si="3">E156*F156</f>
        <v>266.40000000000003</v>
      </c>
    </row>
    <row r="157" spans="1:7" ht="15.75" x14ac:dyDescent="0.25">
      <c r="A157" s="115" t="s">
        <v>895</v>
      </c>
      <c r="B157" s="104" t="s">
        <v>660</v>
      </c>
      <c r="C157" s="95" t="s">
        <v>228</v>
      </c>
      <c r="D157" s="104" t="s">
        <v>662</v>
      </c>
      <c r="E157" s="96">
        <v>54</v>
      </c>
      <c r="F157" s="91">
        <v>12.8</v>
      </c>
      <c r="G157" s="91">
        <f t="shared" si="3"/>
        <v>691.2</v>
      </c>
    </row>
    <row r="158" spans="1:7" ht="15.75" x14ac:dyDescent="0.25">
      <c r="A158" s="115" t="s">
        <v>896</v>
      </c>
      <c r="B158" s="104" t="s">
        <v>660</v>
      </c>
      <c r="C158" s="95" t="s">
        <v>229</v>
      </c>
      <c r="D158" s="104" t="s">
        <v>661</v>
      </c>
      <c r="E158" s="96">
        <v>114</v>
      </c>
      <c r="F158" s="91">
        <v>1.68</v>
      </c>
      <c r="G158" s="91">
        <f t="shared" si="3"/>
        <v>191.51999999999998</v>
      </c>
    </row>
    <row r="159" spans="1:7" ht="15.75" x14ac:dyDescent="0.25">
      <c r="A159" s="115" t="s">
        <v>897</v>
      </c>
      <c r="B159" s="104" t="s">
        <v>660</v>
      </c>
      <c r="C159" s="95" t="s">
        <v>230</v>
      </c>
      <c r="D159" s="104" t="s">
        <v>661</v>
      </c>
      <c r="E159" s="96">
        <v>150</v>
      </c>
      <c r="F159" s="91">
        <v>3.16</v>
      </c>
      <c r="G159" s="91">
        <f t="shared" si="3"/>
        <v>474</v>
      </c>
    </row>
    <row r="160" spans="1:7" ht="15.75" x14ac:dyDescent="0.25">
      <c r="A160" s="115" t="s">
        <v>898</v>
      </c>
      <c r="B160" s="104" t="s">
        <v>660</v>
      </c>
      <c r="C160" s="95" t="s">
        <v>231</v>
      </c>
      <c r="D160" s="104" t="s">
        <v>661</v>
      </c>
      <c r="E160" s="96">
        <v>2580</v>
      </c>
      <c r="F160" s="91">
        <v>1.88</v>
      </c>
      <c r="G160" s="91">
        <f t="shared" si="3"/>
        <v>4850.3999999999996</v>
      </c>
    </row>
    <row r="161" spans="1:7" ht="15.75" x14ac:dyDescent="0.25">
      <c r="A161" s="115" t="s">
        <v>899</v>
      </c>
      <c r="B161" s="104" t="s">
        <v>660</v>
      </c>
      <c r="C161" s="95" t="s">
        <v>232</v>
      </c>
      <c r="D161" s="104" t="s">
        <v>661</v>
      </c>
      <c r="E161" s="96">
        <v>3000</v>
      </c>
      <c r="F161" s="91">
        <v>2.4</v>
      </c>
      <c r="G161" s="91">
        <f t="shared" si="3"/>
        <v>7200</v>
      </c>
    </row>
    <row r="162" spans="1:7" ht="15.75" x14ac:dyDescent="0.25">
      <c r="A162" s="115" t="s">
        <v>900</v>
      </c>
      <c r="B162" s="104" t="s">
        <v>660</v>
      </c>
      <c r="C162" s="95" t="s">
        <v>233</v>
      </c>
      <c r="D162" s="104" t="s">
        <v>661</v>
      </c>
      <c r="E162" s="96">
        <v>968</v>
      </c>
      <c r="F162" s="91">
        <v>6.8</v>
      </c>
      <c r="G162" s="91">
        <f t="shared" si="3"/>
        <v>6582.4</v>
      </c>
    </row>
    <row r="163" spans="1:7" ht="15.75" x14ac:dyDescent="0.25">
      <c r="A163" s="115" t="s">
        <v>901</v>
      </c>
      <c r="B163" s="104" t="s">
        <v>660</v>
      </c>
      <c r="C163" s="95" t="s">
        <v>234</v>
      </c>
      <c r="D163" s="104" t="s">
        <v>661</v>
      </c>
      <c r="E163" s="96">
        <v>2000</v>
      </c>
      <c r="F163" s="91">
        <v>3.84</v>
      </c>
      <c r="G163" s="91">
        <f t="shared" si="3"/>
        <v>7680</v>
      </c>
    </row>
    <row r="164" spans="1:7" ht="15.75" x14ac:dyDescent="0.25">
      <c r="A164" s="115" t="s">
        <v>902</v>
      </c>
      <c r="B164" s="104" t="s">
        <v>660</v>
      </c>
      <c r="C164" s="95" t="s">
        <v>235</v>
      </c>
      <c r="D164" s="104" t="s">
        <v>661</v>
      </c>
      <c r="E164" s="96">
        <v>5000</v>
      </c>
      <c r="F164" s="91">
        <v>4.8</v>
      </c>
      <c r="G164" s="91">
        <f t="shared" si="3"/>
        <v>24000</v>
      </c>
    </row>
    <row r="165" spans="1:7" ht="15.75" x14ac:dyDescent="0.25">
      <c r="A165" s="115" t="s">
        <v>903</v>
      </c>
      <c r="B165" s="104" t="s">
        <v>660</v>
      </c>
      <c r="C165" s="95" t="s">
        <v>236</v>
      </c>
      <c r="D165" s="104" t="s">
        <v>661</v>
      </c>
      <c r="E165" s="96">
        <v>3500</v>
      </c>
      <c r="F165" s="91">
        <v>6.4</v>
      </c>
      <c r="G165" s="91">
        <f t="shared" si="3"/>
        <v>22400</v>
      </c>
    </row>
    <row r="166" spans="1:7" ht="15.75" x14ac:dyDescent="0.25">
      <c r="A166" s="115" t="s">
        <v>904</v>
      </c>
      <c r="B166" s="104" t="s">
        <v>660</v>
      </c>
      <c r="C166" s="95" t="s">
        <v>237</v>
      </c>
      <c r="D166" s="104" t="s">
        <v>661</v>
      </c>
      <c r="E166" s="96">
        <v>300</v>
      </c>
      <c r="F166" s="91">
        <v>0.6</v>
      </c>
      <c r="G166" s="91">
        <f t="shared" si="3"/>
        <v>180</v>
      </c>
    </row>
    <row r="167" spans="1:7" ht="15.75" x14ac:dyDescent="0.25">
      <c r="A167" s="115" t="s">
        <v>905</v>
      </c>
      <c r="B167" s="104" t="s">
        <v>660</v>
      </c>
      <c r="C167" s="95" t="s">
        <v>238</v>
      </c>
      <c r="D167" s="104" t="s">
        <v>661</v>
      </c>
      <c r="E167" s="96">
        <v>8</v>
      </c>
      <c r="F167" s="91">
        <v>54</v>
      </c>
      <c r="G167" s="91">
        <f t="shared" si="3"/>
        <v>432</v>
      </c>
    </row>
    <row r="168" spans="1:7" ht="15.75" x14ac:dyDescent="0.25">
      <c r="A168" s="115" t="s">
        <v>906</v>
      </c>
      <c r="B168" s="104" t="s">
        <v>660</v>
      </c>
      <c r="C168" s="95" t="s">
        <v>239</v>
      </c>
      <c r="D168" s="104" t="s">
        <v>661</v>
      </c>
      <c r="E168" s="96">
        <v>692</v>
      </c>
      <c r="F168" s="91">
        <v>4.3319999999999999</v>
      </c>
      <c r="G168" s="91">
        <f t="shared" si="3"/>
        <v>2997.7439999999997</v>
      </c>
    </row>
    <row r="169" spans="1:7" ht="15.75" x14ac:dyDescent="0.25">
      <c r="A169" s="115" t="s">
        <v>907</v>
      </c>
      <c r="B169" s="104" t="s">
        <v>660</v>
      </c>
      <c r="C169" s="95" t="s">
        <v>240</v>
      </c>
      <c r="D169" s="104" t="s">
        <v>661</v>
      </c>
      <c r="E169" s="96">
        <v>1492</v>
      </c>
      <c r="F169" s="91">
        <v>6.4</v>
      </c>
      <c r="G169" s="91">
        <f t="shared" si="3"/>
        <v>9548.8000000000011</v>
      </c>
    </row>
    <row r="170" spans="1:7" ht="15.75" x14ac:dyDescent="0.25">
      <c r="A170" s="115" t="s">
        <v>908</v>
      </c>
      <c r="B170" s="104" t="s">
        <v>660</v>
      </c>
      <c r="C170" s="95" t="s">
        <v>241</v>
      </c>
      <c r="D170" s="104" t="s">
        <v>661</v>
      </c>
      <c r="E170" s="96">
        <v>182</v>
      </c>
      <c r="F170" s="91">
        <v>7.0679999999999996</v>
      </c>
      <c r="G170" s="91">
        <f t="shared" si="3"/>
        <v>1286.376</v>
      </c>
    </row>
    <row r="171" spans="1:7" ht="15.75" x14ac:dyDescent="0.25">
      <c r="A171" s="115" t="s">
        <v>909</v>
      </c>
      <c r="B171" s="104" t="s">
        <v>660</v>
      </c>
      <c r="C171" s="95" t="s">
        <v>242</v>
      </c>
      <c r="D171" s="104" t="s">
        <v>661</v>
      </c>
      <c r="E171" s="96">
        <v>2500</v>
      </c>
      <c r="F171" s="91">
        <v>2.4</v>
      </c>
      <c r="G171" s="91">
        <f t="shared" si="3"/>
        <v>6000</v>
      </c>
    </row>
    <row r="172" spans="1:7" ht="15.75" x14ac:dyDescent="0.25">
      <c r="A172" s="115" t="s">
        <v>910</v>
      </c>
      <c r="B172" s="104" t="s">
        <v>660</v>
      </c>
      <c r="C172" s="95" t="s">
        <v>243</v>
      </c>
      <c r="D172" s="104" t="s">
        <v>661</v>
      </c>
      <c r="E172" s="96">
        <v>2900</v>
      </c>
      <c r="F172" s="91">
        <v>1.4</v>
      </c>
      <c r="G172" s="91">
        <f t="shared" si="3"/>
        <v>4059.9999999999995</v>
      </c>
    </row>
    <row r="173" spans="1:7" ht="15.75" x14ac:dyDescent="0.25">
      <c r="A173" s="115" t="s">
        <v>911</v>
      </c>
      <c r="B173" s="104" t="s">
        <v>660</v>
      </c>
      <c r="C173" s="95" t="s">
        <v>244</v>
      </c>
      <c r="D173" s="104" t="s">
        <v>661</v>
      </c>
      <c r="E173" s="96">
        <v>1000</v>
      </c>
      <c r="F173" s="91">
        <v>0.8</v>
      </c>
      <c r="G173" s="91">
        <f t="shared" si="3"/>
        <v>800</v>
      </c>
    </row>
    <row r="174" spans="1:7" ht="15.75" x14ac:dyDescent="0.25">
      <c r="A174" s="115" t="s">
        <v>912</v>
      </c>
      <c r="B174" s="104" t="s">
        <v>660</v>
      </c>
      <c r="C174" s="95" t="s">
        <v>245</v>
      </c>
      <c r="D174" s="104" t="s">
        <v>661</v>
      </c>
      <c r="E174" s="96">
        <v>83</v>
      </c>
      <c r="F174" s="91">
        <v>7.7320000000000002</v>
      </c>
      <c r="G174" s="91">
        <f t="shared" si="3"/>
        <v>641.75599999999997</v>
      </c>
    </row>
    <row r="175" spans="1:7" ht="15.75" x14ac:dyDescent="0.25">
      <c r="A175" s="115" t="s">
        <v>913</v>
      </c>
      <c r="B175" s="104" t="s">
        <v>660</v>
      </c>
      <c r="C175" s="95" t="s">
        <v>246</v>
      </c>
      <c r="D175" s="104" t="s">
        <v>661</v>
      </c>
      <c r="E175" s="96">
        <v>480</v>
      </c>
      <c r="F175" s="91">
        <v>7.7320000000000002</v>
      </c>
      <c r="G175" s="91">
        <f t="shared" si="3"/>
        <v>3711.36</v>
      </c>
    </row>
    <row r="176" spans="1:7" ht="15.75" x14ac:dyDescent="0.25">
      <c r="A176" s="115" t="s">
        <v>914</v>
      </c>
      <c r="B176" s="104" t="s">
        <v>660</v>
      </c>
      <c r="C176" s="95" t="s">
        <v>247</v>
      </c>
      <c r="D176" s="104" t="s">
        <v>661</v>
      </c>
      <c r="E176" s="96">
        <v>512</v>
      </c>
      <c r="F176" s="91">
        <v>17.32</v>
      </c>
      <c r="G176" s="91">
        <f t="shared" si="3"/>
        <v>8867.84</v>
      </c>
    </row>
    <row r="177" spans="1:7" ht="15.75" x14ac:dyDescent="0.25">
      <c r="A177" s="115" t="s">
        <v>915</v>
      </c>
      <c r="B177" s="104" t="s">
        <v>660</v>
      </c>
      <c r="C177" s="95" t="s">
        <v>248</v>
      </c>
      <c r="D177" s="104" t="s">
        <v>661</v>
      </c>
      <c r="E177" s="96">
        <v>75</v>
      </c>
      <c r="F177" s="91">
        <v>6.6680000000000001</v>
      </c>
      <c r="G177" s="91">
        <f t="shared" si="3"/>
        <v>500.1</v>
      </c>
    </row>
    <row r="178" spans="1:7" ht="15.75" x14ac:dyDescent="0.25">
      <c r="A178" s="115" t="s">
        <v>916</v>
      </c>
      <c r="B178" s="104" t="s">
        <v>660</v>
      </c>
      <c r="C178" s="95" t="s">
        <v>249</v>
      </c>
      <c r="D178" s="104" t="s">
        <v>661</v>
      </c>
      <c r="E178" s="96">
        <v>32</v>
      </c>
      <c r="F178" s="91">
        <v>6.6680000000000001</v>
      </c>
      <c r="G178" s="91">
        <f t="shared" si="3"/>
        <v>213.376</v>
      </c>
    </row>
    <row r="179" spans="1:7" ht="15.75" x14ac:dyDescent="0.25">
      <c r="A179" s="115" t="s">
        <v>917</v>
      </c>
      <c r="B179" s="104" t="s">
        <v>660</v>
      </c>
      <c r="C179" s="95" t="s">
        <v>250</v>
      </c>
      <c r="D179" s="104" t="s">
        <v>661</v>
      </c>
      <c r="E179" s="96">
        <v>41</v>
      </c>
      <c r="F179" s="91">
        <v>8.532</v>
      </c>
      <c r="G179" s="91">
        <f t="shared" si="3"/>
        <v>349.81200000000001</v>
      </c>
    </row>
    <row r="180" spans="1:7" ht="15.75" x14ac:dyDescent="0.25">
      <c r="A180" s="115" t="s">
        <v>918</v>
      </c>
      <c r="B180" s="104" t="s">
        <v>660</v>
      </c>
      <c r="C180" s="95" t="s">
        <v>251</v>
      </c>
      <c r="D180" s="104" t="s">
        <v>661</v>
      </c>
      <c r="E180" s="96">
        <v>60</v>
      </c>
      <c r="F180" s="91">
        <v>6.6680000000000001</v>
      </c>
      <c r="G180" s="91">
        <f t="shared" si="3"/>
        <v>400.08</v>
      </c>
    </row>
    <row r="181" spans="1:7" ht="15.75" x14ac:dyDescent="0.25">
      <c r="A181" s="115" t="s">
        <v>919</v>
      </c>
      <c r="B181" s="104" t="s">
        <v>660</v>
      </c>
      <c r="C181" s="95" t="s">
        <v>252</v>
      </c>
      <c r="D181" s="104" t="s">
        <v>661</v>
      </c>
      <c r="E181" s="96">
        <v>455</v>
      </c>
      <c r="F181" s="91">
        <v>7.7320000000000002</v>
      </c>
      <c r="G181" s="91">
        <f t="shared" si="3"/>
        <v>3518.06</v>
      </c>
    </row>
    <row r="182" spans="1:7" ht="15.75" x14ac:dyDescent="0.25">
      <c r="A182" s="115" t="s">
        <v>920</v>
      </c>
      <c r="B182" s="104" t="s">
        <v>660</v>
      </c>
      <c r="C182" s="95" t="s">
        <v>253</v>
      </c>
      <c r="D182" s="104" t="s">
        <v>661</v>
      </c>
      <c r="E182" s="96">
        <v>1292</v>
      </c>
      <c r="F182" s="91">
        <v>1.1599999999999999</v>
      </c>
      <c r="G182" s="91">
        <f t="shared" si="3"/>
        <v>1498.7199999999998</v>
      </c>
    </row>
    <row r="183" spans="1:7" ht="15.75" x14ac:dyDescent="0.25">
      <c r="A183" s="115" t="s">
        <v>921</v>
      </c>
      <c r="B183" s="104" t="s">
        <v>660</v>
      </c>
      <c r="C183" s="95" t="s">
        <v>254</v>
      </c>
      <c r="D183" s="104" t="s">
        <v>661</v>
      </c>
      <c r="E183" s="96">
        <v>60</v>
      </c>
      <c r="F183" s="91">
        <v>2.12</v>
      </c>
      <c r="G183" s="91">
        <f t="shared" si="3"/>
        <v>127.2</v>
      </c>
    </row>
    <row r="184" spans="1:7" ht="15.75" x14ac:dyDescent="0.25">
      <c r="A184" s="115" t="s">
        <v>922</v>
      </c>
      <c r="B184" s="104" t="s">
        <v>660</v>
      </c>
      <c r="C184" s="95" t="s">
        <v>255</v>
      </c>
      <c r="D184" s="104" t="s">
        <v>661</v>
      </c>
      <c r="E184" s="96">
        <v>1200</v>
      </c>
      <c r="F184" s="91">
        <v>2.12</v>
      </c>
      <c r="G184" s="91">
        <f t="shared" si="3"/>
        <v>2544</v>
      </c>
    </row>
    <row r="185" spans="1:7" ht="15.75" x14ac:dyDescent="0.25">
      <c r="A185" s="115" t="s">
        <v>923</v>
      </c>
      <c r="B185" s="104" t="s">
        <v>660</v>
      </c>
      <c r="C185" s="95" t="s">
        <v>256</v>
      </c>
      <c r="D185" s="104" t="s">
        <v>661</v>
      </c>
      <c r="E185" s="96">
        <v>350</v>
      </c>
      <c r="F185" s="91">
        <v>1.44</v>
      </c>
      <c r="G185" s="91">
        <f t="shared" si="3"/>
        <v>504</v>
      </c>
    </row>
    <row r="186" spans="1:7" ht="15.75" x14ac:dyDescent="0.25">
      <c r="A186" s="115" t="s">
        <v>924</v>
      </c>
      <c r="B186" s="104" t="s">
        <v>660</v>
      </c>
      <c r="C186" s="95" t="s">
        <v>257</v>
      </c>
      <c r="D186" s="104" t="s">
        <v>661</v>
      </c>
      <c r="E186" s="96">
        <v>30</v>
      </c>
      <c r="F186" s="91">
        <v>4.4000000000000004</v>
      </c>
      <c r="G186" s="91">
        <f t="shared" si="3"/>
        <v>132</v>
      </c>
    </row>
    <row r="187" spans="1:7" ht="15.75" x14ac:dyDescent="0.25">
      <c r="A187" s="115" t="s">
        <v>925</v>
      </c>
      <c r="B187" s="104" t="s">
        <v>660</v>
      </c>
      <c r="C187" s="95" t="s">
        <v>258</v>
      </c>
      <c r="D187" s="104" t="s">
        <v>661</v>
      </c>
      <c r="E187" s="96">
        <v>20</v>
      </c>
      <c r="F187" s="91">
        <v>6</v>
      </c>
      <c r="G187" s="91">
        <f t="shared" si="3"/>
        <v>120</v>
      </c>
    </row>
    <row r="188" spans="1:7" ht="15.75" x14ac:dyDescent="0.25">
      <c r="A188" s="115" t="s">
        <v>926</v>
      </c>
      <c r="B188" s="104" t="s">
        <v>660</v>
      </c>
      <c r="C188" s="95" t="s">
        <v>259</v>
      </c>
      <c r="D188" s="104" t="s">
        <v>661</v>
      </c>
      <c r="E188" s="96">
        <v>40</v>
      </c>
      <c r="F188" s="91">
        <v>4.4000000000000004</v>
      </c>
      <c r="G188" s="91">
        <f t="shared" si="3"/>
        <v>176</v>
      </c>
    </row>
    <row r="189" spans="1:7" ht="15.75" x14ac:dyDescent="0.25">
      <c r="A189" s="115" t="s">
        <v>927</v>
      </c>
      <c r="B189" s="104" t="s">
        <v>660</v>
      </c>
      <c r="C189" s="95" t="s">
        <v>260</v>
      </c>
      <c r="D189" s="104" t="s">
        <v>661</v>
      </c>
      <c r="E189" s="96">
        <v>1475</v>
      </c>
      <c r="F189" s="91">
        <v>1.92</v>
      </c>
      <c r="G189" s="91">
        <f t="shared" si="3"/>
        <v>2832</v>
      </c>
    </row>
    <row r="190" spans="1:7" ht="15.75" x14ac:dyDescent="0.25">
      <c r="A190" s="115" t="s">
        <v>928</v>
      </c>
      <c r="B190" s="104" t="s">
        <v>660</v>
      </c>
      <c r="C190" s="95" t="s">
        <v>261</v>
      </c>
      <c r="D190" s="104" t="s">
        <v>661</v>
      </c>
      <c r="E190" s="96">
        <v>50</v>
      </c>
      <c r="F190" s="91">
        <v>2.96</v>
      </c>
      <c r="G190" s="91">
        <f t="shared" si="3"/>
        <v>148</v>
      </c>
    </row>
    <row r="191" spans="1:7" x14ac:dyDescent="0.25">
      <c r="A191" s="115" t="s">
        <v>929</v>
      </c>
      <c r="B191" s="104" t="s">
        <v>660</v>
      </c>
      <c r="C191" s="97" t="s">
        <v>262</v>
      </c>
      <c r="D191" s="104" t="s">
        <v>661</v>
      </c>
      <c r="E191" s="99">
        <v>83</v>
      </c>
      <c r="F191" s="91">
        <v>52</v>
      </c>
      <c r="G191" s="91">
        <f>E191*F191</f>
        <v>4316</v>
      </c>
    </row>
    <row r="192" spans="1:7" x14ac:dyDescent="0.25">
      <c r="A192" s="115" t="s">
        <v>930</v>
      </c>
      <c r="B192" s="104" t="s">
        <v>660</v>
      </c>
      <c r="C192" s="97" t="s">
        <v>263</v>
      </c>
      <c r="D192" s="104" t="s">
        <v>661</v>
      </c>
      <c r="E192" s="100">
        <v>7</v>
      </c>
      <c r="F192" s="91">
        <v>23.2</v>
      </c>
      <c r="G192" s="91">
        <f t="shared" ref="G192:G219" si="4">E192*F192</f>
        <v>162.4</v>
      </c>
    </row>
    <row r="193" spans="1:7" x14ac:dyDescent="0.25">
      <c r="A193" s="115" t="s">
        <v>931</v>
      </c>
      <c r="B193" s="104" t="s">
        <v>660</v>
      </c>
      <c r="C193" s="97" t="s">
        <v>264</v>
      </c>
      <c r="D193" s="104" t="s">
        <v>661</v>
      </c>
      <c r="E193" s="99">
        <f>100*2+60</f>
        <v>260</v>
      </c>
      <c r="F193" s="91">
        <v>7.52</v>
      </c>
      <c r="G193" s="91">
        <f t="shared" si="4"/>
        <v>1955.1999999999998</v>
      </c>
    </row>
    <row r="194" spans="1:7" x14ac:dyDescent="0.25">
      <c r="A194" s="115" t="s">
        <v>932</v>
      </c>
      <c r="B194" s="104" t="s">
        <v>660</v>
      </c>
      <c r="C194" s="97" t="s">
        <v>265</v>
      </c>
      <c r="D194" s="104" t="s">
        <v>661</v>
      </c>
      <c r="E194" s="99">
        <f>100*2</f>
        <v>200</v>
      </c>
      <c r="F194" s="91">
        <v>7.52</v>
      </c>
      <c r="G194" s="91">
        <f t="shared" si="4"/>
        <v>1504</v>
      </c>
    </row>
    <row r="195" spans="1:7" x14ac:dyDescent="0.25">
      <c r="A195" s="115" t="s">
        <v>933</v>
      </c>
      <c r="B195" s="104" t="s">
        <v>660</v>
      </c>
      <c r="C195" s="97" t="s">
        <v>266</v>
      </c>
      <c r="D195" s="104" t="s">
        <v>661</v>
      </c>
      <c r="E195" s="99">
        <v>53</v>
      </c>
      <c r="F195" s="91">
        <v>1.1599999999999999</v>
      </c>
      <c r="G195" s="91">
        <f t="shared" si="4"/>
        <v>61.48</v>
      </c>
    </row>
    <row r="196" spans="1:7" x14ac:dyDescent="0.25">
      <c r="A196" s="115" t="s">
        <v>934</v>
      </c>
      <c r="B196" s="104" t="s">
        <v>660</v>
      </c>
      <c r="C196" s="97" t="s">
        <v>267</v>
      </c>
      <c r="D196" s="104" t="s">
        <v>661</v>
      </c>
      <c r="E196" s="99">
        <v>64</v>
      </c>
      <c r="F196" s="91">
        <v>26</v>
      </c>
      <c r="G196" s="91">
        <f t="shared" si="4"/>
        <v>1664</v>
      </c>
    </row>
    <row r="197" spans="1:7" x14ac:dyDescent="0.25">
      <c r="A197" s="115" t="s">
        <v>935</v>
      </c>
      <c r="B197" s="104" t="s">
        <v>660</v>
      </c>
      <c r="C197" s="97" t="s">
        <v>268</v>
      </c>
      <c r="D197" s="104" t="s">
        <v>661</v>
      </c>
      <c r="E197" s="99">
        <f>40*3</f>
        <v>120</v>
      </c>
      <c r="F197" s="91">
        <v>7</v>
      </c>
      <c r="G197" s="91">
        <f t="shared" si="4"/>
        <v>840</v>
      </c>
    </row>
    <row r="198" spans="1:7" x14ac:dyDescent="0.25">
      <c r="A198" s="115" t="s">
        <v>936</v>
      </c>
      <c r="B198" s="104" t="s">
        <v>660</v>
      </c>
      <c r="C198" s="97" t="s">
        <v>269</v>
      </c>
      <c r="D198" s="104" t="s">
        <v>661</v>
      </c>
      <c r="E198" s="99">
        <f>50*2</f>
        <v>100</v>
      </c>
      <c r="F198" s="91">
        <v>9.6</v>
      </c>
      <c r="G198" s="91">
        <f t="shared" si="4"/>
        <v>960</v>
      </c>
    </row>
    <row r="199" spans="1:7" x14ac:dyDescent="0.25">
      <c r="A199" s="115" t="s">
        <v>937</v>
      </c>
      <c r="B199" s="104" t="s">
        <v>660</v>
      </c>
      <c r="C199" s="97" t="s">
        <v>270</v>
      </c>
      <c r="D199" s="104" t="s">
        <v>661</v>
      </c>
      <c r="E199" s="99">
        <f>30*24</f>
        <v>720</v>
      </c>
      <c r="F199" s="91">
        <v>11.6</v>
      </c>
      <c r="G199" s="91">
        <f t="shared" si="4"/>
        <v>8352</v>
      </c>
    </row>
    <row r="200" spans="1:7" x14ac:dyDescent="0.25">
      <c r="A200" s="115" t="s">
        <v>938</v>
      </c>
      <c r="B200" s="104" t="s">
        <v>660</v>
      </c>
      <c r="C200" s="97" t="s">
        <v>271</v>
      </c>
      <c r="D200" s="104" t="s">
        <v>661</v>
      </c>
      <c r="E200" s="99">
        <v>600</v>
      </c>
      <c r="F200" s="91">
        <v>7.6</v>
      </c>
      <c r="G200" s="91">
        <f t="shared" si="4"/>
        <v>4560</v>
      </c>
    </row>
    <row r="201" spans="1:7" x14ac:dyDescent="0.25">
      <c r="A201" s="115" t="s">
        <v>939</v>
      </c>
      <c r="B201" s="104" t="s">
        <v>660</v>
      </c>
      <c r="C201" s="97" t="s">
        <v>272</v>
      </c>
      <c r="D201" s="104" t="s">
        <v>661</v>
      </c>
      <c r="E201" s="99">
        <f>50*2</f>
        <v>100</v>
      </c>
      <c r="F201" s="91">
        <v>3.44</v>
      </c>
      <c r="G201" s="91">
        <f t="shared" si="4"/>
        <v>344</v>
      </c>
    </row>
    <row r="202" spans="1:7" x14ac:dyDescent="0.25">
      <c r="A202" s="115" t="s">
        <v>940</v>
      </c>
      <c r="B202" s="104" t="s">
        <v>660</v>
      </c>
      <c r="C202" s="97" t="s">
        <v>273</v>
      </c>
      <c r="D202" s="104" t="s">
        <v>661</v>
      </c>
      <c r="E202" s="99">
        <f>40*4</f>
        <v>160</v>
      </c>
      <c r="F202" s="91">
        <v>9.6</v>
      </c>
      <c r="G202" s="91">
        <f t="shared" si="4"/>
        <v>1536</v>
      </c>
    </row>
    <row r="203" spans="1:7" x14ac:dyDescent="0.25">
      <c r="A203" s="115" t="s">
        <v>941</v>
      </c>
      <c r="B203" s="104" t="s">
        <v>660</v>
      </c>
      <c r="C203" s="98" t="s">
        <v>274</v>
      </c>
      <c r="D203" s="104" t="s">
        <v>661</v>
      </c>
      <c r="E203" s="99">
        <f>100*10</f>
        <v>1000</v>
      </c>
      <c r="F203" s="91">
        <v>2.6</v>
      </c>
      <c r="G203" s="91">
        <f t="shared" si="4"/>
        <v>2600</v>
      </c>
    </row>
    <row r="204" spans="1:7" x14ac:dyDescent="0.25">
      <c r="A204" s="115" t="s">
        <v>942</v>
      </c>
      <c r="B204" s="104" t="s">
        <v>660</v>
      </c>
      <c r="C204" s="97" t="s">
        <v>275</v>
      </c>
      <c r="D204" s="104" t="s">
        <v>661</v>
      </c>
      <c r="E204" s="99">
        <f>100*2</f>
        <v>200</v>
      </c>
      <c r="F204" s="91">
        <v>4.2</v>
      </c>
      <c r="G204" s="91">
        <f t="shared" si="4"/>
        <v>840</v>
      </c>
    </row>
    <row r="205" spans="1:7" x14ac:dyDescent="0.25">
      <c r="A205" s="115" t="s">
        <v>943</v>
      </c>
      <c r="B205" s="104" t="s">
        <v>660</v>
      </c>
      <c r="C205" s="97" t="s">
        <v>276</v>
      </c>
      <c r="D205" s="104" t="s">
        <v>661</v>
      </c>
      <c r="E205" s="99">
        <f>30*11</f>
        <v>330</v>
      </c>
      <c r="F205" s="91">
        <v>7.2</v>
      </c>
      <c r="G205" s="91">
        <f t="shared" si="4"/>
        <v>2376</v>
      </c>
    </row>
    <row r="206" spans="1:7" x14ac:dyDescent="0.25">
      <c r="A206" s="115" t="s">
        <v>944</v>
      </c>
      <c r="B206" s="104" t="s">
        <v>660</v>
      </c>
      <c r="C206" s="97" t="s">
        <v>277</v>
      </c>
      <c r="D206" s="104" t="s">
        <v>661</v>
      </c>
      <c r="E206" s="99">
        <f>100*22+3</f>
        <v>2203</v>
      </c>
      <c r="F206" s="91">
        <v>0.8</v>
      </c>
      <c r="G206" s="91">
        <f t="shared" si="4"/>
        <v>1762.4</v>
      </c>
    </row>
    <row r="207" spans="1:7" x14ac:dyDescent="0.25">
      <c r="A207" s="115" t="s">
        <v>945</v>
      </c>
      <c r="B207" s="104" t="s">
        <v>660</v>
      </c>
      <c r="C207" s="97" t="s">
        <v>278</v>
      </c>
      <c r="D207" s="104" t="s">
        <v>661</v>
      </c>
      <c r="E207" s="100">
        <f>100*8</f>
        <v>800</v>
      </c>
      <c r="F207" s="91">
        <v>0.8</v>
      </c>
      <c r="G207" s="91">
        <f t="shared" si="4"/>
        <v>640</v>
      </c>
    </row>
    <row r="208" spans="1:7" x14ac:dyDescent="0.25">
      <c r="A208" s="115" t="s">
        <v>946</v>
      </c>
      <c r="B208" s="104" t="s">
        <v>660</v>
      </c>
      <c r="C208" s="97" t="s">
        <v>279</v>
      </c>
      <c r="D208" s="104" t="s">
        <v>661</v>
      </c>
      <c r="E208" s="100">
        <f>100*1</f>
        <v>100</v>
      </c>
      <c r="F208" s="91">
        <v>8.8000000000000007</v>
      </c>
      <c r="G208" s="91">
        <f t="shared" si="4"/>
        <v>880.00000000000011</v>
      </c>
    </row>
    <row r="209" spans="1:7" x14ac:dyDescent="0.25">
      <c r="A209" s="115" t="s">
        <v>947</v>
      </c>
      <c r="B209" s="104" t="s">
        <v>660</v>
      </c>
      <c r="C209" s="97" t="s">
        <v>280</v>
      </c>
      <c r="D209" s="104" t="s">
        <v>661</v>
      </c>
      <c r="E209" s="100">
        <f>100*10</f>
        <v>1000</v>
      </c>
      <c r="F209" s="91">
        <v>7.52</v>
      </c>
      <c r="G209" s="91">
        <f t="shared" si="4"/>
        <v>7520</v>
      </c>
    </row>
    <row r="210" spans="1:7" x14ac:dyDescent="0.25">
      <c r="A210" s="115" t="s">
        <v>948</v>
      </c>
      <c r="B210" s="104" t="s">
        <v>660</v>
      </c>
      <c r="C210" s="97" t="s">
        <v>281</v>
      </c>
      <c r="D210" s="104" t="s">
        <v>661</v>
      </c>
      <c r="E210" s="100">
        <v>150</v>
      </c>
      <c r="F210" s="91">
        <v>5</v>
      </c>
      <c r="G210" s="91">
        <f t="shared" si="4"/>
        <v>750</v>
      </c>
    </row>
    <row r="211" spans="1:7" x14ac:dyDescent="0.25">
      <c r="A211" s="115" t="s">
        <v>949</v>
      </c>
      <c r="B211" s="104" t="s">
        <v>660</v>
      </c>
      <c r="C211" s="97" t="s">
        <v>282</v>
      </c>
      <c r="D211" s="104" t="s">
        <v>661</v>
      </c>
      <c r="E211" s="100">
        <v>14</v>
      </c>
      <c r="F211" s="91">
        <v>32</v>
      </c>
      <c r="G211" s="91">
        <f t="shared" si="4"/>
        <v>448</v>
      </c>
    </row>
    <row r="212" spans="1:7" x14ac:dyDescent="0.25">
      <c r="A212" s="115" t="s">
        <v>950</v>
      </c>
      <c r="B212" s="104" t="s">
        <v>660</v>
      </c>
      <c r="C212" s="98" t="s">
        <v>283</v>
      </c>
      <c r="D212" s="104" t="s">
        <v>661</v>
      </c>
      <c r="E212" s="99">
        <v>2</v>
      </c>
      <c r="F212" s="91">
        <v>26</v>
      </c>
      <c r="G212" s="91">
        <f t="shared" si="4"/>
        <v>52</v>
      </c>
    </row>
    <row r="213" spans="1:7" x14ac:dyDescent="0.25">
      <c r="A213" s="115" t="s">
        <v>951</v>
      </c>
      <c r="B213" s="104" t="s">
        <v>660</v>
      </c>
      <c r="C213" s="97" t="s">
        <v>284</v>
      </c>
      <c r="D213" s="104" t="s">
        <v>661</v>
      </c>
      <c r="E213" s="99">
        <v>37</v>
      </c>
      <c r="F213" s="91">
        <v>56</v>
      </c>
      <c r="G213" s="91">
        <f t="shared" si="4"/>
        <v>2072</v>
      </c>
    </row>
    <row r="214" spans="1:7" x14ac:dyDescent="0.25">
      <c r="A214" s="115" t="s">
        <v>952</v>
      </c>
      <c r="B214" s="104" t="s">
        <v>660</v>
      </c>
      <c r="C214" s="97" t="s">
        <v>285</v>
      </c>
      <c r="D214" s="104" t="s">
        <v>661</v>
      </c>
      <c r="E214" s="99">
        <v>7</v>
      </c>
      <c r="F214" s="91">
        <v>30</v>
      </c>
      <c r="G214" s="91">
        <f t="shared" si="4"/>
        <v>210</v>
      </c>
    </row>
    <row r="215" spans="1:7" x14ac:dyDescent="0.25">
      <c r="A215" s="115" t="s">
        <v>953</v>
      </c>
      <c r="B215" s="104" t="s">
        <v>660</v>
      </c>
      <c r="C215" s="97" t="s">
        <v>286</v>
      </c>
      <c r="D215" s="104" t="s">
        <v>661</v>
      </c>
      <c r="E215" s="99">
        <f>240*5</f>
        <v>1200</v>
      </c>
      <c r="F215" s="91">
        <v>1.1599999999999999</v>
      </c>
      <c r="G215" s="91">
        <f t="shared" si="4"/>
        <v>1392</v>
      </c>
    </row>
    <row r="216" spans="1:7" x14ac:dyDescent="0.25">
      <c r="A216" s="115" t="s">
        <v>954</v>
      </c>
      <c r="B216" s="104" t="s">
        <v>660</v>
      </c>
      <c r="C216" s="97" t="s">
        <v>287</v>
      </c>
      <c r="D216" s="104" t="s">
        <v>661</v>
      </c>
      <c r="E216" s="99">
        <v>25</v>
      </c>
      <c r="F216" s="91">
        <v>2.3199999999999998</v>
      </c>
      <c r="G216" s="91">
        <f t="shared" si="4"/>
        <v>57.999999999999993</v>
      </c>
    </row>
    <row r="217" spans="1:7" x14ac:dyDescent="0.25">
      <c r="A217" s="115" t="s">
        <v>955</v>
      </c>
      <c r="B217" s="104" t="s">
        <v>660</v>
      </c>
      <c r="C217" s="97" t="s">
        <v>288</v>
      </c>
      <c r="D217" s="104" t="s">
        <v>661</v>
      </c>
      <c r="E217" s="99">
        <f>10*2</f>
        <v>20</v>
      </c>
      <c r="F217" s="91">
        <v>6.4</v>
      </c>
      <c r="G217" s="91">
        <f t="shared" si="4"/>
        <v>128</v>
      </c>
    </row>
    <row r="218" spans="1:7" x14ac:dyDescent="0.25">
      <c r="A218" s="115" t="s">
        <v>956</v>
      </c>
      <c r="B218" s="104" t="s">
        <v>660</v>
      </c>
      <c r="C218" s="97" t="s">
        <v>289</v>
      </c>
      <c r="D218" s="104" t="s">
        <v>661</v>
      </c>
      <c r="E218" s="100">
        <v>25</v>
      </c>
      <c r="F218" s="91">
        <v>4.4000000000000004</v>
      </c>
      <c r="G218" s="91">
        <f t="shared" si="4"/>
        <v>110.00000000000001</v>
      </c>
    </row>
    <row r="219" spans="1:7" x14ac:dyDescent="0.25">
      <c r="A219" s="115" t="s">
        <v>957</v>
      </c>
      <c r="B219" s="104" t="s">
        <v>660</v>
      </c>
      <c r="C219" s="97" t="s">
        <v>290</v>
      </c>
      <c r="D219" s="104" t="s">
        <v>661</v>
      </c>
      <c r="E219" s="99">
        <f>8*5</f>
        <v>40</v>
      </c>
      <c r="F219" s="91">
        <v>4.4000000000000004</v>
      </c>
      <c r="G219" s="91">
        <f t="shared" si="4"/>
        <v>176</v>
      </c>
    </row>
    <row r="220" spans="1:7" x14ac:dyDescent="0.25">
      <c r="A220" s="115" t="s">
        <v>958</v>
      </c>
      <c r="B220" s="104" t="s">
        <v>660</v>
      </c>
      <c r="C220" s="101" t="s">
        <v>291</v>
      </c>
      <c r="D220" s="104" t="s">
        <v>663</v>
      </c>
      <c r="E220" s="96">
        <v>18</v>
      </c>
      <c r="F220" s="91">
        <v>32</v>
      </c>
      <c r="G220" s="91">
        <f>E220*F220</f>
        <v>576</v>
      </c>
    </row>
    <row r="221" spans="1:7" x14ac:dyDescent="0.25">
      <c r="A221" s="115" t="s">
        <v>959</v>
      </c>
      <c r="B221" s="104" t="s">
        <v>660</v>
      </c>
      <c r="C221" s="101" t="s">
        <v>292</v>
      </c>
      <c r="D221" s="104" t="s">
        <v>663</v>
      </c>
      <c r="E221" s="96">
        <v>30</v>
      </c>
      <c r="F221" s="91">
        <v>15.28</v>
      </c>
      <c r="G221" s="91">
        <f t="shared" ref="G221:G284" si="5">E221*F221</f>
        <v>458.4</v>
      </c>
    </row>
    <row r="222" spans="1:7" x14ac:dyDescent="0.25">
      <c r="A222" s="115" t="s">
        <v>960</v>
      </c>
      <c r="B222" s="104" t="s">
        <v>660</v>
      </c>
      <c r="C222" s="101" t="s">
        <v>293</v>
      </c>
      <c r="D222" s="104" t="s">
        <v>663</v>
      </c>
      <c r="E222" s="96">
        <v>70</v>
      </c>
      <c r="F222" s="91">
        <v>18</v>
      </c>
      <c r="G222" s="91">
        <f t="shared" si="5"/>
        <v>1260</v>
      </c>
    </row>
    <row r="223" spans="1:7" x14ac:dyDescent="0.25">
      <c r="A223" s="115" t="s">
        <v>961</v>
      </c>
      <c r="B223" s="104" t="s">
        <v>660</v>
      </c>
      <c r="C223" s="101" t="s">
        <v>294</v>
      </c>
      <c r="D223" s="104" t="s">
        <v>663</v>
      </c>
      <c r="E223" s="96">
        <v>352</v>
      </c>
      <c r="F223" s="91">
        <v>68</v>
      </c>
      <c r="G223" s="91">
        <f t="shared" si="5"/>
        <v>23936</v>
      </c>
    </row>
    <row r="224" spans="1:7" x14ac:dyDescent="0.25">
      <c r="A224" s="115" t="s">
        <v>962</v>
      </c>
      <c r="B224" s="104" t="s">
        <v>660</v>
      </c>
      <c r="C224" s="101" t="s">
        <v>295</v>
      </c>
      <c r="D224" s="104" t="s">
        <v>661</v>
      </c>
      <c r="E224" s="96">
        <v>180</v>
      </c>
      <c r="F224" s="91">
        <v>4</v>
      </c>
      <c r="G224" s="91">
        <f t="shared" si="5"/>
        <v>720</v>
      </c>
    </row>
    <row r="225" spans="1:7" x14ac:dyDescent="0.25">
      <c r="A225" s="115" t="s">
        <v>963</v>
      </c>
      <c r="B225" s="104" t="s">
        <v>660</v>
      </c>
      <c r="C225" s="101" t="s">
        <v>296</v>
      </c>
      <c r="D225" s="104" t="s">
        <v>661</v>
      </c>
      <c r="E225" s="96">
        <v>1908</v>
      </c>
      <c r="F225" s="91">
        <v>7.52</v>
      </c>
      <c r="G225" s="91">
        <f t="shared" si="5"/>
        <v>14348.16</v>
      </c>
    </row>
    <row r="226" spans="1:7" x14ac:dyDescent="0.25">
      <c r="A226" s="115" t="s">
        <v>964</v>
      </c>
      <c r="B226" s="104" t="s">
        <v>660</v>
      </c>
      <c r="C226" s="101" t="s">
        <v>297</v>
      </c>
      <c r="D226" s="104" t="s">
        <v>661</v>
      </c>
      <c r="E226" s="96">
        <v>2651</v>
      </c>
      <c r="F226" s="91">
        <v>8</v>
      </c>
      <c r="G226" s="91">
        <f t="shared" si="5"/>
        <v>21208</v>
      </c>
    </row>
    <row r="227" spans="1:7" x14ac:dyDescent="0.25">
      <c r="A227" s="115" t="s">
        <v>965</v>
      </c>
      <c r="B227" s="104" t="s">
        <v>660</v>
      </c>
      <c r="C227" s="101" t="s">
        <v>298</v>
      </c>
      <c r="D227" s="104" t="s">
        <v>661</v>
      </c>
      <c r="E227" s="96">
        <v>186</v>
      </c>
      <c r="F227" s="91">
        <v>16</v>
      </c>
      <c r="G227" s="91">
        <f t="shared" si="5"/>
        <v>2976</v>
      </c>
    </row>
    <row r="228" spans="1:7" x14ac:dyDescent="0.25">
      <c r="A228" s="115" t="s">
        <v>966</v>
      </c>
      <c r="B228" s="104" t="s">
        <v>660</v>
      </c>
      <c r="C228" s="101" t="s">
        <v>299</v>
      </c>
      <c r="D228" s="104" t="s">
        <v>664</v>
      </c>
      <c r="E228" s="96">
        <v>12000</v>
      </c>
      <c r="F228" s="91">
        <v>1.96</v>
      </c>
      <c r="G228" s="91">
        <f t="shared" si="5"/>
        <v>23520</v>
      </c>
    </row>
    <row r="229" spans="1:7" x14ac:dyDescent="0.25">
      <c r="A229" s="115" t="s">
        <v>967</v>
      </c>
      <c r="B229" s="104" t="s">
        <v>660</v>
      </c>
      <c r="C229" s="101" t="s">
        <v>300</v>
      </c>
      <c r="D229" s="104" t="s">
        <v>664</v>
      </c>
      <c r="E229" s="96">
        <v>2400</v>
      </c>
      <c r="F229" s="91">
        <v>1.44</v>
      </c>
      <c r="G229" s="91">
        <f t="shared" si="5"/>
        <v>3456</v>
      </c>
    </row>
    <row r="230" spans="1:7" x14ac:dyDescent="0.25">
      <c r="A230" s="115" t="s">
        <v>968</v>
      </c>
      <c r="B230" s="104" t="s">
        <v>660</v>
      </c>
      <c r="C230" s="101" t="s">
        <v>301</v>
      </c>
      <c r="D230" s="104" t="s">
        <v>663</v>
      </c>
      <c r="E230" s="96">
        <v>20</v>
      </c>
      <c r="F230" s="91">
        <v>55</v>
      </c>
      <c r="G230" s="91">
        <f t="shared" si="5"/>
        <v>1100</v>
      </c>
    </row>
    <row r="231" spans="1:7" x14ac:dyDescent="0.25">
      <c r="A231" s="115" t="s">
        <v>969</v>
      </c>
      <c r="B231" s="104" t="s">
        <v>660</v>
      </c>
      <c r="C231" s="101" t="s">
        <v>302</v>
      </c>
      <c r="D231" s="104" t="s">
        <v>663</v>
      </c>
      <c r="E231" s="96">
        <v>150</v>
      </c>
      <c r="F231" s="91">
        <v>32.4</v>
      </c>
      <c r="G231" s="91">
        <f t="shared" si="5"/>
        <v>4860</v>
      </c>
    </row>
    <row r="232" spans="1:7" x14ac:dyDescent="0.25">
      <c r="A232" s="115" t="s">
        <v>970</v>
      </c>
      <c r="B232" s="104" t="s">
        <v>660</v>
      </c>
      <c r="C232" s="101" t="s">
        <v>303</v>
      </c>
      <c r="D232" s="104" t="s">
        <v>663</v>
      </c>
      <c r="E232" s="96">
        <v>224</v>
      </c>
      <c r="F232" s="91">
        <v>21.72</v>
      </c>
      <c r="G232" s="91">
        <f t="shared" si="5"/>
        <v>4865.28</v>
      </c>
    </row>
    <row r="233" spans="1:7" x14ac:dyDescent="0.25">
      <c r="A233" s="115" t="s">
        <v>971</v>
      </c>
      <c r="B233" s="104" t="s">
        <v>660</v>
      </c>
      <c r="C233" s="101" t="s">
        <v>304</v>
      </c>
      <c r="D233" s="104" t="s">
        <v>663</v>
      </c>
      <c r="E233" s="96">
        <v>1304</v>
      </c>
      <c r="F233" s="91">
        <v>21.6</v>
      </c>
      <c r="G233" s="91">
        <f t="shared" si="5"/>
        <v>28166.400000000001</v>
      </c>
    </row>
    <row r="234" spans="1:7" x14ac:dyDescent="0.25">
      <c r="A234" s="115" t="s">
        <v>972</v>
      </c>
      <c r="B234" s="104" t="s">
        <v>660</v>
      </c>
      <c r="C234" s="101" t="s">
        <v>305</v>
      </c>
      <c r="D234" s="104" t="s">
        <v>663</v>
      </c>
      <c r="E234" s="96">
        <v>1080</v>
      </c>
      <c r="F234" s="91">
        <v>16.399999999999999</v>
      </c>
      <c r="G234" s="91">
        <f t="shared" si="5"/>
        <v>17712</v>
      </c>
    </row>
    <row r="235" spans="1:7" x14ac:dyDescent="0.25">
      <c r="A235" s="115" t="s">
        <v>973</v>
      </c>
      <c r="B235" s="104" t="s">
        <v>660</v>
      </c>
      <c r="C235" s="101" t="s">
        <v>306</v>
      </c>
      <c r="D235" s="104" t="s">
        <v>663</v>
      </c>
      <c r="E235" s="96">
        <v>360</v>
      </c>
      <c r="F235" s="91">
        <v>10.8</v>
      </c>
      <c r="G235" s="91">
        <f t="shared" si="5"/>
        <v>3888.0000000000005</v>
      </c>
    </row>
    <row r="236" spans="1:7" x14ac:dyDescent="0.25">
      <c r="A236" s="115" t="s">
        <v>974</v>
      </c>
      <c r="B236" s="104" t="s">
        <v>660</v>
      </c>
      <c r="C236" s="101" t="s">
        <v>307</v>
      </c>
      <c r="D236" s="104" t="s">
        <v>661</v>
      </c>
      <c r="E236" s="96">
        <v>135</v>
      </c>
      <c r="F236" s="91">
        <v>9.6</v>
      </c>
      <c r="G236" s="91">
        <f t="shared" si="5"/>
        <v>1296</v>
      </c>
    </row>
    <row r="237" spans="1:7" x14ac:dyDescent="0.25">
      <c r="A237" s="115" t="s">
        <v>975</v>
      </c>
      <c r="B237" s="104" t="s">
        <v>660</v>
      </c>
      <c r="C237" s="101" t="s">
        <v>308</v>
      </c>
      <c r="D237" s="104" t="s">
        <v>661</v>
      </c>
      <c r="E237" s="96">
        <v>390</v>
      </c>
      <c r="F237" s="91">
        <v>10</v>
      </c>
      <c r="G237" s="91">
        <f t="shared" si="5"/>
        <v>3900</v>
      </c>
    </row>
    <row r="238" spans="1:7" x14ac:dyDescent="0.25">
      <c r="A238" s="115" t="s">
        <v>976</v>
      </c>
      <c r="B238" s="104" t="s">
        <v>660</v>
      </c>
      <c r="C238" s="101" t="s">
        <v>309</v>
      </c>
      <c r="D238" s="104" t="s">
        <v>661</v>
      </c>
      <c r="E238" s="96">
        <v>80</v>
      </c>
      <c r="F238" s="91">
        <v>18</v>
      </c>
      <c r="G238" s="91">
        <f t="shared" si="5"/>
        <v>1440</v>
      </c>
    </row>
    <row r="239" spans="1:7" x14ac:dyDescent="0.25">
      <c r="A239" s="115" t="s">
        <v>977</v>
      </c>
      <c r="B239" s="104" t="s">
        <v>660</v>
      </c>
      <c r="C239" s="101" t="s">
        <v>310</v>
      </c>
      <c r="D239" s="104" t="s">
        <v>665</v>
      </c>
      <c r="E239" s="96">
        <v>200</v>
      </c>
      <c r="F239" s="91">
        <v>12.6</v>
      </c>
      <c r="G239" s="91">
        <f t="shared" si="5"/>
        <v>2520</v>
      </c>
    </row>
    <row r="240" spans="1:7" x14ac:dyDescent="0.25">
      <c r="A240" s="115" t="s">
        <v>978</v>
      </c>
      <c r="B240" s="104" t="s">
        <v>660</v>
      </c>
      <c r="C240" s="101" t="s">
        <v>311</v>
      </c>
      <c r="D240" s="104" t="s">
        <v>661</v>
      </c>
      <c r="E240" s="96">
        <v>450</v>
      </c>
      <c r="F240" s="91">
        <v>7.04</v>
      </c>
      <c r="G240" s="91">
        <f t="shared" si="5"/>
        <v>3168</v>
      </c>
    </row>
    <row r="241" spans="1:7" x14ac:dyDescent="0.25">
      <c r="A241" s="115" t="s">
        <v>979</v>
      </c>
      <c r="B241" s="104" t="s">
        <v>660</v>
      </c>
      <c r="C241" s="101" t="s">
        <v>312</v>
      </c>
      <c r="D241" s="104" t="s">
        <v>661</v>
      </c>
      <c r="E241" s="96">
        <v>600</v>
      </c>
      <c r="F241" s="91">
        <v>7.04</v>
      </c>
      <c r="G241" s="91">
        <f t="shared" si="5"/>
        <v>4224</v>
      </c>
    </row>
    <row r="242" spans="1:7" x14ac:dyDescent="0.25">
      <c r="A242" s="115" t="s">
        <v>980</v>
      </c>
      <c r="B242" s="104" t="s">
        <v>660</v>
      </c>
      <c r="C242" s="101" t="s">
        <v>313</v>
      </c>
      <c r="D242" s="104" t="s">
        <v>661</v>
      </c>
      <c r="E242" s="96">
        <v>800</v>
      </c>
      <c r="F242" s="91">
        <v>7.04</v>
      </c>
      <c r="G242" s="91">
        <f t="shared" si="5"/>
        <v>5632</v>
      </c>
    </row>
    <row r="243" spans="1:7" x14ac:dyDescent="0.25">
      <c r="A243" s="115" t="s">
        <v>981</v>
      </c>
      <c r="B243" s="104" t="s">
        <v>660</v>
      </c>
      <c r="C243" s="101" t="s">
        <v>314</v>
      </c>
      <c r="D243" s="104" t="s">
        <v>661</v>
      </c>
      <c r="E243" s="96">
        <v>600</v>
      </c>
      <c r="F243" s="91">
        <v>7.04</v>
      </c>
      <c r="G243" s="91">
        <f t="shared" si="5"/>
        <v>4224</v>
      </c>
    </row>
    <row r="244" spans="1:7" x14ac:dyDescent="0.25">
      <c r="A244" s="115" t="s">
        <v>982</v>
      </c>
      <c r="B244" s="104" t="s">
        <v>660</v>
      </c>
      <c r="C244" s="101" t="s">
        <v>315</v>
      </c>
      <c r="D244" s="104" t="s">
        <v>661</v>
      </c>
      <c r="E244" s="96">
        <v>300</v>
      </c>
      <c r="F244" s="91">
        <v>14</v>
      </c>
      <c r="G244" s="91">
        <f t="shared" si="5"/>
        <v>4200</v>
      </c>
    </row>
    <row r="245" spans="1:7" x14ac:dyDescent="0.25">
      <c r="A245" s="115" t="s">
        <v>983</v>
      </c>
      <c r="B245" s="104" t="s">
        <v>660</v>
      </c>
      <c r="C245" s="101" t="s">
        <v>316</v>
      </c>
      <c r="D245" s="104" t="s">
        <v>661</v>
      </c>
      <c r="E245" s="96">
        <v>3000</v>
      </c>
      <c r="F245" s="91">
        <v>0.4</v>
      </c>
      <c r="G245" s="91">
        <f t="shared" si="5"/>
        <v>1200</v>
      </c>
    </row>
    <row r="246" spans="1:7" x14ac:dyDescent="0.25">
      <c r="A246" s="115" t="s">
        <v>984</v>
      </c>
      <c r="B246" s="104" t="s">
        <v>660</v>
      </c>
      <c r="C246" s="101" t="s">
        <v>317</v>
      </c>
      <c r="D246" s="104" t="s">
        <v>661</v>
      </c>
      <c r="E246" s="96">
        <v>8700</v>
      </c>
      <c r="F246" s="91">
        <v>1</v>
      </c>
      <c r="G246" s="91">
        <f t="shared" si="5"/>
        <v>8700</v>
      </c>
    </row>
    <row r="247" spans="1:7" x14ac:dyDescent="0.25">
      <c r="A247" s="115" t="s">
        <v>985</v>
      </c>
      <c r="B247" s="104" t="s">
        <v>660</v>
      </c>
      <c r="C247" s="101" t="s">
        <v>318</v>
      </c>
      <c r="D247" s="104" t="s">
        <v>661</v>
      </c>
      <c r="E247" s="96">
        <v>880</v>
      </c>
      <c r="F247" s="91">
        <v>5.6</v>
      </c>
      <c r="G247" s="91">
        <f t="shared" si="5"/>
        <v>4928</v>
      </c>
    </row>
    <row r="248" spans="1:7" x14ac:dyDescent="0.25">
      <c r="A248" s="115" t="s">
        <v>986</v>
      </c>
      <c r="B248" s="104" t="s">
        <v>660</v>
      </c>
      <c r="C248" s="101" t="s">
        <v>319</v>
      </c>
      <c r="D248" s="104" t="s">
        <v>661</v>
      </c>
      <c r="E248" s="96">
        <v>720</v>
      </c>
      <c r="F248" s="91">
        <v>5.6</v>
      </c>
      <c r="G248" s="91">
        <f t="shared" si="5"/>
        <v>4031.9999999999995</v>
      </c>
    </row>
    <row r="249" spans="1:7" x14ac:dyDescent="0.25">
      <c r="A249" s="115" t="s">
        <v>987</v>
      </c>
      <c r="B249" s="104" t="s">
        <v>660</v>
      </c>
      <c r="C249" s="101" t="s">
        <v>320</v>
      </c>
      <c r="D249" s="104" t="s">
        <v>661</v>
      </c>
      <c r="E249" s="96">
        <v>360</v>
      </c>
      <c r="F249" s="91">
        <v>2.72</v>
      </c>
      <c r="G249" s="91">
        <f t="shared" si="5"/>
        <v>979.2</v>
      </c>
    </row>
    <row r="250" spans="1:7" x14ac:dyDescent="0.25">
      <c r="A250" s="115" t="s">
        <v>988</v>
      </c>
      <c r="B250" s="104" t="s">
        <v>660</v>
      </c>
      <c r="C250" s="101" t="s">
        <v>321</v>
      </c>
      <c r="D250" s="104" t="s">
        <v>661</v>
      </c>
      <c r="E250" s="96">
        <v>2400</v>
      </c>
      <c r="F250" s="91">
        <v>5.56</v>
      </c>
      <c r="G250" s="91">
        <f t="shared" si="5"/>
        <v>13343.999999999998</v>
      </c>
    </row>
    <row r="251" spans="1:7" x14ac:dyDescent="0.25">
      <c r="A251" s="115" t="s">
        <v>989</v>
      </c>
      <c r="B251" s="104" t="s">
        <v>660</v>
      </c>
      <c r="C251" s="101" t="s">
        <v>322</v>
      </c>
      <c r="D251" s="104" t="s">
        <v>661</v>
      </c>
      <c r="E251" s="96">
        <v>3600</v>
      </c>
      <c r="F251" s="91">
        <v>5.56</v>
      </c>
      <c r="G251" s="91">
        <f t="shared" si="5"/>
        <v>20016</v>
      </c>
    </row>
    <row r="252" spans="1:7" x14ac:dyDescent="0.25">
      <c r="A252" s="115" t="s">
        <v>990</v>
      </c>
      <c r="B252" s="104" t="s">
        <v>660</v>
      </c>
      <c r="C252" s="101" t="s">
        <v>323</v>
      </c>
      <c r="D252" s="104" t="s">
        <v>661</v>
      </c>
      <c r="E252" s="96">
        <v>720</v>
      </c>
      <c r="F252" s="91">
        <v>5.56</v>
      </c>
      <c r="G252" s="91">
        <f t="shared" si="5"/>
        <v>4003.2</v>
      </c>
    </row>
    <row r="253" spans="1:7" x14ac:dyDescent="0.25">
      <c r="A253" s="115" t="s">
        <v>991</v>
      </c>
      <c r="B253" s="104" t="s">
        <v>660</v>
      </c>
      <c r="C253" s="101" t="s">
        <v>324</v>
      </c>
      <c r="D253" s="104" t="s">
        <v>661</v>
      </c>
      <c r="E253" s="96">
        <v>1200</v>
      </c>
      <c r="F253" s="91">
        <v>5.56</v>
      </c>
      <c r="G253" s="91">
        <f t="shared" si="5"/>
        <v>6671.9999999999991</v>
      </c>
    </row>
    <row r="254" spans="1:7" x14ac:dyDescent="0.25">
      <c r="A254" s="115" t="s">
        <v>992</v>
      </c>
      <c r="B254" s="104" t="s">
        <v>660</v>
      </c>
      <c r="C254" s="101" t="s">
        <v>325</v>
      </c>
      <c r="D254" s="104" t="s">
        <v>661</v>
      </c>
      <c r="E254" s="96">
        <v>440</v>
      </c>
      <c r="F254" s="91">
        <v>5.8</v>
      </c>
      <c r="G254" s="91">
        <f t="shared" si="5"/>
        <v>2552</v>
      </c>
    </row>
    <row r="255" spans="1:7" x14ac:dyDescent="0.25">
      <c r="A255" s="115" t="s">
        <v>993</v>
      </c>
      <c r="B255" s="104" t="s">
        <v>660</v>
      </c>
      <c r="C255" s="101" t="s">
        <v>326</v>
      </c>
      <c r="D255" s="104" t="s">
        <v>661</v>
      </c>
      <c r="E255" s="96">
        <v>9060</v>
      </c>
      <c r="F255" s="91">
        <v>2.4</v>
      </c>
      <c r="G255" s="91">
        <f t="shared" si="5"/>
        <v>21744</v>
      </c>
    </row>
    <row r="256" spans="1:7" x14ac:dyDescent="0.25">
      <c r="A256" s="115" t="s">
        <v>994</v>
      </c>
      <c r="B256" s="104" t="s">
        <v>660</v>
      </c>
      <c r="C256" s="101" t="s">
        <v>327</v>
      </c>
      <c r="D256" s="104" t="s">
        <v>661</v>
      </c>
      <c r="E256" s="96">
        <v>1380</v>
      </c>
      <c r="F256" s="91">
        <v>8.7880000000000003</v>
      </c>
      <c r="G256" s="91">
        <f t="shared" si="5"/>
        <v>12127.44</v>
      </c>
    </row>
    <row r="257" spans="1:7" x14ac:dyDescent="0.25">
      <c r="A257" s="115" t="s">
        <v>995</v>
      </c>
      <c r="B257" s="104" t="s">
        <v>660</v>
      </c>
      <c r="C257" s="101" t="s">
        <v>328</v>
      </c>
      <c r="D257" s="104" t="s">
        <v>661</v>
      </c>
      <c r="E257" s="96">
        <v>660</v>
      </c>
      <c r="F257" s="91">
        <v>5.64</v>
      </c>
      <c r="G257" s="91">
        <f t="shared" si="5"/>
        <v>3722.3999999999996</v>
      </c>
    </row>
    <row r="258" spans="1:7" x14ac:dyDescent="0.25">
      <c r="A258" s="115" t="s">
        <v>996</v>
      </c>
      <c r="B258" s="104" t="s">
        <v>660</v>
      </c>
      <c r="C258" s="101" t="s">
        <v>329</v>
      </c>
      <c r="D258" s="104" t="s">
        <v>661</v>
      </c>
      <c r="E258" s="96">
        <v>3600</v>
      </c>
      <c r="F258" s="91">
        <v>1.88</v>
      </c>
      <c r="G258" s="91">
        <f t="shared" si="5"/>
        <v>6768</v>
      </c>
    </row>
    <row r="259" spans="1:7" x14ac:dyDescent="0.25">
      <c r="A259" s="115" t="s">
        <v>997</v>
      </c>
      <c r="B259" s="104" t="s">
        <v>660</v>
      </c>
      <c r="C259" s="101" t="s">
        <v>330</v>
      </c>
      <c r="D259" s="104" t="s">
        <v>661</v>
      </c>
      <c r="E259" s="96">
        <v>720</v>
      </c>
      <c r="F259" s="91">
        <v>24.6</v>
      </c>
      <c r="G259" s="91">
        <f t="shared" si="5"/>
        <v>17712</v>
      </c>
    </row>
    <row r="260" spans="1:7" x14ac:dyDescent="0.25">
      <c r="A260" s="115" t="s">
        <v>998</v>
      </c>
      <c r="B260" s="104" t="s">
        <v>660</v>
      </c>
      <c r="C260" s="101" t="s">
        <v>331</v>
      </c>
      <c r="D260" s="104" t="s">
        <v>661</v>
      </c>
      <c r="E260" s="96">
        <v>800</v>
      </c>
      <c r="F260" s="91">
        <v>6.8</v>
      </c>
      <c r="G260" s="91">
        <f t="shared" si="5"/>
        <v>5440</v>
      </c>
    </row>
    <row r="261" spans="1:7" x14ac:dyDescent="0.25">
      <c r="A261" s="115" t="s">
        <v>999</v>
      </c>
      <c r="B261" s="104" t="s">
        <v>660</v>
      </c>
      <c r="C261" s="101" t="s">
        <v>332</v>
      </c>
      <c r="D261" s="104" t="s">
        <v>661</v>
      </c>
      <c r="E261" s="96">
        <v>5000</v>
      </c>
      <c r="F261" s="91">
        <v>2.48</v>
      </c>
      <c r="G261" s="91">
        <f t="shared" si="5"/>
        <v>12400</v>
      </c>
    </row>
    <row r="262" spans="1:7" x14ac:dyDescent="0.25">
      <c r="A262" s="115" t="s">
        <v>1000</v>
      </c>
      <c r="B262" s="104" t="s">
        <v>660</v>
      </c>
      <c r="C262" s="101" t="s">
        <v>333</v>
      </c>
      <c r="D262" s="104" t="s">
        <v>661</v>
      </c>
      <c r="E262" s="96">
        <v>3000</v>
      </c>
      <c r="F262" s="91">
        <v>3.08</v>
      </c>
      <c r="G262" s="91">
        <f t="shared" si="5"/>
        <v>9240</v>
      </c>
    </row>
    <row r="263" spans="1:7" x14ac:dyDescent="0.25">
      <c r="A263" s="115" t="s">
        <v>1001</v>
      </c>
      <c r="B263" s="104" t="s">
        <v>660</v>
      </c>
      <c r="C263" s="101" t="s">
        <v>334</v>
      </c>
      <c r="D263" s="104" t="s">
        <v>661</v>
      </c>
      <c r="E263" s="96">
        <v>5000</v>
      </c>
      <c r="F263" s="91">
        <v>3.44</v>
      </c>
      <c r="G263" s="91">
        <f t="shared" si="5"/>
        <v>17200</v>
      </c>
    </row>
    <row r="264" spans="1:7" x14ac:dyDescent="0.25">
      <c r="A264" s="115" t="s">
        <v>1002</v>
      </c>
      <c r="B264" s="104" t="s">
        <v>660</v>
      </c>
      <c r="C264" s="101" t="s">
        <v>335</v>
      </c>
      <c r="D264" s="104" t="s">
        <v>661</v>
      </c>
      <c r="E264" s="96">
        <v>1800</v>
      </c>
      <c r="F264" s="91">
        <v>8.1999999999999993</v>
      </c>
      <c r="G264" s="91">
        <f t="shared" si="5"/>
        <v>14759.999999999998</v>
      </c>
    </row>
    <row r="265" spans="1:7" x14ac:dyDescent="0.25">
      <c r="A265" s="115" t="s">
        <v>1003</v>
      </c>
      <c r="B265" s="104" t="s">
        <v>660</v>
      </c>
      <c r="C265" s="101" t="s">
        <v>336</v>
      </c>
      <c r="D265" s="104" t="s">
        <v>661</v>
      </c>
      <c r="E265" s="96">
        <v>300</v>
      </c>
      <c r="F265" s="91">
        <v>7</v>
      </c>
      <c r="G265" s="91">
        <f t="shared" si="5"/>
        <v>2100</v>
      </c>
    </row>
    <row r="266" spans="1:7" x14ac:dyDescent="0.25">
      <c r="A266" s="115" t="s">
        <v>1004</v>
      </c>
      <c r="B266" s="104" t="s">
        <v>660</v>
      </c>
      <c r="C266" s="101" t="s">
        <v>337</v>
      </c>
      <c r="D266" s="104" t="s">
        <v>661</v>
      </c>
      <c r="E266" s="96">
        <v>100</v>
      </c>
      <c r="F266" s="91">
        <v>7.52</v>
      </c>
      <c r="G266" s="91">
        <f t="shared" si="5"/>
        <v>752</v>
      </c>
    </row>
    <row r="267" spans="1:7" x14ac:dyDescent="0.25">
      <c r="A267" s="115" t="s">
        <v>1005</v>
      </c>
      <c r="B267" s="104" t="s">
        <v>660</v>
      </c>
      <c r="C267" s="101" t="s">
        <v>338</v>
      </c>
      <c r="D267" s="104" t="s">
        <v>661</v>
      </c>
      <c r="E267" s="96">
        <v>360</v>
      </c>
      <c r="F267" s="91">
        <v>2.4</v>
      </c>
      <c r="G267" s="91">
        <f t="shared" si="5"/>
        <v>864</v>
      </c>
    </row>
    <row r="268" spans="1:7" x14ac:dyDescent="0.25">
      <c r="A268" s="115" t="s">
        <v>1006</v>
      </c>
      <c r="B268" s="104" t="s">
        <v>660</v>
      </c>
      <c r="C268" s="101" t="s">
        <v>339</v>
      </c>
      <c r="D268" s="104" t="s">
        <v>661</v>
      </c>
      <c r="E268" s="96">
        <v>3</v>
      </c>
      <c r="F268" s="91">
        <v>32</v>
      </c>
      <c r="G268" s="91">
        <f t="shared" si="5"/>
        <v>96</v>
      </c>
    </row>
    <row r="269" spans="1:7" x14ac:dyDescent="0.25">
      <c r="A269" s="115" t="s">
        <v>1007</v>
      </c>
      <c r="B269" s="104" t="s">
        <v>660</v>
      </c>
      <c r="C269" s="101" t="s">
        <v>340</v>
      </c>
      <c r="D269" s="104" t="s">
        <v>661</v>
      </c>
      <c r="E269" s="96">
        <v>12</v>
      </c>
      <c r="F269" s="91">
        <v>32</v>
      </c>
      <c r="G269" s="91">
        <f t="shared" si="5"/>
        <v>384</v>
      </c>
    </row>
    <row r="270" spans="1:7" x14ac:dyDescent="0.25">
      <c r="A270" s="115" t="s">
        <v>1008</v>
      </c>
      <c r="B270" s="104" t="s">
        <v>660</v>
      </c>
      <c r="C270" s="101" t="s">
        <v>341</v>
      </c>
      <c r="D270" s="104" t="s">
        <v>661</v>
      </c>
      <c r="E270" s="96">
        <v>480</v>
      </c>
      <c r="F270" s="91">
        <v>5.6</v>
      </c>
      <c r="G270" s="91">
        <f t="shared" si="5"/>
        <v>2688</v>
      </c>
    </row>
    <row r="271" spans="1:7" x14ac:dyDescent="0.25">
      <c r="A271" s="115" t="s">
        <v>1009</v>
      </c>
      <c r="B271" s="104" t="s">
        <v>660</v>
      </c>
      <c r="C271" s="101" t="s">
        <v>342</v>
      </c>
      <c r="D271" s="104" t="s">
        <v>661</v>
      </c>
      <c r="E271" s="96">
        <v>360</v>
      </c>
      <c r="F271" s="91">
        <v>6.4</v>
      </c>
      <c r="G271" s="91">
        <f t="shared" si="5"/>
        <v>2304</v>
      </c>
    </row>
    <row r="272" spans="1:7" x14ac:dyDescent="0.25">
      <c r="A272" s="115" t="s">
        <v>1010</v>
      </c>
      <c r="B272" s="104" t="s">
        <v>660</v>
      </c>
      <c r="C272" s="101" t="s">
        <v>343</v>
      </c>
      <c r="D272" s="104" t="s">
        <v>661</v>
      </c>
      <c r="E272" s="96">
        <v>3000</v>
      </c>
      <c r="F272" s="91">
        <v>1.5840000000000001</v>
      </c>
      <c r="G272" s="91">
        <f t="shared" si="5"/>
        <v>4752</v>
      </c>
    </row>
    <row r="273" spans="1:7" x14ac:dyDescent="0.25">
      <c r="A273" s="115" t="s">
        <v>1011</v>
      </c>
      <c r="B273" s="104" t="s">
        <v>660</v>
      </c>
      <c r="C273" s="101" t="s">
        <v>344</v>
      </c>
      <c r="D273" s="104" t="s">
        <v>661</v>
      </c>
      <c r="E273" s="96">
        <v>105</v>
      </c>
      <c r="F273" s="91">
        <v>2.6</v>
      </c>
      <c r="G273" s="91">
        <f t="shared" si="5"/>
        <v>273</v>
      </c>
    </row>
    <row r="274" spans="1:7" x14ac:dyDescent="0.25">
      <c r="A274" s="115" t="s">
        <v>1012</v>
      </c>
      <c r="B274" s="104" t="s">
        <v>660</v>
      </c>
      <c r="C274" s="102" t="s">
        <v>345</v>
      </c>
      <c r="D274" s="104" t="s">
        <v>661</v>
      </c>
      <c r="E274" s="96">
        <v>3570</v>
      </c>
      <c r="F274" s="91">
        <v>1</v>
      </c>
      <c r="G274" s="91">
        <f t="shared" si="5"/>
        <v>3570</v>
      </c>
    </row>
    <row r="275" spans="1:7" x14ac:dyDescent="0.25">
      <c r="A275" s="115" t="s">
        <v>1013</v>
      </c>
      <c r="B275" s="104" t="s">
        <v>660</v>
      </c>
      <c r="C275" s="102" t="s">
        <v>346</v>
      </c>
      <c r="D275" s="104" t="s">
        <v>661</v>
      </c>
      <c r="E275" s="96">
        <v>504</v>
      </c>
      <c r="F275" s="91">
        <v>1.52</v>
      </c>
      <c r="G275" s="91">
        <f t="shared" si="5"/>
        <v>766.08</v>
      </c>
    </row>
    <row r="276" spans="1:7" x14ac:dyDescent="0.25">
      <c r="A276" s="115" t="s">
        <v>1014</v>
      </c>
      <c r="B276" s="104" t="s">
        <v>660</v>
      </c>
      <c r="C276" s="102" t="s">
        <v>347</v>
      </c>
      <c r="D276" s="104" t="s">
        <v>661</v>
      </c>
      <c r="E276" s="96">
        <v>1200</v>
      </c>
      <c r="F276" s="91">
        <v>3.2</v>
      </c>
      <c r="G276" s="91">
        <f t="shared" si="5"/>
        <v>3840</v>
      </c>
    </row>
    <row r="277" spans="1:7" x14ac:dyDescent="0.25">
      <c r="A277" s="115" t="s">
        <v>1015</v>
      </c>
      <c r="B277" s="104" t="s">
        <v>660</v>
      </c>
      <c r="C277" s="102" t="s">
        <v>348</v>
      </c>
      <c r="D277" s="104" t="s">
        <v>661</v>
      </c>
      <c r="E277" s="96">
        <v>480</v>
      </c>
      <c r="F277" s="91">
        <v>14</v>
      </c>
      <c r="G277" s="91">
        <f t="shared" si="5"/>
        <v>6720</v>
      </c>
    </row>
    <row r="278" spans="1:7" x14ac:dyDescent="0.25">
      <c r="A278" s="115" t="s">
        <v>1016</v>
      </c>
      <c r="B278" s="104" t="s">
        <v>660</v>
      </c>
      <c r="C278" s="102" t="s">
        <v>349</v>
      </c>
      <c r="D278" s="104" t="s">
        <v>661</v>
      </c>
      <c r="E278" s="96">
        <v>178</v>
      </c>
      <c r="F278" s="91">
        <v>17.399999999999999</v>
      </c>
      <c r="G278" s="91">
        <f t="shared" si="5"/>
        <v>3097.2</v>
      </c>
    </row>
    <row r="279" spans="1:7" x14ac:dyDescent="0.25">
      <c r="A279" s="115" t="s">
        <v>1017</v>
      </c>
      <c r="B279" s="104" t="s">
        <v>660</v>
      </c>
      <c r="C279" s="102" t="s">
        <v>350</v>
      </c>
      <c r="D279" s="104" t="s">
        <v>661</v>
      </c>
      <c r="E279" s="96">
        <v>960</v>
      </c>
      <c r="F279" s="91">
        <v>3.2</v>
      </c>
      <c r="G279" s="91">
        <f t="shared" si="5"/>
        <v>3072</v>
      </c>
    </row>
    <row r="280" spans="1:7" x14ac:dyDescent="0.25">
      <c r="A280" s="115" t="s">
        <v>1018</v>
      </c>
      <c r="B280" s="104" t="s">
        <v>660</v>
      </c>
      <c r="C280" s="102" t="s">
        <v>351</v>
      </c>
      <c r="D280" s="104" t="s">
        <v>661</v>
      </c>
      <c r="E280" s="96">
        <v>77</v>
      </c>
      <c r="F280" s="91">
        <v>26</v>
      </c>
      <c r="G280" s="91">
        <f t="shared" si="5"/>
        <v>2002</v>
      </c>
    </row>
    <row r="281" spans="1:7" x14ac:dyDescent="0.25">
      <c r="A281" s="115" t="s">
        <v>1019</v>
      </c>
      <c r="B281" s="104" t="s">
        <v>660</v>
      </c>
      <c r="C281" s="102" t="s">
        <v>352</v>
      </c>
      <c r="D281" s="104" t="s">
        <v>661</v>
      </c>
      <c r="E281" s="96">
        <v>22</v>
      </c>
      <c r="F281" s="91">
        <v>56</v>
      </c>
      <c r="G281" s="91">
        <f t="shared" si="5"/>
        <v>1232</v>
      </c>
    </row>
    <row r="282" spans="1:7" x14ac:dyDescent="0.25">
      <c r="A282" s="115" t="s">
        <v>1020</v>
      </c>
      <c r="B282" s="104" t="s">
        <v>660</v>
      </c>
      <c r="C282" s="102" t="s">
        <v>353</v>
      </c>
      <c r="D282" s="104" t="s">
        <v>661</v>
      </c>
      <c r="E282" s="96">
        <v>77</v>
      </c>
      <c r="F282" s="91">
        <v>30</v>
      </c>
      <c r="G282" s="91">
        <f t="shared" si="5"/>
        <v>2310</v>
      </c>
    </row>
    <row r="283" spans="1:7" x14ac:dyDescent="0.25">
      <c r="A283" s="115" t="s">
        <v>1021</v>
      </c>
      <c r="B283" s="104" t="s">
        <v>660</v>
      </c>
      <c r="C283" s="102" t="s">
        <v>354</v>
      </c>
      <c r="D283" s="104" t="s">
        <v>661</v>
      </c>
      <c r="E283" s="96">
        <v>100</v>
      </c>
      <c r="F283" s="91">
        <v>40</v>
      </c>
      <c r="G283" s="91">
        <f t="shared" si="5"/>
        <v>4000</v>
      </c>
    </row>
    <row r="284" spans="1:7" x14ac:dyDescent="0.25">
      <c r="A284" s="115" t="s">
        <v>1022</v>
      </c>
      <c r="B284" s="104" t="s">
        <v>660</v>
      </c>
      <c r="C284" s="102" t="s">
        <v>243</v>
      </c>
      <c r="D284" s="104" t="s">
        <v>661</v>
      </c>
      <c r="E284" s="96">
        <v>3750</v>
      </c>
      <c r="F284" s="91">
        <v>1.6</v>
      </c>
      <c r="G284" s="91">
        <f t="shared" si="5"/>
        <v>6000</v>
      </c>
    </row>
    <row r="285" spans="1:7" x14ac:dyDescent="0.25">
      <c r="A285" s="115" t="s">
        <v>1023</v>
      </c>
      <c r="B285" s="104" t="s">
        <v>660</v>
      </c>
      <c r="C285" s="102" t="s">
        <v>355</v>
      </c>
      <c r="D285" s="104" t="s">
        <v>661</v>
      </c>
      <c r="E285" s="96">
        <v>2000</v>
      </c>
      <c r="F285" s="91">
        <v>3.44</v>
      </c>
      <c r="G285" s="91">
        <f t="shared" ref="G285:G292" si="6">E285*F285</f>
        <v>6880</v>
      </c>
    </row>
    <row r="286" spans="1:7" x14ac:dyDescent="0.25">
      <c r="A286" s="115" t="s">
        <v>1024</v>
      </c>
      <c r="B286" s="104" t="s">
        <v>660</v>
      </c>
      <c r="C286" s="101" t="s">
        <v>356</v>
      </c>
      <c r="D286" s="104" t="s">
        <v>661</v>
      </c>
      <c r="E286" s="96">
        <v>3</v>
      </c>
      <c r="F286" s="91">
        <v>272</v>
      </c>
      <c r="G286" s="91">
        <f t="shared" si="6"/>
        <v>816</v>
      </c>
    </row>
    <row r="287" spans="1:7" x14ac:dyDescent="0.25">
      <c r="A287" s="115" t="s">
        <v>1025</v>
      </c>
      <c r="B287" s="104" t="s">
        <v>660</v>
      </c>
      <c r="C287" s="101" t="s">
        <v>357</v>
      </c>
      <c r="D287" s="104" t="s">
        <v>661</v>
      </c>
      <c r="E287" s="96">
        <v>30</v>
      </c>
      <c r="F287" s="91">
        <v>480</v>
      </c>
      <c r="G287" s="91">
        <f t="shared" si="6"/>
        <v>14400</v>
      </c>
    </row>
    <row r="288" spans="1:7" x14ac:dyDescent="0.25">
      <c r="A288" s="115" t="s">
        <v>1026</v>
      </c>
      <c r="B288" s="104" t="s">
        <v>660</v>
      </c>
      <c r="C288" s="101" t="s">
        <v>358</v>
      </c>
      <c r="D288" s="104" t="s">
        <v>661</v>
      </c>
      <c r="E288" s="96">
        <v>420</v>
      </c>
      <c r="F288" s="91">
        <v>17.399999999999999</v>
      </c>
      <c r="G288" s="91">
        <f t="shared" si="6"/>
        <v>7307.9999999999991</v>
      </c>
    </row>
    <row r="289" spans="1:7" x14ac:dyDescent="0.25">
      <c r="A289" s="115" t="s">
        <v>1027</v>
      </c>
      <c r="B289" s="104" t="s">
        <v>660</v>
      </c>
      <c r="C289" s="101" t="s">
        <v>359</v>
      </c>
      <c r="D289" s="104" t="s">
        <v>661</v>
      </c>
      <c r="E289" s="96">
        <v>480</v>
      </c>
      <c r="F289" s="91">
        <v>14</v>
      </c>
      <c r="G289" s="91">
        <f t="shared" si="6"/>
        <v>6720</v>
      </c>
    </row>
    <row r="290" spans="1:7" ht="15.75" x14ac:dyDescent="0.25">
      <c r="A290" s="115" t="s">
        <v>1028</v>
      </c>
      <c r="B290" s="104" t="s">
        <v>660</v>
      </c>
      <c r="C290" s="101" t="s">
        <v>360</v>
      </c>
      <c r="D290" s="104" t="s">
        <v>661</v>
      </c>
      <c r="E290" s="89">
        <v>720</v>
      </c>
      <c r="F290" s="91">
        <v>1.6</v>
      </c>
      <c r="G290" s="91">
        <f t="shared" si="6"/>
        <v>1152</v>
      </c>
    </row>
    <row r="291" spans="1:7" ht="15.75" x14ac:dyDescent="0.25">
      <c r="A291" s="115" t="s">
        <v>1029</v>
      </c>
      <c r="B291" s="104" t="s">
        <v>660</v>
      </c>
      <c r="C291" s="101" t="s">
        <v>361</v>
      </c>
      <c r="D291" s="104" t="s">
        <v>661</v>
      </c>
      <c r="E291" s="89">
        <v>1</v>
      </c>
      <c r="F291" s="91">
        <v>480</v>
      </c>
      <c r="G291" s="91">
        <f t="shared" si="6"/>
        <v>480</v>
      </c>
    </row>
    <row r="292" spans="1:7" ht="15.75" x14ac:dyDescent="0.25">
      <c r="A292" s="115" t="s">
        <v>1030</v>
      </c>
      <c r="B292" s="104" t="s">
        <v>660</v>
      </c>
      <c r="C292" s="101" t="s">
        <v>362</v>
      </c>
      <c r="D292" s="104" t="s">
        <v>661</v>
      </c>
      <c r="E292" s="90">
        <v>175</v>
      </c>
      <c r="F292" s="91">
        <v>2.2000000000000002</v>
      </c>
      <c r="G292" s="91">
        <f t="shared" si="6"/>
        <v>385.00000000000006</v>
      </c>
    </row>
    <row r="293" spans="1:7" ht="15.75" x14ac:dyDescent="0.25">
      <c r="A293" s="115" t="s">
        <v>1031</v>
      </c>
      <c r="B293" s="104" t="s">
        <v>660</v>
      </c>
      <c r="C293" s="101" t="s">
        <v>363</v>
      </c>
      <c r="D293" s="104" t="s">
        <v>661</v>
      </c>
      <c r="E293" s="90">
        <v>220</v>
      </c>
      <c r="F293" s="91">
        <v>1.4079999999999999</v>
      </c>
      <c r="G293" s="91">
        <f>E293*F293</f>
        <v>309.76</v>
      </c>
    </row>
    <row r="294" spans="1:7" ht="15.75" x14ac:dyDescent="0.25">
      <c r="A294" s="115" t="s">
        <v>1032</v>
      </c>
      <c r="B294" s="104" t="s">
        <v>660</v>
      </c>
      <c r="C294" s="101" t="s">
        <v>364</v>
      </c>
      <c r="D294" s="104" t="s">
        <v>663</v>
      </c>
      <c r="E294" s="90">
        <v>3</v>
      </c>
      <c r="F294" s="91">
        <v>36.4</v>
      </c>
      <c r="G294" s="91">
        <f t="shared" ref="G294:G357" si="7">E294*F294</f>
        <v>109.19999999999999</v>
      </c>
    </row>
    <row r="295" spans="1:7" ht="15.75" x14ac:dyDescent="0.25">
      <c r="A295" s="115" t="s">
        <v>1033</v>
      </c>
      <c r="B295" s="104" t="s">
        <v>660</v>
      </c>
      <c r="C295" s="101" t="s">
        <v>365</v>
      </c>
      <c r="D295" s="104" t="s">
        <v>663</v>
      </c>
      <c r="E295" s="90">
        <v>9</v>
      </c>
      <c r="F295" s="91">
        <v>58.08</v>
      </c>
      <c r="G295" s="91">
        <f t="shared" si="7"/>
        <v>522.72</v>
      </c>
    </row>
    <row r="296" spans="1:7" ht="15.75" x14ac:dyDescent="0.25">
      <c r="A296" s="115" t="s">
        <v>1034</v>
      </c>
      <c r="B296" s="104" t="s">
        <v>660</v>
      </c>
      <c r="C296" s="101" t="s">
        <v>366</v>
      </c>
      <c r="D296" s="104" t="s">
        <v>663</v>
      </c>
      <c r="E296" s="90">
        <v>2</v>
      </c>
      <c r="F296" s="91">
        <v>25.68</v>
      </c>
      <c r="G296" s="91">
        <f t="shared" si="7"/>
        <v>51.36</v>
      </c>
    </row>
    <row r="297" spans="1:7" ht="15.75" x14ac:dyDescent="0.25">
      <c r="A297" s="115" t="s">
        <v>1035</v>
      </c>
      <c r="B297" s="104" t="s">
        <v>660</v>
      </c>
      <c r="C297" s="101" t="s">
        <v>367</v>
      </c>
      <c r="D297" s="104" t="s">
        <v>663</v>
      </c>
      <c r="E297" s="90">
        <v>18</v>
      </c>
      <c r="F297" s="91">
        <v>45.16</v>
      </c>
      <c r="G297" s="91">
        <f t="shared" si="7"/>
        <v>812.87999999999988</v>
      </c>
    </row>
    <row r="298" spans="1:7" ht="15.75" x14ac:dyDescent="0.25">
      <c r="A298" s="115" t="s">
        <v>1036</v>
      </c>
      <c r="B298" s="104" t="s">
        <v>660</v>
      </c>
      <c r="C298" s="101" t="s">
        <v>368</v>
      </c>
      <c r="D298" s="104" t="s">
        <v>663</v>
      </c>
      <c r="E298" s="90">
        <v>15</v>
      </c>
      <c r="F298" s="91">
        <v>45.2</v>
      </c>
      <c r="G298" s="91">
        <f t="shared" si="7"/>
        <v>678</v>
      </c>
    </row>
    <row r="299" spans="1:7" ht="15.75" x14ac:dyDescent="0.25">
      <c r="A299" s="115" t="s">
        <v>1037</v>
      </c>
      <c r="B299" s="104" t="s">
        <v>660</v>
      </c>
      <c r="C299" s="101" t="s">
        <v>369</v>
      </c>
      <c r="D299" s="104" t="s">
        <v>663</v>
      </c>
      <c r="E299" s="90">
        <v>21</v>
      </c>
      <c r="F299" s="91">
        <v>100.64</v>
      </c>
      <c r="G299" s="91">
        <f t="shared" si="7"/>
        <v>2113.44</v>
      </c>
    </row>
    <row r="300" spans="1:7" ht="15.75" x14ac:dyDescent="0.25">
      <c r="A300" s="115" t="s">
        <v>1038</v>
      </c>
      <c r="B300" s="104" t="s">
        <v>660</v>
      </c>
      <c r="C300" s="101" t="s">
        <v>370</v>
      </c>
      <c r="D300" s="104" t="s">
        <v>663</v>
      </c>
      <c r="E300" s="90">
        <v>2</v>
      </c>
      <c r="F300" s="91">
        <v>64.52</v>
      </c>
      <c r="G300" s="91">
        <f t="shared" si="7"/>
        <v>129.04</v>
      </c>
    </row>
    <row r="301" spans="1:7" ht="15.75" x14ac:dyDescent="0.25">
      <c r="A301" s="115" t="s">
        <v>1039</v>
      </c>
      <c r="B301" s="104" t="s">
        <v>660</v>
      </c>
      <c r="C301" s="101" t="s">
        <v>371</v>
      </c>
      <c r="D301" s="104" t="s">
        <v>663</v>
      </c>
      <c r="E301" s="90">
        <v>5</v>
      </c>
      <c r="F301" s="91">
        <v>36.4</v>
      </c>
      <c r="G301" s="91">
        <f t="shared" si="7"/>
        <v>182</v>
      </c>
    </row>
    <row r="302" spans="1:7" ht="15.75" x14ac:dyDescent="0.25">
      <c r="A302" s="115" t="s">
        <v>1040</v>
      </c>
      <c r="B302" s="104" t="s">
        <v>660</v>
      </c>
      <c r="C302" s="101" t="s">
        <v>372</v>
      </c>
      <c r="D302" s="104" t="s">
        <v>663</v>
      </c>
      <c r="E302" s="90">
        <v>4</v>
      </c>
      <c r="F302" s="91">
        <v>25.8</v>
      </c>
      <c r="G302" s="91">
        <f t="shared" si="7"/>
        <v>103.2</v>
      </c>
    </row>
    <row r="303" spans="1:7" ht="15.75" x14ac:dyDescent="0.25">
      <c r="A303" s="115" t="s">
        <v>1041</v>
      </c>
      <c r="B303" s="104" t="s">
        <v>660</v>
      </c>
      <c r="C303" s="101" t="s">
        <v>373</v>
      </c>
      <c r="D303" s="104" t="s">
        <v>661</v>
      </c>
      <c r="E303" s="90">
        <v>28</v>
      </c>
      <c r="F303" s="91">
        <v>6.36</v>
      </c>
      <c r="G303" s="91">
        <f t="shared" si="7"/>
        <v>178.08</v>
      </c>
    </row>
    <row r="304" spans="1:7" ht="15.75" x14ac:dyDescent="0.25">
      <c r="A304" s="115" t="s">
        <v>1042</v>
      </c>
      <c r="B304" s="104" t="s">
        <v>660</v>
      </c>
      <c r="C304" s="101" t="s">
        <v>374</v>
      </c>
      <c r="D304" s="104" t="s">
        <v>661</v>
      </c>
      <c r="E304" s="90">
        <v>3</v>
      </c>
      <c r="F304" s="91">
        <v>22.32</v>
      </c>
      <c r="G304" s="91">
        <f t="shared" si="7"/>
        <v>66.960000000000008</v>
      </c>
    </row>
    <row r="305" spans="1:7" ht="15.75" x14ac:dyDescent="0.25">
      <c r="A305" s="115" t="s">
        <v>1043</v>
      </c>
      <c r="B305" s="104" t="s">
        <v>660</v>
      </c>
      <c r="C305" s="101" t="s">
        <v>375</v>
      </c>
      <c r="D305" s="104" t="s">
        <v>661</v>
      </c>
      <c r="E305" s="90">
        <v>2</v>
      </c>
      <c r="F305" s="91">
        <v>23.32</v>
      </c>
      <c r="G305" s="91">
        <f t="shared" si="7"/>
        <v>46.64</v>
      </c>
    </row>
    <row r="306" spans="1:7" ht="15.75" x14ac:dyDescent="0.25">
      <c r="A306" s="115" t="s">
        <v>1044</v>
      </c>
      <c r="B306" s="104" t="s">
        <v>660</v>
      </c>
      <c r="C306" s="101" t="s">
        <v>376</v>
      </c>
      <c r="D306" s="104" t="s">
        <v>661</v>
      </c>
      <c r="E306" s="90">
        <v>7</v>
      </c>
      <c r="F306" s="91">
        <v>10.039999999999999</v>
      </c>
      <c r="G306" s="91">
        <f t="shared" si="7"/>
        <v>70.28</v>
      </c>
    </row>
    <row r="307" spans="1:7" ht="15.75" x14ac:dyDescent="0.25">
      <c r="A307" s="115" t="s">
        <v>1045</v>
      </c>
      <c r="B307" s="104" t="s">
        <v>660</v>
      </c>
      <c r="C307" s="101" t="s">
        <v>377</v>
      </c>
      <c r="D307" s="104" t="s">
        <v>662</v>
      </c>
      <c r="E307" s="90">
        <v>5</v>
      </c>
      <c r="F307" s="91">
        <v>23.2</v>
      </c>
      <c r="G307" s="91">
        <f t="shared" si="7"/>
        <v>116</v>
      </c>
    </row>
    <row r="308" spans="1:7" ht="15.75" x14ac:dyDescent="0.25">
      <c r="A308" s="115" t="s">
        <v>1046</v>
      </c>
      <c r="B308" s="104" t="s">
        <v>660</v>
      </c>
      <c r="C308" s="101" t="s">
        <v>378</v>
      </c>
      <c r="D308" s="104" t="s">
        <v>661</v>
      </c>
      <c r="E308" s="90">
        <v>91</v>
      </c>
      <c r="F308" s="91">
        <v>4.76</v>
      </c>
      <c r="G308" s="91">
        <f t="shared" si="7"/>
        <v>433.15999999999997</v>
      </c>
    </row>
    <row r="309" spans="1:7" ht="15.75" x14ac:dyDescent="0.25">
      <c r="A309" s="115" t="s">
        <v>1047</v>
      </c>
      <c r="B309" s="104" t="s">
        <v>660</v>
      </c>
      <c r="C309" s="101" t="s">
        <v>379</v>
      </c>
      <c r="D309" s="104" t="s">
        <v>661</v>
      </c>
      <c r="E309" s="90">
        <v>80</v>
      </c>
      <c r="F309" s="91">
        <v>4.5599999999999996</v>
      </c>
      <c r="G309" s="91">
        <f t="shared" si="7"/>
        <v>364.79999999999995</v>
      </c>
    </row>
    <row r="310" spans="1:7" ht="15.75" x14ac:dyDescent="0.25">
      <c r="A310" s="115" t="s">
        <v>1048</v>
      </c>
      <c r="B310" s="104" t="s">
        <v>660</v>
      </c>
      <c r="C310" s="101" t="s">
        <v>380</v>
      </c>
      <c r="D310" s="104" t="s">
        <v>661</v>
      </c>
      <c r="E310" s="90">
        <v>45</v>
      </c>
      <c r="F310" s="91">
        <v>4.76</v>
      </c>
      <c r="G310" s="91">
        <f t="shared" si="7"/>
        <v>214.2</v>
      </c>
    </row>
    <row r="311" spans="1:7" ht="15.75" x14ac:dyDescent="0.25">
      <c r="A311" s="115" t="s">
        <v>1049</v>
      </c>
      <c r="B311" s="104" t="s">
        <v>660</v>
      </c>
      <c r="C311" s="101" t="s">
        <v>381</v>
      </c>
      <c r="D311" s="104" t="s">
        <v>661</v>
      </c>
      <c r="E311" s="90">
        <v>54</v>
      </c>
      <c r="F311" s="91">
        <v>4.4800000000000004</v>
      </c>
      <c r="G311" s="91">
        <f t="shared" si="7"/>
        <v>241.92000000000002</v>
      </c>
    </row>
    <row r="312" spans="1:7" ht="15.75" x14ac:dyDescent="0.25">
      <c r="A312" s="115" t="s">
        <v>1050</v>
      </c>
      <c r="B312" s="104" t="s">
        <v>660</v>
      </c>
      <c r="C312" s="101" t="s">
        <v>382</v>
      </c>
      <c r="D312" s="104" t="s">
        <v>661</v>
      </c>
      <c r="E312" s="90">
        <v>157</v>
      </c>
      <c r="F312" s="91">
        <v>4.76</v>
      </c>
      <c r="G312" s="91">
        <f t="shared" si="7"/>
        <v>747.31999999999994</v>
      </c>
    </row>
    <row r="313" spans="1:7" ht="15.75" x14ac:dyDescent="0.25">
      <c r="A313" s="115" t="s">
        <v>1051</v>
      </c>
      <c r="B313" s="104" t="s">
        <v>660</v>
      </c>
      <c r="C313" s="101" t="s">
        <v>383</v>
      </c>
      <c r="D313" s="104" t="s">
        <v>661</v>
      </c>
      <c r="E313" s="90">
        <v>103</v>
      </c>
      <c r="F313" s="91">
        <v>4.76</v>
      </c>
      <c r="G313" s="91">
        <f t="shared" si="7"/>
        <v>490.28</v>
      </c>
    </row>
    <row r="314" spans="1:7" ht="15.75" x14ac:dyDescent="0.25">
      <c r="A314" s="115" t="s">
        <v>1052</v>
      </c>
      <c r="B314" s="104" t="s">
        <v>660</v>
      </c>
      <c r="C314" s="101" t="s">
        <v>384</v>
      </c>
      <c r="D314" s="104" t="s">
        <v>661</v>
      </c>
      <c r="E314" s="90">
        <v>101</v>
      </c>
      <c r="F314" s="91">
        <v>4.76</v>
      </c>
      <c r="G314" s="91">
        <f t="shared" si="7"/>
        <v>480.76</v>
      </c>
    </row>
    <row r="315" spans="1:7" ht="15.75" x14ac:dyDescent="0.25">
      <c r="A315" s="115" t="s">
        <v>1053</v>
      </c>
      <c r="B315" s="104" t="s">
        <v>660</v>
      </c>
      <c r="C315" s="101" t="s">
        <v>385</v>
      </c>
      <c r="D315" s="104" t="s">
        <v>661</v>
      </c>
      <c r="E315" s="90">
        <v>50</v>
      </c>
      <c r="F315" s="91">
        <v>4.84</v>
      </c>
      <c r="G315" s="91">
        <f t="shared" si="7"/>
        <v>242</v>
      </c>
    </row>
    <row r="316" spans="1:7" ht="15.75" x14ac:dyDescent="0.25">
      <c r="A316" s="115" t="s">
        <v>1054</v>
      </c>
      <c r="B316" s="104" t="s">
        <v>660</v>
      </c>
      <c r="C316" s="101" t="s">
        <v>386</v>
      </c>
      <c r="D316" s="104" t="s">
        <v>661</v>
      </c>
      <c r="E316" s="90">
        <v>40</v>
      </c>
      <c r="F316" s="91">
        <v>2.64</v>
      </c>
      <c r="G316" s="91">
        <f t="shared" si="7"/>
        <v>105.60000000000001</v>
      </c>
    </row>
    <row r="317" spans="1:7" ht="15.75" x14ac:dyDescent="0.25">
      <c r="A317" s="115" t="s">
        <v>1055</v>
      </c>
      <c r="B317" s="104" t="s">
        <v>660</v>
      </c>
      <c r="C317" s="101" t="s">
        <v>387</v>
      </c>
      <c r="D317" s="104" t="s">
        <v>661</v>
      </c>
      <c r="E317" s="90">
        <v>45</v>
      </c>
      <c r="F317" s="91">
        <v>9.68</v>
      </c>
      <c r="G317" s="91">
        <f t="shared" si="7"/>
        <v>435.59999999999997</v>
      </c>
    </row>
    <row r="318" spans="1:7" ht="15.75" x14ac:dyDescent="0.25">
      <c r="A318" s="115" t="s">
        <v>1056</v>
      </c>
      <c r="B318" s="104" t="s">
        <v>660</v>
      </c>
      <c r="C318" s="101" t="s">
        <v>388</v>
      </c>
      <c r="D318" s="104" t="s">
        <v>661</v>
      </c>
      <c r="E318" s="90">
        <v>70</v>
      </c>
      <c r="F318" s="91">
        <v>2.64</v>
      </c>
      <c r="G318" s="91">
        <f t="shared" si="7"/>
        <v>184.8</v>
      </c>
    </row>
    <row r="319" spans="1:7" ht="15.75" x14ac:dyDescent="0.25">
      <c r="A319" s="115" t="s">
        <v>1057</v>
      </c>
      <c r="B319" s="104" t="s">
        <v>660</v>
      </c>
      <c r="C319" s="101" t="s">
        <v>389</v>
      </c>
      <c r="D319" s="104" t="s">
        <v>661</v>
      </c>
      <c r="E319" s="90">
        <v>5370</v>
      </c>
      <c r="F319" s="91">
        <v>0.44</v>
      </c>
      <c r="G319" s="91">
        <f t="shared" si="7"/>
        <v>2362.8000000000002</v>
      </c>
    </row>
    <row r="320" spans="1:7" ht="15.75" x14ac:dyDescent="0.25">
      <c r="A320" s="115" t="s">
        <v>1058</v>
      </c>
      <c r="B320" s="104" t="s">
        <v>660</v>
      </c>
      <c r="C320" s="101" t="s">
        <v>390</v>
      </c>
      <c r="D320" s="104" t="s">
        <v>661</v>
      </c>
      <c r="E320" s="90">
        <v>3200</v>
      </c>
      <c r="F320" s="91">
        <v>0.72</v>
      </c>
      <c r="G320" s="91">
        <f t="shared" si="7"/>
        <v>2304</v>
      </c>
    </row>
    <row r="321" spans="1:7" ht="15.75" x14ac:dyDescent="0.25">
      <c r="A321" s="115" t="s">
        <v>1059</v>
      </c>
      <c r="B321" s="104" t="s">
        <v>660</v>
      </c>
      <c r="C321" s="101" t="s">
        <v>391</v>
      </c>
      <c r="D321" s="104" t="s">
        <v>661</v>
      </c>
      <c r="E321" s="90">
        <v>65</v>
      </c>
      <c r="F321" s="91">
        <v>2.92</v>
      </c>
      <c r="G321" s="91">
        <f t="shared" si="7"/>
        <v>189.79999999999998</v>
      </c>
    </row>
    <row r="322" spans="1:7" ht="15.75" x14ac:dyDescent="0.25">
      <c r="A322" s="115" t="s">
        <v>1060</v>
      </c>
      <c r="B322" s="104" t="s">
        <v>660</v>
      </c>
      <c r="C322" s="101" t="s">
        <v>392</v>
      </c>
      <c r="D322" s="104" t="s">
        <v>661</v>
      </c>
      <c r="E322" s="90">
        <v>1</v>
      </c>
      <c r="F322" s="91">
        <v>48.76</v>
      </c>
      <c r="G322" s="91">
        <f t="shared" si="7"/>
        <v>48.76</v>
      </c>
    </row>
    <row r="323" spans="1:7" ht="15.75" x14ac:dyDescent="0.25">
      <c r="A323" s="115" t="s">
        <v>1061</v>
      </c>
      <c r="B323" s="104" t="s">
        <v>660</v>
      </c>
      <c r="C323" s="101" t="s">
        <v>393</v>
      </c>
      <c r="D323" s="104" t="s">
        <v>661</v>
      </c>
      <c r="E323" s="90">
        <v>3</v>
      </c>
      <c r="F323" s="91">
        <v>48.76</v>
      </c>
      <c r="G323" s="91">
        <f t="shared" si="7"/>
        <v>146.28</v>
      </c>
    </row>
    <row r="324" spans="1:7" ht="15.75" x14ac:dyDescent="0.25">
      <c r="A324" s="115" t="s">
        <v>1062</v>
      </c>
      <c r="B324" s="104" t="s">
        <v>660</v>
      </c>
      <c r="C324" s="101" t="s">
        <v>394</v>
      </c>
      <c r="D324" s="104" t="s">
        <v>661</v>
      </c>
      <c r="E324" s="90">
        <v>2</v>
      </c>
      <c r="F324" s="91">
        <v>60.72</v>
      </c>
      <c r="G324" s="91">
        <f t="shared" si="7"/>
        <v>121.44</v>
      </c>
    </row>
    <row r="325" spans="1:7" ht="15.75" x14ac:dyDescent="0.25">
      <c r="A325" s="115" t="s">
        <v>1063</v>
      </c>
      <c r="B325" s="104" t="s">
        <v>660</v>
      </c>
      <c r="C325" s="101" t="s">
        <v>395</v>
      </c>
      <c r="D325" s="104" t="s">
        <v>661</v>
      </c>
      <c r="E325" s="90">
        <v>2</v>
      </c>
      <c r="F325" s="91">
        <v>35.200000000000003</v>
      </c>
      <c r="G325" s="91">
        <f t="shared" si="7"/>
        <v>70.400000000000006</v>
      </c>
    </row>
    <row r="326" spans="1:7" ht="15.75" x14ac:dyDescent="0.25">
      <c r="A326" s="115" t="s">
        <v>1064</v>
      </c>
      <c r="B326" s="104" t="s">
        <v>660</v>
      </c>
      <c r="C326" s="101" t="s">
        <v>396</v>
      </c>
      <c r="D326" s="104" t="s">
        <v>661</v>
      </c>
      <c r="E326" s="90">
        <v>9</v>
      </c>
      <c r="F326" s="91">
        <v>8.36</v>
      </c>
      <c r="G326" s="91">
        <f t="shared" si="7"/>
        <v>75.239999999999995</v>
      </c>
    </row>
    <row r="327" spans="1:7" ht="15.75" x14ac:dyDescent="0.25">
      <c r="A327" s="115" t="s">
        <v>1065</v>
      </c>
      <c r="B327" s="104" t="s">
        <v>660</v>
      </c>
      <c r="C327" s="101" t="s">
        <v>397</v>
      </c>
      <c r="D327" s="104" t="s">
        <v>661</v>
      </c>
      <c r="E327" s="90">
        <v>80</v>
      </c>
      <c r="F327" s="91">
        <v>9.0399999999999991</v>
      </c>
      <c r="G327" s="91">
        <f t="shared" si="7"/>
        <v>723.19999999999993</v>
      </c>
    </row>
    <row r="328" spans="1:7" ht="15.75" x14ac:dyDescent="0.25">
      <c r="A328" s="115" t="s">
        <v>1066</v>
      </c>
      <c r="B328" s="104" t="s">
        <v>660</v>
      </c>
      <c r="C328" s="101" t="s">
        <v>398</v>
      </c>
      <c r="D328" s="104" t="s">
        <v>661</v>
      </c>
      <c r="E328" s="90">
        <v>10</v>
      </c>
      <c r="F328" s="91">
        <v>17.920000000000002</v>
      </c>
      <c r="G328" s="91">
        <f t="shared" si="7"/>
        <v>179.20000000000002</v>
      </c>
    </row>
    <row r="329" spans="1:7" ht="15.75" x14ac:dyDescent="0.25">
      <c r="A329" s="115" t="s">
        <v>1067</v>
      </c>
      <c r="B329" s="104" t="s">
        <v>660</v>
      </c>
      <c r="C329" s="101" t="s">
        <v>399</v>
      </c>
      <c r="D329" s="104" t="s">
        <v>661</v>
      </c>
      <c r="E329" s="90">
        <v>8</v>
      </c>
      <c r="F329" s="91">
        <v>44.88</v>
      </c>
      <c r="G329" s="91">
        <f t="shared" si="7"/>
        <v>359.04</v>
      </c>
    </row>
    <row r="330" spans="1:7" ht="15.75" x14ac:dyDescent="0.25">
      <c r="A330" s="115" t="s">
        <v>1068</v>
      </c>
      <c r="B330" s="104" t="s">
        <v>660</v>
      </c>
      <c r="C330" s="101" t="s">
        <v>400</v>
      </c>
      <c r="D330" s="104" t="s">
        <v>661</v>
      </c>
      <c r="E330" s="90">
        <v>8</v>
      </c>
      <c r="F330" s="91">
        <v>10.6</v>
      </c>
      <c r="G330" s="91">
        <f t="shared" si="7"/>
        <v>84.8</v>
      </c>
    </row>
    <row r="331" spans="1:7" ht="15.75" x14ac:dyDescent="0.25">
      <c r="A331" s="115" t="s">
        <v>1069</v>
      </c>
      <c r="B331" s="104" t="s">
        <v>660</v>
      </c>
      <c r="C331" s="101" t="s">
        <v>401</v>
      </c>
      <c r="D331" s="104" t="s">
        <v>661</v>
      </c>
      <c r="E331" s="90">
        <v>10</v>
      </c>
      <c r="F331" s="91">
        <v>34.68</v>
      </c>
      <c r="G331" s="91">
        <f t="shared" si="7"/>
        <v>346.8</v>
      </c>
    </row>
    <row r="332" spans="1:7" ht="15.75" x14ac:dyDescent="0.25">
      <c r="A332" s="115" t="s">
        <v>1070</v>
      </c>
      <c r="B332" s="104" t="s">
        <v>660</v>
      </c>
      <c r="C332" s="101" t="s">
        <v>402</v>
      </c>
      <c r="D332" s="104" t="s">
        <v>661</v>
      </c>
      <c r="E332" s="90">
        <v>2</v>
      </c>
      <c r="F332" s="91">
        <v>21.24</v>
      </c>
      <c r="G332" s="91">
        <f t="shared" si="7"/>
        <v>42.48</v>
      </c>
    </row>
    <row r="333" spans="1:7" ht="15.75" x14ac:dyDescent="0.25">
      <c r="A333" s="115" t="s">
        <v>1071</v>
      </c>
      <c r="B333" s="104" t="s">
        <v>660</v>
      </c>
      <c r="C333" s="101" t="s">
        <v>403</v>
      </c>
      <c r="D333" s="104" t="s">
        <v>661</v>
      </c>
      <c r="E333" s="90">
        <v>2</v>
      </c>
      <c r="F333" s="91">
        <v>25.08</v>
      </c>
      <c r="G333" s="91">
        <f t="shared" si="7"/>
        <v>50.16</v>
      </c>
    </row>
    <row r="334" spans="1:7" ht="15.75" x14ac:dyDescent="0.25">
      <c r="A334" s="115" t="s">
        <v>1072</v>
      </c>
      <c r="B334" s="104" t="s">
        <v>660</v>
      </c>
      <c r="C334" s="101" t="s">
        <v>404</v>
      </c>
      <c r="D334" s="104" t="s">
        <v>661</v>
      </c>
      <c r="E334" s="90">
        <v>24</v>
      </c>
      <c r="F334" s="91">
        <v>0.4</v>
      </c>
      <c r="G334" s="91">
        <f t="shared" si="7"/>
        <v>9.6000000000000014</v>
      </c>
    </row>
    <row r="335" spans="1:7" ht="15.75" x14ac:dyDescent="0.25">
      <c r="A335" s="115" t="s">
        <v>1073</v>
      </c>
      <c r="B335" s="104" t="s">
        <v>660</v>
      </c>
      <c r="C335" s="101" t="s">
        <v>636</v>
      </c>
      <c r="D335" s="104" t="s">
        <v>661</v>
      </c>
      <c r="E335" s="90">
        <v>24</v>
      </c>
      <c r="F335" s="91">
        <v>0.68</v>
      </c>
      <c r="G335" s="91">
        <f t="shared" si="7"/>
        <v>16.32</v>
      </c>
    </row>
    <row r="336" spans="1:7" ht="15.75" x14ac:dyDescent="0.25">
      <c r="A336" s="115" t="s">
        <v>1074</v>
      </c>
      <c r="B336" s="104" t="s">
        <v>660</v>
      </c>
      <c r="C336" s="101" t="s">
        <v>405</v>
      </c>
      <c r="D336" s="104" t="s">
        <v>661</v>
      </c>
      <c r="E336" s="90">
        <v>96</v>
      </c>
      <c r="F336" s="91">
        <v>0.68</v>
      </c>
      <c r="G336" s="91">
        <f t="shared" si="7"/>
        <v>65.28</v>
      </c>
    </row>
    <row r="337" spans="1:7" ht="15.75" x14ac:dyDescent="0.25">
      <c r="A337" s="115" t="s">
        <v>1075</v>
      </c>
      <c r="B337" s="104" t="s">
        <v>660</v>
      </c>
      <c r="C337" s="101" t="s">
        <v>406</v>
      </c>
      <c r="D337" s="104" t="s">
        <v>661</v>
      </c>
      <c r="E337" s="90">
        <v>20</v>
      </c>
      <c r="F337" s="91">
        <v>1.24</v>
      </c>
      <c r="G337" s="91">
        <f t="shared" si="7"/>
        <v>24.8</v>
      </c>
    </row>
    <row r="338" spans="1:7" ht="15.75" x14ac:dyDescent="0.25">
      <c r="A338" s="115" t="s">
        <v>1076</v>
      </c>
      <c r="B338" s="104" t="s">
        <v>660</v>
      </c>
      <c r="C338" s="101" t="s">
        <v>407</v>
      </c>
      <c r="D338" s="104" t="s">
        <v>661</v>
      </c>
      <c r="E338" s="90">
        <v>6</v>
      </c>
      <c r="F338" s="91">
        <v>0.84</v>
      </c>
      <c r="G338" s="91">
        <f t="shared" si="7"/>
        <v>5.04</v>
      </c>
    </row>
    <row r="339" spans="1:7" ht="15.75" x14ac:dyDescent="0.25">
      <c r="A339" s="115" t="s">
        <v>1077</v>
      </c>
      <c r="B339" s="104" t="s">
        <v>660</v>
      </c>
      <c r="C339" s="101" t="s">
        <v>408</v>
      </c>
      <c r="D339" s="104" t="s">
        <v>661</v>
      </c>
      <c r="E339" s="90">
        <v>25</v>
      </c>
      <c r="F339" s="91">
        <v>1.48</v>
      </c>
      <c r="G339" s="91">
        <f t="shared" si="7"/>
        <v>37</v>
      </c>
    </row>
    <row r="340" spans="1:7" ht="15.75" x14ac:dyDescent="0.25">
      <c r="A340" s="115" t="s">
        <v>1078</v>
      </c>
      <c r="B340" s="104" t="s">
        <v>660</v>
      </c>
      <c r="C340" s="101" t="s">
        <v>409</v>
      </c>
      <c r="D340" s="104" t="s">
        <v>663</v>
      </c>
      <c r="E340" s="90">
        <v>1</v>
      </c>
      <c r="F340" s="91">
        <v>154.80000000000001</v>
      </c>
      <c r="G340" s="91">
        <f t="shared" si="7"/>
        <v>154.80000000000001</v>
      </c>
    </row>
    <row r="341" spans="1:7" ht="15.75" x14ac:dyDescent="0.25">
      <c r="A341" s="115" t="s">
        <v>1079</v>
      </c>
      <c r="B341" s="104" t="s">
        <v>660</v>
      </c>
      <c r="C341" s="101" t="s">
        <v>410</v>
      </c>
      <c r="D341" s="104" t="s">
        <v>663</v>
      </c>
      <c r="E341" s="90">
        <v>1</v>
      </c>
      <c r="F341" s="91">
        <v>122.6</v>
      </c>
      <c r="G341" s="91">
        <f t="shared" si="7"/>
        <v>122.6</v>
      </c>
    </row>
    <row r="342" spans="1:7" ht="15.75" x14ac:dyDescent="0.25">
      <c r="A342" s="115" t="s">
        <v>1080</v>
      </c>
      <c r="B342" s="104" t="s">
        <v>660</v>
      </c>
      <c r="C342" s="101" t="s">
        <v>411</v>
      </c>
      <c r="D342" s="104" t="s">
        <v>662</v>
      </c>
      <c r="E342" s="90">
        <v>7</v>
      </c>
      <c r="F342" s="91">
        <v>23.6</v>
      </c>
      <c r="G342" s="91">
        <f t="shared" si="7"/>
        <v>165.20000000000002</v>
      </c>
    </row>
    <row r="343" spans="1:7" ht="15.75" x14ac:dyDescent="0.25">
      <c r="A343" s="115" t="s">
        <v>1081</v>
      </c>
      <c r="B343" s="104" t="s">
        <v>660</v>
      </c>
      <c r="C343" s="101" t="s">
        <v>412</v>
      </c>
      <c r="D343" s="104" t="s">
        <v>661</v>
      </c>
      <c r="E343" s="90">
        <v>1</v>
      </c>
      <c r="F343" s="91">
        <v>5.6</v>
      </c>
      <c r="G343" s="91">
        <f t="shared" si="7"/>
        <v>5.6</v>
      </c>
    </row>
    <row r="344" spans="1:7" ht="15.75" x14ac:dyDescent="0.25">
      <c r="A344" s="115" t="s">
        <v>1082</v>
      </c>
      <c r="B344" s="104" t="s">
        <v>660</v>
      </c>
      <c r="C344" s="101" t="s">
        <v>413</v>
      </c>
      <c r="D344" s="104" t="s">
        <v>661</v>
      </c>
      <c r="E344" s="90">
        <v>2</v>
      </c>
      <c r="F344" s="91">
        <v>6.6</v>
      </c>
      <c r="G344" s="91">
        <f t="shared" si="7"/>
        <v>13.2</v>
      </c>
    </row>
    <row r="345" spans="1:7" ht="15.75" x14ac:dyDescent="0.25">
      <c r="A345" s="115" t="s">
        <v>1083</v>
      </c>
      <c r="B345" s="104" t="s">
        <v>660</v>
      </c>
      <c r="C345" s="101" t="s">
        <v>414</v>
      </c>
      <c r="D345" s="104" t="s">
        <v>661</v>
      </c>
      <c r="E345" s="90">
        <v>6</v>
      </c>
      <c r="F345" s="91">
        <v>8</v>
      </c>
      <c r="G345" s="91">
        <f t="shared" si="7"/>
        <v>48</v>
      </c>
    </row>
    <row r="346" spans="1:7" ht="15.75" x14ac:dyDescent="0.25">
      <c r="A346" s="115" t="s">
        <v>1084</v>
      </c>
      <c r="B346" s="104" t="s">
        <v>660</v>
      </c>
      <c r="C346" s="101" t="s">
        <v>415</v>
      </c>
      <c r="D346" s="104" t="s">
        <v>661</v>
      </c>
      <c r="E346" s="90">
        <v>137</v>
      </c>
      <c r="F346" s="91">
        <v>0.64</v>
      </c>
      <c r="G346" s="91">
        <f t="shared" si="7"/>
        <v>87.68</v>
      </c>
    </row>
    <row r="347" spans="1:7" ht="15.75" x14ac:dyDescent="0.25">
      <c r="A347" s="115" t="s">
        <v>1085</v>
      </c>
      <c r="B347" s="104" t="s">
        <v>660</v>
      </c>
      <c r="C347" s="101" t="s">
        <v>416</v>
      </c>
      <c r="D347" s="104" t="s">
        <v>661</v>
      </c>
      <c r="E347" s="90">
        <v>21</v>
      </c>
      <c r="F347" s="91">
        <v>1.92</v>
      </c>
      <c r="G347" s="91">
        <f t="shared" si="7"/>
        <v>40.32</v>
      </c>
    </row>
    <row r="348" spans="1:7" ht="15.75" x14ac:dyDescent="0.25">
      <c r="A348" s="115" t="s">
        <v>1086</v>
      </c>
      <c r="B348" s="104" t="s">
        <v>660</v>
      </c>
      <c r="C348" s="101" t="s">
        <v>417</v>
      </c>
      <c r="D348" s="104" t="s">
        <v>661</v>
      </c>
      <c r="E348" s="90">
        <v>49</v>
      </c>
      <c r="F348" s="91">
        <v>2</v>
      </c>
      <c r="G348" s="91">
        <f t="shared" si="7"/>
        <v>98</v>
      </c>
    </row>
    <row r="349" spans="1:7" ht="15.75" x14ac:dyDescent="0.25">
      <c r="A349" s="115" t="s">
        <v>1087</v>
      </c>
      <c r="B349" s="104" t="s">
        <v>660</v>
      </c>
      <c r="C349" s="101" t="s">
        <v>418</v>
      </c>
      <c r="D349" s="104" t="s">
        <v>665</v>
      </c>
      <c r="E349" s="90">
        <v>25</v>
      </c>
      <c r="F349" s="91">
        <v>17.600000000000001</v>
      </c>
      <c r="G349" s="91">
        <f t="shared" si="7"/>
        <v>440.00000000000006</v>
      </c>
    </row>
    <row r="350" spans="1:7" ht="15.75" x14ac:dyDescent="0.25">
      <c r="A350" s="115" t="s">
        <v>1088</v>
      </c>
      <c r="B350" s="104" t="s">
        <v>660</v>
      </c>
      <c r="C350" s="101" t="s">
        <v>419</v>
      </c>
      <c r="D350" s="104" t="s">
        <v>661</v>
      </c>
      <c r="E350" s="90">
        <v>60</v>
      </c>
      <c r="F350" s="91">
        <v>7.8</v>
      </c>
      <c r="G350" s="91">
        <f t="shared" si="7"/>
        <v>468</v>
      </c>
    </row>
    <row r="351" spans="1:7" ht="15.75" x14ac:dyDescent="0.25">
      <c r="A351" s="115" t="s">
        <v>1089</v>
      </c>
      <c r="B351" s="104" t="s">
        <v>660</v>
      </c>
      <c r="C351" s="101" t="s">
        <v>420</v>
      </c>
      <c r="D351" s="104" t="s">
        <v>661</v>
      </c>
      <c r="E351" s="90">
        <v>444</v>
      </c>
      <c r="F351" s="91">
        <v>1.04</v>
      </c>
      <c r="G351" s="91">
        <f t="shared" si="7"/>
        <v>461.76</v>
      </c>
    </row>
    <row r="352" spans="1:7" ht="15.75" x14ac:dyDescent="0.25">
      <c r="A352" s="115" t="s">
        <v>1090</v>
      </c>
      <c r="B352" s="104" t="s">
        <v>660</v>
      </c>
      <c r="C352" s="101" t="s">
        <v>421</v>
      </c>
      <c r="D352" s="104" t="s">
        <v>665</v>
      </c>
      <c r="E352" s="90">
        <v>42</v>
      </c>
      <c r="F352" s="91">
        <v>36.08</v>
      </c>
      <c r="G352" s="91">
        <f t="shared" si="7"/>
        <v>1515.36</v>
      </c>
    </row>
    <row r="353" spans="1:7" ht="15.75" x14ac:dyDescent="0.25">
      <c r="A353" s="115" t="s">
        <v>1091</v>
      </c>
      <c r="B353" s="104" t="s">
        <v>660</v>
      </c>
      <c r="C353" s="101" t="s">
        <v>422</v>
      </c>
      <c r="D353" s="104" t="s">
        <v>665</v>
      </c>
      <c r="E353" s="90">
        <v>3</v>
      </c>
      <c r="F353" s="91">
        <v>38</v>
      </c>
      <c r="G353" s="91">
        <f t="shared" si="7"/>
        <v>114</v>
      </c>
    </row>
    <row r="354" spans="1:7" ht="15.75" x14ac:dyDescent="0.25">
      <c r="A354" s="115" t="s">
        <v>1092</v>
      </c>
      <c r="B354" s="104" t="s">
        <v>660</v>
      </c>
      <c r="C354" s="101" t="s">
        <v>423</v>
      </c>
      <c r="D354" s="104" t="s">
        <v>661</v>
      </c>
      <c r="E354" s="90">
        <v>10</v>
      </c>
      <c r="F354" s="91">
        <v>10.199999999999999</v>
      </c>
      <c r="G354" s="91">
        <f t="shared" si="7"/>
        <v>102</v>
      </c>
    </row>
    <row r="355" spans="1:7" ht="15.75" x14ac:dyDescent="0.25">
      <c r="A355" s="115" t="s">
        <v>1093</v>
      </c>
      <c r="B355" s="104" t="s">
        <v>660</v>
      </c>
      <c r="C355" s="101" t="s">
        <v>424</v>
      </c>
      <c r="D355" s="104" t="s">
        <v>661</v>
      </c>
      <c r="E355" s="90">
        <v>3</v>
      </c>
      <c r="F355" s="91">
        <v>13.36</v>
      </c>
      <c r="G355" s="91">
        <f t="shared" si="7"/>
        <v>40.08</v>
      </c>
    </row>
    <row r="356" spans="1:7" ht="15.75" x14ac:dyDescent="0.25">
      <c r="A356" s="115" t="s">
        <v>1094</v>
      </c>
      <c r="B356" s="104" t="s">
        <v>660</v>
      </c>
      <c r="C356" s="101" t="s">
        <v>425</v>
      </c>
      <c r="D356" s="104" t="s">
        <v>661</v>
      </c>
      <c r="E356" s="90">
        <v>5</v>
      </c>
      <c r="F356" s="91">
        <v>15.64</v>
      </c>
      <c r="G356" s="91">
        <f t="shared" si="7"/>
        <v>78.2</v>
      </c>
    </row>
    <row r="357" spans="1:7" ht="15.75" x14ac:dyDescent="0.25">
      <c r="A357" s="115" t="s">
        <v>1095</v>
      </c>
      <c r="B357" s="104" t="s">
        <v>660</v>
      </c>
      <c r="C357" s="101" t="s">
        <v>426</v>
      </c>
      <c r="D357" s="104" t="s">
        <v>661</v>
      </c>
      <c r="E357" s="90">
        <v>13</v>
      </c>
      <c r="F357" s="91">
        <v>19.36</v>
      </c>
      <c r="G357" s="91">
        <f t="shared" si="7"/>
        <v>251.68</v>
      </c>
    </row>
    <row r="358" spans="1:7" ht="15.75" x14ac:dyDescent="0.25">
      <c r="A358" s="115" t="s">
        <v>1096</v>
      </c>
      <c r="B358" s="104" t="s">
        <v>660</v>
      </c>
      <c r="C358" s="101" t="s">
        <v>427</v>
      </c>
      <c r="D358" s="104" t="s">
        <v>661</v>
      </c>
      <c r="E358" s="90">
        <v>6</v>
      </c>
      <c r="F358" s="91">
        <v>6.84</v>
      </c>
      <c r="G358" s="91">
        <f t="shared" ref="G358:G421" si="8">E358*F358</f>
        <v>41.04</v>
      </c>
    </row>
    <row r="359" spans="1:7" ht="15.75" x14ac:dyDescent="0.25">
      <c r="A359" s="115" t="s">
        <v>1097</v>
      </c>
      <c r="B359" s="104" t="s">
        <v>660</v>
      </c>
      <c r="C359" s="101" t="s">
        <v>428</v>
      </c>
      <c r="D359" s="104" t="s">
        <v>665</v>
      </c>
      <c r="E359" s="90">
        <v>21</v>
      </c>
      <c r="F359" s="91">
        <v>16.12</v>
      </c>
      <c r="G359" s="91">
        <f t="shared" si="8"/>
        <v>338.52000000000004</v>
      </c>
    </row>
    <row r="360" spans="1:7" ht="15.75" x14ac:dyDescent="0.25">
      <c r="A360" s="115" t="s">
        <v>1098</v>
      </c>
      <c r="B360" s="104" t="s">
        <v>660</v>
      </c>
      <c r="C360" s="101" t="s">
        <v>429</v>
      </c>
      <c r="D360" s="104" t="s">
        <v>665</v>
      </c>
      <c r="E360" s="90">
        <v>2</v>
      </c>
      <c r="F360" s="91">
        <v>16.72</v>
      </c>
      <c r="G360" s="91">
        <f t="shared" si="8"/>
        <v>33.44</v>
      </c>
    </row>
    <row r="361" spans="1:7" ht="15.75" x14ac:dyDescent="0.25">
      <c r="A361" s="115" t="s">
        <v>1099</v>
      </c>
      <c r="B361" s="104" t="s">
        <v>660</v>
      </c>
      <c r="C361" s="101" t="s">
        <v>430</v>
      </c>
      <c r="D361" s="104" t="s">
        <v>665</v>
      </c>
      <c r="E361" s="90">
        <v>30</v>
      </c>
      <c r="F361" s="91">
        <v>18.48</v>
      </c>
      <c r="G361" s="91">
        <f t="shared" si="8"/>
        <v>554.4</v>
      </c>
    </row>
    <row r="362" spans="1:7" ht="15.75" x14ac:dyDescent="0.25">
      <c r="A362" s="115" t="s">
        <v>1100</v>
      </c>
      <c r="B362" s="104" t="s">
        <v>660</v>
      </c>
      <c r="C362" s="101" t="s">
        <v>431</v>
      </c>
      <c r="D362" s="104" t="s">
        <v>661</v>
      </c>
      <c r="E362" s="90">
        <v>96</v>
      </c>
      <c r="F362" s="91">
        <v>2.08</v>
      </c>
      <c r="G362" s="91">
        <f t="shared" si="8"/>
        <v>199.68</v>
      </c>
    </row>
    <row r="363" spans="1:7" ht="15.75" x14ac:dyDescent="0.25">
      <c r="A363" s="115" t="s">
        <v>1101</v>
      </c>
      <c r="B363" s="104" t="s">
        <v>660</v>
      </c>
      <c r="C363" s="101" t="s">
        <v>432</v>
      </c>
      <c r="D363" s="104" t="s">
        <v>665</v>
      </c>
      <c r="E363" s="90">
        <v>126</v>
      </c>
      <c r="F363" s="91">
        <v>30.8</v>
      </c>
      <c r="G363" s="91">
        <f t="shared" si="8"/>
        <v>3880.8</v>
      </c>
    </row>
    <row r="364" spans="1:7" ht="15.75" x14ac:dyDescent="0.25">
      <c r="A364" s="115" t="s">
        <v>1102</v>
      </c>
      <c r="B364" s="104" t="s">
        <v>660</v>
      </c>
      <c r="C364" s="101" t="s">
        <v>433</v>
      </c>
      <c r="D364" s="104" t="s">
        <v>661</v>
      </c>
      <c r="E364" s="90">
        <v>6</v>
      </c>
      <c r="F364" s="91">
        <v>3.72</v>
      </c>
      <c r="G364" s="91">
        <f t="shared" si="8"/>
        <v>22.32</v>
      </c>
    </row>
    <row r="365" spans="1:7" ht="15.75" x14ac:dyDescent="0.25">
      <c r="A365" s="115" t="s">
        <v>1103</v>
      </c>
      <c r="B365" s="104" t="s">
        <v>660</v>
      </c>
      <c r="C365" s="101" t="s">
        <v>434</v>
      </c>
      <c r="D365" s="104" t="s">
        <v>661</v>
      </c>
      <c r="E365" s="90">
        <v>1</v>
      </c>
      <c r="F365" s="91">
        <v>122.56</v>
      </c>
      <c r="G365" s="91">
        <f t="shared" si="8"/>
        <v>122.56</v>
      </c>
    </row>
    <row r="366" spans="1:7" ht="15.75" x14ac:dyDescent="0.25">
      <c r="A366" s="115" t="s">
        <v>1104</v>
      </c>
      <c r="B366" s="104" t="s">
        <v>660</v>
      </c>
      <c r="C366" s="101" t="s">
        <v>435</v>
      </c>
      <c r="D366" s="104" t="s">
        <v>661</v>
      </c>
      <c r="E366" s="90">
        <v>6</v>
      </c>
      <c r="F366" s="91">
        <v>23.6</v>
      </c>
      <c r="G366" s="91">
        <f t="shared" si="8"/>
        <v>141.60000000000002</v>
      </c>
    </row>
    <row r="367" spans="1:7" ht="15.75" x14ac:dyDescent="0.25">
      <c r="A367" s="115" t="s">
        <v>1105</v>
      </c>
      <c r="B367" s="104" t="s">
        <v>660</v>
      </c>
      <c r="C367" s="101" t="s">
        <v>436</v>
      </c>
      <c r="D367" s="104" t="s">
        <v>661</v>
      </c>
      <c r="E367" s="90">
        <v>4</v>
      </c>
      <c r="F367" s="91">
        <v>38.68</v>
      </c>
      <c r="G367" s="91">
        <f t="shared" si="8"/>
        <v>154.72</v>
      </c>
    </row>
    <row r="368" spans="1:7" ht="15.75" x14ac:dyDescent="0.25">
      <c r="A368" s="115" t="s">
        <v>1106</v>
      </c>
      <c r="B368" s="104" t="s">
        <v>660</v>
      </c>
      <c r="C368" s="101" t="s">
        <v>437</v>
      </c>
      <c r="D368" s="104" t="s">
        <v>661</v>
      </c>
      <c r="E368" s="90">
        <v>8</v>
      </c>
      <c r="F368" s="91">
        <v>6.36</v>
      </c>
      <c r="G368" s="91">
        <f t="shared" si="8"/>
        <v>50.88</v>
      </c>
    </row>
    <row r="369" spans="1:7" ht="15.75" x14ac:dyDescent="0.25">
      <c r="A369" s="115" t="s">
        <v>1107</v>
      </c>
      <c r="B369" s="104" t="s">
        <v>660</v>
      </c>
      <c r="C369" s="101" t="s">
        <v>113</v>
      </c>
      <c r="D369" s="104" t="s">
        <v>661</v>
      </c>
      <c r="E369" s="90">
        <v>252</v>
      </c>
      <c r="F369" s="91">
        <v>1.36</v>
      </c>
      <c r="G369" s="91">
        <f t="shared" si="8"/>
        <v>342.72</v>
      </c>
    </row>
    <row r="370" spans="1:7" ht="15.75" x14ac:dyDescent="0.25">
      <c r="A370" s="115" t="s">
        <v>1108</v>
      </c>
      <c r="B370" s="104" t="s">
        <v>660</v>
      </c>
      <c r="C370" s="101" t="s">
        <v>438</v>
      </c>
      <c r="D370" s="104" t="s">
        <v>665</v>
      </c>
      <c r="E370" s="90">
        <v>7</v>
      </c>
      <c r="F370" s="91">
        <v>20.399999999999999</v>
      </c>
      <c r="G370" s="91">
        <f t="shared" si="8"/>
        <v>142.79999999999998</v>
      </c>
    </row>
    <row r="371" spans="1:7" ht="15.75" x14ac:dyDescent="0.25">
      <c r="A371" s="115" t="s">
        <v>1109</v>
      </c>
      <c r="B371" s="104" t="s">
        <v>660</v>
      </c>
      <c r="C371" s="101" t="s">
        <v>439</v>
      </c>
      <c r="D371" s="104" t="s">
        <v>661</v>
      </c>
      <c r="E371" s="90">
        <v>24</v>
      </c>
      <c r="F371" s="91">
        <v>1.8</v>
      </c>
      <c r="G371" s="91">
        <f t="shared" si="8"/>
        <v>43.2</v>
      </c>
    </row>
    <row r="372" spans="1:7" ht="15.75" x14ac:dyDescent="0.25">
      <c r="A372" s="115" t="s">
        <v>1110</v>
      </c>
      <c r="B372" s="104" t="s">
        <v>660</v>
      </c>
      <c r="C372" s="101" t="s">
        <v>440</v>
      </c>
      <c r="D372" s="104" t="s">
        <v>661</v>
      </c>
      <c r="E372" s="90">
        <v>38</v>
      </c>
      <c r="F372" s="91">
        <v>1.4</v>
      </c>
      <c r="G372" s="91">
        <f t="shared" si="8"/>
        <v>53.199999999999996</v>
      </c>
    </row>
    <row r="373" spans="1:7" ht="15.75" x14ac:dyDescent="0.25">
      <c r="A373" s="115" t="s">
        <v>1111</v>
      </c>
      <c r="B373" s="104" t="s">
        <v>660</v>
      </c>
      <c r="C373" s="101" t="s">
        <v>441</v>
      </c>
      <c r="D373" s="104" t="s">
        <v>662</v>
      </c>
      <c r="E373" s="90">
        <v>26</v>
      </c>
      <c r="F373" s="91">
        <v>4.84</v>
      </c>
      <c r="G373" s="91">
        <f t="shared" si="8"/>
        <v>125.84</v>
      </c>
    </row>
    <row r="374" spans="1:7" ht="15.75" x14ac:dyDescent="0.25">
      <c r="A374" s="115" t="s">
        <v>1112</v>
      </c>
      <c r="B374" s="104" t="s">
        <v>660</v>
      </c>
      <c r="C374" s="101" t="s">
        <v>442</v>
      </c>
      <c r="D374" s="104" t="s">
        <v>661</v>
      </c>
      <c r="E374" s="90">
        <v>329</v>
      </c>
      <c r="F374" s="91">
        <v>1.92</v>
      </c>
      <c r="G374" s="91">
        <f t="shared" si="8"/>
        <v>631.67999999999995</v>
      </c>
    </row>
    <row r="375" spans="1:7" ht="15.75" x14ac:dyDescent="0.25">
      <c r="A375" s="115" t="s">
        <v>1113</v>
      </c>
      <c r="B375" s="104" t="s">
        <v>660</v>
      </c>
      <c r="C375" s="101" t="s">
        <v>443</v>
      </c>
      <c r="D375" s="104" t="s">
        <v>661</v>
      </c>
      <c r="E375" s="90">
        <v>620</v>
      </c>
      <c r="F375" s="91">
        <v>1.52</v>
      </c>
      <c r="G375" s="91">
        <f t="shared" si="8"/>
        <v>942.4</v>
      </c>
    </row>
    <row r="376" spans="1:7" ht="15.75" x14ac:dyDescent="0.25">
      <c r="A376" s="115" t="s">
        <v>1114</v>
      </c>
      <c r="B376" s="104" t="s">
        <v>660</v>
      </c>
      <c r="C376" s="101" t="s">
        <v>444</v>
      </c>
      <c r="D376" s="104" t="s">
        <v>663</v>
      </c>
      <c r="E376" s="90">
        <v>16</v>
      </c>
      <c r="F376" s="91">
        <v>28.8</v>
      </c>
      <c r="G376" s="91">
        <f t="shared" si="8"/>
        <v>460.8</v>
      </c>
    </row>
    <row r="377" spans="1:7" ht="15.75" x14ac:dyDescent="0.25">
      <c r="A377" s="115" t="s">
        <v>1115</v>
      </c>
      <c r="B377" s="104" t="s">
        <v>660</v>
      </c>
      <c r="C377" s="101" t="s">
        <v>445</v>
      </c>
      <c r="D377" s="104" t="s">
        <v>663</v>
      </c>
      <c r="E377" s="90">
        <v>18</v>
      </c>
      <c r="F377" s="91">
        <v>18.079999999999998</v>
      </c>
      <c r="G377" s="91">
        <f t="shared" si="8"/>
        <v>325.43999999999994</v>
      </c>
    </row>
    <row r="378" spans="1:7" ht="15.75" x14ac:dyDescent="0.25">
      <c r="A378" s="115" t="s">
        <v>1116</v>
      </c>
      <c r="B378" s="104" t="s">
        <v>660</v>
      </c>
      <c r="C378" s="101" t="s">
        <v>446</v>
      </c>
      <c r="D378" s="104" t="s">
        <v>661</v>
      </c>
      <c r="E378" s="90">
        <v>2</v>
      </c>
      <c r="F378" s="91">
        <v>28.4</v>
      </c>
      <c r="G378" s="91">
        <f t="shared" si="8"/>
        <v>56.8</v>
      </c>
    </row>
    <row r="379" spans="1:7" ht="15.75" x14ac:dyDescent="0.25">
      <c r="A379" s="115" t="s">
        <v>1117</v>
      </c>
      <c r="B379" s="104" t="s">
        <v>660</v>
      </c>
      <c r="C379" s="101" t="s">
        <v>447</v>
      </c>
      <c r="D379" s="104" t="s">
        <v>661</v>
      </c>
      <c r="E379" s="90">
        <v>46</v>
      </c>
      <c r="F379" s="91">
        <v>25.8</v>
      </c>
      <c r="G379" s="91">
        <f t="shared" si="8"/>
        <v>1186.8</v>
      </c>
    </row>
    <row r="380" spans="1:7" ht="15.75" x14ac:dyDescent="0.25">
      <c r="A380" s="115" t="s">
        <v>1118</v>
      </c>
      <c r="B380" s="104" t="s">
        <v>660</v>
      </c>
      <c r="C380" s="101" t="s">
        <v>448</v>
      </c>
      <c r="D380" s="104" t="s">
        <v>661</v>
      </c>
      <c r="E380" s="90">
        <v>30</v>
      </c>
      <c r="F380" s="91">
        <v>25.8</v>
      </c>
      <c r="G380" s="91">
        <f t="shared" si="8"/>
        <v>774</v>
      </c>
    </row>
    <row r="381" spans="1:7" ht="15.75" x14ac:dyDescent="0.25">
      <c r="A381" s="115" t="s">
        <v>1119</v>
      </c>
      <c r="B381" s="104" t="s">
        <v>660</v>
      </c>
      <c r="C381" s="101" t="s">
        <v>449</v>
      </c>
      <c r="D381" s="104" t="s">
        <v>661</v>
      </c>
      <c r="E381" s="90">
        <v>62</v>
      </c>
      <c r="F381" s="91">
        <v>12.92</v>
      </c>
      <c r="G381" s="91">
        <f t="shared" si="8"/>
        <v>801.04</v>
      </c>
    </row>
    <row r="382" spans="1:7" ht="15.75" x14ac:dyDescent="0.25">
      <c r="A382" s="115" t="s">
        <v>1120</v>
      </c>
      <c r="B382" s="104" t="s">
        <v>660</v>
      </c>
      <c r="C382" s="101" t="s">
        <v>450</v>
      </c>
      <c r="D382" s="104" t="s">
        <v>661</v>
      </c>
      <c r="E382" s="90">
        <v>55</v>
      </c>
      <c r="F382" s="91">
        <v>12.92</v>
      </c>
      <c r="G382" s="91">
        <f t="shared" si="8"/>
        <v>710.6</v>
      </c>
    </row>
    <row r="383" spans="1:7" ht="15.75" x14ac:dyDescent="0.25">
      <c r="A383" s="115" t="s">
        <v>1121</v>
      </c>
      <c r="B383" s="104" t="s">
        <v>660</v>
      </c>
      <c r="C383" s="101" t="s">
        <v>451</v>
      </c>
      <c r="D383" s="104" t="s">
        <v>661</v>
      </c>
      <c r="E383" s="90">
        <v>6</v>
      </c>
      <c r="F383" s="91">
        <v>12.92</v>
      </c>
      <c r="G383" s="91">
        <f t="shared" si="8"/>
        <v>77.52</v>
      </c>
    </row>
    <row r="384" spans="1:7" ht="15.75" x14ac:dyDescent="0.25">
      <c r="A384" s="115" t="s">
        <v>1122</v>
      </c>
      <c r="B384" s="104" t="s">
        <v>660</v>
      </c>
      <c r="C384" s="101" t="s">
        <v>452</v>
      </c>
      <c r="D384" s="104" t="s">
        <v>661</v>
      </c>
      <c r="E384" s="90">
        <v>15</v>
      </c>
      <c r="F384" s="91">
        <v>21.4</v>
      </c>
      <c r="G384" s="91">
        <f t="shared" si="8"/>
        <v>321</v>
      </c>
    </row>
    <row r="385" spans="1:7" ht="15.75" x14ac:dyDescent="0.25">
      <c r="A385" s="115" t="s">
        <v>1123</v>
      </c>
      <c r="B385" s="104" t="s">
        <v>660</v>
      </c>
      <c r="C385" s="101" t="s">
        <v>453</v>
      </c>
      <c r="D385" s="104" t="s">
        <v>661</v>
      </c>
      <c r="E385" s="90">
        <v>36</v>
      </c>
      <c r="F385" s="91">
        <v>3.88</v>
      </c>
      <c r="G385" s="91">
        <f t="shared" si="8"/>
        <v>139.68</v>
      </c>
    </row>
    <row r="386" spans="1:7" ht="15.75" x14ac:dyDescent="0.25">
      <c r="A386" s="115" t="s">
        <v>1124</v>
      </c>
      <c r="B386" s="104" t="s">
        <v>660</v>
      </c>
      <c r="C386" s="101" t="s">
        <v>454</v>
      </c>
      <c r="D386" s="104" t="s">
        <v>661</v>
      </c>
      <c r="E386" s="90">
        <v>70</v>
      </c>
      <c r="F386" s="91">
        <v>3.88</v>
      </c>
      <c r="G386" s="91">
        <f t="shared" si="8"/>
        <v>271.59999999999997</v>
      </c>
    </row>
    <row r="387" spans="1:7" ht="15.75" x14ac:dyDescent="0.25">
      <c r="A387" s="115" t="s">
        <v>1125</v>
      </c>
      <c r="B387" s="104" t="s">
        <v>660</v>
      </c>
      <c r="C387" s="101" t="s">
        <v>455</v>
      </c>
      <c r="D387" s="104" t="s">
        <v>661</v>
      </c>
      <c r="E387" s="90">
        <v>66</v>
      </c>
      <c r="F387" s="91">
        <v>3.88</v>
      </c>
      <c r="G387" s="91">
        <f t="shared" si="8"/>
        <v>256.08</v>
      </c>
    </row>
    <row r="388" spans="1:7" ht="15.75" x14ac:dyDescent="0.25">
      <c r="A388" s="115" t="s">
        <v>1126</v>
      </c>
      <c r="B388" s="104" t="s">
        <v>660</v>
      </c>
      <c r="C388" s="101" t="s">
        <v>456</v>
      </c>
      <c r="D388" s="104" t="s">
        <v>661</v>
      </c>
      <c r="E388" s="90">
        <v>336</v>
      </c>
      <c r="F388" s="91">
        <v>3.88</v>
      </c>
      <c r="G388" s="91">
        <f t="shared" si="8"/>
        <v>1303.68</v>
      </c>
    </row>
    <row r="389" spans="1:7" ht="15.75" x14ac:dyDescent="0.25">
      <c r="A389" s="115" t="s">
        <v>1127</v>
      </c>
      <c r="B389" s="104" t="s">
        <v>660</v>
      </c>
      <c r="C389" s="101" t="s">
        <v>457</v>
      </c>
      <c r="D389" s="104" t="s">
        <v>661</v>
      </c>
      <c r="E389" s="90">
        <v>24</v>
      </c>
      <c r="F389" s="91">
        <v>3.88</v>
      </c>
      <c r="G389" s="91">
        <f t="shared" si="8"/>
        <v>93.12</v>
      </c>
    </row>
    <row r="390" spans="1:7" ht="15.75" x14ac:dyDescent="0.25">
      <c r="A390" s="115" t="s">
        <v>1128</v>
      </c>
      <c r="B390" s="104" t="s">
        <v>660</v>
      </c>
      <c r="C390" s="101" t="s">
        <v>458</v>
      </c>
      <c r="D390" s="104" t="s">
        <v>661</v>
      </c>
      <c r="E390" s="90">
        <v>15</v>
      </c>
      <c r="F390" s="91">
        <v>7.08</v>
      </c>
      <c r="G390" s="91">
        <f t="shared" si="8"/>
        <v>106.2</v>
      </c>
    </row>
    <row r="391" spans="1:7" ht="15.75" x14ac:dyDescent="0.25">
      <c r="A391" s="115" t="s">
        <v>1129</v>
      </c>
      <c r="B391" s="104" t="s">
        <v>660</v>
      </c>
      <c r="C391" s="101" t="s">
        <v>459</v>
      </c>
      <c r="D391" s="104" t="s">
        <v>661</v>
      </c>
      <c r="E391" s="90">
        <v>9</v>
      </c>
      <c r="F391" s="91">
        <v>7.08</v>
      </c>
      <c r="G391" s="91">
        <f t="shared" si="8"/>
        <v>63.72</v>
      </c>
    </row>
    <row r="392" spans="1:7" ht="15.75" x14ac:dyDescent="0.25">
      <c r="A392" s="115" t="s">
        <v>1130</v>
      </c>
      <c r="B392" s="104" t="s">
        <v>660</v>
      </c>
      <c r="C392" s="101" t="s">
        <v>460</v>
      </c>
      <c r="D392" s="104" t="s">
        <v>661</v>
      </c>
      <c r="E392" s="90">
        <v>25</v>
      </c>
      <c r="F392" s="91">
        <v>7.08</v>
      </c>
      <c r="G392" s="91">
        <f t="shared" si="8"/>
        <v>177</v>
      </c>
    </row>
    <row r="393" spans="1:7" ht="15.75" x14ac:dyDescent="0.25">
      <c r="A393" s="115" t="s">
        <v>1131</v>
      </c>
      <c r="B393" s="104" t="s">
        <v>660</v>
      </c>
      <c r="C393" s="101" t="s">
        <v>461</v>
      </c>
      <c r="D393" s="104" t="s">
        <v>661</v>
      </c>
      <c r="E393" s="90">
        <v>1</v>
      </c>
      <c r="F393" s="91">
        <v>4.4000000000000004</v>
      </c>
      <c r="G393" s="91">
        <f t="shared" si="8"/>
        <v>4.4000000000000004</v>
      </c>
    </row>
    <row r="394" spans="1:7" ht="15.75" x14ac:dyDescent="0.25">
      <c r="A394" s="115" t="s">
        <v>1132</v>
      </c>
      <c r="B394" s="104" t="s">
        <v>660</v>
      </c>
      <c r="C394" s="101" t="s">
        <v>462</v>
      </c>
      <c r="D394" s="104" t="s">
        <v>661</v>
      </c>
      <c r="E394" s="90">
        <v>2</v>
      </c>
      <c r="F394" s="91">
        <v>6.6</v>
      </c>
      <c r="G394" s="91">
        <f t="shared" si="8"/>
        <v>13.2</v>
      </c>
    </row>
    <row r="395" spans="1:7" ht="15.75" x14ac:dyDescent="0.25">
      <c r="A395" s="115" t="s">
        <v>1133</v>
      </c>
      <c r="B395" s="104" t="s">
        <v>660</v>
      </c>
      <c r="C395" s="101" t="s">
        <v>463</v>
      </c>
      <c r="D395" s="104" t="s">
        <v>661</v>
      </c>
      <c r="E395" s="90">
        <v>4</v>
      </c>
      <c r="F395" s="91">
        <v>7.92</v>
      </c>
      <c r="G395" s="91">
        <f t="shared" si="8"/>
        <v>31.68</v>
      </c>
    </row>
    <row r="396" spans="1:7" ht="15.75" x14ac:dyDescent="0.25">
      <c r="A396" s="115" t="s">
        <v>1134</v>
      </c>
      <c r="B396" s="104" t="s">
        <v>660</v>
      </c>
      <c r="C396" s="101" t="s">
        <v>464</v>
      </c>
      <c r="D396" s="104" t="s">
        <v>661</v>
      </c>
      <c r="E396" s="90">
        <v>29</v>
      </c>
      <c r="F396" s="91">
        <v>8.8000000000000007</v>
      </c>
      <c r="G396" s="91">
        <f t="shared" si="8"/>
        <v>255.20000000000002</v>
      </c>
    </row>
    <row r="397" spans="1:7" ht="15.75" x14ac:dyDescent="0.25">
      <c r="A397" s="115" t="s">
        <v>1135</v>
      </c>
      <c r="B397" s="104" t="s">
        <v>660</v>
      </c>
      <c r="C397" s="101" t="s">
        <v>465</v>
      </c>
      <c r="D397" s="104" t="s">
        <v>661</v>
      </c>
      <c r="E397" s="90">
        <v>1</v>
      </c>
      <c r="F397" s="91">
        <v>19.8</v>
      </c>
      <c r="G397" s="91">
        <f t="shared" si="8"/>
        <v>19.8</v>
      </c>
    </row>
    <row r="398" spans="1:7" ht="15.75" x14ac:dyDescent="0.25">
      <c r="A398" s="115" t="s">
        <v>1136</v>
      </c>
      <c r="B398" s="104" t="s">
        <v>660</v>
      </c>
      <c r="C398" s="101" t="s">
        <v>466</v>
      </c>
      <c r="D398" s="104" t="s">
        <v>661</v>
      </c>
      <c r="E398" s="90">
        <v>6</v>
      </c>
      <c r="F398" s="91">
        <v>22</v>
      </c>
      <c r="G398" s="91">
        <f t="shared" si="8"/>
        <v>132</v>
      </c>
    </row>
    <row r="399" spans="1:7" ht="15.75" x14ac:dyDescent="0.25">
      <c r="A399" s="115" t="s">
        <v>1137</v>
      </c>
      <c r="B399" s="104" t="s">
        <v>660</v>
      </c>
      <c r="C399" s="101" t="s">
        <v>467</v>
      </c>
      <c r="D399" s="104" t="s">
        <v>661</v>
      </c>
      <c r="E399" s="90">
        <v>11</v>
      </c>
      <c r="F399" s="91">
        <v>24.2</v>
      </c>
      <c r="G399" s="91">
        <f t="shared" si="8"/>
        <v>266.2</v>
      </c>
    </row>
    <row r="400" spans="1:7" ht="15.75" x14ac:dyDescent="0.25">
      <c r="A400" s="115" t="s">
        <v>1138</v>
      </c>
      <c r="B400" s="104" t="s">
        <v>660</v>
      </c>
      <c r="C400" s="101" t="s">
        <v>468</v>
      </c>
      <c r="D400" s="104" t="s">
        <v>661</v>
      </c>
      <c r="E400" s="90">
        <v>6</v>
      </c>
      <c r="F400" s="91">
        <v>9.24</v>
      </c>
      <c r="G400" s="91">
        <f t="shared" si="8"/>
        <v>55.44</v>
      </c>
    </row>
    <row r="401" spans="1:7" ht="15.75" x14ac:dyDescent="0.25">
      <c r="A401" s="115" t="s">
        <v>1139</v>
      </c>
      <c r="B401" s="104" t="s">
        <v>660</v>
      </c>
      <c r="C401" s="101" t="s">
        <v>469</v>
      </c>
      <c r="D401" s="104" t="s">
        <v>661</v>
      </c>
      <c r="E401" s="90">
        <v>39</v>
      </c>
      <c r="F401" s="91">
        <v>24.2</v>
      </c>
      <c r="G401" s="91">
        <f t="shared" si="8"/>
        <v>943.8</v>
      </c>
    </row>
    <row r="402" spans="1:7" ht="15.75" x14ac:dyDescent="0.25">
      <c r="A402" s="115" t="s">
        <v>1140</v>
      </c>
      <c r="B402" s="104" t="s">
        <v>660</v>
      </c>
      <c r="C402" s="101" t="s">
        <v>470</v>
      </c>
      <c r="D402" s="104" t="s">
        <v>661</v>
      </c>
      <c r="E402" s="90">
        <v>800</v>
      </c>
      <c r="F402" s="91">
        <v>0.4</v>
      </c>
      <c r="G402" s="91">
        <f t="shared" si="8"/>
        <v>320</v>
      </c>
    </row>
    <row r="403" spans="1:7" ht="15.75" x14ac:dyDescent="0.25">
      <c r="A403" s="115" t="s">
        <v>1141</v>
      </c>
      <c r="B403" s="104" t="s">
        <v>660</v>
      </c>
      <c r="C403" s="101" t="s">
        <v>471</v>
      </c>
      <c r="D403" s="104" t="s">
        <v>661</v>
      </c>
      <c r="E403" s="90">
        <v>9</v>
      </c>
      <c r="F403" s="91">
        <v>5.88</v>
      </c>
      <c r="G403" s="91">
        <f t="shared" si="8"/>
        <v>52.92</v>
      </c>
    </row>
    <row r="404" spans="1:7" ht="15.75" x14ac:dyDescent="0.25">
      <c r="A404" s="115" t="s">
        <v>1142</v>
      </c>
      <c r="B404" s="104" t="s">
        <v>660</v>
      </c>
      <c r="C404" s="101" t="s">
        <v>472</v>
      </c>
      <c r="D404" s="104" t="s">
        <v>661</v>
      </c>
      <c r="E404" s="90">
        <v>3</v>
      </c>
      <c r="F404" s="91">
        <v>96.4</v>
      </c>
      <c r="G404" s="91">
        <f t="shared" si="8"/>
        <v>289.20000000000005</v>
      </c>
    </row>
    <row r="405" spans="1:7" ht="15.75" x14ac:dyDescent="0.25">
      <c r="A405" s="115" t="s">
        <v>1143</v>
      </c>
      <c r="B405" s="104" t="s">
        <v>660</v>
      </c>
      <c r="C405" s="101" t="s">
        <v>473</v>
      </c>
      <c r="D405" s="104" t="s">
        <v>661</v>
      </c>
      <c r="E405" s="90">
        <v>3</v>
      </c>
      <c r="F405" s="91">
        <v>111.2</v>
      </c>
      <c r="G405" s="91">
        <f t="shared" si="8"/>
        <v>333.6</v>
      </c>
    </row>
    <row r="406" spans="1:7" ht="15.75" x14ac:dyDescent="0.25">
      <c r="A406" s="115" t="s">
        <v>1144</v>
      </c>
      <c r="B406" s="104" t="s">
        <v>660</v>
      </c>
      <c r="C406" s="101" t="s">
        <v>474</v>
      </c>
      <c r="D406" s="104" t="s">
        <v>661</v>
      </c>
      <c r="E406" s="90">
        <v>2</v>
      </c>
      <c r="F406" s="91">
        <v>241.52</v>
      </c>
      <c r="G406" s="91">
        <f t="shared" si="8"/>
        <v>483.04</v>
      </c>
    </row>
    <row r="407" spans="1:7" ht="15.75" x14ac:dyDescent="0.25">
      <c r="A407" s="115" t="s">
        <v>1145</v>
      </c>
      <c r="B407" s="104" t="s">
        <v>660</v>
      </c>
      <c r="C407" s="101" t="s">
        <v>475</v>
      </c>
      <c r="D407" s="104" t="s">
        <v>665</v>
      </c>
      <c r="E407" s="90">
        <v>19</v>
      </c>
      <c r="F407" s="91">
        <v>13.2</v>
      </c>
      <c r="G407" s="91">
        <f t="shared" si="8"/>
        <v>250.79999999999998</v>
      </c>
    </row>
    <row r="408" spans="1:7" ht="15.75" x14ac:dyDescent="0.25">
      <c r="A408" s="115" t="s">
        <v>1146</v>
      </c>
      <c r="B408" s="104" t="s">
        <v>660</v>
      </c>
      <c r="C408" s="101" t="s">
        <v>476</v>
      </c>
      <c r="D408" s="104" t="s">
        <v>665</v>
      </c>
      <c r="E408" s="90">
        <v>23</v>
      </c>
      <c r="F408" s="91">
        <v>15.08</v>
      </c>
      <c r="G408" s="91">
        <f t="shared" si="8"/>
        <v>346.84</v>
      </c>
    </row>
    <row r="409" spans="1:7" ht="15.75" x14ac:dyDescent="0.25">
      <c r="A409" s="115" t="s">
        <v>1147</v>
      </c>
      <c r="B409" s="104" t="s">
        <v>660</v>
      </c>
      <c r="C409" s="101" t="s">
        <v>477</v>
      </c>
      <c r="D409" s="104" t="s">
        <v>661</v>
      </c>
      <c r="E409" s="90">
        <v>15</v>
      </c>
      <c r="F409" s="91">
        <v>7.8</v>
      </c>
      <c r="G409" s="91">
        <f t="shared" si="8"/>
        <v>117</v>
      </c>
    </row>
    <row r="410" spans="1:7" ht="15.75" x14ac:dyDescent="0.25">
      <c r="A410" s="115" t="s">
        <v>1148</v>
      </c>
      <c r="B410" s="104" t="s">
        <v>660</v>
      </c>
      <c r="C410" s="101" t="s">
        <v>478</v>
      </c>
      <c r="D410" s="104" t="s">
        <v>661</v>
      </c>
      <c r="E410" s="90">
        <v>8</v>
      </c>
      <c r="F410" s="91">
        <v>18.48</v>
      </c>
      <c r="G410" s="91">
        <f t="shared" si="8"/>
        <v>147.84</v>
      </c>
    </row>
    <row r="411" spans="1:7" ht="15.75" x14ac:dyDescent="0.25">
      <c r="A411" s="115" t="s">
        <v>1149</v>
      </c>
      <c r="B411" s="104" t="s">
        <v>660</v>
      </c>
      <c r="C411" s="101" t="s">
        <v>479</v>
      </c>
      <c r="D411" s="104" t="s">
        <v>661</v>
      </c>
      <c r="E411" s="90">
        <v>66</v>
      </c>
      <c r="F411" s="91">
        <v>2.8</v>
      </c>
      <c r="G411" s="91">
        <f t="shared" si="8"/>
        <v>184.79999999999998</v>
      </c>
    </row>
    <row r="412" spans="1:7" ht="15.75" x14ac:dyDescent="0.25">
      <c r="A412" s="115" t="s">
        <v>1150</v>
      </c>
      <c r="B412" s="104" t="s">
        <v>660</v>
      </c>
      <c r="C412" s="101" t="s">
        <v>480</v>
      </c>
      <c r="D412" s="104" t="s">
        <v>661</v>
      </c>
      <c r="E412" s="90">
        <v>1</v>
      </c>
      <c r="F412" s="91">
        <v>18.399999999999999</v>
      </c>
      <c r="G412" s="91">
        <f t="shared" si="8"/>
        <v>18.399999999999999</v>
      </c>
    </row>
    <row r="413" spans="1:7" ht="15.75" x14ac:dyDescent="0.25">
      <c r="A413" s="115" t="s">
        <v>1151</v>
      </c>
      <c r="B413" s="104" t="s">
        <v>660</v>
      </c>
      <c r="C413" s="101" t="s">
        <v>481</v>
      </c>
      <c r="D413" s="104" t="s">
        <v>661</v>
      </c>
      <c r="E413" s="90">
        <v>1</v>
      </c>
      <c r="F413" s="91">
        <v>20.28</v>
      </c>
      <c r="G413" s="91">
        <f t="shared" si="8"/>
        <v>20.28</v>
      </c>
    </row>
    <row r="414" spans="1:7" ht="15.75" x14ac:dyDescent="0.25">
      <c r="A414" s="115" t="s">
        <v>1152</v>
      </c>
      <c r="B414" s="104" t="s">
        <v>660</v>
      </c>
      <c r="C414" s="101" t="s">
        <v>482</v>
      </c>
      <c r="D414" s="104" t="s">
        <v>661</v>
      </c>
      <c r="E414" s="90">
        <v>20</v>
      </c>
      <c r="F414" s="91">
        <v>4.3600000000000003</v>
      </c>
      <c r="G414" s="91">
        <f t="shared" si="8"/>
        <v>87.2</v>
      </c>
    </row>
    <row r="415" spans="1:7" ht="15.75" x14ac:dyDescent="0.25">
      <c r="A415" s="115" t="s">
        <v>1153</v>
      </c>
      <c r="B415" s="104" t="s">
        <v>660</v>
      </c>
      <c r="C415" s="101" t="s">
        <v>483</v>
      </c>
      <c r="D415" s="104" t="s">
        <v>661</v>
      </c>
      <c r="E415" s="90">
        <v>100</v>
      </c>
      <c r="F415" s="91">
        <v>4.76</v>
      </c>
      <c r="G415" s="91">
        <f t="shared" si="8"/>
        <v>476</v>
      </c>
    </row>
    <row r="416" spans="1:7" ht="15.75" x14ac:dyDescent="0.25">
      <c r="A416" s="115" t="s">
        <v>1154</v>
      </c>
      <c r="B416" s="104" t="s">
        <v>660</v>
      </c>
      <c r="C416" s="101" t="s">
        <v>484</v>
      </c>
      <c r="D416" s="104" t="s">
        <v>661</v>
      </c>
      <c r="E416" s="90">
        <v>44</v>
      </c>
      <c r="F416" s="91">
        <v>10.6</v>
      </c>
      <c r="G416" s="91">
        <f t="shared" si="8"/>
        <v>466.4</v>
      </c>
    </row>
    <row r="417" spans="1:7" ht="15.75" x14ac:dyDescent="0.25">
      <c r="A417" s="115" t="s">
        <v>1155</v>
      </c>
      <c r="B417" s="104" t="s">
        <v>660</v>
      </c>
      <c r="C417" s="101" t="s">
        <v>485</v>
      </c>
      <c r="D417" s="104" t="s">
        <v>661</v>
      </c>
      <c r="E417" s="90">
        <v>70</v>
      </c>
      <c r="F417" s="91">
        <v>7.08</v>
      </c>
      <c r="G417" s="91">
        <f t="shared" si="8"/>
        <v>495.6</v>
      </c>
    </row>
    <row r="418" spans="1:7" ht="15.75" x14ac:dyDescent="0.25">
      <c r="A418" s="115" t="s">
        <v>1156</v>
      </c>
      <c r="B418" s="104" t="s">
        <v>660</v>
      </c>
      <c r="C418" s="101" t="s">
        <v>486</v>
      </c>
      <c r="D418" s="104" t="s">
        <v>661</v>
      </c>
      <c r="E418" s="90">
        <v>7</v>
      </c>
      <c r="F418" s="91">
        <v>7.08</v>
      </c>
      <c r="G418" s="91">
        <f t="shared" si="8"/>
        <v>49.56</v>
      </c>
    </row>
    <row r="419" spans="1:7" ht="15.75" x14ac:dyDescent="0.25">
      <c r="A419" s="115" t="s">
        <v>1157</v>
      </c>
      <c r="B419" s="104" t="s">
        <v>660</v>
      </c>
      <c r="C419" s="101" t="s">
        <v>487</v>
      </c>
      <c r="D419" s="104" t="s">
        <v>661</v>
      </c>
      <c r="E419" s="90">
        <v>39</v>
      </c>
      <c r="F419" s="91">
        <v>1.68</v>
      </c>
      <c r="G419" s="91">
        <f t="shared" si="8"/>
        <v>65.52</v>
      </c>
    </row>
    <row r="420" spans="1:7" ht="15.75" x14ac:dyDescent="0.25">
      <c r="A420" s="115" t="s">
        <v>1158</v>
      </c>
      <c r="B420" s="104" t="s">
        <v>660</v>
      </c>
      <c r="C420" s="101" t="s">
        <v>488</v>
      </c>
      <c r="D420" s="104" t="s">
        <v>661</v>
      </c>
      <c r="E420" s="90">
        <v>20</v>
      </c>
      <c r="F420" s="91">
        <v>0.76</v>
      </c>
      <c r="G420" s="91">
        <f t="shared" si="8"/>
        <v>15.2</v>
      </c>
    </row>
    <row r="421" spans="1:7" ht="15.75" x14ac:dyDescent="0.25">
      <c r="A421" s="115" t="s">
        <v>1159</v>
      </c>
      <c r="B421" s="104" t="s">
        <v>660</v>
      </c>
      <c r="C421" s="101" t="s">
        <v>489</v>
      </c>
      <c r="D421" s="104" t="s">
        <v>661</v>
      </c>
      <c r="E421" s="90">
        <v>20</v>
      </c>
      <c r="F421" s="91">
        <v>1.2</v>
      </c>
      <c r="G421" s="91">
        <f t="shared" si="8"/>
        <v>24</v>
      </c>
    </row>
    <row r="422" spans="1:7" ht="15.75" x14ac:dyDescent="0.25">
      <c r="A422" s="115" t="s">
        <v>1160</v>
      </c>
      <c r="B422" s="104" t="s">
        <v>660</v>
      </c>
      <c r="C422" s="101" t="s">
        <v>490</v>
      </c>
      <c r="D422" s="104" t="s">
        <v>661</v>
      </c>
      <c r="E422" s="90">
        <v>200</v>
      </c>
      <c r="F422" s="91">
        <v>1.04</v>
      </c>
      <c r="G422" s="91">
        <f t="shared" ref="G422:G485" si="9">E422*F422</f>
        <v>208</v>
      </c>
    </row>
    <row r="423" spans="1:7" ht="15.75" x14ac:dyDescent="0.25">
      <c r="A423" s="115" t="s">
        <v>1161</v>
      </c>
      <c r="B423" s="104" t="s">
        <v>660</v>
      </c>
      <c r="C423" s="101" t="s">
        <v>491</v>
      </c>
      <c r="D423" s="104" t="s">
        <v>661</v>
      </c>
      <c r="E423" s="90">
        <v>29</v>
      </c>
      <c r="F423" s="91">
        <v>8.8000000000000007</v>
      </c>
      <c r="G423" s="91">
        <f t="shared" si="9"/>
        <v>255.20000000000002</v>
      </c>
    </row>
    <row r="424" spans="1:7" ht="15.75" x14ac:dyDescent="0.25">
      <c r="A424" s="115" t="s">
        <v>1162</v>
      </c>
      <c r="B424" s="104" t="s">
        <v>660</v>
      </c>
      <c r="C424" s="101" t="s">
        <v>492</v>
      </c>
      <c r="D424" s="104" t="s">
        <v>661</v>
      </c>
      <c r="E424" s="90">
        <v>18</v>
      </c>
      <c r="F424" s="91">
        <v>12.24</v>
      </c>
      <c r="G424" s="91">
        <f t="shared" si="9"/>
        <v>220.32</v>
      </c>
    </row>
    <row r="425" spans="1:7" ht="15.75" x14ac:dyDescent="0.25">
      <c r="A425" s="115" t="s">
        <v>1163</v>
      </c>
      <c r="B425" s="104" t="s">
        <v>660</v>
      </c>
      <c r="C425" s="101" t="s">
        <v>493</v>
      </c>
      <c r="D425" s="104" t="s">
        <v>661</v>
      </c>
      <c r="E425" s="90">
        <v>120</v>
      </c>
      <c r="F425" s="91">
        <v>2.3199999999999998</v>
      </c>
      <c r="G425" s="91">
        <f t="shared" si="9"/>
        <v>278.39999999999998</v>
      </c>
    </row>
    <row r="426" spans="1:7" ht="15.75" x14ac:dyDescent="0.25">
      <c r="A426" s="115" t="s">
        <v>1164</v>
      </c>
      <c r="B426" s="104" t="s">
        <v>660</v>
      </c>
      <c r="C426" s="101" t="s">
        <v>494</v>
      </c>
      <c r="D426" s="104" t="s">
        <v>661</v>
      </c>
      <c r="E426" s="90">
        <v>46</v>
      </c>
      <c r="F426" s="91">
        <v>36.159999999999997</v>
      </c>
      <c r="G426" s="91">
        <f t="shared" si="9"/>
        <v>1663.36</v>
      </c>
    </row>
    <row r="427" spans="1:7" ht="15.75" x14ac:dyDescent="0.25">
      <c r="A427" s="115" t="s">
        <v>1165</v>
      </c>
      <c r="B427" s="104" t="s">
        <v>660</v>
      </c>
      <c r="C427" s="101" t="s">
        <v>495</v>
      </c>
      <c r="D427" s="104" t="s">
        <v>661</v>
      </c>
      <c r="E427" s="90">
        <v>250</v>
      </c>
      <c r="F427" s="91">
        <v>4.6399999999999997</v>
      </c>
      <c r="G427" s="91">
        <f t="shared" si="9"/>
        <v>1160</v>
      </c>
    </row>
    <row r="428" spans="1:7" ht="15.75" x14ac:dyDescent="0.25">
      <c r="A428" s="115" t="s">
        <v>1166</v>
      </c>
      <c r="B428" s="104" t="s">
        <v>660</v>
      </c>
      <c r="C428" s="101" t="s">
        <v>496</v>
      </c>
      <c r="D428" s="104" t="s">
        <v>661</v>
      </c>
      <c r="E428" s="90">
        <v>23</v>
      </c>
      <c r="F428" s="91">
        <v>9</v>
      </c>
      <c r="G428" s="91">
        <f t="shared" si="9"/>
        <v>207</v>
      </c>
    </row>
    <row r="429" spans="1:7" ht="15.75" x14ac:dyDescent="0.25">
      <c r="A429" s="115" t="s">
        <v>1167</v>
      </c>
      <c r="B429" s="104" t="s">
        <v>660</v>
      </c>
      <c r="C429" s="101" t="s">
        <v>497</v>
      </c>
      <c r="D429" s="104" t="s">
        <v>661</v>
      </c>
      <c r="E429" s="90">
        <v>60</v>
      </c>
      <c r="F429" s="91">
        <v>10.96</v>
      </c>
      <c r="G429" s="91">
        <f t="shared" si="9"/>
        <v>657.6</v>
      </c>
    </row>
    <row r="430" spans="1:7" ht="15.75" x14ac:dyDescent="0.25">
      <c r="A430" s="115" t="s">
        <v>1168</v>
      </c>
      <c r="B430" s="104" t="s">
        <v>660</v>
      </c>
      <c r="C430" s="101" t="s">
        <v>498</v>
      </c>
      <c r="D430" s="104" t="s">
        <v>661</v>
      </c>
      <c r="E430" s="90">
        <v>2</v>
      </c>
      <c r="F430" s="91">
        <v>8.2799999999999994</v>
      </c>
      <c r="G430" s="91">
        <f t="shared" si="9"/>
        <v>16.559999999999999</v>
      </c>
    </row>
    <row r="431" spans="1:7" ht="15.75" x14ac:dyDescent="0.25">
      <c r="A431" s="115" t="s">
        <v>1169</v>
      </c>
      <c r="B431" s="104" t="s">
        <v>660</v>
      </c>
      <c r="C431" s="101" t="s">
        <v>499</v>
      </c>
      <c r="D431" s="104" t="s">
        <v>661</v>
      </c>
      <c r="E431" s="90">
        <v>24</v>
      </c>
      <c r="F431" s="91">
        <v>39.159999999999997</v>
      </c>
      <c r="G431" s="91">
        <f t="shared" si="9"/>
        <v>939.83999999999992</v>
      </c>
    </row>
    <row r="432" spans="1:7" ht="15.75" x14ac:dyDescent="0.25">
      <c r="A432" s="115" t="s">
        <v>1170</v>
      </c>
      <c r="B432" s="104" t="s">
        <v>660</v>
      </c>
      <c r="C432" s="101" t="s">
        <v>500</v>
      </c>
      <c r="D432" s="104" t="s">
        <v>661</v>
      </c>
      <c r="E432" s="90">
        <v>250</v>
      </c>
      <c r="F432" s="91">
        <v>3.88</v>
      </c>
      <c r="G432" s="91">
        <f t="shared" si="9"/>
        <v>970</v>
      </c>
    </row>
    <row r="433" spans="1:7" ht="15.75" x14ac:dyDescent="0.25">
      <c r="A433" s="115" t="s">
        <v>1171</v>
      </c>
      <c r="B433" s="104" t="s">
        <v>660</v>
      </c>
      <c r="C433" s="101" t="s">
        <v>501</v>
      </c>
      <c r="D433" s="104" t="s">
        <v>661</v>
      </c>
      <c r="E433" s="90">
        <v>120</v>
      </c>
      <c r="F433" s="91">
        <v>0.68</v>
      </c>
      <c r="G433" s="91">
        <f t="shared" si="9"/>
        <v>81.600000000000009</v>
      </c>
    </row>
    <row r="434" spans="1:7" ht="15.75" x14ac:dyDescent="0.25">
      <c r="A434" s="115" t="s">
        <v>1172</v>
      </c>
      <c r="B434" s="104" t="s">
        <v>660</v>
      </c>
      <c r="C434" s="101" t="s">
        <v>502</v>
      </c>
      <c r="D434" s="104" t="s">
        <v>661</v>
      </c>
      <c r="E434" s="90">
        <v>65</v>
      </c>
      <c r="F434" s="91">
        <v>0.72</v>
      </c>
      <c r="G434" s="91">
        <f t="shared" si="9"/>
        <v>46.8</v>
      </c>
    </row>
    <row r="435" spans="1:7" ht="15.75" x14ac:dyDescent="0.25">
      <c r="A435" s="115" t="s">
        <v>1173</v>
      </c>
      <c r="B435" s="104" t="s">
        <v>660</v>
      </c>
      <c r="C435" s="101" t="s">
        <v>503</v>
      </c>
      <c r="D435" s="104" t="s">
        <v>661</v>
      </c>
      <c r="E435" s="90">
        <v>99</v>
      </c>
      <c r="F435" s="91">
        <v>0.68</v>
      </c>
      <c r="G435" s="91">
        <f t="shared" si="9"/>
        <v>67.320000000000007</v>
      </c>
    </row>
    <row r="436" spans="1:7" ht="15.75" x14ac:dyDescent="0.25">
      <c r="A436" s="115" t="s">
        <v>1174</v>
      </c>
      <c r="B436" s="104" t="s">
        <v>660</v>
      </c>
      <c r="C436" s="101" t="s">
        <v>504</v>
      </c>
      <c r="D436" s="104" t="s">
        <v>661</v>
      </c>
      <c r="E436" s="90">
        <v>33</v>
      </c>
      <c r="F436" s="91">
        <v>0.72</v>
      </c>
      <c r="G436" s="91">
        <f t="shared" si="9"/>
        <v>23.759999999999998</v>
      </c>
    </row>
    <row r="437" spans="1:7" ht="15.75" x14ac:dyDescent="0.25">
      <c r="A437" s="115" t="s">
        <v>1175</v>
      </c>
      <c r="B437" s="104" t="s">
        <v>660</v>
      </c>
      <c r="C437" s="101" t="s">
        <v>505</v>
      </c>
      <c r="D437" s="104" t="s">
        <v>661</v>
      </c>
      <c r="E437" s="90">
        <v>1</v>
      </c>
      <c r="F437" s="91">
        <v>19.8</v>
      </c>
      <c r="G437" s="91">
        <f t="shared" si="9"/>
        <v>19.8</v>
      </c>
    </row>
    <row r="438" spans="1:7" ht="15.75" x14ac:dyDescent="0.25">
      <c r="A438" s="115" t="s">
        <v>1176</v>
      </c>
      <c r="B438" s="104" t="s">
        <v>660</v>
      </c>
      <c r="C438" s="101" t="s">
        <v>506</v>
      </c>
      <c r="D438" s="104" t="s">
        <v>661</v>
      </c>
      <c r="E438" s="90">
        <v>1</v>
      </c>
      <c r="F438" s="91">
        <v>26.4</v>
      </c>
      <c r="G438" s="91">
        <f t="shared" si="9"/>
        <v>26.4</v>
      </c>
    </row>
    <row r="439" spans="1:7" ht="15.75" x14ac:dyDescent="0.25">
      <c r="A439" s="115" t="s">
        <v>1177</v>
      </c>
      <c r="B439" s="104" t="s">
        <v>660</v>
      </c>
      <c r="C439" s="101" t="s">
        <v>507</v>
      </c>
      <c r="D439" s="104" t="s">
        <v>662</v>
      </c>
      <c r="E439" s="90">
        <v>22</v>
      </c>
      <c r="F439" s="91">
        <v>3.32</v>
      </c>
      <c r="G439" s="91">
        <f t="shared" si="9"/>
        <v>73.039999999999992</v>
      </c>
    </row>
    <row r="440" spans="1:7" ht="15.75" x14ac:dyDescent="0.25">
      <c r="A440" s="115" t="s">
        <v>1178</v>
      </c>
      <c r="B440" s="104" t="s">
        <v>660</v>
      </c>
      <c r="C440" s="101" t="s">
        <v>508</v>
      </c>
      <c r="D440" s="104" t="s">
        <v>661</v>
      </c>
      <c r="E440" s="90">
        <v>6</v>
      </c>
      <c r="F440" s="91">
        <v>5.2</v>
      </c>
      <c r="G440" s="91">
        <f t="shared" si="9"/>
        <v>31.200000000000003</v>
      </c>
    </row>
    <row r="441" spans="1:7" ht="15.75" x14ac:dyDescent="0.25">
      <c r="A441" s="115" t="s">
        <v>1179</v>
      </c>
      <c r="B441" s="104" t="s">
        <v>660</v>
      </c>
      <c r="C441" s="101" t="s">
        <v>509</v>
      </c>
      <c r="D441" s="104" t="s">
        <v>661</v>
      </c>
      <c r="E441" s="90">
        <v>3</v>
      </c>
      <c r="F441" s="91">
        <v>5.72</v>
      </c>
      <c r="G441" s="91">
        <f t="shared" si="9"/>
        <v>17.16</v>
      </c>
    </row>
    <row r="442" spans="1:7" ht="15.75" x14ac:dyDescent="0.25">
      <c r="A442" s="115" t="s">
        <v>1180</v>
      </c>
      <c r="B442" s="104" t="s">
        <v>660</v>
      </c>
      <c r="C442" s="101" t="s">
        <v>510</v>
      </c>
      <c r="D442" s="104" t="s">
        <v>661</v>
      </c>
      <c r="E442" s="90">
        <v>27</v>
      </c>
      <c r="F442" s="91">
        <v>6.16</v>
      </c>
      <c r="G442" s="91">
        <f t="shared" si="9"/>
        <v>166.32</v>
      </c>
    </row>
    <row r="443" spans="1:7" ht="15.75" x14ac:dyDescent="0.25">
      <c r="A443" s="115" t="s">
        <v>1181</v>
      </c>
      <c r="B443" s="104" t="s">
        <v>660</v>
      </c>
      <c r="C443" s="101" t="s">
        <v>511</v>
      </c>
      <c r="D443" s="104" t="s">
        <v>661</v>
      </c>
      <c r="E443" s="90">
        <v>67</v>
      </c>
      <c r="F443" s="91">
        <v>2.88</v>
      </c>
      <c r="G443" s="91">
        <f t="shared" si="9"/>
        <v>192.95999999999998</v>
      </c>
    </row>
    <row r="444" spans="1:7" ht="15.75" x14ac:dyDescent="0.25">
      <c r="A444" s="115" t="s">
        <v>1182</v>
      </c>
      <c r="B444" s="104" t="s">
        <v>660</v>
      </c>
      <c r="C444" s="101" t="s">
        <v>512</v>
      </c>
      <c r="D444" s="104" t="s">
        <v>661</v>
      </c>
      <c r="E444" s="90">
        <v>56</v>
      </c>
      <c r="F444" s="91">
        <v>3.32</v>
      </c>
      <c r="G444" s="91">
        <f t="shared" si="9"/>
        <v>185.92</v>
      </c>
    </row>
    <row r="445" spans="1:7" ht="15.75" x14ac:dyDescent="0.25">
      <c r="A445" s="115" t="s">
        <v>1183</v>
      </c>
      <c r="B445" s="104" t="s">
        <v>660</v>
      </c>
      <c r="C445" s="101" t="s">
        <v>513</v>
      </c>
      <c r="D445" s="104" t="s">
        <v>661</v>
      </c>
      <c r="E445" s="90">
        <v>11</v>
      </c>
      <c r="F445" s="91">
        <v>2.2799999999999998</v>
      </c>
      <c r="G445" s="91">
        <f t="shared" si="9"/>
        <v>25.08</v>
      </c>
    </row>
    <row r="446" spans="1:7" ht="15.75" x14ac:dyDescent="0.25">
      <c r="A446" s="115" t="s">
        <v>1184</v>
      </c>
      <c r="B446" s="104" t="s">
        <v>660</v>
      </c>
      <c r="C446" s="101" t="s">
        <v>514</v>
      </c>
      <c r="D446" s="104" t="s">
        <v>661</v>
      </c>
      <c r="E446" s="90">
        <v>9</v>
      </c>
      <c r="F446" s="91">
        <v>2.12</v>
      </c>
      <c r="G446" s="91">
        <f t="shared" si="9"/>
        <v>19.080000000000002</v>
      </c>
    </row>
    <row r="447" spans="1:7" ht="15.75" x14ac:dyDescent="0.25">
      <c r="A447" s="115" t="s">
        <v>1185</v>
      </c>
      <c r="B447" s="104" t="s">
        <v>660</v>
      </c>
      <c r="C447" s="101" t="s">
        <v>515</v>
      </c>
      <c r="D447" s="104" t="s">
        <v>661</v>
      </c>
      <c r="E447" s="90">
        <v>2</v>
      </c>
      <c r="F447" s="91">
        <v>17.399999999999999</v>
      </c>
      <c r="G447" s="91">
        <f t="shared" si="9"/>
        <v>34.799999999999997</v>
      </c>
    </row>
    <row r="448" spans="1:7" ht="15.75" x14ac:dyDescent="0.25">
      <c r="A448" s="115" t="s">
        <v>1186</v>
      </c>
      <c r="B448" s="104" t="s">
        <v>660</v>
      </c>
      <c r="C448" s="101" t="s">
        <v>516</v>
      </c>
      <c r="D448" s="104" t="s">
        <v>661</v>
      </c>
      <c r="E448" s="90">
        <v>5</v>
      </c>
      <c r="F448" s="91">
        <v>5.72</v>
      </c>
      <c r="G448" s="91">
        <f t="shared" si="9"/>
        <v>28.599999999999998</v>
      </c>
    </row>
    <row r="449" spans="1:7" ht="15.75" x14ac:dyDescent="0.25">
      <c r="A449" s="115" t="s">
        <v>1187</v>
      </c>
      <c r="B449" s="104" t="s">
        <v>660</v>
      </c>
      <c r="C449" s="101" t="s">
        <v>517</v>
      </c>
      <c r="D449" s="104" t="s">
        <v>661</v>
      </c>
      <c r="E449" s="90">
        <v>1</v>
      </c>
      <c r="F449" s="91">
        <v>14.08</v>
      </c>
      <c r="G449" s="91">
        <f t="shared" si="9"/>
        <v>14.08</v>
      </c>
    </row>
    <row r="450" spans="1:7" ht="15.75" x14ac:dyDescent="0.25">
      <c r="A450" s="115" t="s">
        <v>1188</v>
      </c>
      <c r="B450" s="104" t="s">
        <v>660</v>
      </c>
      <c r="C450" s="101" t="s">
        <v>518</v>
      </c>
      <c r="D450" s="104" t="s">
        <v>661</v>
      </c>
      <c r="E450" s="90">
        <v>3</v>
      </c>
      <c r="F450" s="91">
        <v>22</v>
      </c>
      <c r="G450" s="91">
        <f t="shared" si="9"/>
        <v>66</v>
      </c>
    </row>
    <row r="451" spans="1:7" ht="15.75" x14ac:dyDescent="0.25">
      <c r="A451" s="115" t="s">
        <v>1189</v>
      </c>
      <c r="B451" s="104" t="s">
        <v>660</v>
      </c>
      <c r="C451" s="101" t="s">
        <v>519</v>
      </c>
      <c r="D451" s="104" t="s">
        <v>661</v>
      </c>
      <c r="E451" s="90">
        <v>3</v>
      </c>
      <c r="F451" s="91">
        <v>22.88</v>
      </c>
      <c r="G451" s="91">
        <f t="shared" si="9"/>
        <v>68.64</v>
      </c>
    </row>
    <row r="452" spans="1:7" ht="15.75" x14ac:dyDescent="0.25">
      <c r="A452" s="115" t="s">
        <v>1190</v>
      </c>
      <c r="B452" s="104" t="s">
        <v>660</v>
      </c>
      <c r="C452" s="101" t="s">
        <v>520</v>
      </c>
      <c r="D452" s="104" t="s">
        <v>661</v>
      </c>
      <c r="E452" s="90">
        <v>2</v>
      </c>
      <c r="F452" s="91">
        <v>25.52</v>
      </c>
      <c r="G452" s="91">
        <f t="shared" si="9"/>
        <v>51.04</v>
      </c>
    </row>
    <row r="453" spans="1:7" ht="15.75" x14ac:dyDescent="0.25">
      <c r="A453" s="115" t="s">
        <v>1191</v>
      </c>
      <c r="B453" s="104" t="s">
        <v>660</v>
      </c>
      <c r="C453" s="101" t="s">
        <v>521</v>
      </c>
      <c r="D453" s="104" t="s">
        <v>661</v>
      </c>
      <c r="E453" s="90">
        <v>51</v>
      </c>
      <c r="F453" s="91">
        <v>3.56</v>
      </c>
      <c r="G453" s="91">
        <f t="shared" si="9"/>
        <v>181.56</v>
      </c>
    </row>
    <row r="454" spans="1:7" ht="15.75" x14ac:dyDescent="0.25">
      <c r="A454" s="115" t="s">
        <v>1192</v>
      </c>
      <c r="B454" s="104" t="s">
        <v>660</v>
      </c>
      <c r="C454" s="101" t="s">
        <v>522</v>
      </c>
      <c r="D454" s="104" t="s">
        <v>661</v>
      </c>
      <c r="E454" s="90">
        <v>186</v>
      </c>
      <c r="F454" s="91">
        <v>1.84</v>
      </c>
      <c r="G454" s="91">
        <f t="shared" si="9"/>
        <v>342.24</v>
      </c>
    </row>
    <row r="455" spans="1:7" ht="15.75" x14ac:dyDescent="0.25">
      <c r="A455" s="115" t="s">
        <v>1193</v>
      </c>
      <c r="B455" s="104" t="s">
        <v>660</v>
      </c>
      <c r="C455" s="101" t="s">
        <v>523</v>
      </c>
      <c r="D455" s="104" t="s">
        <v>661</v>
      </c>
      <c r="E455" s="90">
        <v>291</v>
      </c>
      <c r="F455" s="91">
        <v>9.1999999999999993</v>
      </c>
      <c r="G455" s="91">
        <f t="shared" si="9"/>
        <v>2677.2</v>
      </c>
    </row>
    <row r="456" spans="1:7" ht="15.75" x14ac:dyDescent="0.25">
      <c r="A456" s="115" t="s">
        <v>1194</v>
      </c>
      <c r="B456" s="104" t="s">
        <v>660</v>
      </c>
      <c r="C456" s="101" t="s">
        <v>524</v>
      </c>
      <c r="D456" s="104" t="s">
        <v>661</v>
      </c>
      <c r="E456" s="90">
        <v>26</v>
      </c>
      <c r="F456" s="91">
        <v>1.92</v>
      </c>
      <c r="G456" s="91">
        <f t="shared" si="9"/>
        <v>49.92</v>
      </c>
    </row>
    <row r="457" spans="1:7" ht="15.75" x14ac:dyDescent="0.25">
      <c r="A457" s="115" t="s">
        <v>1195</v>
      </c>
      <c r="B457" s="104" t="s">
        <v>660</v>
      </c>
      <c r="C457" s="101" t="s">
        <v>525</v>
      </c>
      <c r="D457" s="104" t="s">
        <v>661</v>
      </c>
      <c r="E457" s="90">
        <v>20</v>
      </c>
      <c r="F457" s="91">
        <v>6</v>
      </c>
      <c r="G457" s="91">
        <f t="shared" si="9"/>
        <v>120</v>
      </c>
    </row>
    <row r="458" spans="1:7" ht="15.75" x14ac:dyDescent="0.25">
      <c r="A458" s="115" t="s">
        <v>1196</v>
      </c>
      <c r="B458" s="104" t="s">
        <v>660</v>
      </c>
      <c r="C458" s="85" t="s">
        <v>526</v>
      </c>
      <c r="D458" s="104" t="s">
        <v>661</v>
      </c>
      <c r="E458" s="89">
        <v>48</v>
      </c>
      <c r="F458" s="91">
        <v>1.4</v>
      </c>
      <c r="G458" s="91">
        <f t="shared" si="9"/>
        <v>67.199999999999989</v>
      </c>
    </row>
    <row r="459" spans="1:7" ht="15.75" x14ac:dyDescent="0.25">
      <c r="A459" s="115" t="s">
        <v>1197</v>
      </c>
      <c r="B459" s="104" t="s">
        <v>660</v>
      </c>
      <c r="C459" s="85" t="s">
        <v>527</v>
      </c>
      <c r="D459" s="104" t="s">
        <v>662</v>
      </c>
      <c r="E459" s="90">
        <v>28</v>
      </c>
      <c r="F459" s="91">
        <v>12.32</v>
      </c>
      <c r="G459" s="91">
        <f t="shared" si="9"/>
        <v>344.96000000000004</v>
      </c>
    </row>
    <row r="460" spans="1:7" ht="15.75" x14ac:dyDescent="0.25">
      <c r="A460" s="115" t="s">
        <v>1198</v>
      </c>
      <c r="B460" s="104" t="s">
        <v>660</v>
      </c>
      <c r="C460" s="101" t="s">
        <v>528</v>
      </c>
      <c r="D460" s="104" t="s">
        <v>662</v>
      </c>
      <c r="E460" s="90">
        <v>2</v>
      </c>
      <c r="F460" s="91">
        <v>12.32</v>
      </c>
      <c r="G460" s="91">
        <f t="shared" si="9"/>
        <v>24.64</v>
      </c>
    </row>
    <row r="461" spans="1:7" ht="15.75" x14ac:dyDescent="0.25">
      <c r="A461" s="115" t="s">
        <v>1199</v>
      </c>
      <c r="B461" s="104" t="s">
        <v>660</v>
      </c>
      <c r="C461" s="101" t="s">
        <v>529</v>
      </c>
      <c r="D461" s="104" t="s">
        <v>662</v>
      </c>
      <c r="E461" s="90">
        <v>10</v>
      </c>
      <c r="F461" s="91">
        <v>12.32</v>
      </c>
      <c r="G461" s="91">
        <f t="shared" si="9"/>
        <v>123.2</v>
      </c>
    </row>
    <row r="462" spans="1:7" ht="15.75" x14ac:dyDescent="0.25">
      <c r="A462" s="115" t="s">
        <v>1200</v>
      </c>
      <c r="B462" s="104" t="s">
        <v>660</v>
      </c>
      <c r="C462" s="101" t="s">
        <v>530</v>
      </c>
      <c r="D462" s="104" t="s">
        <v>662</v>
      </c>
      <c r="E462" s="90">
        <v>15</v>
      </c>
      <c r="F462" s="91">
        <v>14.96</v>
      </c>
      <c r="G462" s="91">
        <f t="shared" si="9"/>
        <v>224.4</v>
      </c>
    </row>
    <row r="463" spans="1:7" ht="15.75" x14ac:dyDescent="0.25">
      <c r="A463" s="115" t="s">
        <v>1201</v>
      </c>
      <c r="B463" s="104" t="s">
        <v>660</v>
      </c>
      <c r="C463" s="101" t="s">
        <v>531</v>
      </c>
      <c r="D463" s="104" t="s">
        <v>662</v>
      </c>
      <c r="E463" s="90">
        <v>2</v>
      </c>
      <c r="F463" s="91">
        <v>14.96</v>
      </c>
      <c r="G463" s="91">
        <f t="shared" si="9"/>
        <v>29.92</v>
      </c>
    </row>
    <row r="464" spans="1:7" ht="15.75" x14ac:dyDescent="0.25">
      <c r="A464" s="115" t="s">
        <v>1202</v>
      </c>
      <c r="B464" s="104" t="s">
        <v>660</v>
      </c>
      <c r="C464" s="101" t="s">
        <v>532</v>
      </c>
      <c r="D464" s="104" t="s">
        <v>661</v>
      </c>
      <c r="E464" s="90">
        <v>108</v>
      </c>
      <c r="F464" s="91">
        <v>1.72</v>
      </c>
      <c r="G464" s="91">
        <f t="shared" si="9"/>
        <v>185.76</v>
      </c>
    </row>
    <row r="465" spans="1:7" ht="15.75" x14ac:dyDescent="0.25">
      <c r="A465" s="115" t="s">
        <v>1203</v>
      </c>
      <c r="B465" s="104" t="s">
        <v>660</v>
      </c>
      <c r="C465" s="101" t="s">
        <v>533</v>
      </c>
      <c r="D465" s="104" t="s">
        <v>661</v>
      </c>
      <c r="E465" s="90">
        <v>220</v>
      </c>
      <c r="F465" s="91">
        <v>2.72</v>
      </c>
      <c r="G465" s="91">
        <f t="shared" si="9"/>
        <v>598.40000000000009</v>
      </c>
    </row>
    <row r="466" spans="1:7" ht="15.75" x14ac:dyDescent="0.25">
      <c r="A466" s="115" t="s">
        <v>1204</v>
      </c>
      <c r="B466" s="104" t="s">
        <v>660</v>
      </c>
      <c r="C466" s="101" t="s">
        <v>534</v>
      </c>
      <c r="D466" s="104" t="s">
        <v>661</v>
      </c>
      <c r="E466" s="90">
        <v>22</v>
      </c>
      <c r="F466" s="91">
        <v>8.36</v>
      </c>
      <c r="G466" s="91">
        <f t="shared" si="9"/>
        <v>183.92</v>
      </c>
    </row>
    <row r="467" spans="1:7" ht="15.75" x14ac:dyDescent="0.25">
      <c r="A467" s="115" t="s">
        <v>1205</v>
      </c>
      <c r="B467" s="104" t="s">
        <v>660</v>
      </c>
      <c r="C467" s="101" t="s">
        <v>535</v>
      </c>
      <c r="D467" s="104" t="s">
        <v>661</v>
      </c>
      <c r="E467" s="90">
        <v>15</v>
      </c>
      <c r="F467" s="91">
        <v>9.0399999999999991</v>
      </c>
      <c r="G467" s="91">
        <f t="shared" si="9"/>
        <v>135.6</v>
      </c>
    </row>
    <row r="468" spans="1:7" ht="15.75" x14ac:dyDescent="0.25">
      <c r="A468" s="115" t="s">
        <v>1206</v>
      </c>
      <c r="B468" s="104" t="s">
        <v>660</v>
      </c>
      <c r="C468" s="101" t="s">
        <v>536</v>
      </c>
      <c r="D468" s="104" t="s">
        <v>661</v>
      </c>
      <c r="E468" s="90">
        <v>3</v>
      </c>
      <c r="F468" s="91">
        <v>9.68</v>
      </c>
      <c r="G468" s="91">
        <f t="shared" si="9"/>
        <v>29.04</v>
      </c>
    </row>
    <row r="469" spans="1:7" ht="15.75" x14ac:dyDescent="0.25">
      <c r="A469" s="115" t="s">
        <v>1207</v>
      </c>
      <c r="B469" s="104" t="s">
        <v>660</v>
      </c>
      <c r="C469" s="101" t="s">
        <v>537</v>
      </c>
      <c r="D469" s="104" t="s">
        <v>661</v>
      </c>
      <c r="E469" s="90">
        <v>13</v>
      </c>
      <c r="F469" s="91">
        <v>48.84</v>
      </c>
      <c r="G469" s="91">
        <f t="shared" si="9"/>
        <v>634.92000000000007</v>
      </c>
    </row>
    <row r="470" spans="1:7" ht="15.75" x14ac:dyDescent="0.25">
      <c r="A470" s="115" t="s">
        <v>1208</v>
      </c>
      <c r="B470" s="104" t="s">
        <v>660</v>
      </c>
      <c r="C470" s="101" t="s">
        <v>538</v>
      </c>
      <c r="D470" s="104" t="s">
        <v>661</v>
      </c>
      <c r="E470" s="90">
        <v>12</v>
      </c>
      <c r="F470" s="91">
        <v>3.2</v>
      </c>
      <c r="G470" s="91">
        <f t="shared" si="9"/>
        <v>38.400000000000006</v>
      </c>
    </row>
    <row r="471" spans="1:7" ht="15.75" x14ac:dyDescent="0.25">
      <c r="A471" s="115" t="s">
        <v>1209</v>
      </c>
      <c r="B471" s="104" t="s">
        <v>660</v>
      </c>
      <c r="C471" s="101" t="s">
        <v>539</v>
      </c>
      <c r="D471" s="104" t="s">
        <v>661</v>
      </c>
      <c r="E471" s="90">
        <v>25</v>
      </c>
      <c r="F471" s="91">
        <v>3.2</v>
      </c>
      <c r="G471" s="91">
        <f t="shared" si="9"/>
        <v>80</v>
      </c>
    </row>
    <row r="472" spans="1:7" ht="15.75" x14ac:dyDescent="0.25">
      <c r="A472" s="115" t="s">
        <v>1210</v>
      </c>
      <c r="B472" s="104" t="s">
        <v>660</v>
      </c>
      <c r="C472" s="101" t="s">
        <v>540</v>
      </c>
      <c r="D472" s="104" t="s">
        <v>661</v>
      </c>
      <c r="E472" s="90">
        <v>25</v>
      </c>
      <c r="F472" s="91">
        <v>4.84</v>
      </c>
      <c r="G472" s="91">
        <f t="shared" si="9"/>
        <v>121</v>
      </c>
    </row>
    <row r="473" spans="1:7" ht="15.75" x14ac:dyDescent="0.25">
      <c r="A473" s="115" t="s">
        <v>1211</v>
      </c>
      <c r="B473" s="104" t="s">
        <v>660</v>
      </c>
      <c r="C473" s="101" t="s">
        <v>541</v>
      </c>
      <c r="D473" s="104" t="s">
        <v>661</v>
      </c>
      <c r="E473" s="90">
        <v>19</v>
      </c>
      <c r="F473" s="91">
        <v>5.96</v>
      </c>
      <c r="G473" s="91">
        <f t="shared" si="9"/>
        <v>113.24</v>
      </c>
    </row>
    <row r="474" spans="1:7" ht="15.75" x14ac:dyDescent="0.25">
      <c r="A474" s="115" t="s">
        <v>1212</v>
      </c>
      <c r="B474" s="104" t="s">
        <v>660</v>
      </c>
      <c r="C474" s="101" t="s">
        <v>542</v>
      </c>
      <c r="D474" s="104" t="s">
        <v>661</v>
      </c>
      <c r="E474" s="90">
        <v>38</v>
      </c>
      <c r="F474" s="91">
        <v>6.6</v>
      </c>
      <c r="G474" s="91">
        <f t="shared" si="9"/>
        <v>250.79999999999998</v>
      </c>
    </row>
    <row r="475" spans="1:7" ht="15.75" x14ac:dyDescent="0.25">
      <c r="A475" s="115" t="s">
        <v>1213</v>
      </c>
      <c r="B475" s="104" t="s">
        <v>660</v>
      </c>
      <c r="C475" s="101" t="s">
        <v>543</v>
      </c>
      <c r="D475" s="104" t="s">
        <v>661</v>
      </c>
      <c r="E475" s="90">
        <v>11</v>
      </c>
      <c r="F475" s="91">
        <v>9.24</v>
      </c>
      <c r="G475" s="91">
        <f t="shared" si="9"/>
        <v>101.64</v>
      </c>
    </row>
    <row r="476" spans="1:7" ht="15.75" x14ac:dyDescent="0.25">
      <c r="A476" s="115" t="s">
        <v>1214</v>
      </c>
      <c r="B476" s="104" t="s">
        <v>660</v>
      </c>
      <c r="C476" s="101" t="s">
        <v>544</v>
      </c>
      <c r="D476" s="104" t="s">
        <v>661</v>
      </c>
      <c r="E476" s="90">
        <v>82</v>
      </c>
      <c r="F476" s="91">
        <v>4.4800000000000004</v>
      </c>
      <c r="G476" s="91">
        <f t="shared" si="9"/>
        <v>367.36</v>
      </c>
    </row>
    <row r="477" spans="1:7" ht="15.75" x14ac:dyDescent="0.25">
      <c r="A477" s="115" t="s">
        <v>1215</v>
      </c>
      <c r="B477" s="104" t="s">
        <v>660</v>
      </c>
      <c r="C477" s="101" t="s">
        <v>545</v>
      </c>
      <c r="D477" s="104" t="s">
        <v>661</v>
      </c>
      <c r="E477" s="90">
        <v>7</v>
      </c>
      <c r="F477" s="91">
        <v>11</v>
      </c>
      <c r="G477" s="91">
        <f t="shared" si="9"/>
        <v>77</v>
      </c>
    </row>
    <row r="478" spans="1:7" ht="15.75" x14ac:dyDescent="0.25">
      <c r="A478" s="115" t="s">
        <v>1216</v>
      </c>
      <c r="B478" s="104" t="s">
        <v>660</v>
      </c>
      <c r="C478" s="101" t="s">
        <v>546</v>
      </c>
      <c r="D478" s="104" t="s">
        <v>661</v>
      </c>
      <c r="E478" s="90">
        <v>13</v>
      </c>
      <c r="F478" s="91">
        <v>4.84</v>
      </c>
      <c r="G478" s="91">
        <f t="shared" si="9"/>
        <v>62.92</v>
      </c>
    </row>
    <row r="479" spans="1:7" ht="15.75" x14ac:dyDescent="0.25">
      <c r="A479" s="115" t="s">
        <v>1217</v>
      </c>
      <c r="B479" s="104" t="s">
        <v>660</v>
      </c>
      <c r="C479" s="101" t="s">
        <v>547</v>
      </c>
      <c r="D479" s="104" t="s">
        <v>661</v>
      </c>
      <c r="E479" s="90">
        <v>15</v>
      </c>
      <c r="F479" s="91">
        <v>55.2</v>
      </c>
      <c r="G479" s="91">
        <f t="shared" si="9"/>
        <v>828</v>
      </c>
    </row>
    <row r="480" spans="1:7" ht="15.75" x14ac:dyDescent="0.25">
      <c r="A480" s="115" t="s">
        <v>1218</v>
      </c>
      <c r="B480" s="104" t="s">
        <v>660</v>
      </c>
      <c r="C480" s="101" t="s">
        <v>548</v>
      </c>
      <c r="D480" s="104" t="s">
        <v>661</v>
      </c>
      <c r="E480" s="90">
        <v>43</v>
      </c>
      <c r="F480" s="91">
        <v>2</v>
      </c>
      <c r="G480" s="91">
        <f t="shared" si="9"/>
        <v>86</v>
      </c>
    </row>
    <row r="481" spans="1:7" ht="15.75" x14ac:dyDescent="0.25">
      <c r="A481" s="115" t="s">
        <v>1219</v>
      </c>
      <c r="B481" s="104" t="s">
        <v>660</v>
      </c>
      <c r="C481" s="101" t="s">
        <v>549</v>
      </c>
      <c r="D481" s="104" t="s">
        <v>661</v>
      </c>
      <c r="E481" s="90">
        <v>6</v>
      </c>
      <c r="F481" s="91">
        <v>38.68</v>
      </c>
      <c r="G481" s="91">
        <f t="shared" si="9"/>
        <v>232.07999999999998</v>
      </c>
    </row>
    <row r="482" spans="1:7" ht="15.75" x14ac:dyDescent="0.25">
      <c r="A482" s="115" t="s">
        <v>1220</v>
      </c>
      <c r="B482" s="104" t="s">
        <v>660</v>
      </c>
      <c r="C482" s="101" t="s">
        <v>550</v>
      </c>
      <c r="D482" s="104" t="s">
        <v>661</v>
      </c>
      <c r="E482" s="90">
        <v>4</v>
      </c>
      <c r="F482" s="91">
        <v>38.200000000000003</v>
      </c>
      <c r="G482" s="91">
        <f t="shared" si="9"/>
        <v>152.80000000000001</v>
      </c>
    </row>
    <row r="483" spans="1:7" ht="15.75" x14ac:dyDescent="0.25">
      <c r="A483" s="115" t="s">
        <v>1221</v>
      </c>
      <c r="B483" s="104" t="s">
        <v>660</v>
      </c>
      <c r="C483" s="101" t="s">
        <v>551</v>
      </c>
      <c r="D483" s="104" t="s">
        <v>661</v>
      </c>
      <c r="E483" s="90">
        <v>24</v>
      </c>
      <c r="F483" s="91">
        <v>61.6</v>
      </c>
      <c r="G483" s="91">
        <f t="shared" si="9"/>
        <v>1478.4</v>
      </c>
    </row>
    <row r="484" spans="1:7" ht="15.75" x14ac:dyDescent="0.25">
      <c r="A484" s="115" t="s">
        <v>1222</v>
      </c>
      <c r="B484" s="104" t="s">
        <v>660</v>
      </c>
      <c r="C484" s="101" t="s">
        <v>552</v>
      </c>
      <c r="D484" s="104" t="s">
        <v>661</v>
      </c>
      <c r="E484" s="90">
        <v>12</v>
      </c>
      <c r="F484" s="91">
        <v>13.6</v>
      </c>
      <c r="G484" s="91">
        <f t="shared" si="9"/>
        <v>163.19999999999999</v>
      </c>
    </row>
    <row r="485" spans="1:7" ht="15.75" x14ac:dyDescent="0.25">
      <c r="A485" s="115" t="s">
        <v>1223</v>
      </c>
      <c r="B485" s="104" t="s">
        <v>660</v>
      </c>
      <c r="C485" s="101" t="s">
        <v>553</v>
      </c>
      <c r="D485" s="104" t="s">
        <v>661</v>
      </c>
      <c r="E485" s="90">
        <v>2</v>
      </c>
      <c r="F485" s="91">
        <v>52.8</v>
      </c>
      <c r="G485" s="91">
        <f t="shared" si="9"/>
        <v>105.6</v>
      </c>
    </row>
    <row r="486" spans="1:7" ht="15.75" x14ac:dyDescent="0.25">
      <c r="A486" s="115" t="s">
        <v>1224</v>
      </c>
      <c r="B486" s="104" t="s">
        <v>660</v>
      </c>
      <c r="C486" s="101" t="s">
        <v>554</v>
      </c>
      <c r="D486" s="104" t="s">
        <v>661</v>
      </c>
      <c r="E486" s="90">
        <v>26</v>
      </c>
      <c r="F486" s="91">
        <v>7.24</v>
      </c>
      <c r="G486" s="91">
        <f t="shared" ref="G486:G549" si="10">E486*F486</f>
        <v>188.24</v>
      </c>
    </row>
    <row r="487" spans="1:7" ht="15.75" x14ac:dyDescent="0.25">
      <c r="A487" s="115" t="s">
        <v>1225</v>
      </c>
      <c r="B487" s="104" t="s">
        <v>660</v>
      </c>
      <c r="C487" s="101" t="s">
        <v>637</v>
      </c>
      <c r="D487" s="104" t="s">
        <v>661</v>
      </c>
      <c r="E487" s="90">
        <v>8</v>
      </c>
      <c r="F487" s="91">
        <v>7.08</v>
      </c>
      <c r="G487" s="91">
        <f t="shared" si="10"/>
        <v>56.64</v>
      </c>
    </row>
    <row r="488" spans="1:7" ht="15.75" x14ac:dyDescent="0.25">
      <c r="A488" s="115" t="s">
        <v>1226</v>
      </c>
      <c r="B488" s="104" t="s">
        <v>660</v>
      </c>
      <c r="C488" s="101" t="s">
        <v>555</v>
      </c>
      <c r="D488" s="104" t="s">
        <v>661</v>
      </c>
      <c r="E488" s="90">
        <v>7</v>
      </c>
      <c r="F488" s="91">
        <v>10.199999999999999</v>
      </c>
      <c r="G488" s="91">
        <f t="shared" si="10"/>
        <v>71.399999999999991</v>
      </c>
    </row>
    <row r="489" spans="1:7" ht="15.75" x14ac:dyDescent="0.25">
      <c r="A489" s="115" t="s">
        <v>1227</v>
      </c>
      <c r="B489" s="104" t="s">
        <v>660</v>
      </c>
      <c r="C489" s="101" t="s">
        <v>556</v>
      </c>
      <c r="D489" s="104" t="s">
        <v>661</v>
      </c>
      <c r="E489" s="90">
        <v>7</v>
      </c>
      <c r="F489" s="91">
        <v>45.2</v>
      </c>
      <c r="G489" s="91">
        <f t="shared" si="10"/>
        <v>316.40000000000003</v>
      </c>
    </row>
    <row r="490" spans="1:7" ht="15.75" x14ac:dyDescent="0.25">
      <c r="A490" s="115" t="s">
        <v>1228</v>
      </c>
      <c r="B490" s="104" t="s">
        <v>660</v>
      </c>
      <c r="C490" s="101" t="s">
        <v>557</v>
      </c>
      <c r="D490" s="104" t="s">
        <v>661</v>
      </c>
      <c r="E490" s="90">
        <v>1</v>
      </c>
      <c r="F490" s="91">
        <v>84</v>
      </c>
      <c r="G490" s="91">
        <f t="shared" si="10"/>
        <v>84</v>
      </c>
    </row>
    <row r="491" spans="1:7" ht="15.75" x14ac:dyDescent="0.25">
      <c r="A491" s="115" t="s">
        <v>1229</v>
      </c>
      <c r="B491" s="104" t="s">
        <v>660</v>
      </c>
      <c r="C491" s="101" t="s">
        <v>558</v>
      </c>
      <c r="D491" s="104" t="s">
        <v>661</v>
      </c>
      <c r="E491" s="90">
        <v>56</v>
      </c>
      <c r="F491" s="91">
        <v>4.28</v>
      </c>
      <c r="G491" s="91">
        <f t="shared" si="10"/>
        <v>239.68</v>
      </c>
    </row>
    <row r="492" spans="1:7" ht="15.75" x14ac:dyDescent="0.25">
      <c r="A492" s="115" t="s">
        <v>1230</v>
      </c>
      <c r="B492" s="104" t="s">
        <v>660</v>
      </c>
      <c r="C492" s="101" t="s">
        <v>559</v>
      </c>
      <c r="D492" s="104" t="s">
        <v>661</v>
      </c>
      <c r="E492" s="90">
        <v>201</v>
      </c>
      <c r="F492" s="91">
        <v>2.8</v>
      </c>
      <c r="G492" s="91">
        <f t="shared" si="10"/>
        <v>562.79999999999995</v>
      </c>
    </row>
    <row r="493" spans="1:7" ht="15.75" x14ac:dyDescent="0.25">
      <c r="A493" s="115" t="s">
        <v>1231</v>
      </c>
      <c r="B493" s="104" t="s">
        <v>660</v>
      </c>
      <c r="C493" s="101" t="s">
        <v>560</v>
      </c>
      <c r="D493" s="104" t="s">
        <v>661</v>
      </c>
      <c r="E493" s="90">
        <v>60</v>
      </c>
      <c r="F493" s="91">
        <v>9.8800000000000008</v>
      </c>
      <c r="G493" s="91">
        <f t="shared" si="10"/>
        <v>592.80000000000007</v>
      </c>
    </row>
    <row r="494" spans="1:7" ht="15.75" x14ac:dyDescent="0.25">
      <c r="A494" s="115" t="s">
        <v>1232</v>
      </c>
      <c r="B494" s="104" t="s">
        <v>660</v>
      </c>
      <c r="C494" s="101" t="s">
        <v>561</v>
      </c>
      <c r="D494" s="104" t="s">
        <v>661</v>
      </c>
      <c r="E494" s="90">
        <v>11</v>
      </c>
      <c r="F494" s="91">
        <v>7.08</v>
      </c>
      <c r="G494" s="91">
        <f t="shared" si="10"/>
        <v>77.88</v>
      </c>
    </row>
    <row r="495" spans="1:7" ht="15.75" x14ac:dyDescent="0.25">
      <c r="A495" s="115" t="s">
        <v>1233</v>
      </c>
      <c r="B495" s="104" t="s">
        <v>660</v>
      </c>
      <c r="C495" s="101" t="s">
        <v>562</v>
      </c>
      <c r="D495" s="104" t="s">
        <v>662</v>
      </c>
      <c r="E495" s="90">
        <v>2</v>
      </c>
      <c r="F495" s="91">
        <v>3.2</v>
      </c>
      <c r="G495" s="91">
        <f t="shared" si="10"/>
        <v>6.4</v>
      </c>
    </row>
    <row r="496" spans="1:7" ht="15.75" x14ac:dyDescent="0.25">
      <c r="A496" s="115" t="s">
        <v>1234</v>
      </c>
      <c r="B496" s="104" t="s">
        <v>660</v>
      </c>
      <c r="C496" s="101" t="s">
        <v>563</v>
      </c>
      <c r="D496" s="104" t="s">
        <v>662</v>
      </c>
      <c r="E496" s="90">
        <v>17</v>
      </c>
      <c r="F496" s="91">
        <v>3.2</v>
      </c>
      <c r="G496" s="91">
        <f t="shared" si="10"/>
        <v>54.400000000000006</v>
      </c>
    </row>
    <row r="497" spans="1:7" ht="15.75" x14ac:dyDescent="0.25">
      <c r="A497" s="115" t="s">
        <v>1235</v>
      </c>
      <c r="B497" s="104" t="s">
        <v>660</v>
      </c>
      <c r="C497" s="101" t="s">
        <v>564</v>
      </c>
      <c r="D497" s="104" t="s">
        <v>661</v>
      </c>
      <c r="E497" s="90">
        <v>60</v>
      </c>
      <c r="F497" s="91">
        <v>3.84</v>
      </c>
      <c r="G497" s="91">
        <f t="shared" si="10"/>
        <v>230.39999999999998</v>
      </c>
    </row>
    <row r="498" spans="1:7" ht="15.75" x14ac:dyDescent="0.25">
      <c r="A498" s="115" t="s">
        <v>1236</v>
      </c>
      <c r="B498" s="104" t="s">
        <v>660</v>
      </c>
      <c r="C498" s="101" t="s">
        <v>565</v>
      </c>
      <c r="D498" s="104" t="s">
        <v>661</v>
      </c>
      <c r="E498" s="90">
        <v>60</v>
      </c>
      <c r="F498" s="91">
        <v>4.4800000000000004</v>
      </c>
      <c r="G498" s="91">
        <f t="shared" si="10"/>
        <v>268.8</v>
      </c>
    </row>
    <row r="499" spans="1:7" ht="15.75" x14ac:dyDescent="0.25">
      <c r="A499" s="115" t="s">
        <v>1237</v>
      </c>
      <c r="B499" s="104" t="s">
        <v>660</v>
      </c>
      <c r="C499" s="101" t="s">
        <v>566</v>
      </c>
      <c r="D499" s="104" t="s">
        <v>661</v>
      </c>
      <c r="E499" s="90">
        <v>10</v>
      </c>
      <c r="F499" s="91">
        <v>25.8</v>
      </c>
      <c r="G499" s="91">
        <f t="shared" si="10"/>
        <v>258</v>
      </c>
    </row>
    <row r="500" spans="1:7" ht="15.75" x14ac:dyDescent="0.25">
      <c r="A500" s="115" t="s">
        <v>1238</v>
      </c>
      <c r="B500" s="104" t="s">
        <v>660</v>
      </c>
      <c r="C500" s="101" t="s">
        <v>567</v>
      </c>
      <c r="D500" s="104" t="s">
        <v>661</v>
      </c>
      <c r="E500" s="90">
        <v>10</v>
      </c>
      <c r="F500" s="91">
        <v>3.8</v>
      </c>
      <c r="G500" s="91">
        <f t="shared" si="10"/>
        <v>38</v>
      </c>
    </row>
    <row r="501" spans="1:7" ht="15.75" x14ac:dyDescent="0.25">
      <c r="A501" s="115" t="s">
        <v>1239</v>
      </c>
      <c r="B501" s="104" t="s">
        <v>660</v>
      </c>
      <c r="C501" s="101" t="s">
        <v>568</v>
      </c>
      <c r="D501" s="104" t="s">
        <v>662</v>
      </c>
      <c r="E501" s="90">
        <v>20</v>
      </c>
      <c r="F501" s="91">
        <v>14.96</v>
      </c>
      <c r="G501" s="91">
        <f t="shared" si="10"/>
        <v>299.20000000000005</v>
      </c>
    </row>
    <row r="502" spans="1:7" ht="15.75" x14ac:dyDescent="0.25">
      <c r="A502" s="115" t="s">
        <v>1240</v>
      </c>
      <c r="B502" s="104" t="s">
        <v>660</v>
      </c>
      <c r="C502" s="101" t="s">
        <v>569</v>
      </c>
      <c r="D502" s="104" t="s">
        <v>661</v>
      </c>
      <c r="E502" s="90">
        <v>60</v>
      </c>
      <c r="F502" s="91">
        <v>4.8</v>
      </c>
      <c r="G502" s="91">
        <f t="shared" si="10"/>
        <v>288</v>
      </c>
    </row>
    <row r="503" spans="1:7" ht="15.75" x14ac:dyDescent="0.25">
      <c r="A503" s="115" t="s">
        <v>1241</v>
      </c>
      <c r="B503" s="104" t="s">
        <v>660</v>
      </c>
      <c r="C503" s="101" t="s">
        <v>570</v>
      </c>
      <c r="D503" s="104" t="s">
        <v>661</v>
      </c>
      <c r="E503" s="90">
        <v>4</v>
      </c>
      <c r="F503" s="91">
        <v>20.8</v>
      </c>
      <c r="G503" s="91">
        <f t="shared" si="10"/>
        <v>83.2</v>
      </c>
    </row>
    <row r="504" spans="1:7" ht="15.75" x14ac:dyDescent="0.25">
      <c r="A504" s="115" t="s">
        <v>1242</v>
      </c>
      <c r="B504" s="104" t="s">
        <v>660</v>
      </c>
      <c r="C504" s="101" t="s">
        <v>571</v>
      </c>
      <c r="D504" s="104" t="s">
        <v>661</v>
      </c>
      <c r="E504" s="90">
        <v>6</v>
      </c>
      <c r="F504" s="91">
        <v>10.84</v>
      </c>
      <c r="G504" s="91">
        <f t="shared" si="10"/>
        <v>65.039999999999992</v>
      </c>
    </row>
    <row r="505" spans="1:7" ht="15.75" x14ac:dyDescent="0.25">
      <c r="A505" s="115" t="s">
        <v>1243</v>
      </c>
      <c r="B505" s="104" t="s">
        <v>660</v>
      </c>
      <c r="C505" s="101" t="s">
        <v>572</v>
      </c>
      <c r="D505" s="104" t="s">
        <v>661</v>
      </c>
      <c r="E505" s="90">
        <v>20</v>
      </c>
      <c r="F505" s="91">
        <v>49.2</v>
      </c>
      <c r="G505" s="91">
        <f t="shared" si="10"/>
        <v>984</v>
      </c>
    </row>
    <row r="506" spans="1:7" ht="15.75" x14ac:dyDescent="0.25">
      <c r="A506" s="115" t="s">
        <v>1244</v>
      </c>
      <c r="B506" s="104" t="s">
        <v>660</v>
      </c>
      <c r="C506" s="101" t="s">
        <v>573</v>
      </c>
      <c r="D506" s="104" t="s">
        <v>661</v>
      </c>
      <c r="E506" s="90">
        <v>20</v>
      </c>
      <c r="F506" s="91">
        <v>109.68</v>
      </c>
      <c r="G506" s="91">
        <f t="shared" si="10"/>
        <v>2193.6000000000004</v>
      </c>
    </row>
    <row r="507" spans="1:7" ht="15.75" x14ac:dyDescent="0.25">
      <c r="A507" s="115" t="s">
        <v>1245</v>
      </c>
      <c r="B507" s="104" t="s">
        <v>660</v>
      </c>
      <c r="C507" s="101" t="s">
        <v>574</v>
      </c>
      <c r="D507" s="104" t="s">
        <v>661</v>
      </c>
      <c r="E507" s="90">
        <v>3</v>
      </c>
      <c r="F507" s="91">
        <v>440</v>
      </c>
      <c r="G507" s="91">
        <f t="shared" si="10"/>
        <v>1320</v>
      </c>
    </row>
    <row r="508" spans="1:7" ht="15.75" x14ac:dyDescent="0.25">
      <c r="A508" s="115" t="s">
        <v>1246</v>
      </c>
      <c r="B508" s="104" t="s">
        <v>660</v>
      </c>
      <c r="C508" s="101" t="s">
        <v>575</v>
      </c>
      <c r="D508" s="104" t="s">
        <v>661</v>
      </c>
      <c r="E508" s="90">
        <v>9</v>
      </c>
      <c r="F508" s="91">
        <v>13.24</v>
      </c>
      <c r="G508" s="91">
        <f t="shared" si="10"/>
        <v>119.16</v>
      </c>
    </row>
    <row r="509" spans="1:7" ht="15.75" x14ac:dyDescent="0.25">
      <c r="A509" s="115" t="s">
        <v>1247</v>
      </c>
      <c r="B509" s="104" t="s">
        <v>660</v>
      </c>
      <c r="C509" s="101" t="s">
        <v>576</v>
      </c>
      <c r="D509" s="104" t="s">
        <v>661</v>
      </c>
      <c r="E509" s="90">
        <v>1</v>
      </c>
      <c r="F509" s="91">
        <v>96.76</v>
      </c>
      <c r="G509" s="91">
        <f t="shared" si="10"/>
        <v>96.76</v>
      </c>
    </row>
    <row r="510" spans="1:7" ht="15.75" x14ac:dyDescent="0.25">
      <c r="A510" s="115" t="s">
        <v>1248</v>
      </c>
      <c r="B510" s="104" t="s">
        <v>660</v>
      </c>
      <c r="C510" s="101" t="s">
        <v>577</v>
      </c>
      <c r="D510" s="104" t="s">
        <v>661</v>
      </c>
      <c r="E510" s="90">
        <v>1</v>
      </c>
      <c r="F510" s="91">
        <v>364</v>
      </c>
      <c r="G510" s="91">
        <f t="shared" si="10"/>
        <v>364</v>
      </c>
    </row>
    <row r="511" spans="1:7" ht="15.75" x14ac:dyDescent="0.25">
      <c r="A511" s="115" t="s">
        <v>1249</v>
      </c>
      <c r="B511" s="104" t="s">
        <v>660</v>
      </c>
      <c r="C511" s="101" t="s">
        <v>578</v>
      </c>
      <c r="D511" s="104" t="s">
        <v>661</v>
      </c>
      <c r="E511" s="90">
        <v>29</v>
      </c>
      <c r="F511" s="91">
        <v>9.1999999999999993</v>
      </c>
      <c r="G511" s="91">
        <f t="shared" si="10"/>
        <v>266.79999999999995</v>
      </c>
    </row>
    <row r="512" spans="1:7" ht="15.75" x14ac:dyDescent="0.25">
      <c r="A512" s="115" t="s">
        <v>1250</v>
      </c>
      <c r="B512" s="104" t="s">
        <v>660</v>
      </c>
      <c r="C512" s="101" t="s">
        <v>579</v>
      </c>
      <c r="D512" s="104" t="s">
        <v>661</v>
      </c>
      <c r="E512" s="90">
        <v>37</v>
      </c>
      <c r="F512" s="91">
        <v>1.84</v>
      </c>
      <c r="G512" s="91">
        <f t="shared" si="10"/>
        <v>68.08</v>
      </c>
    </row>
    <row r="513" spans="1:7" ht="15.75" x14ac:dyDescent="0.25">
      <c r="A513" s="115" t="s">
        <v>1251</v>
      </c>
      <c r="B513" s="104" t="s">
        <v>660</v>
      </c>
      <c r="C513" s="101" t="s">
        <v>580</v>
      </c>
      <c r="D513" s="104" t="s">
        <v>661</v>
      </c>
      <c r="E513" s="90">
        <v>100</v>
      </c>
      <c r="F513" s="91">
        <v>0.4</v>
      </c>
      <c r="G513" s="91">
        <f t="shared" si="10"/>
        <v>40</v>
      </c>
    </row>
    <row r="514" spans="1:7" ht="15.75" x14ac:dyDescent="0.25">
      <c r="A514" s="115" t="s">
        <v>1252</v>
      </c>
      <c r="B514" s="104" t="s">
        <v>660</v>
      </c>
      <c r="C514" s="85" t="s">
        <v>581</v>
      </c>
      <c r="D514" s="104" t="s">
        <v>661</v>
      </c>
      <c r="E514" s="89">
        <v>192</v>
      </c>
      <c r="F514" s="91">
        <v>4.84</v>
      </c>
      <c r="G514" s="91">
        <f t="shared" si="10"/>
        <v>929.28</v>
      </c>
    </row>
    <row r="515" spans="1:7" ht="15.75" x14ac:dyDescent="0.25">
      <c r="A515" s="115" t="s">
        <v>1253</v>
      </c>
      <c r="B515" s="104" t="s">
        <v>660</v>
      </c>
      <c r="C515" s="85" t="s">
        <v>582</v>
      </c>
      <c r="D515" s="104" t="s">
        <v>661</v>
      </c>
      <c r="E515" s="90">
        <v>20</v>
      </c>
      <c r="F515" s="91">
        <v>4.84</v>
      </c>
      <c r="G515" s="91">
        <f t="shared" si="10"/>
        <v>96.8</v>
      </c>
    </row>
    <row r="516" spans="1:7" ht="15.75" x14ac:dyDescent="0.25">
      <c r="A516" s="115" t="s">
        <v>1254</v>
      </c>
      <c r="B516" s="104" t="s">
        <v>660</v>
      </c>
      <c r="C516" s="85" t="s">
        <v>583</v>
      </c>
      <c r="D516" s="104" t="s">
        <v>661</v>
      </c>
      <c r="E516" s="90">
        <v>5</v>
      </c>
      <c r="F516" s="91">
        <v>10.119999999999999</v>
      </c>
      <c r="G516" s="91">
        <f t="shared" si="10"/>
        <v>50.599999999999994</v>
      </c>
    </row>
    <row r="517" spans="1:7" ht="15.75" x14ac:dyDescent="0.25">
      <c r="A517" s="115" t="s">
        <v>1255</v>
      </c>
      <c r="B517" s="104" t="s">
        <v>660</v>
      </c>
      <c r="C517" s="85" t="s">
        <v>584</v>
      </c>
      <c r="D517" s="104" t="s">
        <v>661</v>
      </c>
      <c r="E517" s="90">
        <v>50</v>
      </c>
      <c r="F517" s="91">
        <v>5.2</v>
      </c>
      <c r="G517" s="91">
        <f t="shared" si="10"/>
        <v>260</v>
      </c>
    </row>
    <row r="518" spans="1:7" ht="15.75" x14ac:dyDescent="0.25">
      <c r="A518" s="115" t="s">
        <v>1256</v>
      </c>
      <c r="B518" s="104" t="s">
        <v>660</v>
      </c>
      <c r="C518" s="85" t="s">
        <v>585</v>
      </c>
      <c r="D518" s="104" t="s">
        <v>661</v>
      </c>
      <c r="E518" s="90">
        <v>200</v>
      </c>
      <c r="F518" s="91">
        <v>1.92</v>
      </c>
      <c r="G518" s="91">
        <f t="shared" si="10"/>
        <v>384</v>
      </c>
    </row>
    <row r="519" spans="1:7" ht="15.75" x14ac:dyDescent="0.25">
      <c r="A519" s="115" t="s">
        <v>1257</v>
      </c>
      <c r="B519" s="104" t="s">
        <v>660</v>
      </c>
      <c r="C519" s="85" t="s">
        <v>586</v>
      </c>
      <c r="D519" s="104" t="s">
        <v>661</v>
      </c>
      <c r="E519" s="90">
        <v>400</v>
      </c>
      <c r="F519" s="91">
        <v>1.2</v>
      </c>
      <c r="G519" s="91">
        <f t="shared" si="10"/>
        <v>480</v>
      </c>
    </row>
    <row r="520" spans="1:7" ht="15.75" x14ac:dyDescent="0.25">
      <c r="A520" s="115" t="s">
        <v>1258</v>
      </c>
      <c r="B520" s="104" t="s">
        <v>660</v>
      </c>
      <c r="C520" s="85" t="s">
        <v>587</v>
      </c>
      <c r="D520" s="104" t="s">
        <v>661</v>
      </c>
      <c r="E520" s="90">
        <v>1</v>
      </c>
      <c r="F520" s="91">
        <v>471.2</v>
      </c>
      <c r="G520" s="91">
        <f t="shared" si="10"/>
        <v>471.2</v>
      </c>
    </row>
    <row r="521" spans="1:7" ht="15.75" x14ac:dyDescent="0.25">
      <c r="A521" s="115" t="s">
        <v>1259</v>
      </c>
      <c r="B521" s="104" t="s">
        <v>660</v>
      </c>
      <c r="C521" s="85" t="s">
        <v>588</v>
      </c>
      <c r="D521" s="104" t="s">
        <v>661</v>
      </c>
      <c r="E521" s="90">
        <v>1</v>
      </c>
      <c r="F521" s="91">
        <v>42.52</v>
      </c>
      <c r="G521" s="91">
        <f t="shared" si="10"/>
        <v>42.52</v>
      </c>
    </row>
    <row r="522" spans="1:7" ht="15.75" x14ac:dyDescent="0.25">
      <c r="A522" s="115" t="s">
        <v>1260</v>
      </c>
      <c r="B522" s="104" t="s">
        <v>660</v>
      </c>
      <c r="C522" s="85" t="s">
        <v>589</v>
      </c>
      <c r="D522" s="104" t="s">
        <v>661</v>
      </c>
      <c r="E522" s="90">
        <v>13</v>
      </c>
      <c r="F522" s="91">
        <v>15.32</v>
      </c>
      <c r="G522" s="91">
        <f t="shared" si="10"/>
        <v>199.16</v>
      </c>
    </row>
    <row r="523" spans="1:7" ht="15.75" x14ac:dyDescent="0.25">
      <c r="A523" s="115" t="s">
        <v>1261</v>
      </c>
      <c r="B523" s="104" t="s">
        <v>660</v>
      </c>
      <c r="C523" s="85" t="s">
        <v>590</v>
      </c>
      <c r="D523" s="104" t="s">
        <v>661</v>
      </c>
      <c r="E523" s="90">
        <v>50</v>
      </c>
      <c r="F523" s="91">
        <v>12.28</v>
      </c>
      <c r="G523" s="91">
        <f t="shared" si="10"/>
        <v>614</v>
      </c>
    </row>
    <row r="524" spans="1:7" ht="15.75" x14ac:dyDescent="0.25">
      <c r="A524" s="115" t="s">
        <v>1262</v>
      </c>
      <c r="B524" s="104" t="s">
        <v>660</v>
      </c>
      <c r="C524" s="85" t="s">
        <v>591</v>
      </c>
      <c r="D524" s="104" t="s">
        <v>662</v>
      </c>
      <c r="E524" s="90">
        <v>84</v>
      </c>
      <c r="F524" s="91">
        <v>11.8</v>
      </c>
      <c r="G524" s="91">
        <f t="shared" si="10"/>
        <v>991.2</v>
      </c>
    </row>
    <row r="525" spans="1:7" ht="15.75" x14ac:dyDescent="0.25">
      <c r="A525" s="115" t="s">
        <v>1263</v>
      </c>
      <c r="B525" s="104" t="s">
        <v>660</v>
      </c>
      <c r="C525" s="85" t="s">
        <v>592</v>
      </c>
      <c r="D525" s="104" t="s">
        <v>661</v>
      </c>
      <c r="E525" s="90">
        <v>59</v>
      </c>
      <c r="F525" s="91">
        <v>2.72</v>
      </c>
      <c r="G525" s="91">
        <f t="shared" si="10"/>
        <v>160.48000000000002</v>
      </c>
    </row>
    <row r="526" spans="1:7" ht="15.75" x14ac:dyDescent="0.25">
      <c r="A526" s="115" t="s">
        <v>1264</v>
      </c>
      <c r="B526" s="104" t="s">
        <v>660</v>
      </c>
      <c r="C526" s="85" t="s">
        <v>593</v>
      </c>
      <c r="D526" s="104" t="s">
        <v>661</v>
      </c>
      <c r="E526" s="90">
        <v>1</v>
      </c>
      <c r="F526" s="91">
        <v>186.8</v>
      </c>
      <c r="G526" s="91">
        <f t="shared" si="10"/>
        <v>186.8</v>
      </c>
    </row>
    <row r="527" spans="1:7" ht="15.75" x14ac:dyDescent="0.25">
      <c r="A527" s="115" t="s">
        <v>1265</v>
      </c>
      <c r="B527" s="104" t="s">
        <v>660</v>
      </c>
      <c r="C527" s="85" t="s">
        <v>594</v>
      </c>
      <c r="D527" s="104" t="s">
        <v>661</v>
      </c>
      <c r="E527" s="90">
        <v>2</v>
      </c>
      <c r="F527" s="91">
        <v>3.24</v>
      </c>
      <c r="G527" s="91">
        <f t="shared" si="10"/>
        <v>6.48</v>
      </c>
    </row>
    <row r="528" spans="1:7" ht="15.75" x14ac:dyDescent="0.25">
      <c r="A528" s="115" t="s">
        <v>1266</v>
      </c>
      <c r="B528" s="104" t="s">
        <v>660</v>
      </c>
      <c r="C528" s="85" t="s">
        <v>595</v>
      </c>
      <c r="D528" s="104" t="s">
        <v>661</v>
      </c>
      <c r="E528" s="90">
        <v>54</v>
      </c>
      <c r="F528" s="91">
        <v>1.1599999999999999</v>
      </c>
      <c r="G528" s="91">
        <f t="shared" si="10"/>
        <v>62.639999999999993</v>
      </c>
    </row>
    <row r="529" spans="1:7" ht="15.75" x14ac:dyDescent="0.25">
      <c r="A529" s="115" t="s">
        <v>1267</v>
      </c>
      <c r="B529" s="104" t="s">
        <v>660</v>
      </c>
      <c r="C529" s="85" t="s">
        <v>596</v>
      </c>
      <c r="D529" s="104" t="s">
        <v>661</v>
      </c>
      <c r="E529" s="90">
        <v>38</v>
      </c>
      <c r="F529" s="91">
        <v>1.04</v>
      </c>
      <c r="G529" s="91">
        <f t="shared" si="10"/>
        <v>39.520000000000003</v>
      </c>
    </row>
    <row r="530" spans="1:7" ht="15.75" x14ac:dyDescent="0.25">
      <c r="A530" s="115" t="s">
        <v>1268</v>
      </c>
      <c r="B530" s="104" t="s">
        <v>660</v>
      </c>
      <c r="C530" s="85" t="s">
        <v>597</v>
      </c>
      <c r="D530" s="104" t="s">
        <v>661</v>
      </c>
      <c r="E530" s="90">
        <v>36</v>
      </c>
      <c r="F530" s="91">
        <v>3.24</v>
      </c>
      <c r="G530" s="91">
        <f t="shared" si="10"/>
        <v>116.64000000000001</v>
      </c>
    </row>
    <row r="531" spans="1:7" ht="15.75" x14ac:dyDescent="0.25">
      <c r="A531" s="115" t="s">
        <v>1269</v>
      </c>
      <c r="B531" s="104" t="s">
        <v>660</v>
      </c>
      <c r="C531" s="85" t="s">
        <v>598</v>
      </c>
      <c r="D531" s="104" t="s">
        <v>661</v>
      </c>
      <c r="E531" s="90">
        <v>31</v>
      </c>
      <c r="F531" s="91">
        <v>3.52</v>
      </c>
      <c r="G531" s="91">
        <f t="shared" si="10"/>
        <v>109.12</v>
      </c>
    </row>
    <row r="532" spans="1:7" ht="15.75" x14ac:dyDescent="0.25">
      <c r="A532" s="115" t="s">
        <v>1270</v>
      </c>
      <c r="B532" s="104" t="s">
        <v>660</v>
      </c>
      <c r="C532" s="85" t="s">
        <v>599</v>
      </c>
      <c r="D532" s="104" t="s">
        <v>661</v>
      </c>
      <c r="E532" s="90">
        <v>452</v>
      </c>
      <c r="F532" s="91">
        <v>5.8</v>
      </c>
      <c r="G532" s="91">
        <f t="shared" si="10"/>
        <v>2621.6</v>
      </c>
    </row>
    <row r="533" spans="1:7" ht="15.75" x14ac:dyDescent="0.25">
      <c r="A533" s="115" t="s">
        <v>1271</v>
      </c>
      <c r="B533" s="104" t="s">
        <v>660</v>
      </c>
      <c r="C533" s="85" t="s">
        <v>600</v>
      </c>
      <c r="D533" s="104" t="s">
        <v>661</v>
      </c>
      <c r="E533" s="90">
        <v>2</v>
      </c>
      <c r="F533" s="91">
        <v>12.88</v>
      </c>
      <c r="G533" s="91">
        <f t="shared" si="10"/>
        <v>25.76</v>
      </c>
    </row>
    <row r="534" spans="1:7" ht="15.75" x14ac:dyDescent="0.25">
      <c r="A534" s="115" t="s">
        <v>1272</v>
      </c>
      <c r="B534" s="104" t="s">
        <v>660</v>
      </c>
      <c r="C534" s="85" t="s">
        <v>601</v>
      </c>
      <c r="D534" s="104" t="s">
        <v>661</v>
      </c>
      <c r="E534" s="90">
        <v>17</v>
      </c>
      <c r="F534" s="91">
        <v>1.8</v>
      </c>
      <c r="G534" s="91">
        <f t="shared" si="10"/>
        <v>30.6</v>
      </c>
    </row>
    <row r="535" spans="1:7" ht="15.75" x14ac:dyDescent="0.25">
      <c r="A535" s="115" t="s">
        <v>1273</v>
      </c>
      <c r="B535" s="104" t="s">
        <v>660</v>
      </c>
      <c r="C535" s="85" t="s">
        <v>602</v>
      </c>
      <c r="D535" s="104" t="s">
        <v>661</v>
      </c>
      <c r="E535" s="90">
        <v>15</v>
      </c>
      <c r="F535" s="91">
        <v>1.2</v>
      </c>
      <c r="G535" s="91">
        <f t="shared" si="10"/>
        <v>18</v>
      </c>
    </row>
    <row r="536" spans="1:7" ht="15.75" x14ac:dyDescent="0.25">
      <c r="A536" s="115" t="s">
        <v>1274</v>
      </c>
      <c r="B536" s="104" t="s">
        <v>660</v>
      </c>
      <c r="C536" s="85" t="s">
        <v>603</v>
      </c>
      <c r="D536" s="104" t="s">
        <v>661</v>
      </c>
      <c r="E536" s="90">
        <v>118</v>
      </c>
      <c r="F536" s="91">
        <v>1.4</v>
      </c>
      <c r="G536" s="91">
        <f t="shared" si="10"/>
        <v>165.2</v>
      </c>
    </row>
    <row r="537" spans="1:7" ht="15.75" x14ac:dyDescent="0.25">
      <c r="A537" s="115" t="s">
        <v>1275</v>
      </c>
      <c r="B537" s="104" t="s">
        <v>660</v>
      </c>
      <c r="C537" s="85" t="s">
        <v>604</v>
      </c>
      <c r="D537" s="104" t="s">
        <v>661</v>
      </c>
      <c r="E537" s="90">
        <v>5</v>
      </c>
      <c r="F537" s="91">
        <v>4</v>
      </c>
      <c r="G537" s="91">
        <f t="shared" si="10"/>
        <v>20</v>
      </c>
    </row>
    <row r="538" spans="1:7" ht="15.75" x14ac:dyDescent="0.25">
      <c r="A538" s="115" t="s">
        <v>1276</v>
      </c>
      <c r="B538" s="104" t="s">
        <v>660</v>
      </c>
      <c r="C538" s="85" t="s">
        <v>605</v>
      </c>
      <c r="D538" s="104" t="s">
        <v>661</v>
      </c>
      <c r="E538" s="90">
        <v>21</v>
      </c>
      <c r="F538" s="91">
        <v>4</v>
      </c>
      <c r="G538" s="91">
        <f t="shared" si="10"/>
        <v>84</v>
      </c>
    </row>
    <row r="539" spans="1:7" ht="15.75" x14ac:dyDescent="0.25">
      <c r="A539" s="115" t="s">
        <v>1277</v>
      </c>
      <c r="B539" s="104" t="s">
        <v>660</v>
      </c>
      <c r="C539" s="85" t="s">
        <v>606</v>
      </c>
      <c r="D539" s="104" t="s">
        <v>661</v>
      </c>
      <c r="E539" s="90">
        <v>180</v>
      </c>
      <c r="F539" s="91">
        <v>9.1999999999999993</v>
      </c>
      <c r="G539" s="91">
        <f t="shared" si="10"/>
        <v>1655.9999999999998</v>
      </c>
    </row>
    <row r="540" spans="1:7" ht="15.75" x14ac:dyDescent="0.25">
      <c r="A540" s="115" t="s">
        <v>1278</v>
      </c>
      <c r="B540" s="104" t="s">
        <v>660</v>
      </c>
      <c r="C540" s="85" t="s">
        <v>607</v>
      </c>
      <c r="D540" s="104" t="s">
        <v>661</v>
      </c>
      <c r="E540" s="90">
        <v>221</v>
      </c>
      <c r="F540" s="91">
        <v>1.56</v>
      </c>
      <c r="G540" s="91">
        <f t="shared" si="10"/>
        <v>344.76</v>
      </c>
    </row>
    <row r="541" spans="1:7" ht="15.75" x14ac:dyDescent="0.25">
      <c r="A541" s="115" t="s">
        <v>1279</v>
      </c>
      <c r="B541" s="104" t="s">
        <v>660</v>
      </c>
      <c r="C541" s="85" t="s">
        <v>608</v>
      </c>
      <c r="D541" s="104" t="s">
        <v>661</v>
      </c>
      <c r="E541" s="90">
        <v>6</v>
      </c>
      <c r="F541" s="91">
        <v>2.56</v>
      </c>
      <c r="G541" s="91">
        <f t="shared" si="10"/>
        <v>15.36</v>
      </c>
    </row>
    <row r="542" spans="1:7" ht="15.75" x14ac:dyDescent="0.25">
      <c r="A542" s="115" t="s">
        <v>1280</v>
      </c>
      <c r="B542" s="104" t="s">
        <v>660</v>
      </c>
      <c r="C542" s="85" t="s">
        <v>609</v>
      </c>
      <c r="D542" s="104" t="s">
        <v>661</v>
      </c>
      <c r="E542" s="90">
        <v>11</v>
      </c>
      <c r="F542" s="91">
        <v>1.6</v>
      </c>
      <c r="G542" s="91">
        <f t="shared" si="10"/>
        <v>17.600000000000001</v>
      </c>
    </row>
    <row r="543" spans="1:7" ht="15.75" x14ac:dyDescent="0.25">
      <c r="A543" s="115" t="s">
        <v>1281</v>
      </c>
      <c r="B543" s="104" t="s">
        <v>660</v>
      </c>
      <c r="C543" s="85" t="s">
        <v>610</v>
      </c>
      <c r="D543" s="104" t="s">
        <v>661</v>
      </c>
      <c r="E543" s="90">
        <v>155</v>
      </c>
      <c r="F543" s="91">
        <v>3.6</v>
      </c>
      <c r="G543" s="91">
        <f t="shared" si="10"/>
        <v>558</v>
      </c>
    </row>
    <row r="544" spans="1:7" ht="15.75" x14ac:dyDescent="0.25">
      <c r="A544" s="115" t="s">
        <v>1282</v>
      </c>
      <c r="B544" s="104" t="s">
        <v>660</v>
      </c>
      <c r="C544" s="85" t="s">
        <v>611</v>
      </c>
      <c r="D544" s="104" t="s">
        <v>661</v>
      </c>
      <c r="E544" s="90">
        <v>34</v>
      </c>
      <c r="F544" s="91">
        <v>2.72</v>
      </c>
      <c r="G544" s="91">
        <f t="shared" si="10"/>
        <v>92.48</v>
      </c>
    </row>
    <row r="545" spans="1:7" ht="15.75" x14ac:dyDescent="0.25">
      <c r="A545" s="115" t="s">
        <v>1283</v>
      </c>
      <c r="B545" s="104" t="s">
        <v>660</v>
      </c>
      <c r="C545" s="85" t="s">
        <v>612</v>
      </c>
      <c r="D545" s="104" t="s">
        <v>661</v>
      </c>
      <c r="E545" s="90">
        <v>92</v>
      </c>
      <c r="F545" s="91">
        <v>3.72</v>
      </c>
      <c r="G545" s="91">
        <f t="shared" si="10"/>
        <v>342.24</v>
      </c>
    </row>
    <row r="546" spans="1:7" ht="15.75" x14ac:dyDescent="0.25">
      <c r="A546" s="115" t="s">
        <v>1284</v>
      </c>
      <c r="B546" s="104" t="s">
        <v>660</v>
      </c>
      <c r="C546" s="85" t="s">
        <v>613</v>
      </c>
      <c r="D546" s="104" t="s">
        <v>661</v>
      </c>
      <c r="E546" s="90">
        <v>158</v>
      </c>
      <c r="F546" s="91">
        <v>9.1999999999999993</v>
      </c>
      <c r="G546" s="91">
        <f t="shared" si="10"/>
        <v>1453.6</v>
      </c>
    </row>
    <row r="547" spans="1:7" ht="15.75" x14ac:dyDescent="0.25">
      <c r="A547" s="115" t="s">
        <v>1285</v>
      </c>
      <c r="B547" s="104" t="s">
        <v>660</v>
      </c>
      <c r="C547" s="85" t="s">
        <v>614</v>
      </c>
      <c r="D547" s="104" t="s">
        <v>661</v>
      </c>
      <c r="E547" s="90">
        <v>124</v>
      </c>
      <c r="F547" s="91">
        <v>1.56</v>
      </c>
      <c r="G547" s="91">
        <f t="shared" si="10"/>
        <v>193.44</v>
      </c>
    </row>
    <row r="548" spans="1:7" ht="15.75" x14ac:dyDescent="0.25">
      <c r="A548" s="115" t="s">
        <v>1286</v>
      </c>
      <c r="B548" s="104" t="s">
        <v>660</v>
      </c>
      <c r="C548" s="85" t="s">
        <v>615</v>
      </c>
      <c r="D548" s="104" t="s">
        <v>661</v>
      </c>
      <c r="E548" s="90">
        <v>84</v>
      </c>
      <c r="F548" s="91">
        <v>2.44</v>
      </c>
      <c r="G548" s="91">
        <f t="shared" si="10"/>
        <v>204.96</v>
      </c>
    </row>
    <row r="549" spans="1:7" ht="15.75" x14ac:dyDescent="0.25">
      <c r="A549" s="115" t="s">
        <v>1287</v>
      </c>
      <c r="B549" s="104" t="s">
        <v>660</v>
      </c>
      <c r="C549" s="85" t="s">
        <v>616</v>
      </c>
      <c r="D549" s="104" t="s">
        <v>661</v>
      </c>
      <c r="E549" s="90">
        <v>15</v>
      </c>
      <c r="F549" s="91">
        <v>3.36</v>
      </c>
      <c r="G549" s="91">
        <f t="shared" si="10"/>
        <v>50.4</v>
      </c>
    </row>
    <row r="550" spans="1:7" ht="15.75" x14ac:dyDescent="0.25">
      <c r="A550" s="115" t="s">
        <v>1288</v>
      </c>
      <c r="B550" s="104" t="s">
        <v>660</v>
      </c>
      <c r="C550" s="85" t="s">
        <v>617</v>
      </c>
      <c r="D550" s="104" t="s">
        <v>661</v>
      </c>
      <c r="E550" s="90">
        <v>38</v>
      </c>
      <c r="F550" s="91">
        <v>1.92</v>
      </c>
      <c r="G550" s="91">
        <f t="shared" ref="G550:G568" si="11">E550*F550</f>
        <v>72.959999999999994</v>
      </c>
    </row>
    <row r="551" spans="1:7" ht="15.75" x14ac:dyDescent="0.25">
      <c r="A551" s="115" t="s">
        <v>1289</v>
      </c>
      <c r="B551" s="104" t="s">
        <v>660</v>
      </c>
      <c r="C551" s="85" t="s">
        <v>618</v>
      </c>
      <c r="D551" s="104" t="s">
        <v>661</v>
      </c>
      <c r="E551" s="90">
        <v>3</v>
      </c>
      <c r="F551" s="91">
        <v>1.6</v>
      </c>
      <c r="G551" s="91">
        <f t="shared" si="11"/>
        <v>4.8000000000000007</v>
      </c>
    </row>
    <row r="552" spans="1:7" ht="15.75" x14ac:dyDescent="0.25">
      <c r="A552" s="115" t="s">
        <v>1290</v>
      </c>
      <c r="B552" s="104" t="s">
        <v>660</v>
      </c>
      <c r="C552" s="85" t="s">
        <v>619</v>
      </c>
      <c r="D552" s="104" t="s">
        <v>661</v>
      </c>
      <c r="E552" s="90">
        <v>31</v>
      </c>
      <c r="F552" s="91">
        <v>8</v>
      </c>
      <c r="G552" s="91">
        <f t="shared" si="11"/>
        <v>248</v>
      </c>
    </row>
    <row r="553" spans="1:7" ht="15.75" x14ac:dyDescent="0.25">
      <c r="A553" s="115" t="s">
        <v>1291</v>
      </c>
      <c r="B553" s="104" t="s">
        <v>660</v>
      </c>
      <c r="C553" s="85" t="s">
        <v>620</v>
      </c>
      <c r="D553" s="104" t="s">
        <v>661</v>
      </c>
      <c r="E553" s="90">
        <v>96</v>
      </c>
      <c r="F553" s="91">
        <v>1.72</v>
      </c>
      <c r="G553" s="91">
        <f t="shared" si="11"/>
        <v>165.12</v>
      </c>
    </row>
    <row r="554" spans="1:7" ht="15.75" x14ac:dyDescent="0.25">
      <c r="A554" s="115" t="s">
        <v>1292</v>
      </c>
      <c r="B554" s="104" t="s">
        <v>660</v>
      </c>
      <c r="C554" s="85" t="s">
        <v>621</v>
      </c>
      <c r="D554" s="104" t="s">
        <v>661</v>
      </c>
      <c r="E554" s="90">
        <v>492</v>
      </c>
      <c r="F554" s="91">
        <v>2.2400000000000002</v>
      </c>
      <c r="G554" s="91">
        <f t="shared" si="11"/>
        <v>1102.0800000000002</v>
      </c>
    </row>
    <row r="555" spans="1:7" ht="15.75" x14ac:dyDescent="0.25">
      <c r="A555" s="115" t="s">
        <v>1293</v>
      </c>
      <c r="B555" s="104" t="s">
        <v>660</v>
      </c>
      <c r="C555" s="85" t="s">
        <v>622</v>
      </c>
      <c r="D555" s="104" t="s">
        <v>661</v>
      </c>
      <c r="E555" s="90">
        <v>39</v>
      </c>
      <c r="F555" s="91">
        <v>2.84</v>
      </c>
      <c r="G555" s="91">
        <f t="shared" si="11"/>
        <v>110.75999999999999</v>
      </c>
    </row>
    <row r="556" spans="1:7" ht="15.75" x14ac:dyDescent="0.25">
      <c r="A556" s="115" t="s">
        <v>1294</v>
      </c>
      <c r="B556" s="104" t="s">
        <v>660</v>
      </c>
      <c r="C556" s="85" t="s">
        <v>623</v>
      </c>
      <c r="D556" s="104" t="s">
        <v>661</v>
      </c>
      <c r="E556" s="90">
        <v>10</v>
      </c>
      <c r="F556" s="91">
        <v>1.6</v>
      </c>
      <c r="G556" s="91">
        <f t="shared" si="11"/>
        <v>16</v>
      </c>
    </row>
    <row r="557" spans="1:7" ht="15.75" x14ac:dyDescent="0.25">
      <c r="A557" s="115" t="s">
        <v>1295</v>
      </c>
      <c r="B557" s="104" t="s">
        <v>660</v>
      </c>
      <c r="C557" s="85" t="s">
        <v>624</v>
      </c>
      <c r="D557" s="104" t="s">
        <v>661</v>
      </c>
      <c r="E557" s="90">
        <v>180</v>
      </c>
      <c r="F557" s="91">
        <v>1.2</v>
      </c>
      <c r="G557" s="91">
        <f t="shared" si="11"/>
        <v>216</v>
      </c>
    </row>
    <row r="558" spans="1:7" ht="15.75" x14ac:dyDescent="0.25">
      <c r="A558" s="115" t="s">
        <v>1296</v>
      </c>
      <c r="B558" s="104" t="s">
        <v>660</v>
      </c>
      <c r="C558" s="85" t="s">
        <v>625</v>
      </c>
      <c r="D558" s="104" t="s">
        <v>661</v>
      </c>
      <c r="E558" s="90">
        <v>412</v>
      </c>
      <c r="F558" s="91">
        <v>1.8</v>
      </c>
      <c r="G558" s="91">
        <f t="shared" si="11"/>
        <v>741.6</v>
      </c>
    </row>
    <row r="559" spans="1:7" ht="15.75" x14ac:dyDescent="0.25">
      <c r="A559" s="115" t="s">
        <v>1297</v>
      </c>
      <c r="B559" s="104" t="s">
        <v>660</v>
      </c>
      <c r="C559" s="85" t="s">
        <v>626</v>
      </c>
      <c r="D559" s="104" t="s">
        <v>661</v>
      </c>
      <c r="E559" s="90">
        <v>5</v>
      </c>
      <c r="F559" s="91">
        <v>7.56</v>
      </c>
      <c r="G559" s="91">
        <f t="shared" si="11"/>
        <v>37.799999999999997</v>
      </c>
    </row>
    <row r="560" spans="1:7" ht="15.75" x14ac:dyDescent="0.25">
      <c r="A560" s="115" t="s">
        <v>1298</v>
      </c>
      <c r="B560" s="104" t="s">
        <v>660</v>
      </c>
      <c r="C560" s="85" t="s">
        <v>627</v>
      </c>
      <c r="D560" s="104" t="s">
        <v>661</v>
      </c>
      <c r="E560" s="90">
        <v>6</v>
      </c>
      <c r="F560" s="91">
        <v>7.56</v>
      </c>
      <c r="G560" s="91">
        <f t="shared" si="11"/>
        <v>45.36</v>
      </c>
    </row>
    <row r="561" spans="1:7" ht="15.75" x14ac:dyDescent="0.25">
      <c r="A561" s="115" t="s">
        <v>1299</v>
      </c>
      <c r="B561" s="104" t="s">
        <v>660</v>
      </c>
      <c r="C561" s="85" t="s">
        <v>628</v>
      </c>
      <c r="D561" s="104" t="s">
        <v>661</v>
      </c>
      <c r="E561" s="90">
        <v>3</v>
      </c>
      <c r="F561" s="91">
        <v>9.92</v>
      </c>
      <c r="G561" s="91">
        <f t="shared" si="11"/>
        <v>29.759999999999998</v>
      </c>
    </row>
    <row r="562" spans="1:7" ht="15.75" x14ac:dyDescent="0.25">
      <c r="A562" s="115" t="s">
        <v>1300</v>
      </c>
      <c r="B562" s="104" t="s">
        <v>660</v>
      </c>
      <c r="C562" s="85" t="s">
        <v>629</v>
      </c>
      <c r="D562" s="104" t="s">
        <v>661</v>
      </c>
      <c r="E562" s="90">
        <v>7</v>
      </c>
      <c r="F562" s="91">
        <v>7.56</v>
      </c>
      <c r="G562" s="91">
        <f t="shared" si="11"/>
        <v>52.919999999999995</v>
      </c>
    </row>
    <row r="563" spans="1:7" ht="15.75" x14ac:dyDescent="0.25">
      <c r="A563" s="115" t="s">
        <v>1301</v>
      </c>
      <c r="B563" s="104" t="s">
        <v>660</v>
      </c>
      <c r="C563" s="85" t="s">
        <v>630</v>
      </c>
      <c r="D563" s="104" t="s">
        <v>661</v>
      </c>
      <c r="E563" s="90">
        <v>6</v>
      </c>
      <c r="F563" s="91">
        <v>7.56</v>
      </c>
      <c r="G563" s="91">
        <f t="shared" si="11"/>
        <v>45.36</v>
      </c>
    </row>
    <row r="564" spans="1:7" ht="15.75" x14ac:dyDescent="0.25">
      <c r="A564" s="115" t="s">
        <v>1302</v>
      </c>
      <c r="B564" s="104" t="s">
        <v>660</v>
      </c>
      <c r="C564" s="85" t="s">
        <v>631</v>
      </c>
      <c r="D564" s="104" t="s">
        <v>661</v>
      </c>
      <c r="E564" s="90">
        <v>23</v>
      </c>
      <c r="F564" s="91">
        <v>2.12</v>
      </c>
      <c r="G564" s="91">
        <f t="shared" si="11"/>
        <v>48.760000000000005</v>
      </c>
    </row>
    <row r="565" spans="1:7" ht="15.75" x14ac:dyDescent="0.25">
      <c r="A565" s="115" t="s">
        <v>1303</v>
      </c>
      <c r="B565" s="104" t="s">
        <v>660</v>
      </c>
      <c r="C565" s="85" t="s">
        <v>632</v>
      </c>
      <c r="D565" s="104" t="s">
        <v>661</v>
      </c>
      <c r="E565" s="90">
        <v>2</v>
      </c>
      <c r="F565" s="91">
        <v>3.88</v>
      </c>
      <c r="G565" s="91">
        <f t="shared" si="11"/>
        <v>7.76</v>
      </c>
    </row>
    <row r="566" spans="1:7" ht="15.75" x14ac:dyDescent="0.25">
      <c r="A566" s="115" t="s">
        <v>1304</v>
      </c>
      <c r="B566" s="104" t="s">
        <v>660</v>
      </c>
      <c r="C566" s="85" t="s">
        <v>633</v>
      </c>
      <c r="D566" s="104" t="s">
        <v>661</v>
      </c>
      <c r="E566" s="90">
        <v>6</v>
      </c>
      <c r="F566" s="91">
        <v>7.76</v>
      </c>
      <c r="G566" s="91">
        <f t="shared" si="11"/>
        <v>46.56</v>
      </c>
    </row>
    <row r="567" spans="1:7" ht="15.75" x14ac:dyDescent="0.25">
      <c r="A567" s="115" t="s">
        <v>1305</v>
      </c>
      <c r="B567" s="104" t="s">
        <v>660</v>
      </c>
      <c r="C567" s="85" t="s">
        <v>634</v>
      </c>
      <c r="D567" s="104" t="s">
        <v>661</v>
      </c>
      <c r="E567" s="90">
        <v>1</v>
      </c>
      <c r="F567" s="91">
        <v>327.27999999999997</v>
      </c>
      <c r="G567" s="91">
        <f t="shared" si="11"/>
        <v>327.27999999999997</v>
      </c>
    </row>
    <row r="568" spans="1:7" ht="15.75" x14ac:dyDescent="0.25">
      <c r="A568" s="115" t="s">
        <v>1306</v>
      </c>
      <c r="B568" s="104" t="s">
        <v>660</v>
      </c>
      <c r="C568" s="85" t="s">
        <v>635</v>
      </c>
      <c r="D568" s="104" t="s">
        <v>661</v>
      </c>
      <c r="E568" s="90">
        <v>6</v>
      </c>
      <c r="F568" s="91">
        <v>36</v>
      </c>
      <c r="G568" s="91">
        <f t="shared" si="11"/>
        <v>216</v>
      </c>
    </row>
    <row r="569" spans="1:7" ht="15.75" x14ac:dyDescent="0.25">
      <c r="A569" s="115" t="s">
        <v>1307</v>
      </c>
      <c r="B569" s="104" t="s">
        <v>660</v>
      </c>
      <c r="C569" s="85" t="s">
        <v>332</v>
      </c>
      <c r="D569" s="104" t="s">
        <v>661</v>
      </c>
      <c r="E569" s="90">
        <v>50000</v>
      </c>
      <c r="F569" s="91">
        <v>2.2999999999999998</v>
      </c>
      <c r="G569" s="91">
        <f>E569*F569</f>
        <v>114999.99999999999</v>
      </c>
    </row>
    <row r="570" spans="1:7" ht="15.75" x14ac:dyDescent="0.25">
      <c r="A570" s="115" t="s">
        <v>1308</v>
      </c>
      <c r="B570" s="104" t="s">
        <v>660</v>
      </c>
      <c r="C570" s="85" t="s">
        <v>333</v>
      </c>
      <c r="D570" s="104" t="s">
        <v>661</v>
      </c>
      <c r="E570" s="90">
        <v>32000</v>
      </c>
      <c r="F570" s="91">
        <v>2.8</v>
      </c>
      <c r="G570" s="91">
        <f t="shared" ref="G570:G593" si="12">E570*F570</f>
        <v>89600</v>
      </c>
    </row>
    <row r="571" spans="1:7" ht="15.75" x14ac:dyDescent="0.25">
      <c r="A571" s="115" t="s">
        <v>1309</v>
      </c>
      <c r="B571" s="104" t="s">
        <v>660</v>
      </c>
      <c r="C571" s="85" t="s">
        <v>334</v>
      </c>
      <c r="D571" s="104" t="s">
        <v>661</v>
      </c>
      <c r="E571" s="90">
        <v>24550</v>
      </c>
      <c r="F571" s="91">
        <v>3</v>
      </c>
      <c r="G571" s="91">
        <f t="shared" si="12"/>
        <v>73650</v>
      </c>
    </row>
    <row r="572" spans="1:7" ht="15.75" x14ac:dyDescent="0.25">
      <c r="A572" s="115" t="s">
        <v>1310</v>
      </c>
      <c r="B572" s="104" t="s">
        <v>660</v>
      </c>
      <c r="C572" s="85" t="s">
        <v>335</v>
      </c>
      <c r="D572" s="104" t="s">
        <v>661</v>
      </c>
      <c r="E572" s="90">
        <v>12000</v>
      </c>
      <c r="F572" s="91">
        <v>6.5</v>
      </c>
      <c r="G572" s="91">
        <f t="shared" si="12"/>
        <v>78000</v>
      </c>
    </row>
    <row r="573" spans="1:7" ht="15.75" x14ac:dyDescent="0.25">
      <c r="A573" s="115" t="s">
        <v>1311</v>
      </c>
      <c r="B573" s="104" t="s">
        <v>660</v>
      </c>
      <c r="C573" s="85" t="s">
        <v>638</v>
      </c>
      <c r="D573" s="104" t="s">
        <v>661</v>
      </c>
      <c r="E573" s="90">
        <v>24000</v>
      </c>
      <c r="F573" s="91">
        <v>1.8</v>
      </c>
      <c r="G573" s="91">
        <f t="shared" si="12"/>
        <v>43200</v>
      </c>
    </row>
    <row r="574" spans="1:7" ht="15.75" x14ac:dyDescent="0.25">
      <c r="A574" s="115" t="s">
        <v>1312</v>
      </c>
      <c r="B574" s="104" t="s">
        <v>660</v>
      </c>
      <c r="C574" s="85" t="s">
        <v>639</v>
      </c>
      <c r="D574" s="104" t="s">
        <v>661</v>
      </c>
      <c r="E574" s="90">
        <v>30000</v>
      </c>
      <c r="F574" s="91">
        <v>2.2000000000000002</v>
      </c>
      <c r="G574" s="91">
        <f t="shared" si="12"/>
        <v>66000</v>
      </c>
    </row>
    <row r="575" spans="1:7" ht="15.75" x14ac:dyDescent="0.25">
      <c r="A575" s="115" t="s">
        <v>1313</v>
      </c>
      <c r="B575" s="104" t="s">
        <v>660</v>
      </c>
      <c r="C575" s="85" t="s">
        <v>640</v>
      </c>
      <c r="D575" s="104" t="s">
        <v>661</v>
      </c>
      <c r="E575" s="90">
        <v>5000</v>
      </c>
      <c r="F575" s="91">
        <v>2.5</v>
      </c>
      <c r="G575" s="91">
        <f t="shared" si="12"/>
        <v>12500</v>
      </c>
    </row>
    <row r="576" spans="1:7" ht="15.75" x14ac:dyDescent="0.25">
      <c r="A576" s="115" t="s">
        <v>1314</v>
      </c>
      <c r="B576" s="104" t="s">
        <v>660</v>
      </c>
      <c r="C576" s="85" t="s">
        <v>641</v>
      </c>
      <c r="D576" s="104" t="s">
        <v>661</v>
      </c>
      <c r="E576" s="90">
        <v>5000</v>
      </c>
      <c r="F576" s="91">
        <v>3</v>
      </c>
      <c r="G576" s="91">
        <f t="shared" si="12"/>
        <v>15000</v>
      </c>
    </row>
    <row r="577" spans="1:7" ht="15.75" x14ac:dyDescent="0.25">
      <c r="A577" s="115" t="s">
        <v>1315</v>
      </c>
      <c r="B577" s="104" t="s">
        <v>660</v>
      </c>
      <c r="C577" s="85" t="s">
        <v>642</v>
      </c>
      <c r="D577" s="104" t="s">
        <v>661</v>
      </c>
      <c r="E577" s="90">
        <v>4000</v>
      </c>
      <c r="F577" s="91">
        <v>3.8</v>
      </c>
      <c r="G577" s="91">
        <f t="shared" si="12"/>
        <v>15200</v>
      </c>
    </row>
    <row r="578" spans="1:7" ht="15.75" x14ac:dyDescent="0.25">
      <c r="A578" s="115" t="s">
        <v>1316</v>
      </c>
      <c r="B578" s="104" t="s">
        <v>660</v>
      </c>
      <c r="C578" s="85" t="s">
        <v>643</v>
      </c>
      <c r="D578" s="104" t="s">
        <v>661</v>
      </c>
      <c r="E578" s="90">
        <v>2400</v>
      </c>
      <c r="F578" s="91">
        <v>4.4000000000000004</v>
      </c>
      <c r="G578" s="91">
        <f t="shared" si="12"/>
        <v>10560</v>
      </c>
    </row>
    <row r="579" spans="1:7" ht="15.75" x14ac:dyDescent="0.25">
      <c r="A579" s="115" t="s">
        <v>1317</v>
      </c>
      <c r="B579" s="104" t="s">
        <v>660</v>
      </c>
      <c r="C579" s="85" t="s">
        <v>644</v>
      </c>
      <c r="D579" s="104" t="s">
        <v>661</v>
      </c>
      <c r="E579" s="90">
        <v>3600</v>
      </c>
      <c r="F579" s="91">
        <v>4.4000000000000004</v>
      </c>
      <c r="G579" s="91">
        <f t="shared" si="12"/>
        <v>15840.000000000002</v>
      </c>
    </row>
    <row r="580" spans="1:7" ht="15.75" x14ac:dyDescent="0.25">
      <c r="A580" s="115" t="s">
        <v>1318</v>
      </c>
      <c r="B580" s="104" t="s">
        <v>660</v>
      </c>
      <c r="C580" s="85" t="s">
        <v>645</v>
      </c>
      <c r="D580" s="104" t="s">
        <v>661</v>
      </c>
      <c r="E580" s="90">
        <v>2400</v>
      </c>
      <c r="F580" s="91">
        <v>4.4000000000000004</v>
      </c>
      <c r="G580" s="91">
        <f t="shared" si="12"/>
        <v>10560</v>
      </c>
    </row>
    <row r="581" spans="1:7" ht="15.75" x14ac:dyDescent="0.25">
      <c r="A581" s="115" t="s">
        <v>1319</v>
      </c>
      <c r="B581" s="104" t="s">
        <v>660</v>
      </c>
      <c r="C581" s="85" t="s">
        <v>646</v>
      </c>
      <c r="D581" s="104" t="s">
        <v>661</v>
      </c>
      <c r="E581" s="90">
        <v>240</v>
      </c>
      <c r="F581" s="91">
        <v>4.4000000000000004</v>
      </c>
      <c r="G581" s="91">
        <f t="shared" si="12"/>
        <v>1056</v>
      </c>
    </row>
    <row r="582" spans="1:7" ht="15.75" x14ac:dyDescent="0.25">
      <c r="A582" s="115" t="s">
        <v>1320</v>
      </c>
      <c r="B582" s="104" t="s">
        <v>660</v>
      </c>
      <c r="C582" s="85" t="s">
        <v>647</v>
      </c>
      <c r="D582" s="104" t="s">
        <v>661</v>
      </c>
      <c r="E582" s="90">
        <v>1800</v>
      </c>
      <c r="F582" s="91">
        <v>4.4000000000000004</v>
      </c>
      <c r="G582" s="91">
        <f t="shared" si="12"/>
        <v>7920.0000000000009</v>
      </c>
    </row>
    <row r="583" spans="1:7" ht="15.75" x14ac:dyDescent="0.25">
      <c r="A583" s="115" t="s">
        <v>1321</v>
      </c>
      <c r="B583" s="104" t="s">
        <v>660</v>
      </c>
      <c r="C583" s="85" t="s">
        <v>648</v>
      </c>
      <c r="D583" s="104" t="s">
        <v>661</v>
      </c>
      <c r="E583" s="90">
        <v>3000</v>
      </c>
      <c r="F583" s="91">
        <v>4.4000000000000004</v>
      </c>
      <c r="G583" s="91">
        <f t="shared" si="12"/>
        <v>13200.000000000002</v>
      </c>
    </row>
    <row r="584" spans="1:7" ht="15.75" x14ac:dyDescent="0.25">
      <c r="A584" s="115" t="s">
        <v>1322</v>
      </c>
      <c r="B584" s="104" t="s">
        <v>660</v>
      </c>
      <c r="C584" s="85" t="s">
        <v>649</v>
      </c>
      <c r="D584" s="104" t="s">
        <v>661</v>
      </c>
      <c r="E584" s="90">
        <v>1800</v>
      </c>
      <c r="F584" s="91">
        <v>4.4000000000000004</v>
      </c>
      <c r="G584" s="91">
        <f t="shared" si="12"/>
        <v>7920.0000000000009</v>
      </c>
    </row>
    <row r="585" spans="1:7" ht="15.75" x14ac:dyDescent="0.25">
      <c r="A585" s="115" t="s">
        <v>1323</v>
      </c>
      <c r="B585" s="104" t="s">
        <v>660</v>
      </c>
      <c r="C585" s="85" t="s">
        <v>650</v>
      </c>
      <c r="D585" s="104" t="s">
        <v>661</v>
      </c>
      <c r="E585" s="90">
        <v>300</v>
      </c>
      <c r="F585" s="91">
        <v>4.4000000000000004</v>
      </c>
      <c r="G585" s="91">
        <f t="shared" si="12"/>
        <v>1320</v>
      </c>
    </row>
    <row r="586" spans="1:7" ht="15.75" x14ac:dyDescent="0.25">
      <c r="A586" s="115" t="s">
        <v>1324</v>
      </c>
      <c r="B586" s="104" t="s">
        <v>660</v>
      </c>
      <c r="C586" s="85" t="s">
        <v>651</v>
      </c>
      <c r="D586" s="104" t="s">
        <v>666</v>
      </c>
      <c r="E586" s="90">
        <v>12000</v>
      </c>
      <c r="F586" s="91">
        <v>1.5</v>
      </c>
      <c r="G586" s="91">
        <f t="shared" si="12"/>
        <v>18000</v>
      </c>
    </row>
    <row r="587" spans="1:7" ht="15.75" x14ac:dyDescent="0.25">
      <c r="A587" s="115" t="s">
        <v>1325</v>
      </c>
      <c r="B587" s="104" t="s">
        <v>660</v>
      </c>
      <c r="C587" s="85" t="s">
        <v>652</v>
      </c>
      <c r="D587" s="104" t="s">
        <v>666</v>
      </c>
      <c r="E587" s="90">
        <v>2381</v>
      </c>
      <c r="F587" s="91">
        <v>1</v>
      </c>
      <c r="G587" s="91">
        <f t="shared" si="12"/>
        <v>2381</v>
      </c>
    </row>
    <row r="588" spans="1:7" ht="15.75" x14ac:dyDescent="0.25">
      <c r="A588" s="115" t="s">
        <v>1326</v>
      </c>
      <c r="B588" s="104" t="s">
        <v>660</v>
      </c>
      <c r="C588" s="85" t="s">
        <v>653</v>
      </c>
      <c r="D588" s="104" t="s">
        <v>661</v>
      </c>
      <c r="E588" s="90">
        <v>12000</v>
      </c>
      <c r="F588" s="91">
        <v>2.2000000000000002</v>
      </c>
      <c r="G588" s="91">
        <f t="shared" si="12"/>
        <v>26400.000000000004</v>
      </c>
    </row>
    <row r="589" spans="1:7" ht="15.75" x14ac:dyDescent="0.25">
      <c r="A589" s="115" t="s">
        <v>1327</v>
      </c>
      <c r="B589" s="104" t="s">
        <v>660</v>
      </c>
      <c r="C589" s="85" t="s">
        <v>654</v>
      </c>
      <c r="D589" s="104" t="s">
        <v>661</v>
      </c>
      <c r="E589" s="90">
        <v>18000</v>
      </c>
      <c r="F589" s="91">
        <v>2.2000000000000002</v>
      </c>
      <c r="G589" s="91">
        <f t="shared" si="12"/>
        <v>39600</v>
      </c>
    </row>
    <row r="590" spans="1:7" ht="15.75" x14ac:dyDescent="0.25">
      <c r="A590" s="115" t="s">
        <v>1328</v>
      </c>
      <c r="B590" s="104" t="s">
        <v>660</v>
      </c>
      <c r="C590" s="85" t="s">
        <v>655</v>
      </c>
      <c r="D590" s="104" t="s">
        <v>661</v>
      </c>
      <c r="E590" s="90">
        <v>12000</v>
      </c>
      <c r="F590" s="91">
        <v>2.2000000000000002</v>
      </c>
      <c r="G590" s="91">
        <f t="shared" si="12"/>
        <v>26400.000000000004</v>
      </c>
    </row>
    <row r="591" spans="1:7" ht="15.75" x14ac:dyDescent="0.25">
      <c r="A591" s="115" t="s">
        <v>1329</v>
      </c>
      <c r="B591" s="104" t="s">
        <v>660</v>
      </c>
      <c r="C591" s="85" t="s">
        <v>656</v>
      </c>
      <c r="D591" s="104" t="s">
        <v>661</v>
      </c>
      <c r="E591" s="90">
        <v>42000</v>
      </c>
      <c r="F591" s="91">
        <v>2.2000000000000002</v>
      </c>
      <c r="G591" s="91">
        <f t="shared" si="12"/>
        <v>92400.000000000015</v>
      </c>
    </row>
    <row r="592" spans="1:7" ht="15.75" x14ac:dyDescent="0.25">
      <c r="A592" s="115" t="s">
        <v>1330</v>
      </c>
      <c r="B592" s="104" t="s">
        <v>660</v>
      </c>
      <c r="C592" s="85" t="s">
        <v>657</v>
      </c>
      <c r="D592" s="104" t="s">
        <v>661</v>
      </c>
      <c r="E592" s="90">
        <v>12000</v>
      </c>
      <c r="F592" s="91">
        <v>2.2000000000000002</v>
      </c>
      <c r="G592" s="91">
        <f t="shared" si="12"/>
        <v>26400.000000000004</v>
      </c>
    </row>
    <row r="593" spans="1:7" ht="15.75" x14ac:dyDescent="0.25">
      <c r="A593" s="115" t="s">
        <v>1331</v>
      </c>
      <c r="B593" s="104" t="s">
        <v>660</v>
      </c>
      <c r="C593" s="85" t="s">
        <v>658</v>
      </c>
      <c r="D593" s="104" t="s">
        <v>661</v>
      </c>
      <c r="E593" s="90">
        <v>8400</v>
      </c>
      <c r="F593" s="91">
        <v>2.2000000000000002</v>
      </c>
      <c r="G593" s="91">
        <f t="shared" si="12"/>
        <v>18480</v>
      </c>
    </row>
    <row r="594" spans="1:7" ht="15.75" x14ac:dyDescent="0.25">
      <c r="A594" s="67"/>
      <c r="B594" s="67"/>
      <c r="C594" s="85"/>
      <c r="D594" s="67"/>
      <c r="E594" s="90"/>
      <c r="F594" s="91"/>
      <c r="G594" s="91"/>
    </row>
    <row r="595" spans="1:7" x14ac:dyDescent="0.25">
      <c r="F595" s="103" t="s">
        <v>659</v>
      </c>
      <c r="G595" s="91">
        <f>SUM(G12:G594)</f>
        <v>1781926.6640000001</v>
      </c>
    </row>
  </sheetData>
  <mergeCells count="5">
    <mergeCell ref="E9:E11"/>
    <mergeCell ref="F9:F11"/>
    <mergeCell ref="G9:G11"/>
    <mergeCell ref="A1:G1"/>
    <mergeCell ref="A2:G2"/>
  </mergeCells>
  <pageMargins left="0.7" right="0.7" top="0.75" bottom="0.75" header="0.3" footer="0.3"/>
  <pageSetup paperSize="9" scale="55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Layout" zoomScaleNormal="100" workbookViewId="0">
      <selection sqref="A1:C1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1535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2016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216074.44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2010526.71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161412.48000000001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2428413.63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36359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SUM(B26:B29)</f>
        <v>-421636.11</v>
      </c>
      <c r="D25" s="10"/>
      <c r="F25" s="16"/>
    </row>
    <row r="26" spans="1:6" s="2" customFormat="1" ht="15" customHeight="1" x14ac:dyDescent="0.25">
      <c r="A26" s="24" t="s">
        <v>20</v>
      </c>
      <c r="B26" s="37">
        <v>-222816.31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-174363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-25823</v>
      </c>
      <c r="C28" s="43"/>
      <c r="D28" s="10"/>
      <c r="F28" s="16"/>
    </row>
    <row r="29" spans="1:6" s="2" customFormat="1" ht="15" customHeight="1" x14ac:dyDescent="0.25">
      <c r="A29" s="24" t="s">
        <v>73</v>
      </c>
      <c r="B29" s="37">
        <v>1366.2</v>
      </c>
      <c r="C29" s="43"/>
      <c r="D29" s="10"/>
      <c r="F29" s="16"/>
    </row>
    <row r="30" spans="1:6" s="2" customFormat="1" ht="16.5" customHeight="1" x14ac:dyDescent="0.25">
      <c r="A30" s="51" t="s">
        <v>37</v>
      </c>
      <c r="B30" s="33"/>
      <c r="C30" s="43">
        <v>202022.39999999999</v>
      </c>
      <c r="D30" s="10"/>
      <c r="F30" s="16"/>
    </row>
    <row r="31" spans="1:6" s="2" customFormat="1" ht="15" customHeight="1" x14ac:dyDescent="0.25">
      <c r="A31" s="24" t="s">
        <v>24</v>
      </c>
      <c r="B31" s="33"/>
      <c r="C31" s="43"/>
      <c r="D31" s="10"/>
      <c r="F31" s="16"/>
    </row>
    <row r="32" spans="1:6" s="2" customFormat="1" ht="15" customHeight="1" x14ac:dyDescent="0.25">
      <c r="A32" s="59" t="s">
        <v>72</v>
      </c>
      <c r="B32" s="36"/>
      <c r="C32" s="43">
        <v>2187561.5299999998</v>
      </c>
      <c r="D32" s="10"/>
      <c r="F32" s="16"/>
    </row>
    <row r="33" spans="1:6" s="2" customFormat="1" ht="15" customHeight="1" x14ac:dyDescent="0.25">
      <c r="A33" s="24" t="s">
        <v>71</v>
      </c>
      <c r="B33" s="33"/>
      <c r="C33" s="43"/>
      <c r="D33" s="10"/>
      <c r="F33" s="16"/>
    </row>
    <row r="34" spans="1:6" s="2" customFormat="1" ht="15" customHeight="1" x14ac:dyDescent="0.25">
      <c r="A34" s="23" t="s">
        <v>25</v>
      </c>
      <c r="B34" s="33"/>
      <c r="C34" s="47">
        <f>SUM(C23:C32)</f>
        <v>2004306.8199999998</v>
      </c>
      <c r="D34" s="10"/>
      <c r="F34" s="16"/>
    </row>
    <row r="35" spans="1:6" s="2" customFormat="1" ht="15" customHeight="1" x14ac:dyDescent="0.25">
      <c r="A35" s="24"/>
      <c r="B35" s="33"/>
      <c r="C35" s="42"/>
      <c r="D35" s="10"/>
      <c r="F35" s="16"/>
    </row>
    <row r="36" spans="1:6" s="2" customFormat="1" ht="15" customHeight="1" x14ac:dyDescent="0.25">
      <c r="A36" s="28" t="s">
        <v>26</v>
      </c>
      <c r="B36" s="33"/>
      <c r="C36" s="42"/>
      <c r="D36" s="10"/>
      <c r="F36" s="16"/>
    </row>
    <row r="37" spans="1:6" s="2" customFormat="1" ht="15" customHeight="1" x14ac:dyDescent="0.25">
      <c r="A37" s="51" t="s">
        <v>47</v>
      </c>
      <c r="B37" s="33"/>
      <c r="C37" s="43">
        <v>221680</v>
      </c>
      <c r="D37" s="10"/>
      <c r="F37" s="16"/>
    </row>
    <row r="38" spans="1:6" s="2" customFormat="1" ht="15" customHeight="1" x14ac:dyDescent="0.25">
      <c r="A38" s="24" t="s">
        <v>27</v>
      </c>
      <c r="B38" s="35"/>
      <c r="C38" s="45"/>
      <c r="D38" s="10"/>
      <c r="F38" s="16"/>
    </row>
    <row r="39" spans="1:6" s="2" customFormat="1" ht="15" customHeight="1" x14ac:dyDescent="0.25">
      <c r="A39" s="51" t="s">
        <v>39</v>
      </c>
      <c r="B39" s="22"/>
      <c r="C39" s="45">
        <v>201617.53</v>
      </c>
      <c r="D39" s="8"/>
      <c r="F39" s="16"/>
    </row>
    <row r="40" spans="1:6" s="2" customFormat="1" ht="15" customHeight="1" x14ac:dyDescent="0.25">
      <c r="A40" s="24" t="s">
        <v>28</v>
      </c>
      <c r="B40" s="35"/>
      <c r="C40" s="45"/>
      <c r="D40" s="10"/>
      <c r="F40" s="16"/>
    </row>
    <row r="41" spans="1:6" s="2" customFormat="1" ht="15" customHeight="1" x14ac:dyDescent="0.25">
      <c r="A41" s="51" t="s">
        <v>40</v>
      </c>
      <c r="B41" s="54"/>
      <c r="C41" s="48">
        <v>809.28</v>
      </c>
      <c r="D41" s="1"/>
    </row>
    <row r="42" spans="1:6" s="2" customFormat="1" ht="15" customHeight="1" x14ac:dyDescent="0.25">
      <c r="A42" s="9" t="s">
        <v>29</v>
      </c>
      <c r="B42" s="54"/>
      <c r="C42" s="48"/>
      <c r="D42" s="1"/>
    </row>
    <row r="43" spans="1:6" s="2" customFormat="1" ht="15" customHeight="1" x14ac:dyDescent="0.25">
      <c r="A43" s="11" t="s">
        <v>30</v>
      </c>
      <c r="B43" s="11"/>
      <c r="C43" s="49">
        <f>SUM(C37:C42)</f>
        <v>424106.81000000006</v>
      </c>
      <c r="D43" s="1"/>
    </row>
    <row r="44" spans="1:6" s="2" customFormat="1" ht="15" customHeight="1" x14ac:dyDescent="0.25">
      <c r="A44" s="1"/>
      <c r="B44" s="1"/>
    </row>
    <row r="45" spans="1:6" s="2" customFormat="1" ht="18" customHeight="1" x14ac:dyDescent="0.25">
      <c r="A45" s="1"/>
      <c r="B45" s="1"/>
    </row>
    <row r="46" spans="1:6" x14ac:dyDescent="0.25">
      <c r="A46" s="200" t="s">
        <v>1336</v>
      </c>
      <c r="B46" s="200"/>
    </row>
  </sheetData>
  <mergeCells count="2">
    <mergeCell ref="A1:C1"/>
    <mergeCell ref="A46:B46"/>
  </mergeCells>
  <pageMargins left="0.7" right="0.7" top="0.75" bottom="0.75" header="0.3" footer="0.3"/>
  <pageSetup paperSize="9" scale="95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view="pageLayout" topLeftCell="A6" zoomScaleNormal="100" workbookViewId="0">
      <selection activeCell="B16" sqref="B16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3" ht="18" x14ac:dyDescent="0.25">
      <c r="A1" s="201" t="s">
        <v>1335</v>
      </c>
      <c r="B1" s="201"/>
      <c r="C1" s="201"/>
    </row>
    <row r="2" spans="1:3" ht="15.75" x14ac:dyDescent="0.25">
      <c r="A2" s="3"/>
      <c r="B2" s="3"/>
      <c r="C2" s="2"/>
    </row>
    <row r="3" spans="1:3" x14ac:dyDescent="0.25">
      <c r="A3" s="39" t="s">
        <v>0</v>
      </c>
      <c r="B3" s="52">
        <v>2016</v>
      </c>
      <c r="C3" s="41"/>
    </row>
    <row r="4" spans="1:3" x14ac:dyDescent="0.25">
      <c r="A4" s="39" t="s">
        <v>1</v>
      </c>
      <c r="B4" s="52">
        <v>20453237223</v>
      </c>
      <c r="C4" s="41"/>
    </row>
    <row r="5" spans="1:3" x14ac:dyDescent="0.25">
      <c r="A5" s="39" t="s">
        <v>2</v>
      </c>
      <c r="B5" s="52" t="s">
        <v>667</v>
      </c>
      <c r="C5" s="41"/>
    </row>
    <row r="6" spans="1:3" ht="23.25" x14ac:dyDescent="0.35">
      <c r="A6" s="4"/>
      <c r="B6" s="4"/>
      <c r="C6" s="5"/>
    </row>
    <row r="7" spans="1:3" x14ac:dyDescent="0.25">
      <c r="A7" s="17"/>
      <c r="B7" s="202" t="s">
        <v>42</v>
      </c>
      <c r="C7" s="203"/>
    </row>
    <row r="8" spans="1:3" x14ac:dyDescent="0.25">
      <c r="A8" s="20"/>
      <c r="B8" s="204" t="s">
        <v>43</v>
      </c>
      <c r="C8" s="205"/>
    </row>
    <row r="9" spans="1:3" x14ac:dyDescent="0.25">
      <c r="A9" s="19"/>
      <c r="B9" s="19"/>
      <c r="C9" s="8"/>
    </row>
    <row r="10" spans="1:3" x14ac:dyDescent="0.25">
      <c r="A10" s="24" t="s">
        <v>16</v>
      </c>
      <c r="B10" s="43">
        <v>216074.44</v>
      </c>
      <c r="C10" s="43"/>
    </row>
    <row r="11" spans="1:3" x14ac:dyDescent="0.25">
      <c r="A11" s="24" t="s">
        <v>17</v>
      </c>
      <c r="B11" s="43">
        <v>2010526.71</v>
      </c>
      <c r="C11" s="43"/>
    </row>
    <row r="12" spans="1:3" x14ac:dyDescent="0.25">
      <c r="A12" s="51" t="s">
        <v>33</v>
      </c>
      <c r="B12" s="43">
        <f>'INV 2015'!C16</f>
        <v>40400</v>
      </c>
      <c r="C12" s="43"/>
    </row>
    <row r="13" spans="1:3" x14ac:dyDescent="0.25">
      <c r="A13" s="51" t="s">
        <v>34</v>
      </c>
      <c r="B13" s="43">
        <v>161412.48000000001</v>
      </c>
      <c r="C13" s="43"/>
    </row>
    <row r="14" spans="1:3" x14ac:dyDescent="0.25">
      <c r="A14" s="51" t="s">
        <v>44</v>
      </c>
      <c r="B14" s="43"/>
      <c r="C14" s="43">
        <v>36359</v>
      </c>
    </row>
    <row r="15" spans="1:3" ht="25.5" x14ac:dyDescent="0.25">
      <c r="A15" s="50" t="s">
        <v>45</v>
      </c>
      <c r="B15" s="33"/>
      <c r="C15" s="43">
        <f>-(423002.31-1366.2)</f>
        <v>-421636.11</v>
      </c>
    </row>
    <row r="16" spans="1:3" x14ac:dyDescent="0.25">
      <c r="A16" s="51" t="s">
        <v>46</v>
      </c>
      <c r="B16" s="33"/>
      <c r="C16" s="43">
        <v>202022.39999999999</v>
      </c>
    </row>
    <row r="17" spans="1:3" x14ac:dyDescent="0.25">
      <c r="A17" s="51" t="str">
        <f>'INV 2014'!A31</f>
        <v>45   Obligaciones financieras</v>
      </c>
      <c r="B17" s="36"/>
      <c r="C17" s="43">
        <v>2187561.5299999998</v>
      </c>
    </row>
    <row r="18" spans="1:3" x14ac:dyDescent="0.25">
      <c r="A18" s="51" t="s">
        <v>47</v>
      </c>
      <c r="B18" s="33"/>
      <c r="C18" s="43">
        <f>'INV 2015'!C37</f>
        <v>221680</v>
      </c>
    </row>
    <row r="19" spans="1:3" x14ac:dyDescent="0.25">
      <c r="A19" s="51" t="s">
        <v>39</v>
      </c>
      <c r="B19" s="22"/>
      <c r="C19" s="45">
        <v>201617.53</v>
      </c>
    </row>
    <row r="20" spans="1:3" x14ac:dyDescent="0.25">
      <c r="A20" s="51" t="s">
        <v>40</v>
      </c>
      <c r="B20" s="54"/>
      <c r="C20" s="48">
        <v>809.28</v>
      </c>
    </row>
    <row r="21" spans="1:3" x14ac:dyDescent="0.25">
      <c r="A21" s="11" t="s">
        <v>30</v>
      </c>
      <c r="B21" s="53">
        <f>SUM(B10:B20)</f>
        <v>2428413.63</v>
      </c>
      <c r="C21" s="53">
        <f>SUM(C10:C20)</f>
        <v>2428413.6299999994</v>
      </c>
    </row>
    <row r="22" spans="1:3" x14ac:dyDescent="0.25">
      <c r="A22" s="1"/>
      <c r="B22" s="1"/>
      <c r="C22" s="2"/>
    </row>
    <row r="23" spans="1:3" x14ac:dyDescent="0.25">
      <c r="A23" s="1"/>
      <c r="B23" s="60"/>
      <c r="C23" s="130"/>
    </row>
    <row r="24" spans="1:3" x14ac:dyDescent="0.25">
      <c r="A24" s="200" t="s">
        <v>1336</v>
      </c>
      <c r="B24" s="200"/>
    </row>
  </sheetData>
  <mergeCells count="4">
    <mergeCell ref="A1:C1"/>
    <mergeCell ref="B7:C7"/>
    <mergeCell ref="B8:C8"/>
    <mergeCell ref="A24:B24"/>
  </mergeCells>
  <pageMargins left="0.7" right="0.7" top="0.75" bottom="0.75" header="0.3" footer="0.3"/>
  <pageSetup paperSize="9" scale="95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topLeftCell="A4" zoomScaleNormal="100" workbookViewId="0">
      <selection activeCell="C20" sqref="C20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1334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2016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1738479.83</v>
      </c>
      <c r="C10" s="10"/>
    </row>
    <row r="11" spans="1:3" s="2" customFormat="1" x14ac:dyDescent="0.25">
      <c r="A11" s="9" t="s">
        <v>5</v>
      </c>
      <c r="B11" s="48">
        <v>1411647</v>
      </c>
      <c r="C11" s="10"/>
    </row>
    <row r="12" spans="1:3" s="2" customFormat="1" x14ac:dyDescent="0.25">
      <c r="A12" s="11" t="s">
        <v>50</v>
      </c>
      <c r="B12" s="49">
        <f>B10-B11</f>
        <v>326832.83000000007</v>
      </c>
      <c r="C12" s="10"/>
    </row>
    <row r="13" spans="1:3" s="2" customFormat="1" x14ac:dyDescent="0.25">
      <c r="A13" s="55" t="s">
        <v>6</v>
      </c>
      <c r="B13" s="48">
        <v>30919.35</v>
      </c>
      <c r="C13" s="10"/>
    </row>
    <row r="14" spans="1:3" s="2" customFormat="1" x14ac:dyDescent="0.25">
      <c r="A14" s="55" t="s">
        <v>7</v>
      </c>
      <c r="B14" s="48">
        <v>196598.06</v>
      </c>
      <c r="C14" s="10"/>
    </row>
    <row r="15" spans="1:3" s="2" customFormat="1" x14ac:dyDescent="0.25">
      <c r="A15" s="11" t="s">
        <v>51</v>
      </c>
      <c r="B15" s="49">
        <f>B12-B13-B14</f>
        <v>99315.4200000001</v>
      </c>
      <c r="C15" s="10"/>
    </row>
    <row r="16" spans="1:3" s="2" customFormat="1" x14ac:dyDescent="0.25">
      <c r="A16" s="9" t="s">
        <v>8</v>
      </c>
      <c r="B16" s="48">
        <v>98191</v>
      </c>
      <c r="C16" s="10"/>
    </row>
    <row r="17" spans="1:3" s="2" customFormat="1" x14ac:dyDescent="0.25">
      <c r="A17" s="9" t="s">
        <v>52</v>
      </c>
      <c r="B17" s="48">
        <v>0</v>
      </c>
      <c r="C17" s="10"/>
    </row>
    <row r="18" spans="1:3" s="2" customFormat="1" x14ac:dyDescent="0.25">
      <c r="A18" s="12" t="s">
        <v>53</v>
      </c>
      <c r="B18" s="49">
        <f>B15-B16</f>
        <v>1124.4200000001001</v>
      </c>
      <c r="C18" s="10"/>
    </row>
    <row r="19" spans="1:3" s="2" customFormat="1" x14ac:dyDescent="0.25">
      <c r="A19" s="9" t="s">
        <v>9</v>
      </c>
      <c r="B19" s="48">
        <v>314.8</v>
      </c>
      <c r="C19" s="10"/>
    </row>
    <row r="20" spans="1:3" s="2" customFormat="1" x14ac:dyDescent="0.25">
      <c r="A20" s="12" t="s">
        <v>54</v>
      </c>
      <c r="B20" s="49">
        <f>B18-B19</f>
        <v>809.62000000010016</v>
      </c>
      <c r="C20" s="10"/>
    </row>
    <row r="21" spans="1:3" s="2" customFormat="1" x14ac:dyDescent="0.25"/>
    <row r="22" spans="1:3" s="2" customFormat="1" x14ac:dyDescent="0.25">
      <c r="A22" s="200" t="s">
        <v>1336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view="pageLayout" topLeftCell="A271" zoomScale="90" zoomScaleNormal="100" zoomScalePageLayoutView="90" workbookViewId="0">
      <selection activeCell="F285" sqref="F285"/>
    </sheetView>
  </sheetViews>
  <sheetFormatPr baseColWidth="10" defaultRowHeight="15" x14ac:dyDescent="0.25"/>
  <cols>
    <col min="1" max="1" width="14" style="167" customWidth="1"/>
    <col min="2" max="2" width="13.7109375" style="167" customWidth="1"/>
    <col min="3" max="3" width="30.28515625" style="167" customWidth="1"/>
    <col min="4" max="4" width="19.42578125" style="167" customWidth="1"/>
    <col min="5" max="5" width="12.5703125" style="167" customWidth="1"/>
    <col min="6" max="6" width="12" style="167" customWidth="1"/>
    <col min="7" max="7" width="12.7109375" customWidth="1"/>
  </cols>
  <sheetData>
    <row r="1" spans="1:8" x14ac:dyDescent="0.25">
      <c r="A1" s="220" t="s">
        <v>75</v>
      </c>
      <c r="B1" s="220"/>
      <c r="C1" s="220"/>
      <c r="D1" s="220"/>
      <c r="E1" s="220"/>
      <c r="F1" s="220"/>
      <c r="G1" s="220"/>
      <c r="H1" s="186"/>
    </row>
    <row r="2" spans="1:8" x14ac:dyDescent="0.25">
      <c r="A2" s="221" t="s">
        <v>76</v>
      </c>
      <c r="B2" s="221"/>
      <c r="C2" s="221"/>
      <c r="D2" s="221"/>
      <c r="E2" s="221"/>
      <c r="F2" s="221"/>
      <c r="G2" s="221"/>
      <c r="H2" s="187"/>
    </row>
    <row r="3" spans="1:8" ht="11.25" customHeight="1" x14ac:dyDescent="0.25">
      <c r="A3" s="196"/>
      <c r="B3" s="197"/>
      <c r="C3" s="197"/>
      <c r="D3" s="196"/>
      <c r="E3" s="197"/>
      <c r="F3" s="197"/>
      <c r="G3" s="198"/>
    </row>
    <row r="4" spans="1:8" x14ac:dyDescent="0.25">
      <c r="A4" s="196" t="s">
        <v>0</v>
      </c>
      <c r="B4" s="197"/>
      <c r="C4" s="197"/>
      <c r="D4" s="69">
        <v>2016</v>
      </c>
      <c r="E4" s="197"/>
      <c r="F4" s="198"/>
      <c r="G4" s="198"/>
    </row>
    <row r="5" spans="1:8" x14ac:dyDescent="0.25">
      <c r="A5" s="196" t="s">
        <v>1</v>
      </c>
      <c r="B5" s="197"/>
      <c r="C5" s="197"/>
      <c r="D5" s="216">
        <v>20453237223</v>
      </c>
      <c r="E5" s="216"/>
      <c r="F5" s="198"/>
      <c r="G5" s="198"/>
    </row>
    <row r="6" spans="1:8" x14ac:dyDescent="0.25">
      <c r="A6" s="196" t="s">
        <v>2</v>
      </c>
      <c r="B6" s="197"/>
      <c r="C6" s="197"/>
      <c r="D6" s="69" t="s">
        <v>667</v>
      </c>
      <c r="E6" s="197"/>
      <c r="F6" s="198"/>
      <c r="G6" s="198"/>
    </row>
    <row r="7" spans="1:8" x14ac:dyDescent="0.25">
      <c r="A7" s="140"/>
      <c r="B7" s="141"/>
      <c r="C7" s="141"/>
      <c r="D7" s="133"/>
      <c r="E7" s="132"/>
      <c r="F7" s="134"/>
    </row>
    <row r="8" spans="1:8" x14ac:dyDescent="0.25">
      <c r="A8" s="133"/>
      <c r="B8" s="142"/>
      <c r="C8" s="142"/>
      <c r="D8" s="133"/>
      <c r="E8" s="133"/>
      <c r="F8" s="133"/>
    </row>
    <row r="9" spans="1:8" ht="16.5" customHeight="1" x14ac:dyDescent="0.25">
      <c r="A9" s="188" t="s">
        <v>1375</v>
      </c>
      <c r="B9" s="190" t="s">
        <v>1372</v>
      </c>
      <c r="C9" s="188"/>
      <c r="D9" s="193" t="s">
        <v>1375</v>
      </c>
      <c r="E9" s="217" t="s">
        <v>691</v>
      </c>
      <c r="F9" s="217" t="s">
        <v>741</v>
      </c>
      <c r="G9" s="217" t="s">
        <v>659</v>
      </c>
    </row>
    <row r="10" spans="1:8" x14ac:dyDescent="0.25">
      <c r="A10" s="189" t="s">
        <v>81</v>
      </c>
      <c r="B10" s="191" t="s">
        <v>1373</v>
      </c>
      <c r="C10" s="189" t="s">
        <v>55</v>
      </c>
      <c r="D10" s="194" t="s">
        <v>1332</v>
      </c>
      <c r="E10" s="218"/>
      <c r="F10" s="218"/>
      <c r="G10" s="218"/>
    </row>
    <row r="11" spans="1:8" x14ac:dyDescent="0.25">
      <c r="A11" s="77"/>
      <c r="B11" s="192" t="s">
        <v>1374</v>
      </c>
      <c r="C11" s="77"/>
      <c r="D11" s="195" t="s">
        <v>1376</v>
      </c>
      <c r="E11" s="219"/>
      <c r="F11" s="219"/>
      <c r="G11" s="219"/>
    </row>
    <row r="12" spans="1:8" x14ac:dyDescent="0.25">
      <c r="A12" s="143" t="s">
        <v>707</v>
      </c>
      <c r="B12" s="144" t="s">
        <v>660</v>
      </c>
      <c r="C12" s="152" t="s">
        <v>1340</v>
      </c>
      <c r="D12" s="144" t="s">
        <v>663</v>
      </c>
      <c r="E12" s="151">
        <v>471</v>
      </c>
      <c r="F12" s="147">
        <v>44</v>
      </c>
      <c r="G12" s="147">
        <f>E12*F12</f>
        <v>20724</v>
      </c>
    </row>
    <row r="13" spans="1:8" x14ac:dyDescent="0.25">
      <c r="A13" s="143" t="s">
        <v>708</v>
      </c>
      <c r="B13" s="144" t="s">
        <v>660</v>
      </c>
      <c r="C13" s="152" t="s">
        <v>180</v>
      </c>
      <c r="D13" s="144" t="s">
        <v>663</v>
      </c>
      <c r="E13" s="151">
        <v>69</v>
      </c>
      <c r="F13" s="147">
        <v>27</v>
      </c>
      <c r="G13" s="147">
        <f t="shared" ref="G13:G76" si="0">E13*F13</f>
        <v>1863</v>
      </c>
    </row>
    <row r="14" spans="1:8" x14ac:dyDescent="0.25">
      <c r="A14" s="143" t="s">
        <v>709</v>
      </c>
      <c r="B14" s="144" t="s">
        <v>660</v>
      </c>
      <c r="C14" s="152" t="s">
        <v>1341</v>
      </c>
      <c r="D14" s="144" t="s">
        <v>663</v>
      </c>
      <c r="E14" s="151">
        <v>235</v>
      </c>
      <c r="F14" s="147">
        <v>26</v>
      </c>
      <c r="G14" s="147">
        <f t="shared" si="0"/>
        <v>6110</v>
      </c>
    </row>
    <row r="15" spans="1:8" x14ac:dyDescent="0.25">
      <c r="A15" s="143" t="s">
        <v>710</v>
      </c>
      <c r="B15" s="144" t="s">
        <v>660</v>
      </c>
      <c r="C15" s="152" t="s">
        <v>1342</v>
      </c>
      <c r="D15" s="144" t="s">
        <v>663</v>
      </c>
      <c r="E15" s="151">
        <v>428</v>
      </c>
      <c r="F15" s="147">
        <v>18</v>
      </c>
      <c r="G15" s="147">
        <f t="shared" si="0"/>
        <v>7704</v>
      </c>
    </row>
    <row r="16" spans="1:8" x14ac:dyDescent="0.25">
      <c r="A16" s="143" t="s">
        <v>711</v>
      </c>
      <c r="B16" s="144" t="s">
        <v>660</v>
      </c>
      <c r="C16" s="152" t="s">
        <v>181</v>
      </c>
      <c r="D16" s="144" t="s">
        <v>663</v>
      </c>
      <c r="E16" s="151">
        <v>94</v>
      </c>
      <c r="F16" s="147">
        <v>37</v>
      </c>
      <c r="G16" s="147">
        <f t="shared" si="0"/>
        <v>3478</v>
      </c>
    </row>
    <row r="17" spans="1:7" x14ac:dyDescent="0.25">
      <c r="A17" s="143" t="s">
        <v>712</v>
      </c>
      <c r="B17" s="144" t="s">
        <v>660</v>
      </c>
      <c r="C17" s="152" t="s">
        <v>1343</v>
      </c>
      <c r="D17" s="144" t="s">
        <v>663</v>
      </c>
      <c r="E17" s="151">
        <v>189</v>
      </c>
      <c r="F17" s="147">
        <v>64</v>
      </c>
      <c r="G17" s="147">
        <f t="shared" si="0"/>
        <v>12096</v>
      </c>
    </row>
    <row r="18" spans="1:7" x14ac:dyDescent="0.25">
      <c r="A18" s="143" t="s">
        <v>713</v>
      </c>
      <c r="B18" s="144" t="s">
        <v>660</v>
      </c>
      <c r="C18" s="152" t="s">
        <v>1344</v>
      </c>
      <c r="D18" s="144" t="s">
        <v>661</v>
      </c>
      <c r="E18" s="151">
        <v>33</v>
      </c>
      <c r="F18" s="147">
        <v>7.5</v>
      </c>
      <c r="G18" s="147">
        <f t="shared" si="0"/>
        <v>247.5</v>
      </c>
    </row>
    <row r="19" spans="1:7" x14ac:dyDescent="0.25">
      <c r="A19" s="143" t="s">
        <v>714</v>
      </c>
      <c r="B19" s="144" t="s">
        <v>660</v>
      </c>
      <c r="C19" s="152" t="s">
        <v>86</v>
      </c>
      <c r="D19" s="144" t="s">
        <v>661</v>
      </c>
      <c r="E19" s="151">
        <v>50</v>
      </c>
      <c r="F19" s="147">
        <v>6.8</v>
      </c>
      <c r="G19" s="147">
        <f t="shared" si="0"/>
        <v>340</v>
      </c>
    </row>
    <row r="20" spans="1:7" x14ac:dyDescent="0.25">
      <c r="A20" s="143" t="s">
        <v>715</v>
      </c>
      <c r="B20" s="144" t="s">
        <v>660</v>
      </c>
      <c r="C20" s="152" t="s">
        <v>1492</v>
      </c>
      <c r="D20" s="144" t="s">
        <v>661</v>
      </c>
      <c r="E20" s="151">
        <v>25</v>
      </c>
      <c r="F20" s="147">
        <v>3.8</v>
      </c>
      <c r="G20" s="147">
        <f t="shared" si="0"/>
        <v>95</v>
      </c>
    </row>
    <row r="21" spans="1:7" x14ac:dyDescent="0.25">
      <c r="A21" s="143" t="s">
        <v>716</v>
      </c>
      <c r="B21" s="144" t="s">
        <v>660</v>
      </c>
      <c r="C21" s="152" t="s">
        <v>379</v>
      </c>
      <c r="D21" s="144" t="s">
        <v>661</v>
      </c>
      <c r="E21" s="151">
        <v>140</v>
      </c>
      <c r="F21" s="147">
        <v>3.8</v>
      </c>
      <c r="G21" s="147">
        <f t="shared" si="0"/>
        <v>532</v>
      </c>
    </row>
    <row r="22" spans="1:7" x14ac:dyDescent="0.25">
      <c r="A22" s="143" t="s">
        <v>717</v>
      </c>
      <c r="B22" s="144" t="s">
        <v>660</v>
      </c>
      <c r="C22" s="152" t="s">
        <v>380</v>
      </c>
      <c r="D22" s="144" t="s">
        <v>661</v>
      </c>
      <c r="E22" s="151">
        <v>97</v>
      </c>
      <c r="F22" s="147">
        <v>3.8000000000000003</v>
      </c>
      <c r="G22" s="147">
        <f t="shared" si="0"/>
        <v>368.6</v>
      </c>
    </row>
    <row r="23" spans="1:7" x14ac:dyDescent="0.25">
      <c r="A23" s="143" t="s">
        <v>718</v>
      </c>
      <c r="B23" s="144" t="s">
        <v>660</v>
      </c>
      <c r="C23" s="152" t="s">
        <v>390</v>
      </c>
      <c r="D23" s="144" t="s">
        <v>661</v>
      </c>
      <c r="E23" s="151">
        <f>1896</f>
        <v>1896</v>
      </c>
      <c r="F23" s="147">
        <v>0.39999999999999997</v>
      </c>
      <c r="G23" s="147">
        <f t="shared" si="0"/>
        <v>758.4</v>
      </c>
    </row>
    <row r="24" spans="1:7" x14ac:dyDescent="0.25">
      <c r="A24" s="143" t="s">
        <v>719</v>
      </c>
      <c r="B24" s="144" t="s">
        <v>660</v>
      </c>
      <c r="C24" s="152" t="s">
        <v>1493</v>
      </c>
      <c r="D24" s="144" t="s">
        <v>661</v>
      </c>
      <c r="E24" s="151">
        <v>3260</v>
      </c>
      <c r="F24" s="147">
        <v>2.2000000000000002</v>
      </c>
      <c r="G24" s="147">
        <f t="shared" si="0"/>
        <v>7172.0000000000009</v>
      </c>
    </row>
    <row r="25" spans="1:7" x14ac:dyDescent="0.25">
      <c r="A25" s="143" t="s">
        <v>720</v>
      </c>
      <c r="B25" s="144" t="s">
        <v>660</v>
      </c>
      <c r="C25" s="152" t="s">
        <v>1494</v>
      </c>
      <c r="D25" s="144" t="s">
        <v>661</v>
      </c>
      <c r="E25" s="151">
        <v>1290</v>
      </c>
      <c r="F25" s="147">
        <v>1.8</v>
      </c>
      <c r="G25" s="147">
        <f t="shared" si="0"/>
        <v>2322</v>
      </c>
    </row>
    <row r="26" spans="1:7" x14ac:dyDescent="0.25">
      <c r="A26" s="143" t="s">
        <v>721</v>
      </c>
      <c r="B26" s="144" t="s">
        <v>660</v>
      </c>
      <c r="C26" s="152" t="s">
        <v>1495</v>
      </c>
      <c r="D26" s="144" t="s">
        <v>664</v>
      </c>
      <c r="E26" s="151">
        <v>3455</v>
      </c>
      <c r="F26" s="147">
        <v>2.5</v>
      </c>
      <c r="G26" s="147">
        <f t="shared" si="0"/>
        <v>8637.5</v>
      </c>
    </row>
    <row r="27" spans="1:7" x14ac:dyDescent="0.25">
      <c r="A27" s="143" t="s">
        <v>722</v>
      </c>
      <c r="B27" s="144" t="s">
        <v>660</v>
      </c>
      <c r="C27" s="152" t="s">
        <v>1496</v>
      </c>
      <c r="D27" s="144" t="s">
        <v>664</v>
      </c>
      <c r="E27" s="151">
        <v>120</v>
      </c>
      <c r="F27" s="147">
        <v>1.8</v>
      </c>
      <c r="G27" s="147">
        <f t="shared" si="0"/>
        <v>216</v>
      </c>
    </row>
    <row r="28" spans="1:7" x14ac:dyDescent="0.25">
      <c r="A28" s="143" t="s">
        <v>723</v>
      </c>
      <c r="B28" s="144" t="s">
        <v>660</v>
      </c>
      <c r="C28" s="152" t="s">
        <v>1497</v>
      </c>
      <c r="D28" s="144" t="s">
        <v>661</v>
      </c>
      <c r="E28" s="151">
        <v>1500</v>
      </c>
      <c r="F28" s="147">
        <v>6</v>
      </c>
      <c r="G28" s="147">
        <f t="shared" si="0"/>
        <v>9000</v>
      </c>
    </row>
    <row r="29" spans="1:7" x14ac:dyDescent="0.25">
      <c r="A29" s="143" t="s">
        <v>724</v>
      </c>
      <c r="B29" s="144" t="s">
        <v>660</v>
      </c>
      <c r="C29" s="152" t="s">
        <v>1498</v>
      </c>
      <c r="D29" s="144" t="s">
        <v>661</v>
      </c>
      <c r="E29" s="151">
        <v>31</v>
      </c>
      <c r="F29" s="147">
        <v>7</v>
      </c>
      <c r="G29" s="147">
        <f t="shared" si="0"/>
        <v>217</v>
      </c>
    </row>
    <row r="30" spans="1:7" x14ac:dyDescent="0.25">
      <c r="A30" s="143" t="s">
        <v>725</v>
      </c>
      <c r="B30" s="144" t="s">
        <v>660</v>
      </c>
      <c r="C30" s="152" t="s">
        <v>1345</v>
      </c>
      <c r="D30" s="144" t="s">
        <v>661</v>
      </c>
      <c r="E30" s="151">
        <v>23</v>
      </c>
      <c r="F30" s="147">
        <v>1.5</v>
      </c>
      <c r="G30" s="147">
        <f t="shared" si="0"/>
        <v>34.5</v>
      </c>
    </row>
    <row r="31" spans="1:7" x14ac:dyDescent="0.25">
      <c r="A31" s="143" t="s">
        <v>726</v>
      </c>
      <c r="B31" s="144" t="s">
        <v>660</v>
      </c>
      <c r="C31" s="152" t="s">
        <v>1346</v>
      </c>
      <c r="D31" s="144" t="s">
        <v>661</v>
      </c>
      <c r="E31" s="151">
        <v>20</v>
      </c>
      <c r="F31" s="147">
        <v>2.2000000000000002</v>
      </c>
      <c r="G31" s="147">
        <f t="shared" si="0"/>
        <v>44</v>
      </c>
    </row>
    <row r="32" spans="1:7" x14ac:dyDescent="0.25">
      <c r="A32" s="143" t="s">
        <v>727</v>
      </c>
      <c r="B32" s="144" t="s">
        <v>660</v>
      </c>
      <c r="C32" s="152" t="s">
        <v>1499</v>
      </c>
      <c r="D32" s="144" t="s">
        <v>661</v>
      </c>
      <c r="E32" s="151">
        <v>629</v>
      </c>
      <c r="F32" s="147">
        <v>4.8</v>
      </c>
      <c r="G32" s="147">
        <f t="shared" si="0"/>
        <v>3019.2</v>
      </c>
    </row>
    <row r="33" spans="1:7" x14ac:dyDescent="0.25">
      <c r="A33" s="143" t="s">
        <v>728</v>
      </c>
      <c r="B33" s="144" t="s">
        <v>660</v>
      </c>
      <c r="C33" s="152" t="s">
        <v>1500</v>
      </c>
      <c r="D33" s="144" t="s">
        <v>661</v>
      </c>
      <c r="E33" s="151">
        <v>2845</v>
      </c>
      <c r="F33" s="147">
        <v>5.8</v>
      </c>
      <c r="G33" s="147">
        <f t="shared" si="0"/>
        <v>16501</v>
      </c>
    </row>
    <row r="34" spans="1:7" x14ac:dyDescent="0.25">
      <c r="A34" s="143" t="s">
        <v>729</v>
      </c>
      <c r="B34" s="144" t="s">
        <v>660</v>
      </c>
      <c r="C34" s="152" t="s">
        <v>1501</v>
      </c>
      <c r="D34" s="144" t="s">
        <v>663</v>
      </c>
      <c r="E34" s="151">
        <f>720+1296</f>
        <v>2016</v>
      </c>
      <c r="F34" s="147">
        <v>13</v>
      </c>
      <c r="G34" s="147">
        <f t="shared" si="0"/>
        <v>26208</v>
      </c>
    </row>
    <row r="35" spans="1:7" x14ac:dyDescent="0.25">
      <c r="A35" s="143" t="s">
        <v>730</v>
      </c>
      <c r="B35" s="144" t="s">
        <v>660</v>
      </c>
      <c r="C35" s="152" t="s">
        <v>1502</v>
      </c>
      <c r="D35" s="144" t="s">
        <v>663</v>
      </c>
      <c r="E35" s="151">
        <f>117+1400</f>
        <v>1517</v>
      </c>
      <c r="F35" s="147">
        <v>48</v>
      </c>
      <c r="G35" s="147">
        <f t="shared" si="0"/>
        <v>72816</v>
      </c>
    </row>
    <row r="36" spans="1:7" x14ac:dyDescent="0.25">
      <c r="A36" s="143" t="s">
        <v>731</v>
      </c>
      <c r="B36" s="144" t="s">
        <v>660</v>
      </c>
      <c r="C36" s="152" t="s">
        <v>411</v>
      </c>
      <c r="D36" s="144" t="s">
        <v>663</v>
      </c>
      <c r="E36" s="151">
        <f>4+1490</f>
        <v>1494</v>
      </c>
      <c r="F36" s="147">
        <v>18</v>
      </c>
      <c r="G36" s="147">
        <f t="shared" si="0"/>
        <v>26892</v>
      </c>
    </row>
    <row r="37" spans="1:7" x14ac:dyDescent="0.25">
      <c r="A37" s="143" t="s">
        <v>732</v>
      </c>
      <c r="B37" s="144" t="s">
        <v>660</v>
      </c>
      <c r="C37" s="152" t="s">
        <v>1503</v>
      </c>
      <c r="D37" s="144" t="s">
        <v>663</v>
      </c>
      <c r="E37" s="151">
        <f>210+1401</f>
        <v>1611</v>
      </c>
      <c r="F37" s="147">
        <v>70</v>
      </c>
      <c r="G37" s="147">
        <f t="shared" si="0"/>
        <v>112770</v>
      </c>
    </row>
    <row r="38" spans="1:7" x14ac:dyDescent="0.25">
      <c r="A38" s="143" t="s">
        <v>733</v>
      </c>
      <c r="B38" s="144" t="s">
        <v>660</v>
      </c>
      <c r="C38" s="152" t="s">
        <v>1504</v>
      </c>
      <c r="D38" s="144" t="s">
        <v>663</v>
      </c>
      <c r="E38" s="151">
        <f>492+1500</f>
        <v>1992</v>
      </c>
      <c r="F38" s="147">
        <v>80</v>
      </c>
      <c r="G38" s="147">
        <f t="shared" si="0"/>
        <v>159360</v>
      </c>
    </row>
    <row r="39" spans="1:7" x14ac:dyDescent="0.25">
      <c r="A39" s="143" t="s">
        <v>734</v>
      </c>
      <c r="B39" s="144" t="s">
        <v>660</v>
      </c>
      <c r="C39" s="152" t="s">
        <v>1505</v>
      </c>
      <c r="D39" s="144" t="s">
        <v>663</v>
      </c>
      <c r="E39" s="151">
        <f>278+1500</f>
        <v>1778</v>
      </c>
      <c r="F39" s="147">
        <v>110</v>
      </c>
      <c r="G39" s="147">
        <f t="shared" si="0"/>
        <v>195580</v>
      </c>
    </row>
    <row r="40" spans="1:7" x14ac:dyDescent="0.25">
      <c r="A40" s="143" t="s">
        <v>735</v>
      </c>
      <c r="B40" s="144" t="s">
        <v>660</v>
      </c>
      <c r="C40" s="152" t="s">
        <v>103</v>
      </c>
      <c r="D40" s="144" t="s">
        <v>661</v>
      </c>
      <c r="E40" s="151">
        <v>64</v>
      </c>
      <c r="F40" s="147">
        <v>0.8</v>
      </c>
      <c r="G40" s="147">
        <f t="shared" si="0"/>
        <v>51.2</v>
      </c>
    </row>
    <row r="41" spans="1:7" x14ac:dyDescent="0.25">
      <c r="A41" s="143" t="s">
        <v>736</v>
      </c>
      <c r="B41" s="144" t="s">
        <v>660</v>
      </c>
      <c r="C41" s="152" t="s">
        <v>1506</v>
      </c>
      <c r="D41" s="144" t="s">
        <v>661</v>
      </c>
      <c r="E41" s="151">
        <v>198</v>
      </c>
      <c r="F41" s="147">
        <v>9</v>
      </c>
      <c r="G41" s="147">
        <f t="shared" si="0"/>
        <v>1782</v>
      </c>
    </row>
    <row r="42" spans="1:7" x14ac:dyDescent="0.25">
      <c r="A42" s="143" t="s">
        <v>737</v>
      </c>
      <c r="B42" s="144" t="s">
        <v>660</v>
      </c>
      <c r="C42" s="152" t="s">
        <v>1507</v>
      </c>
      <c r="D42" s="144" t="s">
        <v>661</v>
      </c>
      <c r="E42" s="151">
        <v>47</v>
      </c>
      <c r="F42" s="147">
        <v>15</v>
      </c>
      <c r="G42" s="147">
        <f t="shared" si="0"/>
        <v>705</v>
      </c>
    </row>
    <row r="43" spans="1:7" x14ac:dyDescent="0.25">
      <c r="A43" s="143" t="s">
        <v>738</v>
      </c>
      <c r="B43" s="144" t="s">
        <v>660</v>
      </c>
      <c r="C43" s="152" t="s">
        <v>1508</v>
      </c>
      <c r="D43" s="144" t="s">
        <v>661</v>
      </c>
      <c r="E43" s="151">
        <v>4069</v>
      </c>
      <c r="F43" s="147">
        <v>5.8</v>
      </c>
      <c r="G43" s="147">
        <f t="shared" si="0"/>
        <v>23600.2</v>
      </c>
    </row>
    <row r="44" spans="1:7" x14ac:dyDescent="0.25">
      <c r="A44" s="143" t="s">
        <v>739</v>
      </c>
      <c r="B44" s="144" t="s">
        <v>660</v>
      </c>
      <c r="C44" s="152" t="s">
        <v>1509</v>
      </c>
      <c r="D44" s="144" t="s">
        <v>661</v>
      </c>
      <c r="E44" s="151">
        <v>1774</v>
      </c>
      <c r="F44" s="147">
        <v>7.6</v>
      </c>
      <c r="G44" s="147">
        <f t="shared" si="0"/>
        <v>13482.4</v>
      </c>
    </row>
    <row r="45" spans="1:7" x14ac:dyDescent="0.25">
      <c r="A45" s="143" t="s">
        <v>740</v>
      </c>
      <c r="B45" s="144" t="s">
        <v>660</v>
      </c>
      <c r="C45" s="152" t="s">
        <v>412</v>
      </c>
      <c r="D45" s="144" t="s">
        <v>661</v>
      </c>
      <c r="E45" s="151">
        <v>782</v>
      </c>
      <c r="F45" s="147">
        <v>4</v>
      </c>
      <c r="G45" s="147">
        <f t="shared" si="0"/>
        <v>3128</v>
      </c>
    </row>
    <row r="46" spans="1:7" x14ac:dyDescent="0.25">
      <c r="A46" s="143" t="s">
        <v>784</v>
      </c>
      <c r="B46" s="144" t="s">
        <v>660</v>
      </c>
      <c r="C46" s="152" t="s">
        <v>413</v>
      </c>
      <c r="D46" s="144" t="s">
        <v>661</v>
      </c>
      <c r="E46" s="151">
        <v>79</v>
      </c>
      <c r="F46" s="147">
        <v>5</v>
      </c>
      <c r="G46" s="147">
        <f t="shared" si="0"/>
        <v>395</v>
      </c>
    </row>
    <row r="47" spans="1:7" x14ac:dyDescent="0.25">
      <c r="A47" s="143" t="s">
        <v>785</v>
      </c>
      <c r="B47" s="144" t="s">
        <v>660</v>
      </c>
      <c r="C47" s="152" t="s">
        <v>415</v>
      </c>
      <c r="D47" s="144" t="s">
        <v>661</v>
      </c>
      <c r="E47" s="151">
        <v>473</v>
      </c>
      <c r="F47" s="147">
        <v>0.3</v>
      </c>
      <c r="G47" s="147">
        <f t="shared" si="0"/>
        <v>141.9</v>
      </c>
    </row>
    <row r="48" spans="1:7" x14ac:dyDescent="0.25">
      <c r="A48" s="143" t="s">
        <v>786</v>
      </c>
      <c r="B48" s="144" t="s">
        <v>660</v>
      </c>
      <c r="C48" s="152" t="s">
        <v>1510</v>
      </c>
      <c r="D48" s="144" t="s">
        <v>661</v>
      </c>
      <c r="E48" s="151">
        <v>41</v>
      </c>
      <c r="F48" s="147">
        <v>1</v>
      </c>
      <c r="G48" s="147">
        <f t="shared" si="0"/>
        <v>41</v>
      </c>
    </row>
    <row r="49" spans="1:7" x14ac:dyDescent="0.25">
      <c r="A49" s="143" t="s">
        <v>787</v>
      </c>
      <c r="B49" s="144" t="s">
        <v>660</v>
      </c>
      <c r="C49" s="152" t="s">
        <v>416</v>
      </c>
      <c r="D49" s="144" t="s">
        <v>661</v>
      </c>
      <c r="E49" s="151">
        <v>15</v>
      </c>
      <c r="F49" s="147">
        <v>1.5</v>
      </c>
      <c r="G49" s="147">
        <f t="shared" si="0"/>
        <v>22.5</v>
      </c>
    </row>
    <row r="50" spans="1:7" x14ac:dyDescent="0.25">
      <c r="A50" s="143" t="s">
        <v>788</v>
      </c>
      <c r="B50" s="144" t="s">
        <v>660</v>
      </c>
      <c r="C50" s="152" t="s">
        <v>417</v>
      </c>
      <c r="D50" s="144" t="s">
        <v>661</v>
      </c>
      <c r="E50" s="151">
        <v>24</v>
      </c>
      <c r="F50" s="147">
        <v>2</v>
      </c>
      <c r="G50" s="147">
        <f t="shared" si="0"/>
        <v>48</v>
      </c>
    </row>
    <row r="51" spans="1:7" x14ac:dyDescent="0.25">
      <c r="A51" s="143" t="s">
        <v>789</v>
      </c>
      <c r="B51" s="144" t="s">
        <v>660</v>
      </c>
      <c r="C51" s="152" t="s">
        <v>419</v>
      </c>
      <c r="D51" s="144" t="s">
        <v>661</v>
      </c>
      <c r="E51" s="151">
        <v>61</v>
      </c>
      <c r="F51" s="147">
        <v>4.5</v>
      </c>
      <c r="G51" s="147">
        <f t="shared" si="0"/>
        <v>274.5</v>
      </c>
    </row>
    <row r="52" spans="1:7" x14ac:dyDescent="0.25">
      <c r="A52" s="143" t="s">
        <v>790</v>
      </c>
      <c r="B52" s="144" t="s">
        <v>660</v>
      </c>
      <c r="C52" s="152" t="s">
        <v>420</v>
      </c>
      <c r="D52" s="144" t="s">
        <v>665</v>
      </c>
      <c r="E52" s="151">
        <v>28</v>
      </c>
      <c r="F52" s="147">
        <v>9</v>
      </c>
      <c r="G52" s="147">
        <f t="shared" si="0"/>
        <v>252</v>
      </c>
    </row>
    <row r="53" spans="1:7" x14ac:dyDescent="0.25">
      <c r="A53" s="143" t="s">
        <v>791</v>
      </c>
      <c r="B53" s="144" t="s">
        <v>660</v>
      </c>
      <c r="C53" s="152" t="s">
        <v>421</v>
      </c>
      <c r="D53" s="144" t="s">
        <v>665</v>
      </c>
      <c r="E53" s="151">
        <v>51</v>
      </c>
      <c r="F53" s="147">
        <v>11</v>
      </c>
      <c r="G53" s="147">
        <f t="shared" si="0"/>
        <v>561</v>
      </c>
    </row>
    <row r="54" spans="1:7" x14ac:dyDescent="0.25">
      <c r="A54" s="143" t="s">
        <v>792</v>
      </c>
      <c r="B54" s="144" t="s">
        <v>660</v>
      </c>
      <c r="C54" s="152" t="s">
        <v>422</v>
      </c>
      <c r="D54" s="144" t="s">
        <v>665</v>
      </c>
      <c r="E54" s="151">
        <v>77</v>
      </c>
      <c r="F54" s="147">
        <v>15</v>
      </c>
      <c r="G54" s="147">
        <f t="shared" si="0"/>
        <v>1155</v>
      </c>
    </row>
    <row r="55" spans="1:7" x14ac:dyDescent="0.25">
      <c r="A55" s="143" t="s">
        <v>793</v>
      </c>
      <c r="B55" s="144" t="s">
        <v>660</v>
      </c>
      <c r="C55" s="152" t="s">
        <v>1511</v>
      </c>
      <c r="D55" s="144" t="s">
        <v>665</v>
      </c>
      <c r="E55" s="151">
        <v>4</v>
      </c>
      <c r="F55" s="147">
        <v>31</v>
      </c>
      <c r="G55" s="147">
        <f t="shared" si="0"/>
        <v>124</v>
      </c>
    </row>
    <row r="56" spans="1:7" x14ac:dyDescent="0.25">
      <c r="A56" s="143" t="s">
        <v>794</v>
      </c>
      <c r="B56" s="144" t="s">
        <v>660</v>
      </c>
      <c r="C56" s="152" t="s">
        <v>1512</v>
      </c>
      <c r="D56" s="144" t="s">
        <v>665</v>
      </c>
      <c r="E56" s="151">
        <v>86</v>
      </c>
      <c r="F56" s="147">
        <v>24.5</v>
      </c>
      <c r="G56" s="147">
        <f t="shared" si="0"/>
        <v>2107</v>
      </c>
    </row>
    <row r="57" spans="1:7" x14ac:dyDescent="0.25">
      <c r="A57" s="143" t="s">
        <v>795</v>
      </c>
      <c r="B57" s="144" t="s">
        <v>660</v>
      </c>
      <c r="C57" s="152" t="s">
        <v>1513</v>
      </c>
      <c r="D57" s="144" t="s">
        <v>665</v>
      </c>
      <c r="E57" s="151">
        <v>18</v>
      </c>
      <c r="F57" s="147">
        <v>38</v>
      </c>
      <c r="G57" s="147">
        <f t="shared" si="0"/>
        <v>684</v>
      </c>
    </row>
    <row r="58" spans="1:7" x14ac:dyDescent="0.25">
      <c r="A58" s="143" t="s">
        <v>796</v>
      </c>
      <c r="B58" s="144" t="s">
        <v>660</v>
      </c>
      <c r="C58" s="152" t="s">
        <v>1514</v>
      </c>
      <c r="D58" s="144" t="s">
        <v>665</v>
      </c>
      <c r="E58" s="151">
        <v>25</v>
      </c>
      <c r="F58" s="147">
        <v>50</v>
      </c>
      <c r="G58" s="147">
        <f t="shared" si="0"/>
        <v>1250</v>
      </c>
    </row>
    <row r="59" spans="1:7" x14ac:dyDescent="0.25">
      <c r="A59" s="143" t="s">
        <v>797</v>
      </c>
      <c r="B59" s="144" t="s">
        <v>660</v>
      </c>
      <c r="C59" s="152" t="s">
        <v>1515</v>
      </c>
      <c r="D59" s="144" t="s">
        <v>665</v>
      </c>
      <c r="E59" s="151">
        <v>83</v>
      </c>
      <c r="F59" s="147">
        <v>11</v>
      </c>
      <c r="G59" s="147">
        <f t="shared" si="0"/>
        <v>913</v>
      </c>
    </row>
    <row r="60" spans="1:7" x14ac:dyDescent="0.25">
      <c r="A60" s="143" t="s">
        <v>798</v>
      </c>
      <c r="B60" s="144" t="s">
        <v>660</v>
      </c>
      <c r="C60" s="152" t="s">
        <v>113</v>
      </c>
      <c r="D60" s="144" t="s">
        <v>665</v>
      </c>
      <c r="E60" s="151">
        <v>342</v>
      </c>
      <c r="F60" s="147">
        <v>10.5</v>
      </c>
      <c r="G60" s="147">
        <f t="shared" si="0"/>
        <v>3591</v>
      </c>
    </row>
    <row r="61" spans="1:7" x14ac:dyDescent="0.25">
      <c r="A61" s="143" t="s">
        <v>799</v>
      </c>
      <c r="B61" s="144" t="s">
        <v>660</v>
      </c>
      <c r="C61" s="152" t="s">
        <v>1516</v>
      </c>
      <c r="D61" s="144" t="s">
        <v>661</v>
      </c>
      <c r="E61" s="151">
        <v>2980</v>
      </c>
      <c r="F61" s="147">
        <v>7</v>
      </c>
      <c r="G61" s="147">
        <f t="shared" si="0"/>
        <v>20860</v>
      </c>
    </row>
    <row r="62" spans="1:7" x14ac:dyDescent="0.25">
      <c r="A62" s="143" t="s">
        <v>800</v>
      </c>
      <c r="B62" s="144" t="s">
        <v>660</v>
      </c>
      <c r="C62" s="152" t="s">
        <v>1517</v>
      </c>
      <c r="D62" s="144" t="s">
        <v>661</v>
      </c>
      <c r="E62" s="151">
        <v>2198</v>
      </c>
      <c r="F62" s="147">
        <v>7</v>
      </c>
      <c r="G62" s="147">
        <f t="shared" si="0"/>
        <v>15386</v>
      </c>
    </row>
    <row r="63" spans="1:7" x14ac:dyDescent="0.25">
      <c r="A63" s="143" t="s">
        <v>801</v>
      </c>
      <c r="B63" s="144" t="s">
        <v>660</v>
      </c>
      <c r="C63" s="152" t="s">
        <v>1518</v>
      </c>
      <c r="D63" s="144" t="s">
        <v>661</v>
      </c>
      <c r="E63" s="151">
        <v>586</v>
      </c>
      <c r="F63" s="147">
        <v>7</v>
      </c>
      <c r="G63" s="147">
        <f t="shared" si="0"/>
        <v>4102</v>
      </c>
    </row>
    <row r="64" spans="1:7" x14ac:dyDescent="0.25">
      <c r="A64" s="143" t="s">
        <v>802</v>
      </c>
      <c r="B64" s="144" t="s">
        <v>660</v>
      </c>
      <c r="C64" s="152" t="s">
        <v>1519</v>
      </c>
      <c r="D64" s="144" t="s">
        <v>661</v>
      </c>
      <c r="E64" s="151">
        <v>3450</v>
      </c>
      <c r="F64" s="147">
        <v>7</v>
      </c>
      <c r="G64" s="147">
        <f t="shared" si="0"/>
        <v>24150</v>
      </c>
    </row>
    <row r="65" spans="1:7" x14ac:dyDescent="0.25">
      <c r="A65" s="143" t="s">
        <v>803</v>
      </c>
      <c r="B65" s="144" t="s">
        <v>660</v>
      </c>
      <c r="C65" s="152" t="s">
        <v>1520</v>
      </c>
      <c r="D65" s="144" t="s">
        <v>661</v>
      </c>
      <c r="E65" s="151">
        <v>7</v>
      </c>
      <c r="F65" s="147">
        <v>30</v>
      </c>
      <c r="G65" s="147">
        <f t="shared" si="0"/>
        <v>210</v>
      </c>
    </row>
    <row r="66" spans="1:7" x14ac:dyDescent="0.25">
      <c r="A66" s="143" t="s">
        <v>804</v>
      </c>
      <c r="B66" s="144" t="s">
        <v>660</v>
      </c>
      <c r="C66" s="152" t="s">
        <v>1521</v>
      </c>
      <c r="D66" s="144" t="s">
        <v>661</v>
      </c>
      <c r="E66" s="151">
        <v>10100</v>
      </c>
      <c r="F66" s="147">
        <v>1</v>
      </c>
      <c r="G66" s="147">
        <f t="shared" si="0"/>
        <v>10100</v>
      </c>
    </row>
    <row r="67" spans="1:7" x14ac:dyDescent="0.25">
      <c r="A67" s="143" t="s">
        <v>805</v>
      </c>
      <c r="B67" s="144" t="s">
        <v>660</v>
      </c>
      <c r="C67" s="152" t="s">
        <v>443</v>
      </c>
      <c r="D67" s="144" t="s">
        <v>661</v>
      </c>
      <c r="E67" s="151">
        <v>7179</v>
      </c>
      <c r="F67" s="147">
        <v>1</v>
      </c>
      <c r="G67" s="147">
        <f t="shared" si="0"/>
        <v>7179</v>
      </c>
    </row>
    <row r="68" spans="1:7" x14ac:dyDescent="0.25">
      <c r="A68" s="143" t="s">
        <v>806</v>
      </c>
      <c r="B68" s="144" t="s">
        <v>660</v>
      </c>
      <c r="C68" s="152" t="s">
        <v>1522</v>
      </c>
      <c r="D68" s="144" t="s">
        <v>663</v>
      </c>
      <c r="E68" s="151">
        <v>90</v>
      </c>
      <c r="F68" s="147">
        <v>14</v>
      </c>
      <c r="G68" s="147">
        <f t="shared" si="0"/>
        <v>1260</v>
      </c>
    </row>
    <row r="69" spans="1:7" x14ac:dyDescent="0.25">
      <c r="A69" s="143" t="s">
        <v>807</v>
      </c>
      <c r="B69" s="144" t="s">
        <v>660</v>
      </c>
      <c r="C69" s="152" t="s">
        <v>448</v>
      </c>
      <c r="D69" s="144" t="s">
        <v>661</v>
      </c>
      <c r="E69" s="151">
        <v>550</v>
      </c>
      <c r="F69" s="147">
        <v>17</v>
      </c>
      <c r="G69" s="147">
        <f t="shared" si="0"/>
        <v>9350</v>
      </c>
    </row>
    <row r="70" spans="1:7" x14ac:dyDescent="0.25">
      <c r="A70" s="143" t="s">
        <v>808</v>
      </c>
      <c r="B70" s="144" t="s">
        <v>660</v>
      </c>
      <c r="C70" s="152" t="s">
        <v>452</v>
      </c>
      <c r="D70" s="144" t="s">
        <v>661</v>
      </c>
      <c r="E70" s="151">
        <v>5</v>
      </c>
      <c r="F70" s="147">
        <v>15</v>
      </c>
      <c r="G70" s="147">
        <f t="shared" si="0"/>
        <v>75</v>
      </c>
    </row>
    <row r="71" spans="1:7" x14ac:dyDescent="0.25">
      <c r="A71" s="143" t="s">
        <v>809</v>
      </c>
      <c r="B71" s="144" t="s">
        <v>660</v>
      </c>
      <c r="C71" s="152" t="s">
        <v>1523</v>
      </c>
      <c r="D71" s="144" t="s">
        <v>661</v>
      </c>
      <c r="E71" s="151">
        <v>800</v>
      </c>
      <c r="F71" s="147">
        <v>5</v>
      </c>
      <c r="G71" s="147">
        <f t="shared" si="0"/>
        <v>4000</v>
      </c>
    </row>
    <row r="72" spans="1:7" x14ac:dyDescent="0.25">
      <c r="A72" s="143" t="s">
        <v>810</v>
      </c>
      <c r="B72" s="144" t="s">
        <v>660</v>
      </c>
      <c r="C72" s="152" t="s">
        <v>1524</v>
      </c>
      <c r="D72" s="144" t="s">
        <v>661</v>
      </c>
      <c r="E72" s="151">
        <v>800</v>
      </c>
      <c r="F72" s="147">
        <v>5</v>
      </c>
      <c r="G72" s="147">
        <f t="shared" si="0"/>
        <v>4000</v>
      </c>
    </row>
    <row r="73" spans="1:7" x14ac:dyDescent="0.25">
      <c r="A73" s="143" t="s">
        <v>811</v>
      </c>
      <c r="B73" s="144" t="s">
        <v>660</v>
      </c>
      <c r="C73" s="152" t="s">
        <v>1525</v>
      </c>
      <c r="D73" s="144" t="s">
        <v>661</v>
      </c>
      <c r="E73" s="151">
        <v>216</v>
      </c>
      <c r="F73" s="147">
        <v>0.7</v>
      </c>
      <c r="G73" s="147">
        <f t="shared" si="0"/>
        <v>151.19999999999999</v>
      </c>
    </row>
    <row r="74" spans="1:7" x14ac:dyDescent="0.25">
      <c r="A74" s="143" t="s">
        <v>812</v>
      </c>
      <c r="B74" s="144" t="s">
        <v>660</v>
      </c>
      <c r="C74" s="152" t="s">
        <v>1526</v>
      </c>
      <c r="D74" s="144" t="s">
        <v>661</v>
      </c>
      <c r="E74" s="151">
        <v>128</v>
      </c>
      <c r="F74" s="147">
        <v>1</v>
      </c>
      <c r="G74" s="147">
        <f t="shared" si="0"/>
        <v>128</v>
      </c>
    </row>
    <row r="75" spans="1:7" x14ac:dyDescent="0.25">
      <c r="A75" s="143" t="s">
        <v>813</v>
      </c>
      <c r="B75" s="144" t="s">
        <v>660</v>
      </c>
      <c r="C75" s="152" t="s">
        <v>226</v>
      </c>
      <c r="D75" s="144" t="s">
        <v>661</v>
      </c>
      <c r="E75" s="151">
        <v>112</v>
      </c>
      <c r="F75" s="147">
        <v>40</v>
      </c>
      <c r="G75" s="147">
        <f t="shared" si="0"/>
        <v>4480</v>
      </c>
    </row>
    <row r="76" spans="1:7" x14ac:dyDescent="0.25">
      <c r="A76" s="143" t="s">
        <v>814</v>
      </c>
      <c r="B76" s="144" t="s">
        <v>660</v>
      </c>
      <c r="C76" s="152" t="s">
        <v>463</v>
      </c>
      <c r="D76" s="144" t="s">
        <v>661</v>
      </c>
      <c r="E76" s="151">
        <v>9</v>
      </c>
      <c r="F76" s="147">
        <v>5</v>
      </c>
      <c r="G76" s="147">
        <f t="shared" si="0"/>
        <v>45</v>
      </c>
    </row>
    <row r="77" spans="1:7" x14ac:dyDescent="0.25">
      <c r="A77" s="143" t="s">
        <v>815</v>
      </c>
      <c r="B77" s="144" t="s">
        <v>660</v>
      </c>
      <c r="C77" s="152" t="s">
        <v>464</v>
      </c>
      <c r="D77" s="144" t="s">
        <v>661</v>
      </c>
      <c r="E77" s="151">
        <f>19</f>
        <v>19</v>
      </c>
      <c r="F77" s="147">
        <v>8</v>
      </c>
      <c r="G77" s="147">
        <f t="shared" ref="G77:G140" si="1">E77*F77</f>
        <v>152</v>
      </c>
    </row>
    <row r="78" spans="1:7" x14ac:dyDescent="0.25">
      <c r="A78" s="143" t="s">
        <v>816</v>
      </c>
      <c r="B78" s="144" t="s">
        <v>660</v>
      </c>
      <c r="C78" s="152" t="s">
        <v>467</v>
      </c>
      <c r="D78" s="144" t="s">
        <v>661</v>
      </c>
      <c r="E78" s="151">
        <v>21</v>
      </c>
      <c r="F78" s="147">
        <v>14.380952380952381</v>
      </c>
      <c r="G78" s="147">
        <f t="shared" si="1"/>
        <v>302</v>
      </c>
    </row>
    <row r="79" spans="1:7" x14ac:dyDescent="0.25">
      <c r="A79" s="143" t="s">
        <v>817</v>
      </c>
      <c r="B79" s="144" t="s">
        <v>660</v>
      </c>
      <c r="C79" s="152" t="s">
        <v>1527</v>
      </c>
      <c r="D79" s="144" t="s">
        <v>661</v>
      </c>
      <c r="E79" s="151">
        <v>164</v>
      </c>
      <c r="F79" s="147">
        <v>27</v>
      </c>
      <c r="G79" s="147">
        <f t="shared" si="1"/>
        <v>4428</v>
      </c>
    </row>
    <row r="80" spans="1:7" x14ac:dyDescent="0.25">
      <c r="A80" s="143" t="s">
        <v>818</v>
      </c>
      <c r="B80" s="144" t="s">
        <v>660</v>
      </c>
      <c r="C80" s="152" t="s">
        <v>470</v>
      </c>
      <c r="D80" s="144" t="s">
        <v>661</v>
      </c>
      <c r="E80" s="151">
        <v>30</v>
      </c>
      <c r="F80" s="147">
        <v>0.3</v>
      </c>
      <c r="G80" s="147">
        <f t="shared" si="1"/>
        <v>9</v>
      </c>
    </row>
    <row r="81" spans="1:7" x14ac:dyDescent="0.25">
      <c r="A81" s="143" t="s">
        <v>819</v>
      </c>
      <c r="B81" s="144" t="s">
        <v>660</v>
      </c>
      <c r="C81" s="152" t="s">
        <v>473</v>
      </c>
      <c r="D81" s="144" t="s">
        <v>661</v>
      </c>
      <c r="E81" s="151">
        <v>6</v>
      </c>
      <c r="F81" s="147">
        <v>95</v>
      </c>
      <c r="G81" s="147">
        <f t="shared" si="1"/>
        <v>570</v>
      </c>
    </row>
    <row r="82" spans="1:7" x14ac:dyDescent="0.25">
      <c r="A82" s="143" t="s">
        <v>820</v>
      </c>
      <c r="B82" s="144" t="s">
        <v>660</v>
      </c>
      <c r="C82" s="152" t="s">
        <v>474</v>
      </c>
      <c r="D82" s="144" t="s">
        <v>661</v>
      </c>
      <c r="E82" s="151">
        <v>17</v>
      </c>
      <c r="F82" s="147">
        <v>180</v>
      </c>
      <c r="G82" s="147">
        <f t="shared" si="1"/>
        <v>3060</v>
      </c>
    </row>
    <row r="83" spans="1:7" x14ac:dyDescent="0.25">
      <c r="A83" s="143" t="s">
        <v>821</v>
      </c>
      <c r="B83" s="144" t="s">
        <v>660</v>
      </c>
      <c r="C83" s="152" t="s">
        <v>1528</v>
      </c>
      <c r="D83" s="144" t="s">
        <v>661</v>
      </c>
      <c r="E83" s="151">
        <v>2</v>
      </c>
      <c r="F83" s="147">
        <v>190</v>
      </c>
      <c r="G83" s="147">
        <f t="shared" si="1"/>
        <v>380</v>
      </c>
    </row>
    <row r="84" spans="1:7" x14ac:dyDescent="0.25">
      <c r="A84" s="143" t="s">
        <v>822</v>
      </c>
      <c r="B84" s="144" t="s">
        <v>660</v>
      </c>
      <c r="C84" s="152" t="s">
        <v>475</v>
      </c>
      <c r="D84" s="144" t="s">
        <v>665</v>
      </c>
      <c r="E84" s="151">
        <v>30</v>
      </c>
      <c r="F84" s="147">
        <v>8.5</v>
      </c>
      <c r="G84" s="147">
        <f t="shared" si="1"/>
        <v>255</v>
      </c>
    </row>
    <row r="85" spans="1:7" x14ac:dyDescent="0.25">
      <c r="A85" s="143" t="s">
        <v>823</v>
      </c>
      <c r="B85" s="144" t="s">
        <v>660</v>
      </c>
      <c r="C85" s="152" t="s">
        <v>476</v>
      </c>
      <c r="D85" s="144" t="s">
        <v>665</v>
      </c>
      <c r="E85" s="151">
        <v>17</v>
      </c>
      <c r="F85" s="147">
        <v>11</v>
      </c>
      <c r="G85" s="147">
        <f t="shared" si="1"/>
        <v>187</v>
      </c>
    </row>
    <row r="86" spans="1:7" x14ac:dyDescent="0.25">
      <c r="A86" s="143" t="s">
        <v>824</v>
      </c>
      <c r="B86" s="144" t="s">
        <v>660</v>
      </c>
      <c r="C86" s="152" t="s">
        <v>1529</v>
      </c>
      <c r="D86" s="144" t="s">
        <v>661</v>
      </c>
      <c r="E86" s="151">
        <v>12</v>
      </c>
      <c r="F86" s="147">
        <v>5.5</v>
      </c>
      <c r="G86" s="147">
        <f t="shared" si="1"/>
        <v>66</v>
      </c>
    </row>
    <row r="87" spans="1:7" x14ac:dyDescent="0.25">
      <c r="A87" s="143" t="s">
        <v>825</v>
      </c>
      <c r="B87" s="144" t="s">
        <v>660</v>
      </c>
      <c r="C87" s="152" t="s">
        <v>1530</v>
      </c>
      <c r="D87" s="144" t="s">
        <v>661</v>
      </c>
      <c r="E87" s="151">
        <v>131</v>
      </c>
      <c r="F87" s="147">
        <v>4.5</v>
      </c>
      <c r="G87" s="147">
        <f t="shared" si="1"/>
        <v>589.5</v>
      </c>
    </row>
    <row r="88" spans="1:7" x14ac:dyDescent="0.25">
      <c r="A88" s="143" t="s">
        <v>826</v>
      </c>
      <c r="B88" s="144" t="s">
        <v>660</v>
      </c>
      <c r="C88" s="152" t="s">
        <v>477</v>
      </c>
      <c r="D88" s="144" t="s">
        <v>661</v>
      </c>
      <c r="E88" s="151">
        <v>289</v>
      </c>
      <c r="F88" s="147">
        <v>5</v>
      </c>
      <c r="G88" s="147">
        <f t="shared" si="1"/>
        <v>1445</v>
      </c>
    </row>
    <row r="89" spans="1:7" x14ac:dyDescent="0.25">
      <c r="A89" s="143" t="s">
        <v>827</v>
      </c>
      <c r="B89" s="144" t="s">
        <v>660</v>
      </c>
      <c r="C89" s="156" t="s">
        <v>479</v>
      </c>
      <c r="D89" s="144" t="s">
        <v>661</v>
      </c>
      <c r="E89" s="151">
        <v>236</v>
      </c>
      <c r="F89" s="147">
        <v>1</v>
      </c>
      <c r="G89" s="147">
        <f t="shared" si="1"/>
        <v>236</v>
      </c>
    </row>
    <row r="90" spans="1:7" x14ac:dyDescent="0.25">
      <c r="A90" s="143" t="s">
        <v>828</v>
      </c>
      <c r="B90" s="144" t="s">
        <v>660</v>
      </c>
      <c r="C90" s="156" t="s">
        <v>1531</v>
      </c>
      <c r="D90" s="144" t="s">
        <v>661</v>
      </c>
      <c r="E90" s="151">
        <v>68</v>
      </c>
      <c r="F90" s="147">
        <v>9</v>
      </c>
      <c r="G90" s="147">
        <f t="shared" si="1"/>
        <v>612</v>
      </c>
    </row>
    <row r="91" spans="1:7" x14ac:dyDescent="0.25">
      <c r="A91" s="143" t="s">
        <v>829</v>
      </c>
      <c r="B91" s="144" t="s">
        <v>660</v>
      </c>
      <c r="C91" s="156" t="s">
        <v>1532</v>
      </c>
      <c r="D91" s="144" t="s">
        <v>661</v>
      </c>
      <c r="E91" s="151">
        <v>29</v>
      </c>
      <c r="F91" s="147">
        <v>14</v>
      </c>
      <c r="G91" s="147">
        <f t="shared" si="1"/>
        <v>406</v>
      </c>
    </row>
    <row r="92" spans="1:7" x14ac:dyDescent="0.25">
      <c r="A92" s="143" t="s">
        <v>830</v>
      </c>
      <c r="B92" s="144" t="s">
        <v>660</v>
      </c>
      <c r="C92" s="156" t="s">
        <v>1533</v>
      </c>
      <c r="D92" s="144" t="s">
        <v>661</v>
      </c>
      <c r="E92" s="151">
        <v>7</v>
      </c>
      <c r="F92" s="147">
        <v>5</v>
      </c>
      <c r="G92" s="147">
        <f t="shared" si="1"/>
        <v>35</v>
      </c>
    </row>
    <row r="93" spans="1:7" x14ac:dyDescent="0.25">
      <c r="A93" s="143" t="s">
        <v>831</v>
      </c>
      <c r="B93" s="144" t="s">
        <v>660</v>
      </c>
      <c r="C93" s="152" t="s">
        <v>485</v>
      </c>
      <c r="D93" s="144" t="s">
        <v>661</v>
      </c>
      <c r="E93" s="151">
        <f>368+410</f>
        <v>778</v>
      </c>
      <c r="F93" s="147">
        <v>4.5</v>
      </c>
      <c r="G93" s="147">
        <f t="shared" si="1"/>
        <v>3501</v>
      </c>
    </row>
    <row r="94" spans="1:7" x14ac:dyDescent="0.25">
      <c r="A94" s="143" t="s">
        <v>832</v>
      </c>
      <c r="B94" s="144" t="s">
        <v>660</v>
      </c>
      <c r="C94" s="152" t="s">
        <v>487</v>
      </c>
      <c r="D94" s="144" t="s">
        <v>661</v>
      </c>
      <c r="E94" s="151">
        <f>9+1000</f>
        <v>1009</v>
      </c>
      <c r="F94" s="147">
        <v>1.5</v>
      </c>
      <c r="G94" s="147">
        <f t="shared" si="1"/>
        <v>1513.5</v>
      </c>
    </row>
    <row r="95" spans="1:7" x14ac:dyDescent="0.25">
      <c r="A95" s="143" t="s">
        <v>833</v>
      </c>
      <c r="B95" s="144" t="s">
        <v>660</v>
      </c>
      <c r="C95" s="152" t="s">
        <v>1475</v>
      </c>
      <c r="D95" s="144" t="s">
        <v>661</v>
      </c>
      <c r="E95" s="151">
        <f>398+1000</f>
        <v>1398</v>
      </c>
      <c r="F95" s="147">
        <v>3.5</v>
      </c>
      <c r="G95" s="147">
        <f t="shared" si="1"/>
        <v>4893</v>
      </c>
    </row>
    <row r="96" spans="1:7" x14ac:dyDescent="0.25">
      <c r="A96" s="143" t="s">
        <v>834</v>
      </c>
      <c r="B96" s="144" t="s">
        <v>660</v>
      </c>
      <c r="C96" s="152" t="s">
        <v>1476</v>
      </c>
      <c r="D96" s="144" t="s">
        <v>661</v>
      </c>
      <c r="E96" s="151">
        <f>22860+1000</f>
        <v>23860</v>
      </c>
      <c r="F96" s="147">
        <v>2.4</v>
      </c>
      <c r="G96" s="147">
        <f t="shared" si="1"/>
        <v>57264</v>
      </c>
    </row>
    <row r="97" spans="1:7" x14ac:dyDescent="0.25">
      <c r="A97" s="143" t="s">
        <v>835</v>
      </c>
      <c r="B97" s="144" t="s">
        <v>660</v>
      </c>
      <c r="C97" s="152" t="s">
        <v>1477</v>
      </c>
      <c r="D97" s="144" t="s">
        <v>661</v>
      </c>
      <c r="E97" s="151">
        <f>5329+1000</f>
        <v>6329</v>
      </c>
      <c r="F97" s="147">
        <v>7</v>
      </c>
      <c r="G97" s="147">
        <f t="shared" si="1"/>
        <v>44303</v>
      </c>
    </row>
    <row r="98" spans="1:7" x14ac:dyDescent="0.25">
      <c r="A98" s="143" t="s">
        <v>836</v>
      </c>
      <c r="B98" s="144" t="s">
        <v>660</v>
      </c>
      <c r="C98" s="152" t="s">
        <v>492</v>
      </c>
      <c r="D98" s="144" t="s">
        <v>661</v>
      </c>
      <c r="E98" s="151">
        <f>2037+1000</f>
        <v>3037</v>
      </c>
      <c r="F98" s="147">
        <v>9.4997545409916544</v>
      </c>
      <c r="G98" s="147">
        <f t="shared" si="1"/>
        <v>28850.754540991653</v>
      </c>
    </row>
    <row r="99" spans="1:7" x14ac:dyDescent="0.25">
      <c r="A99" s="143" t="s">
        <v>837</v>
      </c>
      <c r="B99" s="144" t="s">
        <v>660</v>
      </c>
      <c r="C99" s="152" t="s">
        <v>1478</v>
      </c>
      <c r="D99" s="144" t="s">
        <v>661</v>
      </c>
      <c r="E99" s="151">
        <f>8657+1000</f>
        <v>9657</v>
      </c>
      <c r="F99" s="147">
        <v>1.8</v>
      </c>
      <c r="G99" s="147">
        <f t="shared" si="1"/>
        <v>17382.600000000002</v>
      </c>
    </row>
    <row r="100" spans="1:7" x14ac:dyDescent="0.25">
      <c r="A100" s="143" t="s">
        <v>838</v>
      </c>
      <c r="B100" s="144" t="s">
        <v>660</v>
      </c>
      <c r="C100" s="152" t="s">
        <v>1479</v>
      </c>
      <c r="D100" s="144" t="s">
        <v>661</v>
      </c>
      <c r="E100" s="151">
        <f>10258+1000</f>
        <v>11258</v>
      </c>
      <c r="F100" s="147">
        <v>2.3000000000000003</v>
      </c>
      <c r="G100" s="147">
        <f t="shared" si="1"/>
        <v>25893.4</v>
      </c>
    </row>
    <row r="101" spans="1:7" x14ac:dyDescent="0.25">
      <c r="A101" s="143" t="s">
        <v>839</v>
      </c>
      <c r="B101" s="144" t="s">
        <v>660</v>
      </c>
      <c r="C101" s="152" t="s">
        <v>1480</v>
      </c>
      <c r="D101" s="144" t="s">
        <v>661</v>
      </c>
      <c r="E101" s="151">
        <f>332+1000</f>
        <v>1332</v>
      </c>
      <c r="F101" s="147">
        <v>2.4</v>
      </c>
      <c r="G101" s="147">
        <f t="shared" si="1"/>
        <v>3196.7999999999997</v>
      </c>
    </row>
    <row r="102" spans="1:7" x14ac:dyDescent="0.25">
      <c r="A102" s="143" t="s">
        <v>840</v>
      </c>
      <c r="B102" s="144" t="s">
        <v>660</v>
      </c>
      <c r="C102" s="152" t="s">
        <v>482</v>
      </c>
      <c r="D102" s="144" t="s">
        <v>661</v>
      </c>
      <c r="E102" s="151">
        <f>7982+1000</f>
        <v>8982</v>
      </c>
      <c r="F102" s="147">
        <v>3.2</v>
      </c>
      <c r="G102" s="147">
        <f t="shared" si="1"/>
        <v>28742.400000000001</v>
      </c>
    </row>
    <row r="103" spans="1:7" x14ac:dyDescent="0.25">
      <c r="A103" s="143" t="s">
        <v>841</v>
      </c>
      <c r="B103" s="144" t="s">
        <v>660</v>
      </c>
      <c r="C103" s="152" t="s">
        <v>495</v>
      </c>
      <c r="D103" s="144" t="s">
        <v>661</v>
      </c>
      <c r="E103" s="151">
        <f>5098+1000</f>
        <v>6098</v>
      </c>
      <c r="F103" s="147">
        <v>3.4000000000000004</v>
      </c>
      <c r="G103" s="147">
        <f t="shared" si="1"/>
        <v>20733.2</v>
      </c>
    </row>
    <row r="104" spans="1:7" x14ac:dyDescent="0.25">
      <c r="A104" s="143" t="s">
        <v>842</v>
      </c>
      <c r="B104" s="144" t="s">
        <v>660</v>
      </c>
      <c r="C104" s="152" t="s">
        <v>1481</v>
      </c>
      <c r="D104" s="144" t="s">
        <v>661</v>
      </c>
      <c r="E104" s="151">
        <f>987+1000</f>
        <v>1987</v>
      </c>
      <c r="F104" s="147">
        <v>7.8000000000000007</v>
      </c>
      <c r="G104" s="147">
        <f t="shared" si="1"/>
        <v>15498.600000000002</v>
      </c>
    </row>
    <row r="105" spans="1:7" x14ac:dyDescent="0.25">
      <c r="A105" s="143" t="s">
        <v>843</v>
      </c>
      <c r="B105" s="144" t="s">
        <v>660</v>
      </c>
      <c r="C105" s="152" t="s">
        <v>1482</v>
      </c>
      <c r="D105" s="144" t="s">
        <v>661</v>
      </c>
      <c r="E105" s="151">
        <f>607+1000</f>
        <v>1607</v>
      </c>
      <c r="F105" s="147">
        <v>7.6</v>
      </c>
      <c r="G105" s="147">
        <f t="shared" si="1"/>
        <v>12213.199999999999</v>
      </c>
    </row>
    <row r="106" spans="1:7" x14ac:dyDescent="0.25">
      <c r="A106" s="143" t="s">
        <v>844</v>
      </c>
      <c r="B106" s="144" t="s">
        <v>660</v>
      </c>
      <c r="C106" s="152" t="s">
        <v>1483</v>
      </c>
      <c r="D106" s="144" t="s">
        <v>661</v>
      </c>
      <c r="E106" s="158">
        <f>109+1000</f>
        <v>1109</v>
      </c>
      <c r="F106" s="147">
        <v>6.3000000000000007</v>
      </c>
      <c r="G106" s="147">
        <f t="shared" si="1"/>
        <v>6986.7000000000007</v>
      </c>
    </row>
    <row r="107" spans="1:7" x14ac:dyDescent="0.25">
      <c r="A107" s="143" t="s">
        <v>845</v>
      </c>
      <c r="B107" s="144" t="s">
        <v>660</v>
      </c>
      <c r="C107" s="152" t="s">
        <v>1484</v>
      </c>
      <c r="D107" s="144" t="s">
        <v>661</v>
      </c>
      <c r="E107" s="158">
        <f>1640+1000</f>
        <v>2640</v>
      </c>
      <c r="F107" s="147">
        <v>3.8</v>
      </c>
      <c r="G107" s="147">
        <f t="shared" si="1"/>
        <v>10032</v>
      </c>
    </row>
    <row r="108" spans="1:7" x14ac:dyDescent="0.25">
      <c r="A108" s="143" t="s">
        <v>846</v>
      </c>
      <c r="B108" s="144" t="s">
        <v>660</v>
      </c>
      <c r="C108" s="152" t="s">
        <v>1485</v>
      </c>
      <c r="D108" s="144" t="s">
        <v>661</v>
      </c>
      <c r="E108" s="158">
        <f>967+1001</f>
        <v>1968</v>
      </c>
      <c r="F108" s="147">
        <v>36</v>
      </c>
      <c r="G108" s="147">
        <f t="shared" si="1"/>
        <v>70848</v>
      </c>
    </row>
    <row r="109" spans="1:7" x14ac:dyDescent="0.25">
      <c r="A109" s="143" t="s">
        <v>847</v>
      </c>
      <c r="B109" s="144" t="s">
        <v>660</v>
      </c>
      <c r="C109" s="152" t="s">
        <v>1486</v>
      </c>
      <c r="D109" s="144" t="s">
        <v>661</v>
      </c>
      <c r="E109" s="158">
        <f>421+1001</f>
        <v>1422</v>
      </c>
      <c r="F109" s="147">
        <v>6.8000000000000007</v>
      </c>
      <c r="G109" s="147">
        <f t="shared" si="1"/>
        <v>9669.6</v>
      </c>
    </row>
    <row r="110" spans="1:7" x14ac:dyDescent="0.25">
      <c r="A110" s="143" t="s">
        <v>848</v>
      </c>
      <c r="B110" s="144" t="s">
        <v>660</v>
      </c>
      <c r="C110" s="152" t="s">
        <v>1487</v>
      </c>
      <c r="D110" s="144" t="s">
        <v>661</v>
      </c>
      <c r="E110" s="158">
        <f>1440+1000</f>
        <v>2440</v>
      </c>
      <c r="F110" s="147">
        <v>3.5</v>
      </c>
      <c r="G110" s="147">
        <f t="shared" si="1"/>
        <v>8540</v>
      </c>
    </row>
    <row r="111" spans="1:7" x14ac:dyDescent="0.25">
      <c r="A111" s="143" t="s">
        <v>849</v>
      </c>
      <c r="B111" s="144" t="s">
        <v>660</v>
      </c>
      <c r="C111" s="152" t="s">
        <v>1488</v>
      </c>
      <c r="D111" s="144" t="s">
        <v>661</v>
      </c>
      <c r="E111" s="158">
        <f>1252+1000</f>
        <v>2252</v>
      </c>
      <c r="F111" s="147">
        <v>4.8000000000000007</v>
      </c>
      <c r="G111" s="147">
        <f t="shared" si="1"/>
        <v>10809.600000000002</v>
      </c>
    </row>
    <row r="112" spans="1:7" x14ac:dyDescent="0.25">
      <c r="A112" s="143" t="s">
        <v>850</v>
      </c>
      <c r="B112" s="144" t="s">
        <v>660</v>
      </c>
      <c r="C112" s="152" t="s">
        <v>1489</v>
      </c>
      <c r="D112" s="144" t="s">
        <v>661</v>
      </c>
      <c r="E112" s="158">
        <f>345+1000</f>
        <v>1345</v>
      </c>
      <c r="F112" s="147">
        <v>4.3</v>
      </c>
      <c r="G112" s="147">
        <f t="shared" si="1"/>
        <v>5783.5</v>
      </c>
    </row>
    <row r="113" spans="1:7" x14ac:dyDescent="0.25">
      <c r="A113" s="143" t="s">
        <v>851</v>
      </c>
      <c r="B113" s="144" t="s">
        <v>660</v>
      </c>
      <c r="C113" s="152" t="s">
        <v>1490</v>
      </c>
      <c r="D113" s="144" t="s">
        <v>662</v>
      </c>
      <c r="E113" s="158">
        <f>2160+1000</f>
        <v>3160</v>
      </c>
      <c r="F113" s="147">
        <v>5</v>
      </c>
      <c r="G113" s="147">
        <f t="shared" si="1"/>
        <v>15800</v>
      </c>
    </row>
    <row r="114" spans="1:7" x14ac:dyDescent="0.25">
      <c r="A114" s="143" t="s">
        <v>852</v>
      </c>
      <c r="B114" s="144" t="s">
        <v>660</v>
      </c>
      <c r="C114" s="152" t="s">
        <v>505</v>
      </c>
      <c r="D114" s="144" t="s">
        <v>661</v>
      </c>
      <c r="E114" s="158">
        <f>5</f>
        <v>5</v>
      </c>
      <c r="F114" s="147">
        <v>19</v>
      </c>
      <c r="G114" s="147">
        <f t="shared" si="1"/>
        <v>95</v>
      </c>
    </row>
    <row r="115" spans="1:7" x14ac:dyDescent="0.25">
      <c r="A115" s="143" t="s">
        <v>853</v>
      </c>
      <c r="B115" s="144" t="s">
        <v>660</v>
      </c>
      <c r="C115" s="152" t="s">
        <v>1491</v>
      </c>
      <c r="D115" s="144" t="s">
        <v>661</v>
      </c>
      <c r="E115" s="158">
        <v>1705</v>
      </c>
      <c r="F115" s="147">
        <v>2.4</v>
      </c>
      <c r="G115" s="147">
        <f t="shared" si="1"/>
        <v>4092</v>
      </c>
    </row>
    <row r="116" spans="1:7" x14ac:dyDescent="0.25">
      <c r="A116" s="143" t="s">
        <v>854</v>
      </c>
      <c r="B116" s="144" t="s">
        <v>660</v>
      </c>
      <c r="C116" s="152" t="s">
        <v>507</v>
      </c>
      <c r="D116" s="144" t="s">
        <v>661</v>
      </c>
      <c r="E116" s="158">
        <v>2</v>
      </c>
      <c r="F116" s="147">
        <v>3.5</v>
      </c>
      <c r="G116" s="147">
        <f t="shared" si="1"/>
        <v>7</v>
      </c>
    </row>
    <row r="117" spans="1:7" x14ac:dyDescent="0.25">
      <c r="A117" s="143" t="s">
        <v>855</v>
      </c>
      <c r="B117" s="144" t="s">
        <v>660</v>
      </c>
      <c r="C117" s="152" t="s">
        <v>508</v>
      </c>
      <c r="D117" s="144" t="s">
        <v>661</v>
      </c>
      <c r="E117" s="158">
        <v>38</v>
      </c>
      <c r="F117" s="147">
        <v>3.5</v>
      </c>
      <c r="G117" s="147">
        <f t="shared" si="1"/>
        <v>133</v>
      </c>
    </row>
    <row r="118" spans="1:7" x14ac:dyDescent="0.25">
      <c r="A118" s="143" t="s">
        <v>856</v>
      </c>
      <c r="B118" s="144" t="s">
        <v>660</v>
      </c>
      <c r="C118" s="152" t="s">
        <v>510</v>
      </c>
      <c r="D118" s="144" t="s">
        <v>661</v>
      </c>
      <c r="E118" s="158">
        <v>24</v>
      </c>
      <c r="F118" s="147">
        <v>5</v>
      </c>
      <c r="G118" s="147">
        <f t="shared" si="1"/>
        <v>120</v>
      </c>
    </row>
    <row r="119" spans="1:7" x14ac:dyDescent="0.25">
      <c r="A119" s="143" t="s">
        <v>857</v>
      </c>
      <c r="B119" s="144" t="s">
        <v>660</v>
      </c>
      <c r="C119" s="152" t="s">
        <v>511</v>
      </c>
      <c r="D119" s="144" t="s">
        <v>661</v>
      </c>
      <c r="E119" s="158">
        <v>22</v>
      </c>
      <c r="F119" s="147">
        <v>2.3000000000000003</v>
      </c>
      <c r="G119" s="147">
        <f t="shared" si="1"/>
        <v>50.600000000000009</v>
      </c>
    </row>
    <row r="120" spans="1:7" x14ac:dyDescent="0.25">
      <c r="A120" s="143" t="s">
        <v>858</v>
      </c>
      <c r="B120" s="144" t="s">
        <v>660</v>
      </c>
      <c r="C120" s="184" t="s">
        <v>513</v>
      </c>
      <c r="D120" s="144" t="s">
        <v>661</v>
      </c>
      <c r="E120" s="158">
        <v>12</v>
      </c>
      <c r="F120" s="147">
        <v>1</v>
      </c>
      <c r="G120" s="147">
        <f t="shared" si="1"/>
        <v>12</v>
      </c>
    </row>
    <row r="121" spans="1:7" x14ac:dyDescent="0.25">
      <c r="A121" s="143" t="s">
        <v>859</v>
      </c>
      <c r="B121" s="144" t="s">
        <v>660</v>
      </c>
      <c r="C121" s="152" t="s">
        <v>514</v>
      </c>
      <c r="D121" s="144" t="s">
        <v>661</v>
      </c>
      <c r="E121" s="158">
        <v>9</v>
      </c>
      <c r="F121" s="147">
        <v>2</v>
      </c>
      <c r="G121" s="147">
        <f t="shared" si="1"/>
        <v>18</v>
      </c>
    </row>
    <row r="122" spans="1:7" x14ac:dyDescent="0.25">
      <c r="A122" s="143" t="s">
        <v>860</v>
      </c>
      <c r="B122" s="144" t="s">
        <v>660</v>
      </c>
      <c r="C122" s="152" t="s">
        <v>515</v>
      </c>
      <c r="D122" s="144" t="s">
        <v>661</v>
      </c>
      <c r="E122" s="158">
        <v>3</v>
      </c>
      <c r="F122" s="147">
        <v>14</v>
      </c>
      <c r="G122" s="147">
        <f t="shared" si="1"/>
        <v>42</v>
      </c>
    </row>
    <row r="123" spans="1:7" x14ac:dyDescent="0.25">
      <c r="A123" s="143" t="s">
        <v>861</v>
      </c>
      <c r="B123" s="144" t="s">
        <v>660</v>
      </c>
      <c r="C123" s="152" t="s">
        <v>521</v>
      </c>
      <c r="D123" s="144" t="s">
        <v>661</v>
      </c>
      <c r="E123" s="158">
        <v>44</v>
      </c>
      <c r="F123" s="147">
        <v>3.5</v>
      </c>
      <c r="G123" s="147">
        <f t="shared" si="1"/>
        <v>154</v>
      </c>
    </row>
    <row r="124" spans="1:7" x14ac:dyDescent="0.25">
      <c r="A124" s="143" t="s">
        <v>862</v>
      </c>
      <c r="B124" s="144" t="s">
        <v>660</v>
      </c>
      <c r="C124" s="152" t="s">
        <v>522</v>
      </c>
      <c r="D124" s="144" t="s">
        <v>661</v>
      </c>
      <c r="E124" s="158">
        <v>365</v>
      </c>
      <c r="F124" s="147">
        <v>3</v>
      </c>
      <c r="G124" s="147">
        <f t="shared" si="1"/>
        <v>1095</v>
      </c>
    </row>
    <row r="125" spans="1:7" x14ac:dyDescent="0.25">
      <c r="A125" s="143" t="s">
        <v>863</v>
      </c>
      <c r="B125" s="144" t="s">
        <v>660</v>
      </c>
      <c r="C125" s="152" t="s">
        <v>1452</v>
      </c>
      <c r="D125" s="144" t="s">
        <v>661</v>
      </c>
      <c r="E125" s="158">
        <v>328</v>
      </c>
      <c r="F125" s="147">
        <v>2.5</v>
      </c>
      <c r="G125" s="147">
        <f t="shared" si="1"/>
        <v>820</v>
      </c>
    </row>
    <row r="126" spans="1:7" x14ac:dyDescent="0.25">
      <c r="A126" s="143" t="s">
        <v>864</v>
      </c>
      <c r="B126" s="144" t="s">
        <v>660</v>
      </c>
      <c r="C126" s="152" t="s">
        <v>1453</v>
      </c>
      <c r="D126" s="144" t="s">
        <v>661</v>
      </c>
      <c r="E126" s="158">
        <v>9600</v>
      </c>
      <c r="F126" s="147">
        <v>1.2</v>
      </c>
      <c r="G126" s="147">
        <f t="shared" si="1"/>
        <v>11520</v>
      </c>
    </row>
    <row r="127" spans="1:7" x14ac:dyDescent="0.25">
      <c r="A127" s="143" t="s">
        <v>865</v>
      </c>
      <c r="B127" s="144" t="s">
        <v>660</v>
      </c>
      <c r="C127" s="152" t="s">
        <v>1454</v>
      </c>
      <c r="D127" s="144" t="s">
        <v>661</v>
      </c>
      <c r="E127" s="158">
        <v>2400</v>
      </c>
      <c r="F127" s="147">
        <v>1.2</v>
      </c>
      <c r="G127" s="147">
        <f t="shared" si="1"/>
        <v>2880</v>
      </c>
    </row>
    <row r="128" spans="1:7" x14ac:dyDescent="0.25">
      <c r="A128" s="143" t="s">
        <v>866</v>
      </c>
      <c r="B128" s="144" t="s">
        <v>660</v>
      </c>
      <c r="C128" s="152" t="s">
        <v>1455</v>
      </c>
      <c r="D128" s="144" t="s">
        <v>661</v>
      </c>
      <c r="E128" s="158">
        <v>1200</v>
      </c>
      <c r="F128" s="147">
        <v>1.5</v>
      </c>
      <c r="G128" s="147">
        <f t="shared" si="1"/>
        <v>1800</v>
      </c>
    </row>
    <row r="129" spans="1:7" x14ac:dyDescent="0.25">
      <c r="A129" s="143" t="s">
        <v>867</v>
      </c>
      <c r="B129" s="144" t="s">
        <v>660</v>
      </c>
      <c r="C129" s="152" t="s">
        <v>1456</v>
      </c>
      <c r="D129" s="144" t="s">
        <v>661</v>
      </c>
      <c r="E129" s="158">
        <v>924</v>
      </c>
      <c r="F129" s="147">
        <v>2.1999999999999997</v>
      </c>
      <c r="G129" s="147">
        <f t="shared" si="1"/>
        <v>2032.7999999999997</v>
      </c>
    </row>
    <row r="130" spans="1:7" x14ac:dyDescent="0.25">
      <c r="A130" s="143" t="s">
        <v>868</v>
      </c>
      <c r="B130" s="144" t="s">
        <v>660</v>
      </c>
      <c r="C130" s="152" t="s">
        <v>1457</v>
      </c>
      <c r="D130" s="144" t="s">
        <v>661</v>
      </c>
      <c r="E130" s="158">
        <v>1026</v>
      </c>
      <c r="F130" s="147">
        <v>2.1999999999999997</v>
      </c>
      <c r="G130" s="147">
        <f t="shared" si="1"/>
        <v>2257.1999999999998</v>
      </c>
    </row>
    <row r="131" spans="1:7" x14ac:dyDescent="0.25">
      <c r="A131" s="143" t="s">
        <v>869</v>
      </c>
      <c r="B131" s="144" t="s">
        <v>660</v>
      </c>
      <c r="C131" s="152" t="s">
        <v>1458</v>
      </c>
      <c r="D131" s="144" t="s">
        <v>661</v>
      </c>
      <c r="E131" s="158">
        <v>852</v>
      </c>
      <c r="F131" s="147">
        <v>2.2000000000000002</v>
      </c>
      <c r="G131" s="147">
        <f t="shared" si="1"/>
        <v>1874.4</v>
      </c>
    </row>
    <row r="132" spans="1:7" x14ac:dyDescent="0.25">
      <c r="A132" s="143" t="s">
        <v>870</v>
      </c>
      <c r="B132" s="144" t="s">
        <v>660</v>
      </c>
      <c r="C132" s="152" t="s">
        <v>1459</v>
      </c>
      <c r="D132" s="144" t="s">
        <v>661</v>
      </c>
      <c r="E132" s="158">
        <v>1008</v>
      </c>
      <c r="F132" s="147">
        <v>2.1999999999999997</v>
      </c>
      <c r="G132" s="147">
        <f t="shared" si="1"/>
        <v>2217.6</v>
      </c>
    </row>
    <row r="133" spans="1:7" x14ac:dyDescent="0.25">
      <c r="A133" s="143" t="s">
        <v>871</v>
      </c>
      <c r="B133" s="144" t="s">
        <v>660</v>
      </c>
      <c r="C133" s="152" t="s">
        <v>1461</v>
      </c>
      <c r="D133" s="144" t="s">
        <v>661</v>
      </c>
      <c r="E133" s="158">
        <v>180</v>
      </c>
      <c r="F133" s="147">
        <v>2.5</v>
      </c>
      <c r="G133" s="147">
        <f t="shared" si="1"/>
        <v>450</v>
      </c>
    </row>
    <row r="134" spans="1:7" x14ac:dyDescent="0.25">
      <c r="A134" s="143" t="s">
        <v>872</v>
      </c>
      <c r="B134" s="144" t="s">
        <v>660</v>
      </c>
      <c r="C134" s="152" t="s">
        <v>1462</v>
      </c>
      <c r="D134" s="144" t="s">
        <v>661</v>
      </c>
      <c r="E134" s="158">
        <v>240</v>
      </c>
      <c r="F134" s="147">
        <v>2.5</v>
      </c>
      <c r="G134" s="147">
        <f t="shared" si="1"/>
        <v>600</v>
      </c>
    </row>
    <row r="135" spans="1:7" x14ac:dyDescent="0.25">
      <c r="A135" s="143" t="s">
        <v>873</v>
      </c>
      <c r="B135" s="144" t="s">
        <v>660</v>
      </c>
      <c r="C135" s="152" t="s">
        <v>1460</v>
      </c>
      <c r="D135" s="144" t="s">
        <v>661</v>
      </c>
      <c r="E135" s="158">
        <v>178</v>
      </c>
      <c r="F135" s="147">
        <v>2.5</v>
      </c>
      <c r="G135" s="147">
        <f t="shared" si="1"/>
        <v>445</v>
      </c>
    </row>
    <row r="136" spans="1:7" x14ac:dyDescent="0.25">
      <c r="A136" s="143" t="s">
        <v>874</v>
      </c>
      <c r="B136" s="144" t="s">
        <v>660</v>
      </c>
      <c r="C136" s="152" t="s">
        <v>1463</v>
      </c>
      <c r="D136" s="144" t="s">
        <v>661</v>
      </c>
      <c r="E136" s="158">
        <v>720</v>
      </c>
      <c r="F136" s="147">
        <v>1.1000000000000001</v>
      </c>
      <c r="G136" s="147">
        <f t="shared" si="1"/>
        <v>792.00000000000011</v>
      </c>
    </row>
    <row r="137" spans="1:7" x14ac:dyDescent="0.25">
      <c r="A137" s="143" t="s">
        <v>875</v>
      </c>
      <c r="B137" s="144" t="s">
        <v>660</v>
      </c>
      <c r="C137" s="152" t="s">
        <v>1464</v>
      </c>
      <c r="D137" s="144" t="s">
        <v>661</v>
      </c>
      <c r="E137" s="158">
        <v>178</v>
      </c>
      <c r="F137" s="147">
        <v>2.5</v>
      </c>
      <c r="G137" s="147">
        <f t="shared" si="1"/>
        <v>445</v>
      </c>
    </row>
    <row r="138" spans="1:7" x14ac:dyDescent="0.25">
      <c r="A138" s="143" t="s">
        <v>876</v>
      </c>
      <c r="B138" s="144" t="s">
        <v>660</v>
      </c>
      <c r="C138" s="152" t="s">
        <v>1465</v>
      </c>
      <c r="D138" s="144" t="s">
        <v>661</v>
      </c>
      <c r="E138" s="158">
        <v>104</v>
      </c>
      <c r="F138" s="147">
        <v>1.6</v>
      </c>
      <c r="G138" s="147">
        <f t="shared" si="1"/>
        <v>166.4</v>
      </c>
    </row>
    <row r="139" spans="1:7" x14ac:dyDescent="0.25">
      <c r="A139" s="143" t="s">
        <v>877</v>
      </c>
      <c r="B139" s="144" t="s">
        <v>660</v>
      </c>
      <c r="C139" s="152" t="s">
        <v>1466</v>
      </c>
      <c r="D139" s="144" t="s">
        <v>661</v>
      </c>
      <c r="E139" s="158">
        <v>360</v>
      </c>
      <c r="F139" s="147">
        <v>1.2</v>
      </c>
      <c r="G139" s="147">
        <f t="shared" si="1"/>
        <v>432</v>
      </c>
    </row>
    <row r="140" spans="1:7" x14ac:dyDescent="0.25">
      <c r="A140" s="143" t="s">
        <v>878</v>
      </c>
      <c r="B140" s="144" t="s">
        <v>660</v>
      </c>
      <c r="C140" s="152" t="s">
        <v>1467</v>
      </c>
      <c r="D140" s="144" t="s">
        <v>661</v>
      </c>
      <c r="E140" s="158">
        <v>840</v>
      </c>
      <c r="F140" s="147">
        <v>0.7</v>
      </c>
      <c r="G140" s="147">
        <f t="shared" si="1"/>
        <v>588</v>
      </c>
    </row>
    <row r="141" spans="1:7" x14ac:dyDescent="0.25">
      <c r="A141" s="143" t="s">
        <v>879</v>
      </c>
      <c r="B141" s="144" t="s">
        <v>660</v>
      </c>
      <c r="C141" s="152" t="s">
        <v>1468</v>
      </c>
      <c r="D141" s="144" t="s">
        <v>661</v>
      </c>
      <c r="E141" s="158">
        <v>5248</v>
      </c>
      <c r="F141" s="147">
        <v>0.7</v>
      </c>
      <c r="G141" s="147">
        <f t="shared" ref="G141:G204" si="2">E141*F141</f>
        <v>3673.6</v>
      </c>
    </row>
    <row r="142" spans="1:7" x14ac:dyDescent="0.25">
      <c r="A142" s="143" t="s">
        <v>880</v>
      </c>
      <c r="B142" s="144" t="s">
        <v>660</v>
      </c>
      <c r="C142" s="152" t="s">
        <v>1469</v>
      </c>
      <c r="D142" s="144" t="s">
        <v>661</v>
      </c>
      <c r="E142" s="158">
        <v>4029</v>
      </c>
      <c r="F142" s="147">
        <v>1.0999999999999999</v>
      </c>
      <c r="G142" s="147">
        <f t="shared" si="2"/>
        <v>4431.8999999999996</v>
      </c>
    </row>
    <row r="143" spans="1:7" x14ac:dyDescent="0.25">
      <c r="A143" s="143" t="s">
        <v>881</v>
      </c>
      <c r="B143" s="144" t="s">
        <v>660</v>
      </c>
      <c r="C143" s="152" t="s">
        <v>1470</v>
      </c>
      <c r="D143" s="144" t="s">
        <v>661</v>
      </c>
      <c r="E143" s="158">
        <v>36</v>
      </c>
      <c r="F143" s="147">
        <v>1.5</v>
      </c>
      <c r="G143" s="147">
        <f t="shared" si="2"/>
        <v>54</v>
      </c>
    </row>
    <row r="144" spans="1:7" x14ac:dyDescent="0.25">
      <c r="A144" s="143" t="s">
        <v>882</v>
      </c>
      <c r="B144" s="144" t="s">
        <v>660</v>
      </c>
      <c r="C144" s="152" t="s">
        <v>1471</v>
      </c>
      <c r="D144" s="144" t="s">
        <v>661</v>
      </c>
      <c r="E144" s="158">
        <v>12</v>
      </c>
      <c r="F144" s="147">
        <v>1.5</v>
      </c>
      <c r="G144" s="147">
        <f t="shared" si="2"/>
        <v>18</v>
      </c>
    </row>
    <row r="145" spans="1:7" x14ac:dyDescent="0.25">
      <c r="A145" s="143" t="s">
        <v>883</v>
      </c>
      <c r="B145" s="144" t="s">
        <v>660</v>
      </c>
      <c r="C145" s="152" t="s">
        <v>527</v>
      </c>
      <c r="D145" s="144" t="s">
        <v>662</v>
      </c>
      <c r="E145" s="158">
        <v>28</v>
      </c>
      <c r="F145" s="147">
        <v>9</v>
      </c>
      <c r="G145" s="147">
        <f t="shared" si="2"/>
        <v>252</v>
      </c>
    </row>
    <row r="146" spans="1:7" x14ac:dyDescent="0.25">
      <c r="A146" s="143" t="s">
        <v>884</v>
      </c>
      <c r="B146" s="144" t="s">
        <v>660</v>
      </c>
      <c r="C146" s="152" t="s">
        <v>530</v>
      </c>
      <c r="D146" s="144" t="s">
        <v>662</v>
      </c>
      <c r="E146" s="158">
        <v>2</v>
      </c>
      <c r="F146" s="147">
        <v>11</v>
      </c>
      <c r="G146" s="147">
        <f t="shared" si="2"/>
        <v>22</v>
      </c>
    </row>
    <row r="147" spans="1:7" x14ac:dyDescent="0.25">
      <c r="A147" s="143" t="s">
        <v>885</v>
      </c>
      <c r="B147" s="144" t="s">
        <v>660</v>
      </c>
      <c r="C147" s="152" t="s">
        <v>1472</v>
      </c>
      <c r="D147" s="144" t="s">
        <v>662</v>
      </c>
      <c r="E147" s="158">
        <v>22</v>
      </c>
      <c r="F147" s="147">
        <v>85.772727272727266</v>
      </c>
      <c r="G147" s="147">
        <f t="shared" si="2"/>
        <v>1886.9999999999998</v>
      </c>
    </row>
    <row r="148" spans="1:7" x14ac:dyDescent="0.25">
      <c r="A148" s="143" t="s">
        <v>886</v>
      </c>
      <c r="B148" s="144" t="s">
        <v>660</v>
      </c>
      <c r="C148" s="152" t="s">
        <v>1473</v>
      </c>
      <c r="D148" s="144" t="s">
        <v>662</v>
      </c>
      <c r="E148" s="158">
        <v>28</v>
      </c>
      <c r="F148" s="147">
        <v>4.3</v>
      </c>
      <c r="G148" s="147">
        <f t="shared" si="2"/>
        <v>120.39999999999999</v>
      </c>
    </row>
    <row r="149" spans="1:7" x14ac:dyDescent="0.25">
      <c r="A149" s="143" t="s">
        <v>887</v>
      </c>
      <c r="B149" s="144" t="s">
        <v>660</v>
      </c>
      <c r="C149" s="152" t="s">
        <v>1474</v>
      </c>
      <c r="D149" s="144" t="s">
        <v>662</v>
      </c>
      <c r="E149" s="158">
        <v>5</v>
      </c>
      <c r="F149" s="147">
        <v>14</v>
      </c>
      <c r="G149" s="147">
        <f t="shared" si="2"/>
        <v>70</v>
      </c>
    </row>
    <row r="150" spans="1:7" x14ac:dyDescent="0.25">
      <c r="A150" s="143" t="s">
        <v>888</v>
      </c>
      <c r="B150" s="144" t="s">
        <v>660</v>
      </c>
      <c r="C150" s="152" t="s">
        <v>1348</v>
      </c>
      <c r="D150" s="144" t="s">
        <v>661</v>
      </c>
      <c r="E150" s="158">
        <v>908</v>
      </c>
      <c r="F150" s="147">
        <v>6.5</v>
      </c>
      <c r="G150" s="147">
        <f t="shared" si="2"/>
        <v>5902</v>
      </c>
    </row>
    <row r="151" spans="1:7" x14ac:dyDescent="0.25">
      <c r="A151" s="143" t="s">
        <v>889</v>
      </c>
      <c r="B151" s="144" t="s">
        <v>660</v>
      </c>
      <c r="C151" s="152" t="s">
        <v>1349</v>
      </c>
      <c r="D151" s="144" t="s">
        <v>661</v>
      </c>
      <c r="E151" s="158">
        <v>2534</v>
      </c>
      <c r="F151" s="147">
        <v>6.5</v>
      </c>
      <c r="G151" s="147">
        <f t="shared" si="2"/>
        <v>16471</v>
      </c>
    </row>
    <row r="152" spans="1:7" x14ac:dyDescent="0.25">
      <c r="A152" s="143" t="s">
        <v>890</v>
      </c>
      <c r="B152" s="144" t="s">
        <v>660</v>
      </c>
      <c r="C152" s="152" t="s">
        <v>1347</v>
      </c>
      <c r="D152" s="144" t="s">
        <v>661</v>
      </c>
      <c r="E152" s="158">
        <v>304</v>
      </c>
      <c r="F152" s="147">
        <v>6.5</v>
      </c>
      <c r="G152" s="147">
        <f t="shared" si="2"/>
        <v>1976</v>
      </c>
    </row>
    <row r="153" spans="1:7" x14ac:dyDescent="0.25">
      <c r="A153" s="143" t="s">
        <v>891</v>
      </c>
      <c r="B153" s="144" t="s">
        <v>660</v>
      </c>
      <c r="C153" s="152" t="s">
        <v>1350</v>
      </c>
      <c r="D153" s="144" t="s">
        <v>661</v>
      </c>
      <c r="E153" s="158">
        <v>975</v>
      </c>
      <c r="F153" s="147">
        <v>14</v>
      </c>
      <c r="G153" s="147">
        <f t="shared" si="2"/>
        <v>13650</v>
      </c>
    </row>
    <row r="154" spans="1:7" x14ac:dyDescent="0.25">
      <c r="A154" s="143" t="s">
        <v>892</v>
      </c>
      <c r="B154" s="144" t="s">
        <v>660</v>
      </c>
      <c r="C154" s="152" t="s">
        <v>1351</v>
      </c>
      <c r="D154" s="144" t="s">
        <v>661</v>
      </c>
      <c r="E154" s="158">
        <v>49</v>
      </c>
      <c r="F154" s="147">
        <v>8.5</v>
      </c>
      <c r="G154" s="147">
        <f t="shared" si="2"/>
        <v>416.5</v>
      </c>
    </row>
    <row r="155" spans="1:7" x14ac:dyDescent="0.25">
      <c r="A155" s="143" t="s">
        <v>893</v>
      </c>
      <c r="B155" s="144" t="s">
        <v>660</v>
      </c>
      <c r="C155" s="165" t="s">
        <v>1352</v>
      </c>
      <c r="D155" s="144" t="s">
        <v>661</v>
      </c>
      <c r="E155" s="158">
        <v>1000</v>
      </c>
      <c r="F155" s="147">
        <v>2.2000000000000002</v>
      </c>
      <c r="G155" s="147">
        <f t="shared" si="2"/>
        <v>2200</v>
      </c>
    </row>
    <row r="156" spans="1:7" x14ac:dyDescent="0.25">
      <c r="A156" s="143" t="s">
        <v>894</v>
      </c>
      <c r="B156" s="144" t="s">
        <v>660</v>
      </c>
      <c r="C156" s="165" t="s">
        <v>1353</v>
      </c>
      <c r="D156" s="144" t="s">
        <v>661</v>
      </c>
      <c r="E156" s="185">
        <v>100</v>
      </c>
      <c r="F156" s="147">
        <v>2.2000000000000002</v>
      </c>
      <c r="G156" s="147">
        <f t="shared" si="2"/>
        <v>220.00000000000003</v>
      </c>
    </row>
    <row r="157" spans="1:7" x14ac:dyDescent="0.25">
      <c r="A157" s="143" t="s">
        <v>895</v>
      </c>
      <c r="B157" s="144" t="s">
        <v>660</v>
      </c>
      <c r="C157" s="165" t="s">
        <v>1354</v>
      </c>
      <c r="D157" s="144" t="s">
        <v>661</v>
      </c>
      <c r="E157" s="185">
        <v>441</v>
      </c>
      <c r="F157" s="147">
        <v>2.2000000000000002</v>
      </c>
      <c r="G157" s="147">
        <f t="shared" si="2"/>
        <v>970.2</v>
      </c>
    </row>
    <row r="158" spans="1:7" x14ac:dyDescent="0.25">
      <c r="A158" s="143" t="s">
        <v>896</v>
      </c>
      <c r="B158" s="144" t="s">
        <v>660</v>
      </c>
      <c r="C158" s="165" t="s">
        <v>1355</v>
      </c>
      <c r="D158" s="144" t="s">
        <v>661</v>
      </c>
      <c r="E158" s="185">
        <v>2844</v>
      </c>
      <c r="F158" s="147">
        <v>2.2000000000000002</v>
      </c>
      <c r="G158" s="147">
        <f t="shared" si="2"/>
        <v>6256.8</v>
      </c>
    </row>
    <row r="159" spans="1:7" x14ac:dyDescent="0.25">
      <c r="A159" s="143" t="s">
        <v>897</v>
      </c>
      <c r="B159" s="144" t="s">
        <v>660</v>
      </c>
      <c r="C159" s="165" t="s">
        <v>1356</v>
      </c>
      <c r="D159" s="144" t="s">
        <v>661</v>
      </c>
      <c r="E159" s="185">
        <v>2822</v>
      </c>
      <c r="F159" s="147">
        <v>2.1999999999999997</v>
      </c>
      <c r="G159" s="147">
        <f t="shared" si="2"/>
        <v>6208.4</v>
      </c>
    </row>
    <row r="160" spans="1:7" x14ac:dyDescent="0.25">
      <c r="A160" s="143" t="s">
        <v>898</v>
      </c>
      <c r="B160" s="144" t="s">
        <v>660</v>
      </c>
      <c r="C160" s="165" t="s">
        <v>1357</v>
      </c>
      <c r="D160" s="144" t="s">
        <v>661</v>
      </c>
      <c r="E160" s="185">
        <v>2947</v>
      </c>
      <c r="F160" s="147">
        <v>2.1999999999999997</v>
      </c>
      <c r="G160" s="147">
        <f t="shared" si="2"/>
        <v>6483.4</v>
      </c>
    </row>
    <row r="161" spans="1:7" x14ac:dyDescent="0.25">
      <c r="A161" s="143" t="s">
        <v>899</v>
      </c>
      <c r="B161" s="144" t="s">
        <v>660</v>
      </c>
      <c r="C161" s="165" t="s">
        <v>1450</v>
      </c>
      <c r="D161" s="144" t="s">
        <v>661</v>
      </c>
      <c r="E161" s="185">
        <v>75</v>
      </c>
      <c r="F161" s="147">
        <v>4</v>
      </c>
      <c r="G161" s="147">
        <f t="shared" si="2"/>
        <v>300</v>
      </c>
    </row>
    <row r="162" spans="1:7" x14ac:dyDescent="0.25">
      <c r="A162" s="143" t="s">
        <v>900</v>
      </c>
      <c r="B162" s="144" t="s">
        <v>660</v>
      </c>
      <c r="C162" s="165" t="s">
        <v>1451</v>
      </c>
      <c r="D162" s="144" t="s">
        <v>661</v>
      </c>
      <c r="E162" s="185">
        <v>100</v>
      </c>
      <c r="F162" s="147">
        <v>4</v>
      </c>
      <c r="G162" s="147">
        <f t="shared" si="2"/>
        <v>400</v>
      </c>
    </row>
    <row r="163" spans="1:7" x14ac:dyDescent="0.25">
      <c r="A163" s="143" t="s">
        <v>901</v>
      </c>
      <c r="B163" s="144" t="s">
        <v>660</v>
      </c>
      <c r="C163" s="165" t="s">
        <v>543</v>
      </c>
      <c r="D163" s="144" t="s">
        <v>661</v>
      </c>
      <c r="E163" s="185">
        <v>5</v>
      </c>
      <c r="F163" s="147">
        <v>5</v>
      </c>
      <c r="G163" s="147">
        <f t="shared" si="2"/>
        <v>25</v>
      </c>
    </row>
    <row r="164" spans="1:7" x14ac:dyDescent="0.25">
      <c r="A164" s="143" t="s">
        <v>902</v>
      </c>
      <c r="B164" s="144" t="s">
        <v>660</v>
      </c>
      <c r="C164" s="165" t="s">
        <v>544</v>
      </c>
      <c r="D164" s="144" t="s">
        <v>661</v>
      </c>
      <c r="E164" s="185">
        <v>490</v>
      </c>
      <c r="F164" s="147">
        <v>3.5</v>
      </c>
      <c r="G164" s="147">
        <f t="shared" si="2"/>
        <v>1715</v>
      </c>
    </row>
    <row r="165" spans="1:7" x14ac:dyDescent="0.25">
      <c r="A165" s="143" t="s">
        <v>903</v>
      </c>
      <c r="B165" s="144" t="s">
        <v>660</v>
      </c>
      <c r="C165" s="165" t="s">
        <v>1358</v>
      </c>
      <c r="D165" s="144" t="s">
        <v>661</v>
      </c>
      <c r="E165" s="185">
        <v>80</v>
      </c>
      <c r="F165" s="147">
        <v>36</v>
      </c>
      <c r="G165" s="147">
        <f t="shared" si="2"/>
        <v>2880</v>
      </c>
    </row>
    <row r="166" spans="1:7" x14ac:dyDescent="0.25">
      <c r="A166" s="143" t="s">
        <v>904</v>
      </c>
      <c r="B166" s="144" t="s">
        <v>660</v>
      </c>
      <c r="C166" s="165" t="s">
        <v>282</v>
      </c>
      <c r="D166" s="144" t="s">
        <v>661</v>
      </c>
      <c r="E166" s="185">
        <v>8</v>
      </c>
      <c r="F166" s="147">
        <v>35</v>
      </c>
      <c r="G166" s="147">
        <f t="shared" si="2"/>
        <v>280</v>
      </c>
    </row>
    <row r="167" spans="1:7" x14ac:dyDescent="0.25">
      <c r="A167" s="143" t="s">
        <v>905</v>
      </c>
      <c r="B167" s="144" t="s">
        <v>660</v>
      </c>
      <c r="C167" s="165" t="s">
        <v>548</v>
      </c>
      <c r="D167" s="144" t="s">
        <v>661</v>
      </c>
      <c r="E167" s="185">
        <v>17</v>
      </c>
      <c r="F167" s="147">
        <v>3</v>
      </c>
      <c r="G167" s="147">
        <f t="shared" si="2"/>
        <v>51</v>
      </c>
    </row>
    <row r="168" spans="1:7" x14ac:dyDescent="0.25">
      <c r="A168" s="143" t="s">
        <v>906</v>
      </c>
      <c r="B168" s="144" t="s">
        <v>660</v>
      </c>
      <c r="C168" s="165" t="s">
        <v>1359</v>
      </c>
      <c r="D168" s="144" t="s">
        <v>661</v>
      </c>
      <c r="E168" s="185">
        <v>6</v>
      </c>
      <c r="F168" s="147">
        <v>7.5</v>
      </c>
      <c r="G168" s="147">
        <f t="shared" si="2"/>
        <v>45</v>
      </c>
    </row>
    <row r="169" spans="1:7" x14ac:dyDescent="0.25">
      <c r="A169" s="143" t="s">
        <v>907</v>
      </c>
      <c r="B169" s="144" t="s">
        <v>660</v>
      </c>
      <c r="C169" s="165" t="s">
        <v>1360</v>
      </c>
      <c r="D169" s="144" t="s">
        <v>661</v>
      </c>
      <c r="E169" s="185">
        <v>12</v>
      </c>
      <c r="F169" s="147">
        <v>32</v>
      </c>
      <c r="G169" s="147">
        <f t="shared" si="2"/>
        <v>384</v>
      </c>
    </row>
    <row r="170" spans="1:7" x14ac:dyDescent="0.25">
      <c r="A170" s="143" t="s">
        <v>908</v>
      </c>
      <c r="B170" s="144" t="s">
        <v>660</v>
      </c>
      <c r="C170" s="165" t="s">
        <v>551</v>
      </c>
      <c r="D170" s="144" t="s">
        <v>661</v>
      </c>
      <c r="E170" s="185">
        <v>24</v>
      </c>
      <c r="F170" s="147">
        <v>38</v>
      </c>
      <c r="G170" s="147">
        <f t="shared" si="2"/>
        <v>912</v>
      </c>
    </row>
    <row r="171" spans="1:7" x14ac:dyDescent="0.25">
      <c r="A171" s="143" t="s">
        <v>909</v>
      </c>
      <c r="B171" s="144" t="s">
        <v>660</v>
      </c>
      <c r="C171" s="165" t="s">
        <v>1361</v>
      </c>
      <c r="D171" s="144" t="s">
        <v>661</v>
      </c>
      <c r="E171" s="185">
        <v>1020</v>
      </c>
      <c r="F171" s="147">
        <v>2.8</v>
      </c>
      <c r="G171" s="147">
        <f t="shared" si="2"/>
        <v>2856</v>
      </c>
    </row>
    <row r="172" spans="1:7" x14ac:dyDescent="0.25">
      <c r="A172" s="143" t="s">
        <v>910</v>
      </c>
      <c r="B172" s="144" t="s">
        <v>660</v>
      </c>
      <c r="C172" s="165" t="s">
        <v>1362</v>
      </c>
      <c r="D172" s="144" t="s">
        <v>661</v>
      </c>
      <c r="E172" s="185">
        <v>3486</v>
      </c>
      <c r="F172" s="147">
        <v>2.8</v>
      </c>
      <c r="G172" s="147">
        <f t="shared" si="2"/>
        <v>9760.7999999999993</v>
      </c>
    </row>
    <row r="173" spans="1:7" x14ac:dyDescent="0.25">
      <c r="A173" s="143" t="s">
        <v>911</v>
      </c>
      <c r="B173" s="144" t="s">
        <v>660</v>
      </c>
      <c r="C173" s="165" t="s">
        <v>1363</v>
      </c>
      <c r="D173" s="144" t="s">
        <v>661</v>
      </c>
      <c r="E173" s="185">
        <v>1265</v>
      </c>
      <c r="F173" s="147">
        <v>2.8</v>
      </c>
      <c r="G173" s="147">
        <f t="shared" si="2"/>
        <v>3542</v>
      </c>
    </row>
    <row r="174" spans="1:7" x14ac:dyDescent="0.25">
      <c r="A174" s="143" t="s">
        <v>912</v>
      </c>
      <c r="B174" s="144" t="s">
        <v>660</v>
      </c>
      <c r="C174" s="165" t="s">
        <v>1364</v>
      </c>
      <c r="D174" s="144" t="s">
        <v>661</v>
      </c>
      <c r="E174" s="185">
        <v>306</v>
      </c>
      <c r="F174" s="147">
        <v>2.8</v>
      </c>
      <c r="G174" s="147">
        <f t="shared" si="2"/>
        <v>856.8</v>
      </c>
    </row>
    <row r="175" spans="1:7" x14ac:dyDescent="0.25">
      <c r="A175" s="143" t="s">
        <v>913</v>
      </c>
      <c r="B175" s="144" t="s">
        <v>660</v>
      </c>
      <c r="C175" s="165" t="s">
        <v>1365</v>
      </c>
      <c r="D175" s="144" t="s">
        <v>661</v>
      </c>
      <c r="E175" s="185">
        <v>460</v>
      </c>
      <c r="F175" s="147">
        <v>2.8</v>
      </c>
      <c r="G175" s="147">
        <f t="shared" si="2"/>
        <v>1288</v>
      </c>
    </row>
    <row r="176" spans="1:7" x14ac:dyDescent="0.25">
      <c r="A176" s="143" t="s">
        <v>914</v>
      </c>
      <c r="B176" s="144" t="s">
        <v>660</v>
      </c>
      <c r="C176" s="165" t="s">
        <v>1366</v>
      </c>
      <c r="D176" s="144" t="s">
        <v>661</v>
      </c>
      <c r="E176" s="185">
        <v>1201</v>
      </c>
      <c r="F176" s="147">
        <v>2.8000000000000003</v>
      </c>
      <c r="G176" s="147">
        <f t="shared" si="2"/>
        <v>3362.8</v>
      </c>
    </row>
    <row r="177" spans="1:7" x14ac:dyDescent="0.25">
      <c r="A177" s="143" t="s">
        <v>915</v>
      </c>
      <c r="B177" s="144" t="s">
        <v>660</v>
      </c>
      <c r="C177" s="165" t="s">
        <v>1367</v>
      </c>
      <c r="D177" s="144" t="s">
        <v>661</v>
      </c>
      <c r="E177" s="185">
        <v>896</v>
      </c>
      <c r="F177" s="147">
        <v>6.3</v>
      </c>
      <c r="G177" s="147">
        <f t="shared" si="2"/>
        <v>5644.8</v>
      </c>
    </row>
    <row r="178" spans="1:7" x14ac:dyDescent="0.25">
      <c r="A178" s="143" t="s">
        <v>916</v>
      </c>
      <c r="B178" s="144" t="s">
        <v>660</v>
      </c>
      <c r="C178" s="165" t="s">
        <v>1368</v>
      </c>
      <c r="D178" s="144" t="s">
        <v>661</v>
      </c>
      <c r="E178" s="185">
        <v>954</v>
      </c>
      <c r="F178" s="147">
        <v>6.3</v>
      </c>
      <c r="G178" s="147">
        <f t="shared" si="2"/>
        <v>6010.2</v>
      </c>
    </row>
    <row r="179" spans="1:7" x14ac:dyDescent="0.25">
      <c r="A179" s="143" t="s">
        <v>917</v>
      </c>
      <c r="B179" s="144" t="s">
        <v>660</v>
      </c>
      <c r="C179" s="165" t="s">
        <v>1369</v>
      </c>
      <c r="D179" s="144" t="s">
        <v>661</v>
      </c>
      <c r="E179" s="185">
        <v>300</v>
      </c>
      <c r="F179" s="147">
        <v>6.3</v>
      </c>
      <c r="G179" s="147">
        <f t="shared" si="2"/>
        <v>1890</v>
      </c>
    </row>
    <row r="180" spans="1:7" x14ac:dyDescent="0.25">
      <c r="A180" s="143" t="s">
        <v>918</v>
      </c>
      <c r="B180" s="144" t="s">
        <v>660</v>
      </c>
      <c r="C180" s="165" t="s">
        <v>1370</v>
      </c>
      <c r="D180" s="144" t="s">
        <v>661</v>
      </c>
      <c r="E180" s="185">
        <v>4038</v>
      </c>
      <c r="F180" s="147">
        <v>6.3000000000000007</v>
      </c>
      <c r="G180" s="147">
        <f t="shared" si="2"/>
        <v>25439.4</v>
      </c>
    </row>
    <row r="181" spans="1:7" x14ac:dyDescent="0.25">
      <c r="A181" s="143" t="s">
        <v>919</v>
      </c>
      <c r="B181" s="144" t="s">
        <v>660</v>
      </c>
      <c r="C181" s="165" t="s">
        <v>1371</v>
      </c>
      <c r="D181" s="144" t="s">
        <v>661</v>
      </c>
      <c r="E181" s="185">
        <v>90</v>
      </c>
      <c r="F181" s="147">
        <v>6.3</v>
      </c>
      <c r="G181" s="147">
        <f t="shared" si="2"/>
        <v>567</v>
      </c>
    </row>
    <row r="182" spans="1:7" x14ac:dyDescent="0.25">
      <c r="A182" s="143" t="s">
        <v>920</v>
      </c>
      <c r="B182" s="144" t="s">
        <v>660</v>
      </c>
      <c r="C182" s="165" t="s">
        <v>1431</v>
      </c>
      <c r="D182" s="144" t="s">
        <v>661</v>
      </c>
      <c r="E182" s="185">
        <v>60</v>
      </c>
      <c r="F182" s="147">
        <v>9</v>
      </c>
      <c r="G182" s="147">
        <f t="shared" si="2"/>
        <v>540</v>
      </c>
    </row>
    <row r="183" spans="1:7" x14ac:dyDescent="0.25">
      <c r="A183" s="143" t="s">
        <v>921</v>
      </c>
      <c r="B183" s="144" t="s">
        <v>660</v>
      </c>
      <c r="C183" s="165" t="s">
        <v>1432</v>
      </c>
      <c r="D183" s="144" t="s">
        <v>661</v>
      </c>
      <c r="E183" s="185">
        <v>198</v>
      </c>
      <c r="F183" s="147">
        <v>9</v>
      </c>
      <c r="G183" s="147">
        <f t="shared" si="2"/>
        <v>1782</v>
      </c>
    </row>
    <row r="184" spans="1:7" x14ac:dyDescent="0.25">
      <c r="A184" s="143" t="s">
        <v>922</v>
      </c>
      <c r="B184" s="144" t="s">
        <v>660</v>
      </c>
      <c r="C184" s="165" t="s">
        <v>1433</v>
      </c>
      <c r="D184" s="144" t="s">
        <v>661</v>
      </c>
      <c r="E184" s="185">
        <v>316</v>
      </c>
      <c r="F184" s="147">
        <v>9</v>
      </c>
      <c r="G184" s="147">
        <f t="shared" si="2"/>
        <v>2844</v>
      </c>
    </row>
    <row r="185" spans="1:7" x14ac:dyDescent="0.25">
      <c r="A185" s="143" t="s">
        <v>923</v>
      </c>
      <c r="B185" s="144" t="s">
        <v>660</v>
      </c>
      <c r="C185" s="165" t="s">
        <v>1434</v>
      </c>
      <c r="D185" s="144" t="s">
        <v>661</v>
      </c>
      <c r="E185" s="185">
        <v>378</v>
      </c>
      <c r="F185" s="147">
        <v>9</v>
      </c>
      <c r="G185" s="147">
        <f t="shared" si="2"/>
        <v>3402</v>
      </c>
    </row>
    <row r="186" spans="1:7" x14ac:dyDescent="0.25">
      <c r="A186" s="143" t="s">
        <v>924</v>
      </c>
      <c r="B186" s="144" t="s">
        <v>660</v>
      </c>
      <c r="C186" s="165" t="s">
        <v>1435</v>
      </c>
      <c r="D186" s="144" t="s">
        <v>661</v>
      </c>
      <c r="E186" s="185">
        <v>512</v>
      </c>
      <c r="F186" s="147">
        <v>9</v>
      </c>
      <c r="G186" s="147">
        <f t="shared" si="2"/>
        <v>4608</v>
      </c>
    </row>
    <row r="187" spans="1:7" x14ac:dyDescent="0.25">
      <c r="A187" s="143" t="s">
        <v>925</v>
      </c>
      <c r="B187" s="144" t="s">
        <v>660</v>
      </c>
      <c r="C187" s="165" t="s">
        <v>1436</v>
      </c>
      <c r="D187" s="144" t="s">
        <v>661</v>
      </c>
      <c r="E187" s="185">
        <v>348</v>
      </c>
      <c r="F187" s="147">
        <v>5</v>
      </c>
      <c r="G187" s="147">
        <f t="shared" si="2"/>
        <v>1740</v>
      </c>
    </row>
    <row r="188" spans="1:7" x14ac:dyDescent="0.25">
      <c r="A188" s="143" t="s">
        <v>926</v>
      </c>
      <c r="B188" s="144" t="s">
        <v>660</v>
      </c>
      <c r="C188" s="165" t="s">
        <v>1437</v>
      </c>
      <c r="D188" s="144" t="s">
        <v>661</v>
      </c>
      <c r="E188" s="185">
        <v>1987</v>
      </c>
      <c r="F188" s="147">
        <v>7</v>
      </c>
      <c r="G188" s="147">
        <f t="shared" si="2"/>
        <v>13909</v>
      </c>
    </row>
    <row r="189" spans="1:7" x14ac:dyDescent="0.25">
      <c r="A189" s="143" t="s">
        <v>927</v>
      </c>
      <c r="B189" s="144" t="s">
        <v>660</v>
      </c>
      <c r="C189" s="165" t="s">
        <v>1438</v>
      </c>
      <c r="D189" s="144" t="s">
        <v>661</v>
      </c>
      <c r="E189" s="185">
        <v>276</v>
      </c>
      <c r="F189" s="147">
        <v>0.7</v>
      </c>
      <c r="G189" s="147">
        <f t="shared" si="2"/>
        <v>193.2</v>
      </c>
    </row>
    <row r="190" spans="1:7" x14ac:dyDescent="0.25">
      <c r="A190" s="143" t="s">
        <v>928</v>
      </c>
      <c r="B190" s="144" t="s">
        <v>660</v>
      </c>
      <c r="C190" s="165" t="s">
        <v>1439</v>
      </c>
      <c r="D190" s="144" t="s">
        <v>661</v>
      </c>
      <c r="E190" s="185">
        <v>898</v>
      </c>
      <c r="F190" s="147">
        <v>1.3</v>
      </c>
      <c r="G190" s="147">
        <f t="shared" si="2"/>
        <v>1167.4000000000001</v>
      </c>
    </row>
    <row r="191" spans="1:7" x14ac:dyDescent="0.25">
      <c r="A191" s="143" t="s">
        <v>929</v>
      </c>
      <c r="B191" s="144" t="s">
        <v>660</v>
      </c>
      <c r="C191" s="165" t="s">
        <v>1440</v>
      </c>
      <c r="D191" s="144" t="s">
        <v>661</v>
      </c>
      <c r="E191" s="185">
        <v>308</v>
      </c>
      <c r="F191" s="147">
        <v>3.5</v>
      </c>
      <c r="G191" s="147">
        <f t="shared" si="2"/>
        <v>1078</v>
      </c>
    </row>
    <row r="192" spans="1:7" x14ac:dyDescent="0.25">
      <c r="A192" s="143" t="s">
        <v>930</v>
      </c>
      <c r="B192" s="144" t="s">
        <v>660</v>
      </c>
      <c r="C192" s="165" t="s">
        <v>556</v>
      </c>
      <c r="D192" s="144" t="s">
        <v>661</v>
      </c>
      <c r="E192" s="158">
        <v>35</v>
      </c>
      <c r="F192" s="147">
        <v>38</v>
      </c>
      <c r="G192" s="147">
        <f t="shared" si="2"/>
        <v>1330</v>
      </c>
    </row>
    <row r="193" spans="1:7" x14ac:dyDescent="0.25">
      <c r="A193" s="143" t="s">
        <v>931</v>
      </c>
      <c r="B193" s="144" t="s">
        <v>660</v>
      </c>
      <c r="C193" s="165" t="s">
        <v>557</v>
      </c>
      <c r="D193" s="144" t="s">
        <v>661</v>
      </c>
      <c r="E193" s="158">
        <v>112</v>
      </c>
      <c r="F193" s="147">
        <v>55</v>
      </c>
      <c r="G193" s="147">
        <f t="shared" si="2"/>
        <v>6160</v>
      </c>
    </row>
    <row r="194" spans="1:7" x14ac:dyDescent="0.25">
      <c r="A194" s="143" t="s">
        <v>932</v>
      </c>
      <c r="B194" s="144" t="s">
        <v>660</v>
      </c>
      <c r="C194" s="165" t="s">
        <v>558</v>
      </c>
      <c r="D194" s="144" t="s">
        <v>661</v>
      </c>
      <c r="E194" s="158">
        <v>44</v>
      </c>
      <c r="F194" s="147">
        <v>4</v>
      </c>
      <c r="G194" s="147">
        <f t="shared" si="2"/>
        <v>176</v>
      </c>
    </row>
    <row r="195" spans="1:7" x14ac:dyDescent="0.25">
      <c r="A195" s="143" t="s">
        <v>933</v>
      </c>
      <c r="B195" s="144" t="s">
        <v>660</v>
      </c>
      <c r="C195" s="165" t="s">
        <v>1441</v>
      </c>
      <c r="D195" s="144" t="s">
        <v>661</v>
      </c>
      <c r="E195" s="158">
        <v>10271</v>
      </c>
      <c r="F195" s="147">
        <v>1.5999999999999999</v>
      </c>
      <c r="G195" s="147">
        <f t="shared" si="2"/>
        <v>16433.599999999999</v>
      </c>
    </row>
    <row r="196" spans="1:7" x14ac:dyDescent="0.25">
      <c r="A196" s="143" t="s">
        <v>934</v>
      </c>
      <c r="B196" s="144" t="s">
        <v>660</v>
      </c>
      <c r="C196" s="165" t="s">
        <v>1442</v>
      </c>
      <c r="D196" s="144" t="s">
        <v>661</v>
      </c>
      <c r="E196" s="158">
        <v>244</v>
      </c>
      <c r="F196" s="147">
        <v>14.5</v>
      </c>
      <c r="G196" s="147">
        <f t="shared" si="2"/>
        <v>3538</v>
      </c>
    </row>
    <row r="197" spans="1:7" x14ac:dyDescent="0.25">
      <c r="A197" s="143" t="s">
        <v>935</v>
      </c>
      <c r="B197" s="144" t="s">
        <v>660</v>
      </c>
      <c r="C197" s="152" t="s">
        <v>560</v>
      </c>
      <c r="D197" s="144" t="s">
        <v>661</v>
      </c>
      <c r="E197" s="158">
        <v>52</v>
      </c>
      <c r="F197" s="147">
        <v>6.5</v>
      </c>
      <c r="G197" s="147">
        <f t="shared" si="2"/>
        <v>338</v>
      </c>
    </row>
    <row r="198" spans="1:7" x14ac:dyDescent="0.25">
      <c r="A198" s="143" t="s">
        <v>936</v>
      </c>
      <c r="B198" s="144" t="s">
        <v>660</v>
      </c>
      <c r="C198" s="152" t="s">
        <v>564</v>
      </c>
      <c r="D198" s="144" t="s">
        <v>661</v>
      </c>
      <c r="E198" s="158">
        <f>345+1</f>
        <v>346</v>
      </c>
      <c r="F198" s="147">
        <v>3.6</v>
      </c>
      <c r="G198" s="147">
        <f t="shared" si="2"/>
        <v>1245.6000000000001</v>
      </c>
    </row>
    <row r="199" spans="1:7" x14ac:dyDescent="0.25">
      <c r="A199" s="143" t="s">
        <v>937</v>
      </c>
      <c r="B199" s="144" t="s">
        <v>660</v>
      </c>
      <c r="C199" s="152" t="s">
        <v>1443</v>
      </c>
      <c r="D199" s="144" t="s">
        <v>661</v>
      </c>
      <c r="E199" s="158">
        <v>501</v>
      </c>
      <c r="F199" s="147">
        <v>1.2015968063872255</v>
      </c>
      <c r="G199" s="147">
        <f t="shared" si="2"/>
        <v>602</v>
      </c>
    </row>
    <row r="200" spans="1:7" x14ac:dyDescent="0.25">
      <c r="A200" s="143" t="s">
        <v>938</v>
      </c>
      <c r="B200" s="144" t="s">
        <v>660</v>
      </c>
      <c r="C200" s="152" t="s">
        <v>1444</v>
      </c>
      <c r="D200" s="144" t="s">
        <v>661</v>
      </c>
      <c r="E200" s="158">
        <v>126</v>
      </c>
      <c r="F200" s="147">
        <v>18</v>
      </c>
      <c r="G200" s="147">
        <f t="shared" si="2"/>
        <v>2268</v>
      </c>
    </row>
    <row r="201" spans="1:7" x14ac:dyDescent="0.25">
      <c r="A201" s="143" t="s">
        <v>939</v>
      </c>
      <c r="B201" s="144" t="s">
        <v>660</v>
      </c>
      <c r="C201" s="152" t="s">
        <v>157</v>
      </c>
      <c r="D201" s="144" t="s">
        <v>661</v>
      </c>
      <c r="E201" s="158">
        <v>86</v>
      </c>
      <c r="F201" s="147">
        <v>11.5</v>
      </c>
      <c r="G201" s="147">
        <f t="shared" si="2"/>
        <v>989</v>
      </c>
    </row>
    <row r="202" spans="1:7" x14ac:dyDescent="0.25">
      <c r="A202" s="143" t="s">
        <v>940</v>
      </c>
      <c r="B202" s="144" t="s">
        <v>660</v>
      </c>
      <c r="C202" s="152" t="s">
        <v>158</v>
      </c>
      <c r="D202" s="144" t="s">
        <v>661</v>
      </c>
      <c r="E202" s="158">
        <v>12</v>
      </c>
      <c r="F202" s="147">
        <v>7.5</v>
      </c>
      <c r="G202" s="147">
        <f t="shared" si="2"/>
        <v>90</v>
      </c>
    </row>
    <row r="203" spans="1:7" x14ac:dyDescent="0.25">
      <c r="A203" s="143" t="s">
        <v>941</v>
      </c>
      <c r="B203" s="144" t="s">
        <v>660</v>
      </c>
      <c r="C203" s="152" t="s">
        <v>1445</v>
      </c>
      <c r="D203" s="144" t="s">
        <v>661</v>
      </c>
      <c r="E203" s="158">
        <v>240</v>
      </c>
      <c r="F203" s="147">
        <v>5</v>
      </c>
      <c r="G203" s="147">
        <f t="shared" si="2"/>
        <v>1200</v>
      </c>
    </row>
    <row r="204" spans="1:7" x14ac:dyDescent="0.25">
      <c r="A204" s="143" t="s">
        <v>942</v>
      </c>
      <c r="B204" s="144" t="s">
        <v>660</v>
      </c>
      <c r="C204" s="152" t="s">
        <v>1446</v>
      </c>
      <c r="D204" s="144" t="s">
        <v>661</v>
      </c>
      <c r="E204" s="158">
        <v>74</v>
      </c>
      <c r="F204" s="147">
        <v>5.5</v>
      </c>
      <c r="G204" s="147">
        <f t="shared" si="2"/>
        <v>407</v>
      </c>
    </row>
    <row r="205" spans="1:7" x14ac:dyDescent="0.25">
      <c r="A205" s="143" t="s">
        <v>943</v>
      </c>
      <c r="B205" s="144" t="s">
        <v>660</v>
      </c>
      <c r="C205" s="152" t="s">
        <v>1447</v>
      </c>
      <c r="D205" s="144" t="s">
        <v>661</v>
      </c>
      <c r="E205" s="158">
        <v>658</v>
      </c>
      <c r="F205" s="147">
        <v>6</v>
      </c>
      <c r="G205" s="147">
        <f t="shared" ref="G205:G268" si="3">E205*F205</f>
        <v>3948</v>
      </c>
    </row>
    <row r="206" spans="1:7" x14ac:dyDescent="0.25">
      <c r="A206" s="143" t="s">
        <v>944</v>
      </c>
      <c r="B206" s="144" t="s">
        <v>660</v>
      </c>
      <c r="C206" s="152" t="s">
        <v>567</v>
      </c>
      <c r="D206" s="144" t="s">
        <v>661</v>
      </c>
      <c r="E206" s="158">
        <v>111</v>
      </c>
      <c r="F206" s="147">
        <v>3.3000000000000003</v>
      </c>
      <c r="G206" s="147">
        <f t="shared" si="3"/>
        <v>366.3</v>
      </c>
    </row>
    <row r="207" spans="1:7" x14ac:dyDescent="0.25">
      <c r="A207" s="143" t="s">
        <v>945</v>
      </c>
      <c r="B207" s="144" t="s">
        <v>660</v>
      </c>
      <c r="C207" s="152" t="s">
        <v>569</v>
      </c>
      <c r="D207" s="144" t="s">
        <v>661</v>
      </c>
      <c r="E207" s="158">
        <v>758</v>
      </c>
      <c r="F207" s="147">
        <v>4.5</v>
      </c>
      <c r="G207" s="147">
        <f t="shared" si="3"/>
        <v>3411</v>
      </c>
    </row>
    <row r="208" spans="1:7" x14ac:dyDescent="0.25">
      <c r="A208" s="143" t="s">
        <v>946</v>
      </c>
      <c r="B208" s="144" t="s">
        <v>660</v>
      </c>
      <c r="C208" s="152" t="s">
        <v>1448</v>
      </c>
      <c r="D208" s="144" t="s">
        <v>661</v>
      </c>
      <c r="E208" s="158">
        <v>96</v>
      </c>
      <c r="F208" s="147">
        <v>6.0166666666666666</v>
      </c>
      <c r="G208" s="147">
        <f t="shared" si="3"/>
        <v>577.6</v>
      </c>
    </row>
    <row r="209" spans="1:7" x14ac:dyDescent="0.25">
      <c r="A209" s="143" t="s">
        <v>947</v>
      </c>
      <c r="B209" s="144" t="s">
        <v>660</v>
      </c>
      <c r="C209" s="152" t="s">
        <v>1449</v>
      </c>
      <c r="D209" s="144" t="s">
        <v>661</v>
      </c>
      <c r="E209" s="158">
        <v>29</v>
      </c>
      <c r="F209" s="147">
        <v>11.5</v>
      </c>
      <c r="G209" s="147">
        <f t="shared" si="3"/>
        <v>333.5</v>
      </c>
    </row>
    <row r="210" spans="1:7" x14ac:dyDescent="0.25">
      <c r="A210" s="143" t="s">
        <v>948</v>
      </c>
      <c r="B210" s="144" t="s">
        <v>660</v>
      </c>
      <c r="C210" s="152" t="s">
        <v>570</v>
      </c>
      <c r="D210" s="144" t="s">
        <v>661</v>
      </c>
      <c r="E210" s="158">
        <v>8</v>
      </c>
      <c r="F210" s="147">
        <v>16</v>
      </c>
      <c r="G210" s="147">
        <f t="shared" si="3"/>
        <v>128</v>
      </c>
    </row>
    <row r="211" spans="1:7" x14ac:dyDescent="0.25">
      <c r="A211" s="143" t="s">
        <v>949</v>
      </c>
      <c r="B211" s="144" t="s">
        <v>660</v>
      </c>
      <c r="C211" s="152" t="s">
        <v>1414</v>
      </c>
      <c r="D211" s="144" t="s">
        <v>661</v>
      </c>
      <c r="E211" s="158">
        <v>568</v>
      </c>
      <c r="F211" s="147">
        <v>19</v>
      </c>
      <c r="G211" s="147">
        <f t="shared" si="3"/>
        <v>10792</v>
      </c>
    </row>
    <row r="212" spans="1:7" x14ac:dyDescent="0.25">
      <c r="A212" s="143" t="s">
        <v>950</v>
      </c>
      <c r="B212" s="144" t="s">
        <v>660</v>
      </c>
      <c r="C212" s="152" t="s">
        <v>1415</v>
      </c>
      <c r="D212" s="144" t="s">
        <v>661</v>
      </c>
      <c r="E212" s="158">
        <v>19</v>
      </c>
      <c r="F212" s="147">
        <v>24</v>
      </c>
      <c r="G212" s="147">
        <f t="shared" si="3"/>
        <v>456</v>
      </c>
    </row>
    <row r="213" spans="1:7" x14ac:dyDescent="0.25">
      <c r="A213" s="143" t="s">
        <v>951</v>
      </c>
      <c r="B213" s="144" t="s">
        <v>660</v>
      </c>
      <c r="C213" s="152" t="s">
        <v>572</v>
      </c>
      <c r="D213" s="144" t="s">
        <v>661</v>
      </c>
      <c r="E213" s="158">
        <v>62</v>
      </c>
      <c r="F213" s="147">
        <v>37</v>
      </c>
      <c r="G213" s="147">
        <f t="shared" si="3"/>
        <v>2294</v>
      </c>
    </row>
    <row r="214" spans="1:7" x14ac:dyDescent="0.25">
      <c r="A214" s="143" t="s">
        <v>952</v>
      </c>
      <c r="B214" s="144" t="s">
        <v>660</v>
      </c>
      <c r="C214" s="152" t="s">
        <v>285</v>
      </c>
      <c r="D214" s="144" t="s">
        <v>661</v>
      </c>
      <c r="E214" s="158">
        <v>43</v>
      </c>
      <c r="F214" s="147">
        <v>42</v>
      </c>
      <c r="G214" s="147">
        <f t="shared" si="3"/>
        <v>1806</v>
      </c>
    </row>
    <row r="215" spans="1:7" x14ac:dyDescent="0.25">
      <c r="A215" s="143" t="s">
        <v>953</v>
      </c>
      <c r="B215" s="144" t="s">
        <v>660</v>
      </c>
      <c r="C215" s="152" t="s">
        <v>574</v>
      </c>
      <c r="D215" s="144" t="s">
        <v>661</v>
      </c>
      <c r="E215" s="158">
        <v>2</v>
      </c>
      <c r="F215" s="147">
        <v>210</v>
      </c>
      <c r="G215" s="147">
        <f t="shared" si="3"/>
        <v>420</v>
      </c>
    </row>
    <row r="216" spans="1:7" x14ac:dyDescent="0.25">
      <c r="A216" s="143" t="s">
        <v>954</v>
      </c>
      <c r="B216" s="144" t="s">
        <v>660</v>
      </c>
      <c r="C216" s="152" t="s">
        <v>575</v>
      </c>
      <c r="D216" s="144" t="s">
        <v>661</v>
      </c>
      <c r="E216" s="158">
        <v>3</v>
      </c>
      <c r="F216" s="147">
        <v>6</v>
      </c>
      <c r="G216" s="147">
        <f t="shared" si="3"/>
        <v>18</v>
      </c>
    </row>
    <row r="217" spans="1:7" x14ac:dyDescent="0.25">
      <c r="A217" s="143" t="s">
        <v>955</v>
      </c>
      <c r="B217" s="144" t="s">
        <v>660</v>
      </c>
      <c r="C217" s="152" t="s">
        <v>1416</v>
      </c>
      <c r="D217" s="144" t="s">
        <v>661</v>
      </c>
      <c r="E217" s="158">
        <v>101</v>
      </c>
      <c r="F217" s="147">
        <v>45</v>
      </c>
      <c r="G217" s="147">
        <f t="shared" si="3"/>
        <v>4545</v>
      </c>
    </row>
    <row r="218" spans="1:7" x14ac:dyDescent="0.25">
      <c r="A218" s="143" t="s">
        <v>956</v>
      </c>
      <c r="B218" s="144" t="s">
        <v>660</v>
      </c>
      <c r="C218" s="152" t="s">
        <v>1417</v>
      </c>
      <c r="D218" s="144" t="s">
        <v>661</v>
      </c>
      <c r="E218" s="158">
        <v>13</v>
      </c>
      <c r="F218" s="147">
        <v>30</v>
      </c>
      <c r="G218" s="147">
        <f t="shared" si="3"/>
        <v>390</v>
      </c>
    </row>
    <row r="219" spans="1:7" x14ac:dyDescent="0.25">
      <c r="A219" s="143" t="s">
        <v>957</v>
      </c>
      <c r="B219" s="144" t="s">
        <v>660</v>
      </c>
      <c r="C219" s="152" t="s">
        <v>1418</v>
      </c>
      <c r="D219" s="144" t="s">
        <v>661</v>
      </c>
      <c r="E219" s="158">
        <v>5</v>
      </c>
      <c r="F219" s="147">
        <v>45</v>
      </c>
      <c r="G219" s="147">
        <f t="shared" si="3"/>
        <v>225</v>
      </c>
    </row>
    <row r="220" spans="1:7" x14ac:dyDescent="0.25">
      <c r="A220" s="143" t="s">
        <v>958</v>
      </c>
      <c r="B220" s="144" t="s">
        <v>660</v>
      </c>
      <c r="C220" s="152" t="s">
        <v>1419</v>
      </c>
      <c r="D220" s="144" t="s">
        <v>661</v>
      </c>
      <c r="E220" s="158">
        <v>33</v>
      </c>
      <c r="F220" s="147">
        <v>17</v>
      </c>
      <c r="G220" s="147">
        <f t="shared" si="3"/>
        <v>561</v>
      </c>
    </row>
    <row r="221" spans="1:7" x14ac:dyDescent="0.25">
      <c r="A221" s="143" t="s">
        <v>959</v>
      </c>
      <c r="B221" s="144" t="s">
        <v>660</v>
      </c>
      <c r="C221" s="152" t="s">
        <v>1420</v>
      </c>
      <c r="D221" s="144" t="s">
        <v>661</v>
      </c>
      <c r="E221" s="185">
        <v>40</v>
      </c>
      <c r="F221" s="147">
        <v>25</v>
      </c>
      <c r="G221" s="147">
        <f t="shared" si="3"/>
        <v>1000</v>
      </c>
    </row>
    <row r="222" spans="1:7" x14ac:dyDescent="0.25">
      <c r="A222" s="143" t="s">
        <v>960</v>
      </c>
      <c r="B222" s="144" t="s">
        <v>660</v>
      </c>
      <c r="C222" s="165" t="s">
        <v>579</v>
      </c>
      <c r="D222" s="144" t="s">
        <v>661</v>
      </c>
      <c r="E222" s="185">
        <v>12</v>
      </c>
      <c r="F222" s="147">
        <v>1.5</v>
      </c>
      <c r="G222" s="147">
        <f t="shared" si="3"/>
        <v>18</v>
      </c>
    </row>
    <row r="223" spans="1:7" x14ac:dyDescent="0.25">
      <c r="A223" s="143" t="s">
        <v>961</v>
      </c>
      <c r="B223" s="144" t="s">
        <v>660</v>
      </c>
      <c r="C223" s="165" t="s">
        <v>1421</v>
      </c>
      <c r="D223" s="144" t="s">
        <v>661</v>
      </c>
      <c r="E223" s="185">
        <v>669</v>
      </c>
      <c r="F223" s="147">
        <v>8.5</v>
      </c>
      <c r="G223" s="147">
        <f t="shared" si="3"/>
        <v>5686.5</v>
      </c>
    </row>
    <row r="224" spans="1:7" x14ac:dyDescent="0.25">
      <c r="A224" s="143" t="s">
        <v>962</v>
      </c>
      <c r="B224" s="144" t="s">
        <v>660</v>
      </c>
      <c r="C224" s="165" t="s">
        <v>1422</v>
      </c>
      <c r="D224" s="144" t="s">
        <v>661</v>
      </c>
      <c r="E224" s="185">
        <v>13</v>
      </c>
      <c r="F224" s="147">
        <v>64</v>
      </c>
      <c r="G224" s="147">
        <f t="shared" si="3"/>
        <v>832</v>
      </c>
    </row>
    <row r="225" spans="1:7" x14ac:dyDescent="0.25">
      <c r="A225" s="143" t="s">
        <v>963</v>
      </c>
      <c r="B225" s="144" t="s">
        <v>660</v>
      </c>
      <c r="C225" s="165" t="s">
        <v>1423</v>
      </c>
      <c r="D225" s="144" t="s">
        <v>661</v>
      </c>
      <c r="E225" s="185">
        <v>8</v>
      </c>
      <c r="F225" s="147">
        <v>75</v>
      </c>
      <c r="G225" s="147">
        <f t="shared" si="3"/>
        <v>600</v>
      </c>
    </row>
    <row r="226" spans="1:7" x14ac:dyDescent="0.25">
      <c r="A226" s="143" t="s">
        <v>964</v>
      </c>
      <c r="B226" s="144" t="s">
        <v>660</v>
      </c>
      <c r="C226" s="165" t="s">
        <v>1424</v>
      </c>
      <c r="D226" s="144" t="s">
        <v>661</v>
      </c>
      <c r="E226" s="185">
        <v>16</v>
      </c>
      <c r="F226" s="147">
        <v>43</v>
      </c>
      <c r="G226" s="147">
        <f t="shared" si="3"/>
        <v>688</v>
      </c>
    </row>
    <row r="227" spans="1:7" x14ac:dyDescent="0.25">
      <c r="A227" s="143" t="s">
        <v>965</v>
      </c>
      <c r="B227" s="144" t="s">
        <v>660</v>
      </c>
      <c r="C227" s="165" t="s">
        <v>584</v>
      </c>
      <c r="D227" s="144" t="s">
        <v>661</v>
      </c>
      <c r="E227" s="185">
        <v>17</v>
      </c>
      <c r="F227" s="147">
        <v>3.5</v>
      </c>
      <c r="G227" s="147">
        <f t="shared" si="3"/>
        <v>59.5</v>
      </c>
    </row>
    <row r="228" spans="1:7" x14ac:dyDescent="0.25">
      <c r="A228" s="143" t="s">
        <v>966</v>
      </c>
      <c r="B228" s="144" t="s">
        <v>660</v>
      </c>
      <c r="C228" s="165" t="s">
        <v>585</v>
      </c>
      <c r="D228" s="144" t="s">
        <v>661</v>
      </c>
      <c r="E228" s="185">
        <v>17750</v>
      </c>
      <c r="F228" s="147">
        <v>1.6</v>
      </c>
      <c r="G228" s="147">
        <f t="shared" si="3"/>
        <v>28400</v>
      </c>
    </row>
    <row r="229" spans="1:7" x14ac:dyDescent="0.25">
      <c r="A229" s="143" t="s">
        <v>967</v>
      </c>
      <c r="B229" s="144" t="s">
        <v>660</v>
      </c>
      <c r="C229" s="165" t="s">
        <v>586</v>
      </c>
      <c r="D229" s="144" t="s">
        <v>661</v>
      </c>
      <c r="E229" s="185">
        <v>2250</v>
      </c>
      <c r="F229" s="147">
        <v>0.9</v>
      </c>
      <c r="G229" s="147">
        <f t="shared" si="3"/>
        <v>2025</v>
      </c>
    </row>
    <row r="230" spans="1:7" x14ac:dyDescent="0.25">
      <c r="A230" s="143" t="s">
        <v>968</v>
      </c>
      <c r="B230" s="144" t="s">
        <v>660</v>
      </c>
      <c r="C230" s="165" t="s">
        <v>1425</v>
      </c>
      <c r="D230" s="144" t="s">
        <v>661</v>
      </c>
      <c r="E230" s="185">
        <v>22</v>
      </c>
      <c r="F230" s="147">
        <v>4.5</v>
      </c>
      <c r="G230" s="147">
        <f t="shared" si="3"/>
        <v>99</v>
      </c>
    </row>
    <row r="231" spans="1:7" x14ac:dyDescent="0.25">
      <c r="A231" s="143" t="s">
        <v>969</v>
      </c>
      <c r="B231" s="144" t="s">
        <v>660</v>
      </c>
      <c r="C231" s="165" t="s">
        <v>1426</v>
      </c>
      <c r="D231" s="144" t="s">
        <v>661</v>
      </c>
      <c r="E231" s="185">
        <v>2106</v>
      </c>
      <c r="F231" s="147">
        <v>3.1999999999999997</v>
      </c>
      <c r="G231" s="147">
        <f t="shared" si="3"/>
        <v>6739.2</v>
      </c>
    </row>
    <row r="232" spans="1:7" x14ac:dyDescent="0.25">
      <c r="A232" s="143" t="s">
        <v>970</v>
      </c>
      <c r="B232" s="144" t="s">
        <v>660</v>
      </c>
      <c r="C232" s="165" t="s">
        <v>1427</v>
      </c>
      <c r="D232" s="144" t="s">
        <v>661</v>
      </c>
      <c r="E232" s="185">
        <v>1</v>
      </c>
      <c r="F232" s="147">
        <v>255</v>
      </c>
      <c r="G232" s="147">
        <f t="shared" si="3"/>
        <v>255</v>
      </c>
    </row>
    <row r="233" spans="1:7" x14ac:dyDescent="0.25">
      <c r="A233" s="143" t="s">
        <v>971</v>
      </c>
      <c r="B233" s="144" t="s">
        <v>660</v>
      </c>
      <c r="C233" s="165" t="s">
        <v>587</v>
      </c>
      <c r="D233" s="144" t="s">
        <v>661</v>
      </c>
      <c r="E233" s="185">
        <v>34</v>
      </c>
      <c r="F233" s="147">
        <v>385</v>
      </c>
      <c r="G233" s="147">
        <f t="shared" si="3"/>
        <v>13090</v>
      </c>
    </row>
    <row r="234" spans="1:7" x14ac:dyDescent="0.25">
      <c r="A234" s="143" t="s">
        <v>972</v>
      </c>
      <c r="B234" s="144" t="s">
        <v>660</v>
      </c>
      <c r="C234" s="165" t="s">
        <v>589</v>
      </c>
      <c r="D234" s="144" t="s">
        <v>661</v>
      </c>
      <c r="E234" s="185">
        <v>7</v>
      </c>
      <c r="F234" s="147">
        <v>13</v>
      </c>
      <c r="G234" s="147">
        <f t="shared" si="3"/>
        <v>91</v>
      </c>
    </row>
    <row r="235" spans="1:7" x14ac:dyDescent="0.25">
      <c r="A235" s="143" t="s">
        <v>973</v>
      </c>
      <c r="B235" s="144" t="s">
        <v>660</v>
      </c>
      <c r="C235" s="165" t="s">
        <v>216</v>
      </c>
      <c r="D235" s="144" t="s">
        <v>661</v>
      </c>
      <c r="E235" s="185">
        <v>588</v>
      </c>
      <c r="F235" s="147">
        <v>8</v>
      </c>
      <c r="G235" s="147">
        <f t="shared" si="3"/>
        <v>4704</v>
      </c>
    </row>
    <row r="236" spans="1:7" x14ac:dyDescent="0.25">
      <c r="A236" s="143" t="s">
        <v>974</v>
      </c>
      <c r="B236" s="144" t="s">
        <v>660</v>
      </c>
      <c r="C236" s="165" t="s">
        <v>1428</v>
      </c>
      <c r="D236" s="144" t="s">
        <v>661</v>
      </c>
      <c r="E236" s="185">
        <v>120</v>
      </c>
      <c r="F236" s="147">
        <v>1.6</v>
      </c>
      <c r="G236" s="147">
        <f t="shared" si="3"/>
        <v>192</v>
      </c>
    </row>
    <row r="237" spans="1:7" x14ac:dyDescent="0.25">
      <c r="A237" s="143" t="s">
        <v>975</v>
      </c>
      <c r="B237" s="144" t="s">
        <v>660</v>
      </c>
      <c r="C237" s="165" t="s">
        <v>1429</v>
      </c>
      <c r="D237" s="144" t="s">
        <v>661</v>
      </c>
      <c r="E237" s="185">
        <v>9312</v>
      </c>
      <c r="F237" s="147">
        <v>0.3</v>
      </c>
      <c r="G237" s="147">
        <f t="shared" si="3"/>
        <v>2793.6</v>
      </c>
    </row>
    <row r="238" spans="1:7" x14ac:dyDescent="0.25">
      <c r="A238" s="143" t="s">
        <v>976</v>
      </c>
      <c r="B238" s="144" t="s">
        <v>660</v>
      </c>
      <c r="C238" s="165" t="s">
        <v>1430</v>
      </c>
      <c r="D238" s="144" t="s">
        <v>661</v>
      </c>
      <c r="E238" s="185">
        <v>684</v>
      </c>
      <c r="F238" s="147">
        <v>0.3</v>
      </c>
      <c r="G238" s="147">
        <f t="shared" si="3"/>
        <v>205.2</v>
      </c>
    </row>
    <row r="239" spans="1:7" x14ac:dyDescent="0.25">
      <c r="A239" s="143" t="s">
        <v>977</v>
      </c>
      <c r="B239" s="144" t="s">
        <v>660</v>
      </c>
      <c r="C239" s="165" t="s">
        <v>594</v>
      </c>
      <c r="D239" s="144" t="s">
        <v>661</v>
      </c>
      <c r="E239" s="185">
        <v>400</v>
      </c>
      <c r="F239" s="147">
        <v>1.6</v>
      </c>
      <c r="G239" s="147">
        <f t="shared" si="3"/>
        <v>640</v>
      </c>
    </row>
    <row r="240" spans="1:7" x14ac:dyDescent="0.25">
      <c r="A240" s="143" t="s">
        <v>978</v>
      </c>
      <c r="B240" s="144" t="s">
        <v>660</v>
      </c>
      <c r="C240" s="165" t="s">
        <v>595</v>
      </c>
      <c r="D240" s="144" t="s">
        <v>661</v>
      </c>
      <c r="E240" s="185">
        <v>7356</v>
      </c>
      <c r="F240" s="147">
        <v>0.8</v>
      </c>
      <c r="G240" s="147">
        <f t="shared" si="3"/>
        <v>5884.8</v>
      </c>
    </row>
    <row r="241" spans="1:7" x14ac:dyDescent="0.25">
      <c r="A241" s="143" t="s">
        <v>979</v>
      </c>
      <c r="B241" s="144" t="s">
        <v>660</v>
      </c>
      <c r="C241" s="165" t="s">
        <v>1400</v>
      </c>
      <c r="D241" s="144" t="s">
        <v>1534</v>
      </c>
      <c r="E241" s="185">
        <v>2048</v>
      </c>
      <c r="F241" s="147">
        <v>2</v>
      </c>
      <c r="G241" s="147">
        <f t="shared" si="3"/>
        <v>4096</v>
      </c>
    </row>
    <row r="242" spans="1:7" x14ac:dyDescent="0.25">
      <c r="A242" s="143" t="s">
        <v>980</v>
      </c>
      <c r="B242" s="144" t="s">
        <v>660</v>
      </c>
      <c r="C242" s="165" t="s">
        <v>1401</v>
      </c>
      <c r="D242" s="144" t="s">
        <v>661</v>
      </c>
      <c r="E242" s="185">
        <v>7482</v>
      </c>
      <c r="F242" s="147">
        <v>1.6</v>
      </c>
      <c r="G242" s="147">
        <f t="shared" si="3"/>
        <v>11971.2</v>
      </c>
    </row>
    <row r="243" spans="1:7" x14ac:dyDescent="0.25">
      <c r="A243" s="143" t="s">
        <v>981</v>
      </c>
      <c r="B243" s="144" t="s">
        <v>660</v>
      </c>
      <c r="C243" s="165" t="s">
        <v>1402</v>
      </c>
      <c r="D243" s="144" t="s">
        <v>661</v>
      </c>
      <c r="E243" s="185">
        <v>1800</v>
      </c>
      <c r="F243" s="147">
        <v>1.6</v>
      </c>
      <c r="G243" s="147">
        <f t="shared" si="3"/>
        <v>2880</v>
      </c>
    </row>
    <row r="244" spans="1:7" x14ac:dyDescent="0.25">
      <c r="A244" s="143" t="s">
        <v>982</v>
      </c>
      <c r="B244" s="144" t="s">
        <v>660</v>
      </c>
      <c r="C244" s="165" t="s">
        <v>1403</v>
      </c>
      <c r="D244" s="144" t="s">
        <v>661</v>
      </c>
      <c r="E244" s="185">
        <v>14</v>
      </c>
      <c r="F244" s="147">
        <v>158</v>
      </c>
      <c r="G244" s="147">
        <f t="shared" si="3"/>
        <v>2212</v>
      </c>
    </row>
    <row r="245" spans="1:7" x14ac:dyDescent="0.25">
      <c r="A245" s="143" t="s">
        <v>983</v>
      </c>
      <c r="B245" s="144" t="s">
        <v>660</v>
      </c>
      <c r="C245" s="165" t="s">
        <v>597</v>
      </c>
      <c r="D245" s="144" t="s">
        <v>661</v>
      </c>
      <c r="E245" s="185">
        <v>40</v>
      </c>
      <c r="F245" s="147">
        <v>2.5</v>
      </c>
      <c r="G245" s="147">
        <f t="shared" si="3"/>
        <v>100</v>
      </c>
    </row>
    <row r="246" spans="1:7" x14ac:dyDescent="0.25">
      <c r="A246" s="143" t="s">
        <v>984</v>
      </c>
      <c r="B246" s="144" t="s">
        <v>660</v>
      </c>
      <c r="C246" s="165" t="s">
        <v>1404</v>
      </c>
      <c r="D246" s="144" t="s">
        <v>661</v>
      </c>
      <c r="E246" s="185">
        <v>26</v>
      </c>
      <c r="F246" s="147">
        <v>7.5</v>
      </c>
      <c r="G246" s="147">
        <f t="shared" si="3"/>
        <v>195</v>
      </c>
    </row>
    <row r="247" spans="1:7" x14ac:dyDescent="0.25">
      <c r="A247" s="143" t="s">
        <v>985</v>
      </c>
      <c r="B247" s="144" t="s">
        <v>660</v>
      </c>
      <c r="C247" s="165" t="s">
        <v>1405</v>
      </c>
      <c r="D247" s="144" t="s">
        <v>661</v>
      </c>
      <c r="E247" s="185">
        <v>68</v>
      </c>
      <c r="F247" s="147">
        <v>7.5</v>
      </c>
      <c r="G247" s="147">
        <f t="shared" si="3"/>
        <v>510</v>
      </c>
    </row>
    <row r="248" spans="1:7" x14ac:dyDescent="0.25">
      <c r="A248" s="143" t="s">
        <v>986</v>
      </c>
      <c r="B248" s="144" t="s">
        <v>660</v>
      </c>
      <c r="C248" s="165" t="s">
        <v>1406</v>
      </c>
      <c r="D248" s="144" t="s">
        <v>661</v>
      </c>
      <c r="E248" s="185">
        <v>780</v>
      </c>
      <c r="F248" s="147">
        <v>14</v>
      </c>
      <c r="G248" s="147">
        <f t="shared" si="3"/>
        <v>10920</v>
      </c>
    </row>
    <row r="249" spans="1:7" x14ac:dyDescent="0.25">
      <c r="A249" s="143" t="s">
        <v>987</v>
      </c>
      <c r="B249" s="144" t="s">
        <v>660</v>
      </c>
      <c r="C249" s="165" t="s">
        <v>1407</v>
      </c>
      <c r="D249" s="144" t="s">
        <v>661</v>
      </c>
      <c r="E249" s="185">
        <v>384</v>
      </c>
      <c r="F249" s="147">
        <v>7.5</v>
      </c>
      <c r="G249" s="147">
        <f t="shared" si="3"/>
        <v>2880</v>
      </c>
    </row>
    <row r="250" spans="1:7" x14ac:dyDescent="0.25">
      <c r="A250" s="143" t="s">
        <v>988</v>
      </c>
      <c r="B250" s="144" t="s">
        <v>660</v>
      </c>
      <c r="C250" s="165" t="s">
        <v>1408</v>
      </c>
      <c r="D250" s="144" t="s">
        <v>661</v>
      </c>
      <c r="E250" s="185">
        <v>457</v>
      </c>
      <c r="F250" s="147">
        <v>9.5</v>
      </c>
      <c r="G250" s="147">
        <f t="shared" si="3"/>
        <v>4341.5</v>
      </c>
    </row>
    <row r="251" spans="1:7" x14ac:dyDescent="0.25">
      <c r="A251" s="143" t="s">
        <v>989</v>
      </c>
      <c r="B251" s="144" t="s">
        <v>660</v>
      </c>
      <c r="C251" s="165" t="s">
        <v>1409</v>
      </c>
      <c r="D251" s="144" t="s">
        <v>661</v>
      </c>
      <c r="E251" s="185">
        <v>888</v>
      </c>
      <c r="F251" s="147">
        <v>1.5999999999999999</v>
      </c>
      <c r="G251" s="147">
        <f t="shared" si="3"/>
        <v>1420.8</v>
      </c>
    </row>
    <row r="252" spans="1:7" x14ac:dyDescent="0.25">
      <c r="A252" s="143" t="s">
        <v>990</v>
      </c>
      <c r="B252" s="144" t="s">
        <v>660</v>
      </c>
      <c r="C252" s="165" t="s">
        <v>1410</v>
      </c>
      <c r="D252" s="144" t="s">
        <v>661</v>
      </c>
      <c r="E252" s="185">
        <v>24</v>
      </c>
      <c r="F252" s="147">
        <v>7.5</v>
      </c>
      <c r="G252" s="147">
        <f t="shared" si="3"/>
        <v>180</v>
      </c>
    </row>
    <row r="253" spans="1:7" x14ac:dyDescent="0.25">
      <c r="A253" s="143" t="s">
        <v>991</v>
      </c>
      <c r="B253" s="144" t="s">
        <v>660</v>
      </c>
      <c r="C253" s="165" t="s">
        <v>602</v>
      </c>
      <c r="D253" s="144" t="s">
        <v>661</v>
      </c>
      <c r="E253" s="185">
        <v>83</v>
      </c>
      <c r="F253" s="147">
        <v>1.3</v>
      </c>
      <c r="G253" s="147">
        <f t="shared" si="3"/>
        <v>107.9</v>
      </c>
    </row>
    <row r="254" spans="1:7" x14ac:dyDescent="0.25">
      <c r="A254" s="143" t="s">
        <v>992</v>
      </c>
      <c r="B254" s="144" t="s">
        <v>660</v>
      </c>
      <c r="C254" s="165" t="s">
        <v>603</v>
      </c>
      <c r="D254" s="144" t="s">
        <v>661</v>
      </c>
      <c r="E254" s="185">
        <v>8</v>
      </c>
      <c r="F254" s="147">
        <v>2.5</v>
      </c>
      <c r="G254" s="147">
        <f t="shared" si="3"/>
        <v>20</v>
      </c>
    </row>
    <row r="255" spans="1:7" x14ac:dyDescent="0.25">
      <c r="A255" s="143" t="s">
        <v>993</v>
      </c>
      <c r="B255" s="144" t="s">
        <v>660</v>
      </c>
      <c r="C255" s="165" t="s">
        <v>606</v>
      </c>
      <c r="D255" s="144" t="s">
        <v>661</v>
      </c>
      <c r="E255" s="185">
        <v>170</v>
      </c>
      <c r="F255" s="147">
        <v>3.3</v>
      </c>
      <c r="G255" s="147">
        <f t="shared" si="3"/>
        <v>561</v>
      </c>
    </row>
    <row r="256" spans="1:7" x14ac:dyDescent="0.25">
      <c r="A256" s="143" t="s">
        <v>994</v>
      </c>
      <c r="B256" s="144" t="s">
        <v>660</v>
      </c>
      <c r="C256" s="165" t="s">
        <v>607</v>
      </c>
      <c r="D256" s="144" t="s">
        <v>661</v>
      </c>
      <c r="E256" s="185">
        <v>9920</v>
      </c>
      <c r="F256" s="147">
        <v>0.9</v>
      </c>
      <c r="G256" s="147">
        <f t="shared" si="3"/>
        <v>8928</v>
      </c>
    </row>
    <row r="257" spans="1:7" x14ac:dyDescent="0.25">
      <c r="A257" s="143" t="s">
        <v>995</v>
      </c>
      <c r="B257" s="144" t="s">
        <v>660</v>
      </c>
      <c r="C257" s="165" t="s">
        <v>610</v>
      </c>
      <c r="D257" s="144" t="s">
        <v>661</v>
      </c>
      <c r="E257" s="185">
        <v>126</v>
      </c>
      <c r="F257" s="147">
        <v>1.5999999999999999</v>
      </c>
      <c r="G257" s="147">
        <f t="shared" si="3"/>
        <v>201.6</v>
      </c>
    </row>
    <row r="258" spans="1:7" x14ac:dyDescent="0.25">
      <c r="A258" s="143" t="s">
        <v>996</v>
      </c>
      <c r="B258" s="144" t="s">
        <v>660</v>
      </c>
      <c r="C258" s="165" t="s">
        <v>611</v>
      </c>
      <c r="D258" s="144" t="s">
        <v>661</v>
      </c>
      <c r="E258" s="185">
        <v>24</v>
      </c>
      <c r="F258" s="147">
        <v>3.5</v>
      </c>
      <c r="G258" s="147">
        <f t="shared" si="3"/>
        <v>84</v>
      </c>
    </row>
    <row r="259" spans="1:7" x14ac:dyDescent="0.25">
      <c r="A259" s="143" t="s">
        <v>997</v>
      </c>
      <c r="B259" s="144" t="s">
        <v>660</v>
      </c>
      <c r="C259" s="165" t="s">
        <v>221</v>
      </c>
      <c r="D259" s="144" t="s">
        <v>661</v>
      </c>
      <c r="E259" s="185">
        <v>900</v>
      </c>
      <c r="F259" s="147">
        <v>1</v>
      </c>
      <c r="G259" s="147">
        <f t="shared" si="3"/>
        <v>900</v>
      </c>
    </row>
    <row r="260" spans="1:7" x14ac:dyDescent="0.25">
      <c r="A260" s="143" t="s">
        <v>998</v>
      </c>
      <c r="B260" s="144" t="s">
        <v>660</v>
      </c>
      <c r="C260" s="165" t="s">
        <v>222</v>
      </c>
      <c r="D260" s="144" t="s">
        <v>661</v>
      </c>
      <c r="E260" s="185">
        <v>1212</v>
      </c>
      <c r="F260" s="147">
        <v>1.1000000000000001</v>
      </c>
      <c r="G260" s="147">
        <f t="shared" si="3"/>
        <v>1333.2</v>
      </c>
    </row>
    <row r="261" spans="1:7" x14ac:dyDescent="0.25">
      <c r="A261" s="143" t="s">
        <v>999</v>
      </c>
      <c r="B261" s="144" t="s">
        <v>660</v>
      </c>
      <c r="C261" s="165" t="s">
        <v>612</v>
      </c>
      <c r="D261" s="144" t="s">
        <v>661</v>
      </c>
      <c r="E261" s="185">
        <v>111</v>
      </c>
      <c r="F261" s="147">
        <v>2.8000000000000003</v>
      </c>
      <c r="G261" s="147">
        <f t="shared" si="3"/>
        <v>310.8</v>
      </c>
    </row>
    <row r="262" spans="1:7" x14ac:dyDescent="0.25">
      <c r="A262" s="143" t="s">
        <v>1000</v>
      </c>
      <c r="B262" s="144" t="s">
        <v>660</v>
      </c>
      <c r="C262" s="165" t="s">
        <v>1411</v>
      </c>
      <c r="D262" s="144" t="s">
        <v>661</v>
      </c>
      <c r="E262" s="185">
        <v>10</v>
      </c>
      <c r="F262" s="147">
        <v>1.5</v>
      </c>
      <c r="G262" s="147">
        <f t="shared" si="3"/>
        <v>15</v>
      </c>
    </row>
    <row r="263" spans="1:7" x14ac:dyDescent="0.25">
      <c r="A263" s="143" t="s">
        <v>1001</v>
      </c>
      <c r="B263" s="144" t="s">
        <v>660</v>
      </c>
      <c r="C263" s="165" t="s">
        <v>1412</v>
      </c>
      <c r="D263" s="144" t="s">
        <v>661</v>
      </c>
      <c r="E263" s="185">
        <v>138</v>
      </c>
      <c r="F263" s="147">
        <v>2</v>
      </c>
      <c r="G263" s="147">
        <f t="shared" si="3"/>
        <v>276</v>
      </c>
    </row>
    <row r="264" spans="1:7" x14ac:dyDescent="0.25">
      <c r="A264" s="143" t="s">
        <v>1002</v>
      </c>
      <c r="B264" s="144" t="s">
        <v>660</v>
      </c>
      <c r="C264" s="165" t="s">
        <v>614</v>
      </c>
      <c r="D264" s="144" t="s">
        <v>661</v>
      </c>
      <c r="E264" s="185">
        <v>95</v>
      </c>
      <c r="F264" s="147">
        <v>0.8</v>
      </c>
      <c r="G264" s="147">
        <f t="shared" si="3"/>
        <v>76</v>
      </c>
    </row>
    <row r="265" spans="1:7" x14ac:dyDescent="0.25">
      <c r="A265" s="143" t="s">
        <v>1003</v>
      </c>
      <c r="B265" s="144" t="s">
        <v>660</v>
      </c>
      <c r="C265" s="165" t="s">
        <v>620</v>
      </c>
      <c r="D265" s="144" t="s">
        <v>661</v>
      </c>
      <c r="E265" s="185">
        <v>21</v>
      </c>
      <c r="F265" s="147">
        <v>1.5</v>
      </c>
      <c r="G265" s="147">
        <f t="shared" si="3"/>
        <v>31.5</v>
      </c>
    </row>
    <row r="266" spans="1:7" x14ac:dyDescent="0.25">
      <c r="A266" s="143" t="s">
        <v>1004</v>
      </c>
      <c r="B266" s="144" t="s">
        <v>660</v>
      </c>
      <c r="C266" s="165" t="s">
        <v>621</v>
      </c>
      <c r="D266" s="144" t="s">
        <v>661</v>
      </c>
      <c r="E266" s="185">
        <v>460</v>
      </c>
      <c r="F266" s="147">
        <v>3</v>
      </c>
      <c r="G266" s="147">
        <f t="shared" si="3"/>
        <v>1380</v>
      </c>
    </row>
    <row r="267" spans="1:7" x14ac:dyDescent="0.25">
      <c r="A267" s="143" t="s">
        <v>1005</v>
      </c>
      <c r="B267" s="144" t="s">
        <v>660</v>
      </c>
      <c r="C267" s="165" t="s">
        <v>1413</v>
      </c>
      <c r="D267" s="144" t="s">
        <v>661</v>
      </c>
      <c r="E267" s="185">
        <v>4945</v>
      </c>
      <c r="F267" s="147">
        <v>1</v>
      </c>
      <c r="G267" s="147">
        <f t="shared" si="3"/>
        <v>4945</v>
      </c>
    </row>
    <row r="268" spans="1:7" x14ac:dyDescent="0.25">
      <c r="A268" s="143" t="s">
        <v>1006</v>
      </c>
      <c r="B268" s="144" t="s">
        <v>660</v>
      </c>
      <c r="C268" s="165" t="s">
        <v>1383</v>
      </c>
      <c r="D268" s="144" t="s">
        <v>661</v>
      </c>
      <c r="E268" s="185">
        <v>17892</v>
      </c>
      <c r="F268" s="147">
        <v>1.5</v>
      </c>
      <c r="G268" s="147">
        <f t="shared" si="3"/>
        <v>26838</v>
      </c>
    </row>
    <row r="269" spans="1:7" x14ac:dyDescent="0.25">
      <c r="A269" s="143" t="s">
        <v>1007</v>
      </c>
      <c r="B269" s="144" t="s">
        <v>660</v>
      </c>
      <c r="C269" s="165" t="s">
        <v>1384</v>
      </c>
      <c r="D269" s="144" t="s">
        <v>661</v>
      </c>
      <c r="E269" s="185">
        <v>4872</v>
      </c>
      <c r="F269" s="147">
        <v>1.8</v>
      </c>
      <c r="G269" s="147">
        <f t="shared" ref="G269:G292" si="4">E269*F269</f>
        <v>8769.6</v>
      </c>
    </row>
    <row r="270" spans="1:7" x14ac:dyDescent="0.25">
      <c r="A270" s="143" t="s">
        <v>1008</v>
      </c>
      <c r="B270" s="144" t="s">
        <v>660</v>
      </c>
      <c r="C270" s="165" t="s">
        <v>1385</v>
      </c>
      <c r="D270" s="144" t="s">
        <v>661</v>
      </c>
      <c r="E270" s="185">
        <v>2400</v>
      </c>
      <c r="F270" s="147">
        <v>1.8</v>
      </c>
      <c r="G270" s="147">
        <f t="shared" si="4"/>
        <v>4320</v>
      </c>
    </row>
    <row r="271" spans="1:7" x14ac:dyDescent="0.25">
      <c r="A271" s="143" t="s">
        <v>1009</v>
      </c>
      <c r="B271" s="144" t="s">
        <v>660</v>
      </c>
      <c r="C271" s="165" t="s">
        <v>1386</v>
      </c>
      <c r="D271" s="144" t="s">
        <v>661</v>
      </c>
      <c r="E271" s="185">
        <v>912</v>
      </c>
      <c r="F271" s="147">
        <v>1.4907894736842104</v>
      </c>
      <c r="G271" s="147">
        <f t="shared" si="4"/>
        <v>1359.6</v>
      </c>
    </row>
    <row r="272" spans="1:7" x14ac:dyDescent="0.25">
      <c r="A272" s="143" t="s">
        <v>1010</v>
      </c>
      <c r="B272" s="144" t="s">
        <v>660</v>
      </c>
      <c r="C272" s="165" t="s">
        <v>1387</v>
      </c>
      <c r="D272" s="144" t="s">
        <v>661</v>
      </c>
      <c r="E272" s="185">
        <v>192</v>
      </c>
      <c r="F272" s="147">
        <v>1.5999999999999999</v>
      </c>
      <c r="G272" s="147">
        <f t="shared" si="4"/>
        <v>307.2</v>
      </c>
    </row>
    <row r="273" spans="1:7" x14ac:dyDescent="0.25">
      <c r="A273" s="143" t="s">
        <v>1011</v>
      </c>
      <c r="B273" s="144" t="s">
        <v>660</v>
      </c>
      <c r="C273" s="165" t="s">
        <v>1388</v>
      </c>
      <c r="D273" s="144" t="s">
        <v>661</v>
      </c>
      <c r="E273" s="185">
        <v>456</v>
      </c>
      <c r="F273" s="147">
        <v>1.5</v>
      </c>
      <c r="G273" s="147">
        <f t="shared" si="4"/>
        <v>684</v>
      </c>
    </row>
    <row r="274" spans="1:7" x14ac:dyDescent="0.25">
      <c r="A274" s="143" t="s">
        <v>1012</v>
      </c>
      <c r="B274" s="144" t="s">
        <v>660</v>
      </c>
      <c r="C274" s="165" t="s">
        <v>1389</v>
      </c>
      <c r="D274" s="144" t="s">
        <v>661</v>
      </c>
      <c r="E274" s="185">
        <v>768</v>
      </c>
      <c r="F274" s="147">
        <v>2.6999999999999997</v>
      </c>
      <c r="G274" s="147">
        <f t="shared" si="4"/>
        <v>2073.6</v>
      </c>
    </row>
    <row r="275" spans="1:7" x14ac:dyDescent="0.25">
      <c r="A275" s="143" t="s">
        <v>1013</v>
      </c>
      <c r="B275" s="144" t="s">
        <v>660</v>
      </c>
      <c r="C275" s="165" t="s">
        <v>1390</v>
      </c>
      <c r="D275" s="144" t="s">
        <v>661</v>
      </c>
      <c r="E275" s="185">
        <v>900</v>
      </c>
      <c r="F275" s="147">
        <v>2.7</v>
      </c>
      <c r="G275" s="147">
        <f t="shared" si="4"/>
        <v>2430</v>
      </c>
    </row>
    <row r="276" spans="1:7" x14ac:dyDescent="0.25">
      <c r="A276" s="143" t="s">
        <v>1014</v>
      </c>
      <c r="B276" s="144" t="s">
        <v>660</v>
      </c>
      <c r="C276" s="165" t="s">
        <v>1391</v>
      </c>
      <c r="D276" s="144" t="s">
        <v>661</v>
      </c>
      <c r="E276" s="185">
        <v>864</v>
      </c>
      <c r="F276" s="147">
        <v>2.7</v>
      </c>
      <c r="G276" s="147">
        <f t="shared" si="4"/>
        <v>2332.8000000000002</v>
      </c>
    </row>
    <row r="277" spans="1:7" x14ac:dyDescent="0.25">
      <c r="A277" s="143" t="s">
        <v>1015</v>
      </c>
      <c r="B277" s="144" t="s">
        <v>660</v>
      </c>
      <c r="C277" s="165" t="s">
        <v>1392</v>
      </c>
      <c r="D277" s="144" t="s">
        <v>661</v>
      </c>
      <c r="E277" s="185">
        <v>742</v>
      </c>
      <c r="F277" s="147">
        <v>2.7</v>
      </c>
      <c r="G277" s="147">
        <f t="shared" si="4"/>
        <v>2003.4</v>
      </c>
    </row>
    <row r="278" spans="1:7" x14ac:dyDescent="0.25">
      <c r="A278" s="143" t="s">
        <v>1016</v>
      </c>
      <c r="B278" s="144" t="s">
        <v>660</v>
      </c>
      <c r="C278" s="165" t="s">
        <v>1393</v>
      </c>
      <c r="D278" s="144" t="s">
        <v>661</v>
      </c>
      <c r="E278" s="185">
        <v>60</v>
      </c>
      <c r="F278" s="147">
        <v>0.7</v>
      </c>
      <c r="G278" s="147">
        <f t="shared" si="4"/>
        <v>42</v>
      </c>
    </row>
    <row r="279" spans="1:7" x14ac:dyDescent="0.25">
      <c r="A279" s="143" t="s">
        <v>1017</v>
      </c>
      <c r="B279" s="144" t="s">
        <v>660</v>
      </c>
      <c r="C279" s="165" t="s">
        <v>1394</v>
      </c>
      <c r="D279" s="144" t="s">
        <v>661</v>
      </c>
      <c r="E279" s="185">
        <v>1892</v>
      </c>
      <c r="F279" s="147">
        <v>0.70000000000000007</v>
      </c>
      <c r="G279" s="147">
        <f t="shared" si="4"/>
        <v>1324.4</v>
      </c>
    </row>
    <row r="280" spans="1:7" x14ac:dyDescent="0.25">
      <c r="A280" s="143" t="s">
        <v>1018</v>
      </c>
      <c r="B280" s="144" t="s">
        <v>660</v>
      </c>
      <c r="C280" s="165" t="s">
        <v>1395</v>
      </c>
      <c r="D280" s="144" t="s">
        <v>661</v>
      </c>
      <c r="E280" s="185">
        <v>60</v>
      </c>
      <c r="F280" s="147">
        <v>2.2000000000000002</v>
      </c>
      <c r="G280" s="147">
        <f t="shared" si="4"/>
        <v>132</v>
      </c>
    </row>
    <row r="281" spans="1:7" x14ac:dyDescent="0.25">
      <c r="A281" s="143" t="s">
        <v>1019</v>
      </c>
      <c r="B281" s="144" t="s">
        <v>660</v>
      </c>
      <c r="C281" s="165" t="s">
        <v>1396</v>
      </c>
      <c r="D281" s="144" t="s">
        <v>661</v>
      </c>
      <c r="E281" s="185">
        <v>240</v>
      </c>
      <c r="F281" s="147">
        <v>1.5</v>
      </c>
      <c r="G281" s="147">
        <f t="shared" si="4"/>
        <v>360</v>
      </c>
    </row>
    <row r="282" spans="1:7" x14ac:dyDescent="0.25">
      <c r="A282" s="143" t="s">
        <v>1020</v>
      </c>
      <c r="B282" s="144" t="s">
        <v>660</v>
      </c>
      <c r="C282" s="165" t="s">
        <v>1397</v>
      </c>
      <c r="D282" s="144" t="s">
        <v>661</v>
      </c>
      <c r="E282" s="185">
        <v>996</v>
      </c>
      <c r="F282" s="147">
        <v>0.73012048192771084</v>
      </c>
      <c r="G282" s="147">
        <f t="shared" si="4"/>
        <v>727.2</v>
      </c>
    </row>
    <row r="283" spans="1:7" x14ac:dyDescent="0.25">
      <c r="A283" s="143" t="s">
        <v>1021</v>
      </c>
      <c r="B283" s="144" t="s">
        <v>660</v>
      </c>
      <c r="C283" s="165" t="s">
        <v>1398</v>
      </c>
      <c r="D283" s="144" t="s">
        <v>661</v>
      </c>
      <c r="E283" s="185">
        <v>828</v>
      </c>
      <c r="F283" s="147">
        <v>1.5869565217391304</v>
      </c>
      <c r="G283" s="147">
        <f t="shared" si="4"/>
        <v>1314</v>
      </c>
    </row>
    <row r="284" spans="1:7" x14ac:dyDescent="0.25">
      <c r="A284" s="143" t="s">
        <v>1022</v>
      </c>
      <c r="B284" s="144" t="s">
        <v>660</v>
      </c>
      <c r="C284" s="165" t="s">
        <v>1399</v>
      </c>
      <c r="D284" s="144" t="s">
        <v>661</v>
      </c>
      <c r="E284" s="185">
        <v>400</v>
      </c>
      <c r="F284" s="147">
        <v>1.6</v>
      </c>
      <c r="G284" s="147">
        <f t="shared" si="4"/>
        <v>640</v>
      </c>
    </row>
    <row r="285" spans="1:7" x14ac:dyDescent="0.25">
      <c r="A285" s="143" t="s">
        <v>1023</v>
      </c>
      <c r="B285" s="144" t="s">
        <v>660</v>
      </c>
      <c r="C285" s="165" t="s">
        <v>1380</v>
      </c>
      <c r="D285" s="144" t="s">
        <v>661</v>
      </c>
      <c r="E285" s="185">
        <f>1381+900</f>
        <v>2281</v>
      </c>
      <c r="F285" s="147">
        <v>1.8</v>
      </c>
      <c r="G285" s="147">
        <f t="shared" si="4"/>
        <v>4105.8</v>
      </c>
    </row>
    <row r="286" spans="1:7" x14ac:dyDescent="0.25">
      <c r="A286" s="143" t="s">
        <v>1024</v>
      </c>
      <c r="B286" s="144" t="s">
        <v>660</v>
      </c>
      <c r="C286" s="165" t="s">
        <v>1381</v>
      </c>
      <c r="D286" s="144" t="s">
        <v>661</v>
      </c>
      <c r="E286" s="185">
        <f>6+900</f>
        <v>906</v>
      </c>
      <c r="F286" s="147">
        <v>4</v>
      </c>
      <c r="G286" s="147">
        <f t="shared" si="4"/>
        <v>3624</v>
      </c>
    </row>
    <row r="287" spans="1:7" x14ac:dyDescent="0.25">
      <c r="A287" s="143" t="s">
        <v>1025</v>
      </c>
      <c r="B287" s="144" t="s">
        <v>660</v>
      </c>
      <c r="C287" s="165" t="s">
        <v>1382</v>
      </c>
      <c r="D287" s="144" t="s">
        <v>661</v>
      </c>
      <c r="E287" s="185">
        <f>8+900</f>
        <v>908</v>
      </c>
      <c r="F287" s="147">
        <v>5.5</v>
      </c>
      <c r="G287" s="147">
        <f t="shared" si="4"/>
        <v>4994</v>
      </c>
    </row>
    <row r="288" spans="1:7" x14ac:dyDescent="0.25">
      <c r="A288" s="143" t="s">
        <v>1026</v>
      </c>
      <c r="B288" s="144" t="s">
        <v>660</v>
      </c>
      <c r="C288" s="165" t="s">
        <v>1379</v>
      </c>
      <c r="D288" s="144" t="s">
        <v>661</v>
      </c>
      <c r="E288" s="185">
        <f>37+900</f>
        <v>937</v>
      </c>
      <c r="F288" s="147">
        <v>3.5</v>
      </c>
      <c r="G288" s="147">
        <f t="shared" si="4"/>
        <v>3279.5</v>
      </c>
    </row>
    <row r="289" spans="1:7" x14ac:dyDescent="0.25">
      <c r="A289" s="143" t="s">
        <v>1027</v>
      </c>
      <c r="B289" s="144" t="s">
        <v>660</v>
      </c>
      <c r="C289" s="165" t="s">
        <v>362</v>
      </c>
      <c r="D289" s="144" t="s">
        <v>661</v>
      </c>
      <c r="E289" s="185">
        <f>220+950</f>
        <v>1170</v>
      </c>
      <c r="F289" s="147">
        <v>2.8</v>
      </c>
      <c r="G289" s="147">
        <f t="shared" si="4"/>
        <v>3276</v>
      </c>
    </row>
    <row r="290" spans="1:7" x14ac:dyDescent="0.25">
      <c r="A290" s="143" t="s">
        <v>1028</v>
      </c>
      <c r="B290" s="144" t="s">
        <v>660</v>
      </c>
      <c r="C290" s="165" t="s">
        <v>634</v>
      </c>
      <c r="D290" s="144" t="s">
        <v>661</v>
      </c>
      <c r="E290" s="185">
        <f>2+750</f>
        <v>752</v>
      </c>
      <c r="F290" s="147">
        <v>270</v>
      </c>
      <c r="G290" s="147">
        <f t="shared" si="4"/>
        <v>203040</v>
      </c>
    </row>
    <row r="291" spans="1:7" x14ac:dyDescent="0.25">
      <c r="A291" s="143" t="s">
        <v>1029</v>
      </c>
      <c r="B291" s="144" t="s">
        <v>660</v>
      </c>
      <c r="C291" s="165" t="s">
        <v>1378</v>
      </c>
      <c r="D291" s="144" t="s">
        <v>661</v>
      </c>
      <c r="E291" s="151">
        <f>5519+900</f>
        <v>6419</v>
      </c>
      <c r="F291" s="147">
        <v>7</v>
      </c>
      <c r="G291" s="147">
        <f t="shared" si="4"/>
        <v>44933</v>
      </c>
    </row>
    <row r="292" spans="1:7" x14ac:dyDescent="0.25">
      <c r="A292" s="143" t="s">
        <v>1030</v>
      </c>
      <c r="B292" s="144" t="s">
        <v>660</v>
      </c>
      <c r="C292" s="165" t="s">
        <v>1377</v>
      </c>
      <c r="D292" s="144" t="s">
        <v>661</v>
      </c>
      <c r="E292" s="151">
        <f>1230+900</f>
        <v>2130</v>
      </c>
      <c r="F292" s="147">
        <v>5.5</v>
      </c>
      <c r="G292" s="147">
        <f t="shared" si="4"/>
        <v>11715</v>
      </c>
    </row>
    <row r="293" spans="1:7" x14ac:dyDescent="0.25">
      <c r="D293" s="168" t="s">
        <v>659</v>
      </c>
      <c r="E293" s="183"/>
      <c r="G293" s="199">
        <f>SUM(G12:G292)</f>
        <v>2010526.5545409916</v>
      </c>
    </row>
  </sheetData>
  <mergeCells count="6">
    <mergeCell ref="D5:E5"/>
    <mergeCell ref="E9:E11"/>
    <mergeCell ref="F9:F11"/>
    <mergeCell ref="G9:G11"/>
    <mergeCell ref="A1:G1"/>
    <mergeCell ref="A2:G2"/>
  </mergeCells>
  <pageMargins left="0.70866141732283472" right="0.70866141732283472" top="0.74803149606299213" bottom="0.74803149606299213" header="0.31496062992125984" footer="0.31496062992125984"/>
  <pageSetup scale="80"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view="pageLayout" topLeftCell="A27" zoomScaleNormal="100" workbookViewId="0">
      <selection activeCell="A3" sqref="A3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1536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2017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216074.44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2010526.71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161412.48000000001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2428413.63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36359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SUM(B26:B29)</f>
        <v>-421636.11</v>
      </c>
      <c r="D25" s="10"/>
      <c r="F25" s="16"/>
    </row>
    <row r="26" spans="1:6" s="2" customFormat="1" ht="15" customHeight="1" x14ac:dyDescent="0.25">
      <c r="A26" s="24" t="s">
        <v>20</v>
      </c>
      <c r="B26" s="37">
        <v>-222816.31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-174363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-25823</v>
      </c>
      <c r="C28" s="43"/>
      <c r="D28" s="10"/>
      <c r="F28" s="16"/>
    </row>
    <row r="29" spans="1:6" s="2" customFormat="1" ht="15" customHeight="1" x14ac:dyDescent="0.25">
      <c r="A29" s="24" t="s">
        <v>73</v>
      </c>
      <c r="B29" s="37">
        <v>1366.2</v>
      </c>
      <c r="C29" s="43"/>
      <c r="D29" s="10"/>
      <c r="F29" s="16"/>
    </row>
    <row r="30" spans="1:6" s="2" customFormat="1" ht="16.5" customHeight="1" x14ac:dyDescent="0.25">
      <c r="A30" s="51" t="s">
        <v>37</v>
      </c>
      <c r="B30" s="33"/>
      <c r="C30" s="43">
        <v>202022.39999999999</v>
      </c>
      <c r="D30" s="10"/>
      <c r="F30" s="16"/>
    </row>
    <row r="31" spans="1:6" s="2" customFormat="1" ht="15" customHeight="1" x14ac:dyDescent="0.25">
      <c r="A31" s="24" t="s">
        <v>24</v>
      </c>
      <c r="B31" s="33"/>
      <c r="C31" s="43"/>
      <c r="D31" s="10"/>
      <c r="F31" s="16"/>
    </row>
    <row r="32" spans="1:6" s="2" customFormat="1" ht="15" customHeight="1" x14ac:dyDescent="0.25">
      <c r="A32" s="59" t="s">
        <v>72</v>
      </c>
      <c r="B32" s="36"/>
      <c r="C32" s="43">
        <v>2187561.5299999998</v>
      </c>
      <c r="D32" s="10"/>
      <c r="F32" s="16"/>
    </row>
    <row r="33" spans="1:6" s="2" customFormat="1" ht="15" customHeight="1" x14ac:dyDescent="0.25">
      <c r="A33" s="24" t="s">
        <v>71</v>
      </c>
      <c r="B33" s="33"/>
      <c r="C33" s="43"/>
      <c r="D33" s="10"/>
      <c r="F33" s="16"/>
    </row>
    <row r="34" spans="1:6" s="2" customFormat="1" ht="15" customHeight="1" x14ac:dyDescent="0.25">
      <c r="A34" s="23" t="s">
        <v>25</v>
      </c>
      <c r="B34" s="33"/>
      <c r="C34" s="47">
        <f>SUM(C23:C32)</f>
        <v>2004306.8199999998</v>
      </c>
      <c r="D34" s="10"/>
      <c r="F34" s="16"/>
    </row>
    <row r="35" spans="1:6" s="2" customFormat="1" ht="15" customHeight="1" x14ac:dyDescent="0.25">
      <c r="A35" s="24"/>
      <c r="B35" s="33"/>
      <c r="C35" s="42"/>
      <c r="D35" s="10"/>
      <c r="F35" s="16"/>
    </row>
    <row r="36" spans="1:6" s="2" customFormat="1" ht="15" customHeight="1" x14ac:dyDescent="0.25">
      <c r="A36" s="28" t="s">
        <v>26</v>
      </c>
      <c r="B36" s="33"/>
      <c r="C36" s="42"/>
      <c r="D36" s="10"/>
      <c r="F36" s="16"/>
    </row>
    <row r="37" spans="1:6" s="2" customFormat="1" ht="15" customHeight="1" x14ac:dyDescent="0.25">
      <c r="A37" s="51" t="s">
        <v>47</v>
      </c>
      <c r="B37" s="33"/>
      <c r="C37" s="43">
        <v>221680</v>
      </c>
      <c r="D37" s="10"/>
      <c r="F37" s="16"/>
    </row>
    <row r="38" spans="1:6" s="2" customFormat="1" ht="15" customHeight="1" x14ac:dyDescent="0.25">
      <c r="A38" s="24" t="s">
        <v>27</v>
      </c>
      <c r="B38" s="35"/>
      <c r="C38" s="45"/>
      <c r="D38" s="10"/>
      <c r="F38" s="16"/>
    </row>
    <row r="39" spans="1:6" s="2" customFormat="1" ht="15" customHeight="1" x14ac:dyDescent="0.25">
      <c r="A39" s="51" t="s">
        <v>39</v>
      </c>
      <c r="B39" s="22"/>
      <c r="C39" s="45">
        <v>201617.53</v>
      </c>
      <c r="D39" s="8"/>
      <c r="F39" s="16"/>
    </row>
    <row r="40" spans="1:6" s="2" customFormat="1" ht="15" customHeight="1" x14ac:dyDescent="0.25">
      <c r="A40" s="24" t="s">
        <v>28</v>
      </c>
      <c r="B40" s="35"/>
      <c r="C40" s="45"/>
      <c r="D40" s="10"/>
      <c r="F40" s="16"/>
    </row>
    <row r="41" spans="1:6" s="2" customFormat="1" ht="15" customHeight="1" x14ac:dyDescent="0.25">
      <c r="A41" s="51" t="s">
        <v>40</v>
      </c>
      <c r="B41" s="54"/>
      <c r="C41" s="48">
        <v>809.28</v>
      </c>
      <c r="D41" s="1"/>
    </row>
    <row r="42" spans="1:6" s="2" customFormat="1" ht="15" customHeight="1" x14ac:dyDescent="0.25">
      <c r="A42" s="9" t="s">
        <v>29</v>
      </c>
      <c r="B42" s="54"/>
      <c r="C42" s="48"/>
      <c r="D42" s="1"/>
    </row>
    <row r="43" spans="1:6" s="2" customFormat="1" ht="15" customHeight="1" x14ac:dyDescent="0.25">
      <c r="A43" s="11" t="s">
        <v>30</v>
      </c>
      <c r="B43" s="11"/>
      <c r="C43" s="49">
        <f>SUM(C37:C42)</f>
        <v>424106.81000000006</v>
      </c>
      <c r="D43" s="1"/>
    </row>
    <row r="44" spans="1:6" s="2" customFormat="1" ht="15" customHeight="1" x14ac:dyDescent="0.25">
      <c r="A44" s="1"/>
      <c r="B44" s="1"/>
    </row>
    <row r="45" spans="1:6" s="2" customFormat="1" ht="18" customHeight="1" x14ac:dyDescent="0.25">
      <c r="A45" s="1"/>
      <c r="B45" s="1"/>
    </row>
    <row r="46" spans="1:6" x14ac:dyDescent="0.25">
      <c r="A46" s="200" t="s">
        <v>1537</v>
      </c>
      <c r="B46" s="200"/>
    </row>
  </sheetData>
  <mergeCells count="2">
    <mergeCell ref="A1:C1"/>
    <mergeCell ref="A46:B46"/>
  </mergeCells>
  <pageMargins left="0.7" right="0.7" top="0.75" bottom="0.75" header="0.3" footer="0.3"/>
  <pageSetup paperSize="9" scale="95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view="pageLayout" zoomScale="130" zoomScaleNormal="100" zoomScalePageLayoutView="130" workbookViewId="0">
      <selection activeCell="H7" sqref="H7"/>
    </sheetView>
  </sheetViews>
  <sheetFormatPr baseColWidth="10" defaultRowHeight="15" x14ac:dyDescent="0.25"/>
  <cols>
    <col min="1" max="1" width="8.7109375" style="167" customWidth="1"/>
    <col min="2" max="2" width="8.28515625" style="167" customWidth="1"/>
    <col min="3" max="3" width="30.28515625" style="167" customWidth="1"/>
    <col min="4" max="4" width="7" style="167" customWidth="1"/>
    <col min="5" max="5" width="7.7109375" style="167" customWidth="1"/>
    <col min="6" max="7" width="6.5703125" style="167" customWidth="1"/>
    <col min="8" max="8" width="10.5703125" style="167" customWidth="1"/>
    <col min="9" max="9" width="10.28515625" style="167" customWidth="1"/>
    <col min="11" max="11" width="15" customWidth="1"/>
  </cols>
  <sheetData>
    <row r="1" spans="1:9" x14ac:dyDescent="0.25">
      <c r="A1" s="222" t="s">
        <v>75</v>
      </c>
      <c r="B1" s="222"/>
      <c r="C1" s="222"/>
      <c r="D1" s="222"/>
      <c r="E1" s="222"/>
      <c r="F1" s="222"/>
      <c r="G1" s="222"/>
      <c r="H1" s="222"/>
      <c r="I1" s="222"/>
    </row>
    <row r="2" spans="1:9" x14ac:dyDescent="0.25">
      <c r="A2" s="223" t="s">
        <v>76</v>
      </c>
      <c r="B2" s="223"/>
      <c r="C2" s="223"/>
      <c r="D2" s="223"/>
      <c r="E2" s="223"/>
      <c r="F2" s="223"/>
      <c r="G2" s="223"/>
      <c r="H2" s="223"/>
      <c r="I2" s="223"/>
    </row>
    <row r="3" spans="1:9" x14ac:dyDescent="0.25">
      <c r="A3" s="131"/>
      <c r="B3" s="132"/>
      <c r="C3" s="132"/>
      <c r="D3" s="131"/>
      <c r="E3" s="132"/>
      <c r="F3" s="132"/>
      <c r="G3" s="132"/>
      <c r="H3" s="132"/>
      <c r="I3" s="132"/>
    </row>
    <row r="4" spans="1:9" x14ac:dyDescent="0.25">
      <c r="A4" s="131" t="s">
        <v>0</v>
      </c>
      <c r="B4" s="132"/>
      <c r="C4" s="132"/>
      <c r="D4" s="133">
        <v>2016</v>
      </c>
      <c r="E4" s="132"/>
      <c r="G4" s="134" t="s">
        <v>1337</v>
      </c>
      <c r="H4" s="135">
        <f>H293</f>
        <v>2010526.5545409916</v>
      </c>
      <c r="I4" s="136" t="e">
        <f>#REF!</f>
        <v>#REF!</v>
      </c>
    </row>
    <row r="5" spans="1:9" x14ac:dyDescent="0.25">
      <c r="A5" s="131" t="s">
        <v>1</v>
      </c>
      <c r="B5" s="132"/>
      <c r="C5" s="132"/>
      <c r="D5" s="227">
        <v>20453237223</v>
      </c>
      <c r="E5" s="227"/>
      <c r="G5" s="134" t="s">
        <v>1338</v>
      </c>
      <c r="H5" s="137">
        <f>H6-H4</f>
        <v>0.15545900841243565</v>
      </c>
      <c r="I5" s="138" t="e">
        <f>I6-I4</f>
        <v>#REF!</v>
      </c>
    </row>
    <row r="6" spans="1:9" x14ac:dyDescent="0.25">
      <c r="A6" s="131" t="s">
        <v>2</v>
      </c>
      <c r="B6" s="132"/>
      <c r="C6" s="132"/>
      <c r="D6" s="133" t="s">
        <v>667</v>
      </c>
      <c r="E6" s="132"/>
      <c r="G6" s="134" t="s">
        <v>1339</v>
      </c>
      <c r="H6" s="137">
        <f>I6</f>
        <v>2010526.71</v>
      </c>
      <c r="I6" s="139">
        <v>2010526.71</v>
      </c>
    </row>
    <row r="7" spans="1:9" x14ac:dyDescent="0.25">
      <c r="A7" s="140" t="s">
        <v>77</v>
      </c>
      <c r="B7" s="141"/>
      <c r="C7" s="141"/>
      <c r="D7" s="133"/>
      <c r="E7" s="132"/>
      <c r="F7" s="134"/>
      <c r="G7" s="134"/>
      <c r="H7" s="134"/>
      <c r="I7" s="132"/>
    </row>
    <row r="8" spans="1:9" x14ac:dyDescent="0.25">
      <c r="A8" s="133"/>
      <c r="B8" s="142"/>
      <c r="C8" s="142"/>
      <c r="D8" s="133"/>
      <c r="E8" s="133"/>
      <c r="F8" s="133"/>
      <c r="G8" s="133"/>
      <c r="H8" s="133"/>
      <c r="I8" s="133"/>
    </row>
    <row r="9" spans="1:9" ht="16.5" x14ac:dyDescent="0.25">
      <c r="A9" s="169" t="s">
        <v>78</v>
      </c>
      <c r="B9" s="170" t="s">
        <v>1372</v>
      </c>
      <c r="C9" s="171"/>
      <c r="D9" s="178" t="s">
        <v>1375</v>
      </c>
      <c r="E9" s="224" t="s">
        <v>691</v>
      </c>
      <c r="F9" s="224" t="s">
        <v>741</v>
      </c>
      <c r="G9" s="169"/>
      <c r="H9" s="169"/>
    </row>
    <row r="10" spans="1:9" ht="24.75" x14ac:dyDescent="0.25">
      <c r="A10" s="172" t="s">
        <v>81</v>
      </c>
      <c r="B10" s="173" t="s">
        <v>1373</v>
      </c>
      <c r="C10" s="172" t="s">
        <v>55</v>
      </c>
      <c r="D10" s="179" t="s">
        <v>1332</v>
      </c>
      <c r="E10" s="225"/>
      <c r="F10" s="225"/>
      <c r="G10" s="172"/>
      <c r="H10" s="172"/>
    </row>
    <row r="11" spans="1:9" ht="18" x14ac:dyDescent="0.25">
      <c r="A11" s="174"/>
      <c r="B11" s="175" t="s">
        <v>1374</v>
      </c>
      <c r="C11" s="176"/>
      <c r="D11" s="180" t="s">
        <v>1376</v>
      </c>
      <c r="E11" s="226"/>
      <c r="F11" s="226"/>
      <c r="G11" s="177"/>
      <c r="H11" s="177"/>
    </row>
    <row r="12" spans="1:9" x14ac:dyDescent="0.25">
      <c r="A12" s="143" t="s">
        <v>707</v>
      </c>
      <c r="B12" s="144" t="s">
        <v>660</v>
      </c>
      <c r="C12" s="145" t="s">
        <v>1340</v>
      </c>
      <c r="D12" s="144" t="s">
        <v>661</v>
      </c>
      <c r="E12" s="146">
        <v>471</v>
      </c>
      <c r="F12" s="147">
        <f>I12/E12</f>
        <v>44</v>
      </c>
      <c r="G12" s="147">
        <f>F12</f>
        <v>44</v>
      </c>
      <c r="H12" s="147">
        <f>E12*G12</f>
        <v>20724</v>
      </c>
      <c r="I12" s="148">
        <v>20724</v>
      </c>
    </row>
    <row r="13" spans="1:9" x14ac:dyDescent="0.25">
      <c r="A13" s="143" t="s">
        <v>708</v>
      </c>
      <c r="B13" s="144" t="s">
        <v>660</v>
      </c>
      <c r="C13" s="145" t="s">
        <v>180</v>
      </c>
      <c r="D13" s="144" t="s">
        <v>661</v>
      </c>
      <c r="E13" s="149">
        <v>69</v>
      </c>
      <c r="F13" s="147">
        <f t="shared" ref="F13:F76" si="0">I13/E13</f>
        <v>27</v>
      </c>
      <c r="G13" s="147">
        <f t="shared" ref="G13:G76" si="1">F13</f>
        <v>27</v>
      </c>
      <c r="H13" s="147">
        <f t="shared" ref="H13:H33" si="2">E13*G13</f>
        <v>1863</v>
      </c>
      <c r="I13" s="150">
        <v>1863</v>
      </c>
    </row>
    <row r="14" spans="1:9" x14ac:dyDescent="0.25">
      <c r="A14" s="143" t="s">
        <v>709</v>
      </c>
      <c r="B14" s="144" t="s">
        <v>660</v>
      </c>
      <c r="C14" s="145" t="s">
        <v>1341</v>
      </c>
      <c r="D14" s="144" t="s">
        <v>661</v>
      </c>
      <c r="E14" s="151">
        <v>235</v>
      </c>
      <c r="F14" s="147">
        <f t="shared" si="0"/>
        <v>26</v>
      </c>
      <c r="G14" s="147">
        <f t="shared" si="1"/>
        <v>26</v>
      </c>
      <c r="H14" s="147">
        <f t="shared" si="2"/>
        <v>6110</v>
      </c>
      <c r="I14" s="150">
        <v>6110</v>
      </c>
    </row>
    <row r="15" spans="1:9" x14ac:dyDescent="0.25">
      <c r="A15" s="143" t="s">
        <v>710</v>
      </c>
      <c r="B15" s="144" t="s">
        <v>660</v>
      </c>
      <c r="C15" s="145" t="s">
        <v>1342</v>
      </c>
      <c r="D15" s="144" t="s">
        <v>661</v>
      </c>
      <c r="E15" s="149">
        <v>428</v>
      </c>
      <c r="F15" s="147">
        <f t="shared" si="0"/>
        <v>18</v>
      </c>
      <c r="G15" s="147">
        <f t="shared" si="1"/>
        <v>18</v>
      </c>
      <c r="H15" s="147">
        <f t="shared" si="2"/>
        <v>7704</v>
      </c>
      <c r="I15" s="150">
        <v>7704</v>
      </c>
    </row>
    <row r="16" spans="1:9" x14ac:dyDescent="0.25">
      <c r="A16" s="143" t="s">
        <v>711</v>
      </c>
      <c r="B16" s="144" t="s">
        <v>660</v>
      </c>
      <c r="C16" s="145" t="s">
        <v>181</v>
      </c>
      <c r="D16" s="144" t="s">
        <v>661</v>
      </c>
      <c r="E16" s="149">
        <v>94</v>
      </c>
      <c r="F16" s="147">
        <f t="shared" si="0"/>
        <v>37</v>
      </c>
      <c r="G16" s="147">
        <f t="shared" si="1"/>
        <v>37</v>
      </c>
      <c r="H16" s="147">
        <f t="shared" si="2"/>
        <v>3478</v>
      </c>
      <c r="I16" s="150">
        <v>3478</v>
      </c>
    </row>
    <row r="17" spans="1:9" x14ac:dyDescent="0.25">
      <c r="A17" s="143" t="s">
        <v>712</v>
      </c>
      <c r="B17" s="144" t="s">
        <v>660</v>
      </c>
      <c r="C17" s="145" t="s">
        <v>1343</v>
      </c>
      <c r="D17" s="144" t="s">
        <v>661</v>
      </c>
      <c r="E17" s="149">
        <v>189</v>
      </c>
      <c r="F17" s="147">
        <f t="shared" si="0"/>
        <v>64</v>
      </c>
      <c r="G17" s="147">
        <f t="shared" si="1"/>
        <v>64</v>
      </c>
      <c r="H17" s="147">
        <f t="shared" si="2"/>
        <v>12096</v>
      </c>
      <c r="I17" s="150">
        <v>12096</v>
      </c>
    </row>
    <row r="18" spans="1:9" x14ac:dyDescent="0.25">
      <c r="A18" s="143" t="s">
        <v>713</v>
      </c>
      <c r="B18" s="144" t="s">
        <v>660</v>
      </c>
      <c r="C18" s="152" t="s">
        <v>1344</v>
      </c>
      <c r="D18" s="144" t="s">
        <v>661</v>
      </c>
      <c r="E18" s="149">
        <v>33</v>
      </c>
      <c r="F18" s="147">
        <f t="shared" si="0"/>
        <v>7.5</v>
      </c>
      <c r="G18" s="147">
        <f t="shared" si="1"/>
        <v>7.5</v>
      </c>
      <c r="H18" s="147">
        <f t="shared" si="2"/>
        <v>247.5</v>
      </c>
      <c r="I18" s="150">
        <v>247.5</v>
      </c>
    </row>
    <row r="19" spans="1:9" x14ac:dyDescent="0.25">
      <c r="A19" s="143" t="s">
        <v>714</v>
      </c>
      <c r="B19" s="144" t="s">
        <v>660</v>
      </c>
      <c r="C19" s="145" t="s">
        <v>86</v>
      </c>
      <c r="D19" s="144" t="s">
        <v>661</v>
      </c>
      <c r="E19" s="151">
        <v>50</v>
      </c>
      <c r="F19" s="147">
        <f t="shared" si="0"/>
        <v>6.8</v>
      </c>
      <c r="G19" s="147">
        <f t="shared" si="1"/>
        <v>6.8</v>
      </c>
      <c r="H19" s="147">
        <f t="shared" si="2"/>
        <v>340</v>
      </c>
      <c r="I19" s="150">
        <v>340</v>
      </c>
    </row>
    <row r="20" spans="1:9" x14ac:dyDescent="0.25">
      <c r="A20" s="143" t="s">
        <v>715</v>
      </c>
      <c r="B20" s="144" t="s">
        <v>660</v>
      </c>
      <c r="C20" s="152" t="s">
        <v>1492</v>
      </c>
      <c r="D20" s="144" t="s">
        <v>661</v>
      </c>
      <c r="E20" s="151">
        <v>25</v>
      </c>
      <c r="F20" s="147">
        <f t="shared" si="0"/>
        <v>3.8</v>
      </c>
      <c r="G20" s="147">
        <f t="shared" si="1"/>
        <v>3.8</v>
      </c>
      <c r="H20" s="147">
        <f t="shared" si="2"/>
        <v>95</v>
      </c>
      <c r="I20" s="150">
        <v>95</v>
      </c>
    </row>
    <row r="21" spans="1:9" x14ac:dyDescent="0.25">
      <c r="A21" s="143" t="s">
        <v>716</v>
      </c>
      <c r="B21" s="144" t="s">
        <v>660</v>
      </c>
      <c r="C21" s="152" t="s">
        <v>379</v>
      </c>
      <c r="D21" s="144" t="s">
        <v>661</v>
      </c>
      <c r="E21" s="149">
        <v>140</v>
      </c>
      <c r="F21" s="147">
        <f t="shared" si="0"/>
        <v>3.8</v>
      </c>
      <c r="G21" s="147">
        <f t="shared" si="1"/>
        <v>3.8</v>
      </c>
      <c r="H21" s="147">
        <f t="shared" si="2"/>
        <v>532</v>
      </c>
      <c r="I21" s="150">
        <v>532</v>
      </c>
    </row>
    <row r="22" spans="1:9" x14ac:dyDescent="0.25">
      <c r="A22" s="143" t="s">
        <v>717</v>
      </c>
      <c r="B22" s="144" t="s">
        <v>660</v>
      </c>
      <c r="C22" s="152" t="s">
        <v>380</v>
      </c>
      <c r="D22" s="144" t="s">
        <v>661</v>
      </c>
      <c r="E22" s="151">
        <v>97</v>
      </c>
      <c r="F22" s="147">
        <f t="shared" si="0"/>
        <v>3.8000000000000003</v>
      </c>
      <c r="G22" s="147">
        <f t="shared" si="1"/>
        <v>3.8000000000000003</v>
      </c>
      <c r="H22" s="147">
        <f t="shared" si="2"/>
        <v>368.6</v>
      </c>
      <c r="I22" s="150">
        <v>368.6</v>
      </c>
    </row>
    <row r="23" spans="1:9" x14ac:dyDescent="0.25">
      <c r="A23" s="143" t="s">
        <v>718</v>
      </c>
      <c r="B23" s="144" t="s">
        <v>660</v>
      </c>
      <c r="C23" s="152" t="s">
        <v>390</v>
      </c>
      <c r="D23" s="144" t="s">
        <v>661</v>
      </c>
      <c r="E23" s="151">
        <f>1896</f>
        <v>1896</v>
      </c>
      <c r="F23" s="147">
        <f t="shared" si="0"/>
        <v>0.39999999999999997</v>
      </c>
      <c r="G23" s="147">
        <v>0.39999999999999997</v>
      </c>
      <c r="H23" s="147">
        <f t="shared" si="2"/>
        <v>758.4</v>
      </c>
      <c r="I23" s="150">
        <v>758.4</v>
      </c>
    </row>
    <row r="24" spans="1:9" x14ac:dyDescent="0.25">
      <c r="A24" s="143" t="s">
        <v>719</v>
      </c>
      <c r="B24" s="144" t="s">
        <v>660</v>
      </c>
      <c r="C24" s="152" t="s">
        <v>1493</v>
      </c>
      <c r="D24" s="144" t="s">
        <v>661</v>
      </c>
      <c r="E24" s="151">
        <v>3260</v>
      </c>
      <c r="F24" s="147">
        <f t="shared" si="0"/>
        <v>2.2000000000000002</v>
      </c>
      <c r="G24" s="147">
        <f t="shared" si="1"/>
        <v>2.2000000000000002</v>
      </c>
      <c r="H24" s="147">
        <f t="shared" si="2"/>
        <v>7172.0000000000009</v>
      </c>
      <c r="I24" s="150">
        <v>7172</v>
      </c>
    </row>
    <row r="25" spans="1:9" x14ac:dyDescent="0.25">
      <c r="A25" s="143" t="s">
        <v>720</v>
      </c>
      <c r="B25" s="144" t="s">
        <v>660</v>
      </c>
      <c r="C25" s="152" t="s">
        <v>1494</v>
      </c>
      <c r="D25" s="144" t="s">
        <v>661</v>
      </c>
      <c r="E25" s="151">
        <v>1290</v>
      </c>
      <c r="F25" s="147">
        <f t="shared" si="0"/>
        <v>1.8</v>
      </c>
      <c r="G25" s="147">
        <f t="shared" si="1"/>
        <v>1.8</v>
      </c>
      <c r="H25" s="147">
        <f t="shared" si="2"/>
        <v>2322</v>
      </c>
      <c r="I25" s="150">
        <v>2322</v>
      </c>
    </row>
    <row r="26" spans="1:9" x14ac:dyDescent="0.25">
      <c r="A26" s="143" t="s">
        <v>721</v>
      </c>
      <c r="B26" s="144" t="s">
        <v>660</v>
      </c>
      <c r="C26" s="152" t="s">
        <v>1495</v>
      </c>
      <c r="D26" s="144" t="s">
        <v>661</v>
      </c>
      <c r="E26" s="151">
        <v>3455</v>
      </c>
      <c r="F26" s="147">
        <f t="shared" si="0"/>
        <v>2.5</v>
      </c>
      <c r="G26" s="147">
        <f t="shared" si="1"/>
        <v>2.5</v>
      </c>
      <c r="H26" s="147">
        <f t="shared" si="2"/>
        <v>8637.5</v>
      </c>
      <c r="I26" s="150">
        <v>8637.5</v>
      </c>
    </row>
    <row r="27" spans="1:9" x14ac:dyDescent="0.25">
      <c r="A27" s="143" t="s">
        <v>722</v>
      </c>
      <c r="B27" s="144" t="s">
        <v>660</v>
      </c>
      <c r="C27" s="152" t="s">
        <v>1496</v>
      </c>
      <c r="D27" s="144" t="s">
        <v>661</v>
      </c>
      <c r="E27" s="151">
        <v>120</v>
      </c>
      <c r="F27" s="147">
        <f t="shared" si="0"/>
        <v>1.8</v>
      </c>
      <c r="G27" s="147">
        <f t="shared" si="1"/>
        <v>1.8</v>
      </c>
      <c r="H27" s="147">
        <f t="shared" si="2"/>
        <v>216</v>
      </c>
      <c r="I27" s="150">
        <v>216</v>
      </c>
    </row>
    <row r="28" spans="1:9" x14ac:dyDescent="0.25">
      <c r="A28" s="143" t="s">
        <v>723</v>
      </c>
      <c r="B28" s="144" t="s">
        <v>660</v>
      </c>
      <c r="C28" s="153" t="s">
        <v>1497</v>
      </c>
      <c r="D28" s="144" t="s">
        <v>661</v>
      </c>
      <c r="E28" s="149">
        <v>1500</v>
      </c>
      <c r="F28" s="147">
        <f t="shared" si="0"/>
        <v>6</v>
      </c>
      <c r="G28" s="147">
        <f t="shared" si="1"/>
        <v>6</v>
      </c>
      <c r="H28" s="147">
        <f t="shared" si="2"/>
        <v>9000</v>
      </c>
      <c r="I28" s="150">
        <v>9000</v>
      </c>
    </row>
    <row r="29" spans="1:9" x14ac:dyDescent="0.25">
      <c r="A29" s="143" t="s">
        <v>724</v>
      </c>
      <c r="B29" s="144" t="s">
        <v>660</v>
      </c>
      <c r="C29" s="153" t="s">
        <v>1498</v>
      </c>
      <c r="D29" s="144" t="s">
        <v>661</v>
      </c>
      <c r="E29" s="151">
        <v>31</v>
      </c>
      <c r="F29" s="147">
        <v>7</v>
      </c>
      <c r="G29" s="147">
        <f t="shared" si="1"/>
        <v>7</v>
      </c>
      <c r="H29" s="147">
        <f t="shared" si="2"/>
        <v>217</v>
      </c>
      <c r="I29" s="150">
        <v>0</v>
      </c>
    </row>
    <row r="30" spans="1:9" x14ac:dyDescent="0.25">
      <c r="A30" s="143" t="s">
        <v>725</v>
      </c>
      <c r="B30" s="144" t="s">
        <v>660</v>
      </c>
      <c r="C30" s="152" t="s">
        <v>1345</v>
      </c>
      <c r="D30" s="144" t="s">
        <v>661</v>
      </c>
      <c r="E30" s="151">
        <v>23</v>
      </c>
      <c r="F30" s="147">
        <f t="shared" si="0"/>
        <v>1.5</v>
      </c>
      <c r="G30" s="147">
        <f t="shared" si="1"/>
        <v>1.5</v>
      </c>
      <c r="H30" s="147">
        <f t="shared" si="2"/>
        <v>34.5</v>
      </c>
      <c r="I30" s="150">
        <v>34.5</v>
      </c>
    </row>
    <row r="31" spans="1:9" x14ac:dyDescent="0.25">
      <c r="A31" s="143" t="s">
        <v>726</v>
      </c>
      <c r="B31" s="144" t="s">
        <v>660</v>
      </c>
      <c r="C31" s="152" t="s">
        <v>1346</v>
      </c>
      <c r="D31" s="144" t="s">
        <v>661</v>
      </c>
      <c r="E31" s="151">
        <v>20</v>
      </c>
      <c r="F31" s="147">
        <f t="shared" si="0"/>
        <v>2.2000000000000002</v>
      </c>
      <c r="G31" s="147">
        <f t="shared" si="1"/>
        <v>2.2000000000000002</v>
      </c>
      <c r="H31" s="147">
        <f t="shared" si="2"/>
        <v>44</v>
      </c>
      <c r="I31" s="150">
        <v>44</v>
      </c>
    </row>
    <row r="32" spans="1:9" x14ac:dyDescent="0.25">
      <c r="A32" s="143" t="s">
        <v>727</v>
      </c>
      <c r="B32" s="144" t="s">
        <v>660</v>
      </c>
      <c r="C32" s="152" t="s">
        <v>1499</v>
      </c>
      <c r="D32" s="144" t="s">
        <v>661</v>
      </c>
      <c r="E32" s="151">
        <v>629</v>
      </c>
      <c r="F32" s="147">
        <f t="shared" si="0"/>
        <v>4.8</v>
      </c>
      <c r="G32" s="147">
        <f t="shared" si="1"/>
        <v>4.8</v>
      </c>
      <c r="H32" s="147">
        <f t="shared" si="2"/>
        <v>3019.2</v>
      </c>
      <c r="I32" s="150">
        <v>3019.2</v>
      </c>
    </row>
    <row r="33" spans="1:9" x14ac:dyDescent="0.25">
      <c r="A33" s="143" t="s">
        <v>728</v>
      </c>
      <c r="B33" s="144" t="s">
        <v>660</v>
      </c>
      <c r="C33" s="152" t="s">
        <v>1500</v>
      </c>
      <c r="D33" s="144" t="s">
        <v>661</v>
      </c>
      <c r="E33" s="151">
        <v>2845</v>
      </c>
      <c r="F33" s="147">
        <f t="shared" si="0"/>
        <v>5.8</v>
      </c>
      <c r="G33" s="147">
        <f t="shared" si="1"/>
        <v>5.8</v>
      </c>
      <c r="H33" s="147">
        <f t="shared" si="2"/>
        <v>16501</v>
      </c>
      <c r="I33" s="150">
        <v>16501</v>
      </c>
    </row>
    <row r="34" spans="1:9" x14ac:dyDescent="0.25">
      <c r="A34" s="143" t="s">
        <v>729</v>
      </c>
      <c r="B34" s="144" t="s">
        <v>660</v>
      </c>
      <c r="C34" s="152" t="s">
        <v>1501</v>
      </c>
      <c r="D34" s="144" t="s">
        <v>661</v>
      </c>
      <c r="E34" s="154">
        <f>720+1296</f>
        <v>2016</v>
      </c>
      <c r="F34" s="147">
        <f t="shared" si="0"/>
        <v>4.6428571428571432</v>
      </c>
      <c r="G34" s="147">
        <v>13</v>
      </c>
      <c r="H34" s="147">
        <f t="shared" ref="H34:H40" si="3">E34*G34</f>
        <v>26208</v>
      </c>
      <c r="I34" s="150">
        <v>9360</v>
      </c>
    </row>
    <row r="35" spans="1:9" x14ac:dyDescent="0.25">
      <c r="A35" s="143" t="s">
        <v>730</v>
      </c>
      <c r="B35" s="144" t="s">
        <v>660</v>
      </c>
      <c r="C35" s="152" t="s">
        <v>1502</v>
      </c>
      <c r="D35" s="144" t="s">
        <v>661</v>
      </c>
      <c r="E35" s="154">
        <f>117+1400</f>
        <v>1517</v>
      </c>
      <c r="F35" s="147">
        <f t="shared" si="0"/>
        <v>3.7020435069215556</v>
      </c>
      <c r="G35" s="147">
        <v>48</v>
      </c>
      <c r="H35" s="147">
        <f t="shared" si="3"/>
        <v>72816</v>
      </c>
      <c r="I35" s="150">
        <v>5616</v>
      </c>
    </row>
    <row r="36" spans="1:9" x14ac:dyDescent="0.25">
      <c r="A36" s="143" t="s">
        <v>731</v>
      </c>
      <c r="B36" s="144" t="s">
        <v>660</v>
      </c>
      <c r="C36" s="152" t="s">
        <v>411</v>
      </c>
      <c r="D36" s="144" t="s">
        <v>661</v>
      </c>
      <c r="E36" s="154">
        <f>4+1490</f>
        <v>1494</v>
      </c>
      <c r="F36" s="147">
        <f t="shared" si="0"/>
        <v>4.8192771084337352E-2</v>
      </c>
      <c r="G36" s="147">
        <v>18</v>
      </c>
      <c r="H36" s="147">
        <f t="shared" si="3"/>
        <v>26892</v>
      </c>
      <c r="I36" s="155">
        <v>72</v>
      </c>
    </row>
    <row r="37" spans="1:9" x14ac:dyDescent="0.25">
      <c r="A37" s="143" t="s">
        <v>732</v>
      </c>
      <c r="B37" s="144" t="s">
        <v>660</v>
      </c>
      <c r="C37" s="152" t="s">
        <v>1503</v>
      </c>
      <c r="D37" s="144" t="s">
        <v>661</v>
      </c>
      <c r="E37" s="154">
        <f>210+1401</f>
        <v>1611</v>
      </c>
      <c r="F37" s="147">
        <f t="shared" si="0"/>
        <v>9.1247672253258845</v>
      </c>
      <c r="G37" s="147">
        <v>70</v>
      </c>
      <c r="H37" s="147">
        <f t="shared" si="3"/>
        <v>112770</v>
      </c>
      <c r="I37" s="150">
        <v>14700</v>
      </c>
    </row>
    <row r="38" spans="1:9" x14ac:dyDescent="0.25">
      <c r="A38" s="143" t="s">
        <v>733</v>
      </c>
      <c r="B38" s="144" t="s">
        <v>660</v>
      </c>
      <c r="C38" s="152" t="s">
        <v>1504</v>
      </c>
      <c r="D38" s="144" t="s">
        <v>661</v>
      </c>
      <c r="E38" s="154">
        <f>492+1500</f>
        <v>1992</v>
      </c>
      <c r="F38" s="147">
        <f t="shared" si="0"/>
        <v>19.759036144578314</v>
      </c>
      <c r="G38" s="147">
        <v>80</v>
      </c>
      <c r="H38" s="147">
        <f t="shared" si="3"/>
        <v>159360</v>
      </c>
      <c r="I38" s="150">
        <v>39360</v>
      </c>
    </row>
    <row r="39" spans="1:9" x14ac:dyDescent="0.25">
      <c r="A39" s="143" t="s">
        <v>734</v>
      </c>
      <c r="B39" s="144" t="s">
        <v>660</v>
      </c>
      <c r="C39" s="152" t="s">
        <v>1505</v>
      </c>
      <c r="D39" s="144" t="s">
        <v>661</v>
      </c>
      <c r="E39" s="154">
        <f>278+1500</f>
        <v>1778</v>
      </c>
      <c r="F39" s="147">
        <f t="shared" si="0"/>
        <v>17.19910011248594</v>
      </c>
      <c r="G39" s="147">
        <v>110</v>
      </c>
      <c r="H39" s="147">
        <f t="shared" si="3"/>
        <v>195580</v>
      </c>
      <c r="I39" s="150">
        <v>30580</v>
      </c>
    </row>
    <row r="40" spans="1:9" x14ac:dyDescent="0.25">
      <c r="A40" s="143" t="s">
        <v>735</v>
      </c>
      <c r="B40" s="144" t="s">
        <v>660</v>
      </c>
      <c r="C40" s="152" t="s">
        <v>103</v>
      </c>
      <c r="D40" s="144" t="s">
        <v>661</v>
      </c>
      <c r="E40" s="151">
        <v>64</v>
      </c>
      <c r="F40" s="147">
        <f t="shared" si="0"/>
        <v>0.8</v>
      </c>
      <c r="G40" s="147">
        <f t="shared" si="1"/>
        <v>0.8</v>
      </c>
      <c r="H40" s="147">
        <f t="shared" si="3"/>
        <v>51.2</v>
      </c>
      <c r="I40" s="150">
        <v>51.2</v>
      </c>
    </row>
    <row r="41" spans="1:9" x14ac:dyDescent="0.25">
      <c r="A41" s="143" t="s">
        <v>736</v>
      </c>
      <c r="B41" s="144" t="s">
        <v>660</v>
      </c>
      <c r="C41" s="152" t="s">
        <v>1506</v>
      </c>
      <c r="D41" s="144" t="s">
        <v>661</v>
      </c>
      <c r="E41" s="149">
        <v>198</v>
      </c>
      <c r="F41" s="147">
        <f t="shared" si="0"/>
        <v>9</v>
      </c>
      <c r="G41" s="147">
        <f t="shared" si="1"/>
        <v>9</v>
      </c>
      <c r="H41" s="147">
        <f t="shared" ref="H41:H104" si="4">E41*G41</f>
        <v>1782</v>
      </c>
      <c r="I41" s="150">
        <v>1782</v>
      </c>
    </row>
    <row r="42" spans="1:9" x14ac:dyDescent="0.25">
      <c r="A42" s="143" t="s">
        <v>737</v>
      </c>
      <c r="B42" s="144" t="s">
        <v>660</v>
      </c>
      <c r="C42" s="152" t="s">
        <v>1507</v>
      </c>
      <c r="D42" s="144" t="s">
        <v>661</v>
      </c>
      <c r="E42" s="149">
        <v>47</v>
      </c>
      <c r="F42" s="147">
        <f t="shared" si="0"/>
        <v>15</v>
      </c>
      <c r="G42" s="147">
        <f t="shared" si="1"/>
        <v>15</v>
      </c>
      <c r="H42" s="147">
        <f t="shared" si="4"/>
        <v>705</v>
      </c>
      <c r="I42" s="150">
        <v>705</v>
      </c>
    </row>
    <row r="43" spans="1:9" x14ac:dyDescent="0.25">
      <c r="A43" s="143" t="s">
        <v>738</v>
      </c>
      <c r="B43" s="144" t="s">
        <v>660</v>
      </c>
      <c r="C43" s="145" t="s">
        <v>1508</v>
      </c>
      <c r="D43" s="144" t="s">
        <v>661</v>
      </c>
      <c r="E43" s="149">
        <v>4069</v>
      </c>
      <c r="F43" s="147">
        <f t="shared" si="0"/>
        <v>5.8</v>
      </c>
      <c r="G43" s="147">
        <f t="shared" si="1"/>
        <v>5.8</v>
      </c>
      <c r="H43" s="147">
        <f t="shared" si="4"/>
        <v>23600.2</v>
      </c>
      <c r="I43" s="150">
        <v>23600.2</v>
      </c>
    </row>
    <row r="44" spans="1:9" x14ac:dyDescent="0.25">
      <c r="A44" s="143" t="s">
        <v>739</v>
      </c>
      <c r="B44" s="144" t="s">
        <v>660</v>
      </c>
      <c r="C44" s="145" t="s">
        <v>1509</v>
      </c>
      <c r="D44" s="144" t="s">
        <v>661</v>
      </c>
      <c r="E44" s="149">
        <v>1774</v>
      </c>
      <c r="F44" s="147">
        <f t="shared" si="0"/>
        <v>7.6</v>
      </c>
      <c r="G44" s="147">
        <f t="shared" si="1"/>
        <v>7.6</v>
      </c>
      <c r="H44" s="147">
        <f t="shared" si="4"/>
        <v>13482.4</v>
      </c>
      <c r="I44" s="150">
        <v>13482.4</v>
      </c>
    </row>
    <row r="45" spans="1:9" x14ac:dyDescent="0.25">
      <c r="A45" s="143" t="s">
        <v>740</v>
      </c>
      <c r="B45" s="144" t="s">
        <v>660</v>
      </c>
      <c r="C45" s="145" t="s">
        <v>412</v>
      </c>
      <c r="D45" s="144" t="s">
        <v>661</v>
      </c>
      <c r="E45" s="149">
        <v>782</v>
      </c>
      <c r="F45" s="147">
        <f t="shared" si="0"/>
        <v>4</v>
      </c>
      <c r="G45" s="147">
        <f t="shared" si="1"/>
        <v>4</v>
      </c>
      <c r="H45" s="147">
        <f t="shared" si="4"/>
        <v>3128</v>
      </c>
      <c r="I45" s="150">
        <v>3128</v>
      </c>
    </row>
    <row r="46" spans="1:9" x14ac:dyDescent="0.25">
      <c r="A46" s="143" t="s">
        <v>784</v>
      </c>
      <c r="B46" s="144" t="s">
        <v>660</v>
      </c>
      <c r="C46" s="145" t="s">
        <v>413</v>
      </c>
      <c r="D46" s="144" t="s">
        <v>661</v>
      </c>
      <c r="E46" s="151">
        <v>79</v>
      </c>
      <c r="F46" s="147">
        <f t="shared" si="0"/>
        <v>5</v>
      </c>
      <c r="G46" s="147">
        <f t="shared" si="1"/>
        <v>5</v>
      </c>
      <c r="H46" s="147">
        <f t="shared" si="4"/>
        <v>395</v>
      </c>
      <c r="I46" s="150">
        <v>395</v>
      </c>
    </row>
    <row r="47" spans="1:9" x14ac:dyDescent="0.25">
      <c r="A47" s="143" t="s">
        <v>785</v>
      </c>
      <c r="B47" s="144" t="s">
        <v>660</v>
      </c>
      <c r="C47" s="152" t="s">
        <v>415</v>
      </c>
      <c r="D47" s="144" t="s">
        <v>661</v>
      </c>
      <c r="E47" s="151">
        <v>473</v>
      </c>
      <c r="F47" s="147">
        <f t="shared" si="0"/>
        <v>0.3</v>
      </c>
      <c r="G47" s="147">
        <f t="shared" si="1"/>
        <v>0.3</v>
      </c>
      <c r="H47" s="147">
        <f t="shared" si="4"/>
        <v>141.9</v>
      </c>
      <c r="I47" s="150">
        <v>141.9</v>
      </c>
    </row>
    <row r="48" spans="1:9" x14ac:dyDescent="0.25">
      <c r="A48" s="143" t="s">
        <v>786</v>
      </c>
      <c r="B48" s="144" t="s">
        <v>660</v>
      </c>
      <c r="C48" s="152" t="s">
        <v>1510</v>
      </c>
      <c r="D48" s="144" t="s">
        <v>661</v>
      </c>
      <c r="E48" s="149">
        <v>41</v>
      </c>
      <c r="F48" s="147">
        <f t="shared" si="0"/>
        <v>1</v>
      </c>
      <c r="G48" s="147">
        <f t="shared" si="1"/>
        <v>1</v>
      </c>
      <c r="H48" s="147">
        <f t="shared" si="4"/>
        <v>41</v>
      </c>
      <c r="I48" s="150">
        <v>41</v>
      </c>
    </row>
    <row r="49" spans="1:9" x14ac:dyDescent="0.25">
      <c r="A49" s="143" t="s">
        <v>787</v>
      </c>
      <c r="B49" s="144" t="s">
        <v>660</v>
      </c>
      <c r="C49" s="152" t="s">
        <v>416</v>
      </c>
      <c r="D49" s="144" t="s">
        <v>661</v>
      </c>
      <c r="E49" s="151">
        <v>15</v>
      </c>
      <c r="F49" s="147">
        <f t="shared" si="0"/>
        <v>1.5</v>
      </c>
      <c r="G49" s="147">
        <f t="shared" si="1"/>
        <v>1.5</v>
      </c>
      <c r="H49" s="147">
        <f t="shared" si="4"/>
        <v>22.5</v>
      </c>
      <c r="I49" s="150">
        <v>22.5</v>
      </c>
    </row>
    <row r="50" spans="1:9" x14ac:dyDescent="0.25">
      <c r="A50" s="143" t="s">
        <v>788</v>
      </c>
      <c r="B50" s="144" t="s">
        <v>660</v>
      </c>
      <c r="C50" s="152" t="s">
        <v>417</v>
      </c>
      <c r="D50" s="144" t="s">
        <v>661</v>
      </c>
      <c r="E50" s="149">
        <v>24</v>
      </c>
      <c r="F50" s="147">
        <f t="shared" si="0"/>
        <v>2</v>
      </c>
      <c r="G50" s="147">
        <f t="shared" si="1"/>
        <v>2</v>
      </c>
      <c r="H50" s="147">
        <f t="shared" si="4"/>
        <v>48</v>
      </c>
      <c r="I50" s="150">
        <v>48</v>
      </c>
    </row>
    <row r="51" spans="1:9" x14ac:dyDescent="0.25">
      <c r="A51" s="143" t="s">
        <v>789</v>
      </c>
      <c r="B51" s="144" t="s">
        <v>660</v>
      </c>
      <c r="C51" s="152" t="s">
        <v>419</v>
      </c>
      <c r="D51" s="144" t="s">
        <v>661</v>
      </c>
      <c r="E51" s="149">
        <v>61</v>
      </c>
      <c r="F51" s="147">
        <f t="shared" si="0"/>
        <v>4.5</v>
      </c>
      <c r="G51" s="147">
        <f t="shared" si="1"/>
        <v>4.5</v>
      </c>
      <c r="H51" s="147">
        <f t="shared" si="4"/>
        <v>274.5</v>
      </c>
      <c r="I51" s="150">
        <v>274.5</v>
      </c>
    </row>
    <row r="52" spans="1:9" x14ac:dyDescent="0.25">
      <c r="A52" s="143" t="s">
        <v>790</v>
      </c>
      <c r="B52" s="144" t="s">
        <v>660</v>
      </c>
      <c r="C52" s="152" t="s">
        <v>420</v>
      </c>
      <c r="D52" s="144" t="s">
        <v>661</v>
      </c>
      <c r="E52" s="146">
        <v>28</v>
      </c>
      <c r="F52" s="147">
        <f t="shared" si="0"/>
        <v>9</v>
      </c>
      <c r="G52" s="147">
        <f t="shared" si="1"/>
        <v>9</v>
      </c>
      <c r="H52" s="147">
        <f t="shared" si="4"/>
        <v>252</v>
      </c>
      <c r="I52" s="150">
        <v>252</v>
      </c>
    </row>
    <row r="53" spans="1:9" x14ac:dyDescent="0.25">
      <c r="A53" s="143" t="s">
        <v>791</v>
      </c>
      <c r="B53" s="144" t="s">
        <v>660</v>
      </c>
      <c r="C53" s="152" t="s">
        <v>421</v>
      </c>
      <c r="D53" s="144" t="s">
        <v>661</v>
      </c>
      <c r="E53" s="151">
        <v>51</v>
      </c>
      <c r="F53" s="147">
        <f t="shared" si="0"/>
        <v>11</v>
      </c>
      <c r="G53" s="147">
        <f t="shared" si="1"/>
        <v>11</v>
      </c>
      <c r="H53" s="147">
        <f t="shared" si="4"/>
        <v>561</v>
      </c>
      <c r="I53" s="150">
        <v>561</v>
      </c>
    </row>
    <row r="54" spans="1:9" x14ac:dyDescent="0.25">
      <c r="A54" s="143" t="s">
        <v>792</v>
      </c>
      <c r="B54" s="144" t="s">
        <v>660</v>
      </c>
      <c r="C54" s="152" t="s">
        <v>422</v>
      </c>
      <c r="D54" s="144" t="s">
        <v>661</v>
      </c>
      <c r="E54" s="149">
        <v>77</v>
      </c>
      <c r="F54" s="147">
        <f t="shared" si="0"/>
        <v>15</v>
      </c>
      <c r="G54" s="147">
        <f t="shared" si="1"/>
        <v>15</v>
      </c>
      <c r="H54" s="147">
        <f t="shared" si="4"/>
        <v>1155</v>
      </c>
      <c r="I54" s="150">
        <v>1155</v>
      </c>
    </row>
    <row r="55" spans="1:9" x14ac:dyDescent="0.25">
      <c r="A55" s="143" t="s">
        <v>793</v>
      </c>
      <c r="B55" s="144" t="s">
        <v>660</v>
      </c>
      <c r="C55" s="152" t="s">
        <v>1511</v>
      </c>
      <c r="D55" s="144" t="s">
        <v>661</v>
      </c>
      <c r="E55" s="149">
        <v>4</v>
      </c>
      <c r="F55" s="147">
        <f t="shared" si="0"/>
        <v>31</v>
      </c>
      <c r="G55" s="147">
        <f t="shared" si="1"/>
        <v>31</v>
      </c>
      <c r="H55" s="147">
        <f t="shared" si="4"/>
        <v>124</v>
      </c>
      <c r="I55" s="150">
        <v>124</v>
      </c>
    </row>
    <row r="56" spans="1:9" x14ac:dyDescent="0.25">
      <c r="A56" s="143" t="s">
        <v>794</v>
      </c>
      <c r="B56" s="144" t="s">
        <v>660</v>
      </c>
      <c r="C56" s="152" t="s">
        <v>1512</v>
      </c>
      <c r="D56" s="144" t="s">
        <v>661</v>
      </c>
      <c r="E56" s="151">
        <v>86</v>
      </c>
      <c r="F56" s="147">
        <f t="shared" si="0"/>
        <v>24.5</v>
      </c>
      <c r="G56" s="147">
        <f t="shared" si="1"/>
        <v>24.5</v>
      </c>
      <c r="H56" s="147">
        <f t="shared" si="4"/>
        <v>2107</v>
      </c>
      <c r="I56" s="150">
        <v>2107</v>
      </c>
    </row>
    <row r="57" spans="1:9" x14ac:dyDescent="0.25">
      <c r="A57" s="143" t="s">
        <v>795</v>
      </c>
      <c r="B57" s="144" t="s">
        <v>660</v>
      </c>
      <c r="C57" s="152" t="s">
        <v>1513</v>
      </c>
      <c r="D57" s="144" t="s">
        <v>661</v>
      </c>
      <c r="E57" s="151">
        <v>18</v>
      </c>
      <c r="F57" s="147">
        <f t="shared" si="0"/>
        <v>38</v>
      </c>
      <c r="G57" s="147">
        <f t="shared" si="1"/>
        <v>38</v>
      </c>
      <c r="H57" s="147">
        <f t="shared" si="4"/>
        <v>684</v>
      </c>
      <c r="I57" s="150">
        <v>684</v>
      </c>
    </row>
    <row r="58" spans="1:9" x14ac:dyDescent="0.25">
      <c r="A58" s="143" t="s">
        <v>796</v>
      </c>
      <c r="B58" s="144" t="s">
        <v>660</v>
      </c>
      <c r="C58" s="152" t="s">
        <v>1514</v>
      </c>
      <c r="D58" s="144" t="s">
        <v>661</v>
      </c>
      <c r="E58" s="151">
        <v>25</v>
      </c>
      <c r="F58" s="147">
        <f t="shared" si="0"/>
        <v>50</v>
      </c>
      <c r="G58" s="147">
        <f t="shared" si="1"/>
        <v>50</v>
      </c>
      <c r="H58" s="147">
        <f t="shared" si="4"/>
        <v>1250</v>
      </c>
      <c r="I58" s="150">
        <v>1250</v>
      </c>
    </row>
    <row r="59" spans="1:9" x14ac:dyDescent="0.25">
      <c r="A59" s="143" t="s">
        <v>797</v>
      </c>
      <c r="B59" s="144" t="s">
        <v>660</v>
      </c>
      <c r="C59" s="152" t="s">
        <v>1515</v>
      </c>
      <c r="D59" s="144" t="s">
        <v>661</v>
      </c>
      <c r="E59" s="151">
        <v>83</v>
      </c>
      <c r="F59" s="147">
        <f t="shared" si="0"/>
        <v>11</v>
      </c>
      <c r="G59" s="147">
        <f t="shared" si="1"/>
        <v>11</v>
      </c>
      <c r="H59" s="147">
        <f t="shared" si="4"/>
        <v>913</v>
      </c>
      <c r="I59" s="150">
        <v>913</v>
      </c>
    </row>
    <row r="60" spans="1:9" x14ac:dyDescent="0.25">
      <c r="A60" s="143" t="s">
        <v>798</v>
      </c>
      <c r="B60" s="144" t="s">
        <v>660</v>
      </c>
      <c r="C60" s="152" t="s">
        <v>113</v>
      </c>
      <c r="D60" s="144" t="s">
        <v>661</v>
      </c>
      <c r="E60" s="149">
        <v>342</v>
      </c>
      <c r="F60" s="147">
        <f t="shared" si="0"/>
        <v>10.5</v>
      </c>
      <c r="G60" s="147">
        <f t="shared" si="1"/>
        <v>10.5</v>
      </c>
      <c r="H60" s="147">
        <f t="shared" si="4"/>
        <v>3591</v>
      </c>
      <c r="I60" s="150">
        <v>3591</v>
      </c>
    </row>
    <row r="61" spans="1:9" x14ac:dyDescent="0.25">
      <c r="A61" s="143" t="s">
        <v>799</v>
      </c>
      <c r="B61" s="144" t="s">
        <v>660</v>
      </c>
      <c r="C61" s="152" t="s">
        <v>1516</v>
      </c>
      <c r="D61" s="144" t="s">
        <v>661</v>
      </c>
      <c r="E61" s="149">
        <v>2980</v>
      </c>
      <c r="F61" s="147">
        <f t="shared" si="0"/>
        <v>7</v>
      </c>
      <c r="G61" s="147">
        <f t="shared" si="1"/>
        <v>7</v>
      </c>
      <c r="H61" s="147">
        <f t="shared" si="4"/>
        <v>20860</v>
      </c>
      <c r="I61" s="150">
        <v>20860</v>
      </c>
    </row>
    <row r="62" spans="1:9" x14ac:dyDescent="0.25">
      <c r="A62" s="143" t="s">
        <v>800</v>
      </c>
      <c r="B62" s="144" t="s">
        <v>660</v>
      </c>
      <c r="C62" s="152" t="s">
        <v>1517</v>
      </c>
      <c r="D62" s="144" t="s">
        <v>661</v>
      </c>
      <c r="E62" s="149">
        <v>2198</v>
      </c>
      <c r="F62" s="147">
        <f t="shared" si="0"/>
        <v>7</v>
      </c>
      <c r="G62" s="147">
        <f t="shared" si="1"/>
        <v>7</v>
      </c>
      <c r="H62" s="147">
        <f t="shared" si="4"/>
        <v>15386</v>
      </c>
      <c r="I62" s="150">
        <v>15386</v>
      </c>
    </row>
    <row r="63" spans="1:9" x14ac:dyDescent="0.25">
      <c r="A63" s="143" t="s">
        <v>801</v>
      </c>
      <c r="B63" s="144" t="s">
        <v>660</v>
      </c>
      <c r="C63" s="152" t="s">
        <v>1518</v>
      </c>
      <c r="D63" s="144" t="s">
        <v>661</v>
      </c>
      <c r="E63" s="149">
        <v>586</v>
      </c>
      <c r="F63" s="147">
        <f t="shared" si="0"/>
        <v>7</v>
      </c>
      <c r="G63" s="147">
        <f t="shared" si="1"/>
        <v>7</v>
      </c>
      <c r="H63" s="147">
        <f t="shared" si="4"/>
        <v>4102</v>
      </c>
      <c r="I63" s="150">
        <v>4102</v>
      </c>
    </row>
    <row r="64" spans="1:9" x14ac:dyDescent="0.25">
      <c r="A64" s="143" t="s">
        <v>802</v>
      </c>
      <c r="B64" s="144" t="s">
        <v>660</v>
      </c>
      <c r="C64" s="152" t="s">
        <v>1519</v>
      </c>
      <c r="D64" s="144" t="s">
        <v>661</v>
      </c>
      <c r="E64" s="149">
        <v>3450</v>
      </c>
      <c r="F64" s="147">
        <f t="shared" si="0"/>
        <v>7</v>
      </c>
      <c r="G64" s="147">
        <f t="shared" si="1"/>
        <v>7</v>
      </c>
      <c r="H64" s="147">
        <f t="shared" si="4"/>
        <v>24150</v>
      </c>
      <c r="I64" s="150">
        <v>24150</v>
      </c>
    </row>
    <row r="65" spans="1:9" x14ac:dyDescent="0.25">
      <c r="A65" s="143" t="s">
        <v>803</v>
      </c>
      <c r="B65" s="144" t="s">
        <v>660</v>
      </c>
      <c r="C65" s="152" t="s">
        <v>1520</v>
      </c>
      <c r="D65" s="144" t="s">
        <v>661</v>
      </c>
      <c r="E65" s="149">
        <v>7</v>
      </c>
      <c r="F65" s="147">
        <f t="shared" si="0"/>
        <v>30</v>
      </c>
      <c r="G65" s="147">
        <f t="shared" si="1"/>
        <v>30</v>
      </c>
      <c r="H65" s="147">
        <f t="shared" si="4"/>
        <v>210</v>
      </c>
      <c r="I65" s="155">
        <v>210</v>
      </c>
    </row>
    <row r="66" spans="1:9" x14ac:dyDescent="0.25">
      <c r="A66" s="143" t="s">
        <v>804</v>
      </c>
      <c r="B66" s="144" t="s">
        <v>660</v>
      </c>
      <c r="C66" s="152" t="s">
        <v>1521</v>
      </c>
      <c r="D66" s="144" t="s">
        <v>661</v>
      </c>
      <c r="E66" s="149">
        <v>10100</v>
      </c>
      <c r="F66" s="147">
        <f t="shared" si="0"/>
        <v>1</v>
      </c>
      <c r="G66" s="147">
        <f t="shared" si="1"/>
        <v>1</v>
      </c>
      <c r="H66" s="147">
        <f t="shared" si="4"/>
        <v>10100</v>
      </c>
      <c r="I66" s="150">
        <v>10100</v>
      </c>
    </row>
    <row r="67" spans="1:9" x14ac:dyDescent="0.25">
      <c r="A67" s="143" t="s">
        <v>805</v>
      </c>
      <c r="B67" s="144" t="s">
        <v>660</v>
      </c>
      <c r="C67" s="152" t="s">
        <v>443</v>
      </c>
      <c r="D67" s="144" t="s">
        <v>661</v>
      </c>
      <c r="E67" s="149">
        <v>7179</v>
      </c>
      <c r="F67" s="147">
        <f t="shared" si="0"/>
        <v>1</v>
      </c>
      <c r="G67" s="147">
        <f t="shared" si="1"/>
        <v>1</v>
      </c>
      <c r="H67" s="147">
        <f t="shared" si="4"/>
        <v>7179</v>
      </c>
      <c r="I67" s="150">
        <v>7179</v>
      </c>
    </row>
    <row r="68" spans="1:9" x14ac:dyDescent="0.25">
      <c r="A68" s="143" t="s">
        <v>806</v>
      </c>
      <c r="B68" s="144" t="s">
        <v>660</v>
      </c>
      <c r="C68" s="152" t="s">
        <v>1522</v>
      </c>
      <c r="D68" s="144" t="s">
        <v>661</v>
      </c>
      <c r="E68" s="149">
        <v>90</v>
      </c>
      <c r="F68" s="147">
        <f t="shared" si="0"/>
        <v>14</v>
      </c>
      <c r="G68" s="147">
        <f t="shared" si="1"/>
        <v>14</v>
      </c>
      <c r="H68" s="147">
        <f t="shared" si="4"/>
        <v>1260</v>
      </c>
      <c r="I68" s="150">
        <v>1260</v>
      </c>
    </row>
    <row r="69" spans="1:9" x14ac:dyDescent="0.25">
      <c r="A69" s="143" t="s">
        <v>807</v>
      </c>
      <c r="B69" s="144" t="s">
        <v>660</v>
      </c>
      <c r="C69" s="152" t="s">
        <v>448</v>
      </c>
      <c r="D69" s="144" t="s">
        <v>661</v>
      </c>
      <c r="E69" s="149">
        <v>550</v>
      </c>
      <c r="F69" s="147">
        <f t="shared" si="0"/>
        <v>17</v>
      </c>
      <c r="G69" s="147">
        <f t="shared" si="1"/>
        <v>17</v>
      </c>
      <c r="H69" s="147">
        <f t="shared" si="4"/>
        <v>9350</v>
      </c>
      <c r="I69" s="150">
        <v>9350</v>
      </c>
    </row>
    <row r="70" spans="1:9" x14ac:dyDescent="0.25">
      <c r="A70" s="143" t="s">
        <v>808</v>
      </c>
      <c r="B70" s="144" t="s">
        <v>660</v>
      </c>
      <c r="C70" s="152" t="s">
        <v>452</v>
      </c>
      <c r="D70" s="144" t="s">
        <v>661</v>
      </c>
      <c r="E70" s="149">
        <v>5</v>
      </c>
      <c r="F70" s="147">
        <f t="shared" si="0"/>
        <v>15</v>
      </c>
      <c r="G70" s="147">
        <f t="shared" si="1"/>
        <v>15</v>
      </c>
      <c r="H70" s="147">
        <f t="shared" si="4"/>
        <v>75</v>
      </c>
      <c r="I70" s="150">
        <v>75</v>
      </c>
    </row>
    <row r="71" spans="1:9" x14ac:dyDescent="0.25">
      <c r="A71" s="143" t="s">
        <v>809</v>
      </c>
      <c r="B71" s="144" t="s">
        <v>660</v>
      </c>
      <c r="C71" s="152" t="s">
        <v>1523</v>
      </c>
      <c r="D71" s="144" t="s">
        <v>661</v>
      </c>
      <c r="E71" s="151">
        <v>800</v>
      </c>
      <c r="F71" s="147">
        <f t="shared" si="0"/>
        <v>5</v>
      </c>
      <c r="G71" s="147">
        <f t="shared" si="1"/>
        <v>5</v>
      </c>
      <c r="H71" s="147">
        <f t="shared" si="4"/>
        <v>4000</v>
      </c>
      <c r="I71" s="150">
        <v>4000</v>
      </c>
    </row>
    <row r="72" spans="1:9" x14ac:dyDescent="0.25">
      <c r="A72" s="143" t="s">
        <v>810</v>
      </c>
      <c r="B72" s="144" t="s">
        <v>660</v>
      </c>
      <c r="C72" s="152" t="s">
        <v>1524</v>
      </c>
      <c r="D72" s="144" t="s">
        <v>661</v>
      </c>
      <c r="E72" s="151">
        <v>800</v>
      </c>
      <c r="F72" s="147">
        <f t="shared" si="0"/>
        <v>5</v>
      </c>
      <c r="G72" s="147">
        <f t="shared" si="1"/>
        <v>5</v>
      </c>
      <c r="H72" s="147">
        <f t="shared" si="4"/>
        <v>4000</v>
      </c>
      <c r="I72" s="150">
        <v>4000</v>
      </c>
    </row>
    <row r="73" spans="1:9" x14ac:dyDescent="0.25">
      <c r="A73" s="143" t="s">
        <v>811</v>
      </c>
      <c r="B73" s="144" t="s">
        <v>660</v>
      </c>
      <c r="C73" s="152" t="s">
        <v>1525</v>
      </c>
      <c r="D73" s="144" t="s">
        <v>661</v>
      </c>
      <c r="E73" s="151">
        <v>216</v>
      </c>
      <c r="F73" s="147">
        <f t="shared" si="0"/>
        <v>0.7</v>
      </c>
      <c r="G73" s="147">
        <f t="shared" si="1"/>
        <v>0.7</v>
      </c>
      <c r="H73" s="147">
        <f t="shared" si="4"/>
        <v>151.19999999999999</v>
      </c>
      <c r="I73" s="150">
        <v>151.19999999999999</v>
      </c>
    </row>
    <row r="74" spans="1:9" x14ac:dyDescent="0.25">
      <c r="A74" s="143" t="s">
        <v>812</v>
      </c>
      <c r="B74" s="144" t="s">
        <v>660</v>
      </c>
      <c r="C74" s="152" t="s">
        <v>1526</v>
      </c>
      <c r="D74" s="144" t="s">
        <v>661</v>
      </c>
      <c r="E74" s="149">
        <v>128</v>
      </c>
      <c r="F74" s="147">
        <f t="shared" si="0"/>
        <v>1</v>
      </c>
      <c r="G74" s="147">
        <f t="shared" si="1"/>
        <v>1</v>
      </c>
      <c r="H74" s="147">
        <f t="shared" si="4"/>
        <v>128</v>
      </c>
      <c r="I74" s="150">
        <v>128</v>
      </c>
    </row>
    <row r="75" spans="1:9" x14ac:dyDescent="0.25">
      <c r="A75" s="143" t="s">
        <v>813</v>
      </c>
      <c r="B75" s="144" t="s">
        <v>660</v>
      </c>
      <c r="C75" s="152" t="s">
        <v>226</v>
      </c>
      <c r="D75" s="144" t="s">
        <v>661</v>
      </c>
      <c r="E75" s="149">
        <v>112</v>
      </c>
      <c r="F75" s="147">
        <f t="shared" si="0"/>
        <v>40</v>
      </c>
      <c r="G75" s="147">
        <f t="shared" si="1"/>
        <v>40</v>
      </c>
      <c r="H75" s="147">
        <f t="shared" si="4"/>
        <v>4480</v>
      </c>
      <c r="I75" s="150">
        <v>4480</v>
      </c>
    </row>
    <row r="76" spans="1:9" x14ac:dyDescent="0.25">
      <c r="A76" s="143" t="s">
        <v>814</v>
      </c>
      <c r="B76" s="144" t="s">
        <v>660</v>
      </c>
      <c r="C76" s="152" t="s">
        <v>463</v>
      </c>
      <c r="D76" s="144" t="s">
        <v>661</v>
      </c>
      <c r="E76" s="149">
        <v>9</v>
      </c>
      <c r="F76" s="147">
        <f t="shared" si="0"/>
        <v>5</v>
      </c>
      <c r="G76" s="147">
        <f t="shared" si="1"/>
        <v>5</v>
      </c>
      <c r="H76" s="147">
        <f t="shared" si="4"/>
        <v>45</v>
      </c>
      <c r="I76" s="150">
        <v>45</v>
      </c>
    </row>
    <row r="77" spans="1:9" x14ac:dyDescent="0.25">
      <c r="A77" s="143" t="s">
        <v>815</v>
      </c>
      <c r="B77" s="144" t="s">
        <v>660</v>
      </c>
      <c r="C77" s="152" t="s">
        <v>464</v>
      </c>
      <c r="D77" s="144" t="s">
        <v>661</v>
      </c>
      <c r="E77" s="151">
        <f>19</f>
        <v>19</v>
      </c>
      <c r="F77" s="147">
        <f t="shared" ref="F77:F141" si="5">I77/E77</f>
        <v>8</v>
      </c>
      <c r="G77" s="147">
        <v>8</v>
      </c>
      <c r="H77" s="147">
        <f t="shared" si="4"/>
        <v>152</v>
      </c>
      <c r="I77" s="150">
        <v>152</v>
      </c>
    </row>
    <row r="78" spans="1:9" x14ac:dyDescent="0.25">
      <c r="A78" s="143" t="s">
        <v>816</v>
      </c>
      <c r="B78" s="144" t="s">
        <v>660</v>
      </c>
      <c r="C78" s="152" t="s">
        <v>467</v>
      </c>
      <c r="D78" s="144" t="s">
        <v>661</v>
      </c>
      <c r="E78" s="151">
        <v>21</v>
      </c>
      <c r="F78" s="147">
        <f t="shared" si="5"/>
        <v>14.380952380952381</v>
      </c>
      <c r="G78" s="147">
        <f t="shared" ref="G78:G140" si="6">F78</f>
        <v>14.380952380952381</v>
      </c>
      <c r="H78" s="147">
        <f t="shared" si="4"/>
        <v>302</v>
      </c>
      <c r="I78" s="150">
        <v>302</v>
      </c>
    </row>
    <row r="79" spans="1:9" x14ac:dyDescent="0.25">
      <c r="A79" s="143" t="s">
        <v>817</v>
      </c>
      <c r="B79" s="144" t="s">
        <v>660</v>
      </c>
      <c r="C79" s="152" t="s">
        <v>1527</v>
      </c>
      <c r="D79" s="144" t="s">
        <v>661</v>
      </c>
      <c r="E79" s="151">
        <v>164</v>
      </c>
      <c r="F79" s="147">
        <f t="shared" si="5"/>
        <v>27</v>
      </c>
      <c r="G79" s="147">
        <f t="shared" si="6"/>
        <v>27</v>
      </c>
      <c r="H79" s="147">
        <f t="shared" si="4"/>
        <v>4428</v>
      </c>
      <c r="I79" s="150">
        <v>4428</v>
      </c>
    </row>
    <row r="80" spans="1:9" x14ac:dyDescent="0.25">
      <c r="A80" s="143" t="s">
        <v>818</v>
      </c>
      <c r="B80" s="144" t="s">
        <v>660</v>
      </c>
      <c r="C80" s="152" t="s">
        <v>470</v>
      </c>
      <c r="D80" s="144" t="s">
        <v>661</v>
      </c>
      <c r="E80" s="151">
        <v>30</v>
      </c>
      <c r="F80" s="147">
        <f t="shared" si="5"/>
        <v>0.3</v>
      </c>
      <c r="G80" s="147">
        <f t="shared" si="6"/>
        <v>0.3</v>
      </c>
      <c r="H80" s="147">
        <f t="shared" si="4"/>
        <v>9</v>
      </c>
      <c r="I80" s="150">
        <v>9</v>
      </c>
    </row>
    <row r="81" spans="1:9" x14ac:dyDescent="0.25">
      <c r="A81" s="143" t="s">
        <v>819</v>
      </c>
      <c r="B81" s="144" t="s">
        <v>660</v>
      </c>
      <c r="C81" s="152" t="s">
        <v>473</v>
      </c>
      <c r="D81" s="144" t="s">
        <v>661</v>
      </c>
      <c r="E81" s="151">
        <v>6</v>
      </c>
      <c r="F81" s="147">
        <f t="shared" si="5"/>
        <v>95</v>
      </c>
      <c r="G81" s="147">
        <f t="shared" si="6"/>
        <v>95</v>
      </c>
      <c r="H81" s="147">
        <f t="shared" si="4"/>
        <v>570</v>
      </c>
      <c r="I81" s="150">
        <v>570</v>
      </c>
    </row>
    <row r="82" spans="1:9" x14ac:dyDescent="0.25">
      <c r="A82" s="143" t="s">
        <v>820</v>
      </c>
      <c r="B82" s="144" t="s">
        <v>660</v>
      </c>
      <c r="C82" s="152" t="s">
        <v>474</v>
      </c>
      <c r="D82" s="144" t="s">
        <v>661</v>
      </c>
      <c r="E82" s="151">
        <v>17</v>
      </c>
      <c r="F82" s="147">
        <f t="shared" si="5"/>
        <v>180</v>
      </c>
      <c r="G82" s="147">
        <f t="shared" si="6"/>
        <v>180</v>
      </c>
      <c r="H82" s="147">
        <f t="shared" si="4"/>
        <v>3060</v>
      </c>
      <c r="I82" s="150">
        <v>3060</v>
      </c>
    </row>
    <row r="83" spans="1:9" x14ac:dyDescent="0.25">
      <c r="A83" s="143" t="s">
        <v>821</v>
      </c>
      <c r="B83" s="144" t="s">
        <v>660</v>
      </c>
      <c r="C83" s="152" t="s">
        <v>1528</v>
      </c>
      <c r="D83" s="144" t="s">
        <v>661</v>
      </c>
      <c r="E83" s="151">
        <v>2</v>
      </c>
      <c r="F83" s="147">
        <f t="shared" si="5"/>
        <v>190</v>
      </c>
      <c r="G83" s="147">
        <f t="shared" si="6"/>
        <v>190</v>
      </c>
      <c r="H83" s="147">
        <f t="shared" si="4"/>
        <v>380</v>
      </c>
      <c r="I83" s="150">
        <v>380</v>
      </c>
    </row>
    <row r="84" spans="1:9" x14ac:dyDescent="0.25">
      <c r="A84" s="143" t="s">
        <v>822</v>
      </c>
      <c r="B84" s="144" t="s">
        <v>660</v>
      </c>
      <c r="C84" s="152" t="s">
        <v>475</v>
      </c>
      <c r="D84" s="144" t="s">
        <v>661</v>
      </c>
      <c r="E84" s="151">
        <v>30</v>
      </c>
      <c r="F84" s="147">
        <f t="shared" si="5"/>
        <v>8.5</v>
      </c>
      <c r="G84" s="147">
        <f t="shared" si="6"/>
        <v>8.5</v>
      </c>
      <c r="H84" s="147">
        <f t="shared" si="4"/>
        <v>255</v>
      </c>
      <c r="I84" s="150">
        <v>255</v>
      </c>
    </row>
    <row r="85" spans="1:9" x14ac:dyDescent="0.25">
      <c r="A85" s="143" t="s">
        <v>823</v>
      </c>
      <c r="B85" s="144" t="s">
        <v>660</v>
      </c>
      <c r="C85" s="152" t="s">
        <v>476</v>
      </c>
      <c r="D85" s="144" t="s">
        <v>661</v>
      </c>
      <c r="E85" s="151">
        <v>17</v>
      </c>
      <c r="F85" s="147">
        <f t="shared" si="5"/>
        <v>11</v>
      </c>
      <c r="G85" s="147">
        <f t="shared" si="6"/>
        <v>11</v>
      </c>
      <c r="H85" s="147">
        <f t="shared" si="4"/>
        <v>187</v>
      </c>
      <c r="I85" s="150">
        <v>187</v>
      </c>
    </row>
    <row r="86" spans="1:9" x14ac:dyDescent="0.25">
      <c r="A86" s="143" t="s">
        <v>824</v>
      </c>
      <c r="B86" s="144" t="s">
        <v>660</v>
      </c>
      <c r="C86" s="152" t="s">
        <v>1529</v>
      </c>
      <c r="D86" s="144" t="s">
        <v>661</v>
      </c>
      <c r="E86" s="151">
        <v>12</v>
      </c>
      <c r="F86" s="147">
        <f t="shared" si="5"/>
        <v>5.5</v>
      </c>
      <c r="G86" s="147">
        <f t="shared" si="6"/>
        <v>5.5</v>
      </c>
      <c r="H86" s="147">
        <f t="shared" si="4"/>
        <v>66</v>
      </c>
      <c r="I86" s="150">
        <v>66</v>
      </c>
    </row>
    <row r="87" spans="1:9" x14ac:dyDescent="0.25">
      <c r="A87" s="143" t="s">
        <v>825</v>
      </c>
      <c r="B87" s="144" t="s">
        <v>660</v>
      </c>
      <c r="C87" s="152" t="s">
        <v>1530</v>
      </c>
      <c r="D87" s="144" t="s">
        <v>661</v>
      </c>
      <c r="E87" s="151">
        <v>131</v>
      </c>
      <c r="F87" s="147">
        <f t="shared" si="5"/>
        <v>4.5</v>
      </c>
      <c r="G87" s="147">
        <f t="shared" si="6"/>
        <v>4.5</v>
      </c>
      <c r="H87" s="147">
        <f t="shared" si="4"/>
        <v>589.5</v>
      </c>
      <c r="I87" s="150">
        <v>589.5</v>
      </c>
    </row>
    <row r="88" spans="1:9" x14ac:dyDescent="0.25">
      <c r="A88" s="143" t="s">
        <v>826</v>
      </c>
      <c r="B88" s="144" t="s">
        <v>660</v>
      </c>
      <c r="C88" s="152" t="s">
        <v>477</v>
      </c>
      <c r="D88" s="144" t="s">
        <v>661</v>
      </c>
      <c r="E88" s="151">
        <v>289</v>
      </c>
      <c r="F88" s="147">
        <f t="shared" si="5"/>
        <v>5</v>
      </c>
      <c r="G88" s="147">
        <f t="shared" si="6"/>
        <v>5</v>
      </c>
      <c r="H88" s="147">
        <f t="shared" si="4"/>
        <v>1445</v>
      </c>
      <c r="I88" s="150">
        <v>1445</v>
      </c>
    </row>
    <row r="89" spans="1:9" x14ac:dyDescent="0.25">
      <c r="A89" s="143" t="s">
        <v>827</v>
      </c>
      <c r="B89" s="144" t="s">
        <v>660</v>
      </c>
      <c r="C89" s="156" t="s">
        <v>479</v>
      </c>
      <c r="D89" s="144" t="s">
        <v>661</v>
      </c>
      <c r="E89" s="149">
        <v>236</v>
      </c>
      <c r="F89" s="147">
        <f t="shared" si="5"/>
        <v>1</v>
      </c>
      <c r="G89" s="147">
        <f t="shared" si="6"/>
        <v>1</v>
      </c>
      <c r="H89" s="147">
        <f t="shared" si="4"/>
        <v>236</v>
      </c>
      <c r="I89" s="150">
        <v>236</v>
      </c>
    </row>
    <row r="90" spans="1:9" x14ac:dyDescent="0.25">
      <c r="A90" s="143" t="s">
        <v>828</v>
      </c>
      <c r="B90" s="144" t="s">
        <v>660</v>
      </c>
      <c r="C90" s="156" t="s">
        <v>1531</v>
      </c>
      <c r="D90" s="144" t="s">
        <v>661</v>
      </c>
      <c r="E90" s="149">
        <v>68</v>
      </c>
      <c r="F90" s="147">
        <f t="shared" si="5"/>
        <v>9</v>
      </c>
      <c r="G90" s="147">
        <f t="shared" si="6"/>
        <v>9</v>
      </c>
      <c r="H90" s="147">
        <f t="shared" si="4"/>
        <v>612</v>
      </c>
      <c r="I90" s="150">
        <v>612</v>
      </c>
    </row>
    <row r="91" spans="1:9" x14ac:dyDescent="0.25">
      <c r="A91" s="143" t="s">
        <v>829</v>
      </c>
      <c r="B91" s="144" t="s">
        <v>660</v>
      </c>
      <c r="C91" s="156" t="s">
        <v>1532</v>
      </c>
      <c r="D91" s="144" t="s">
        <v>661</v>
      </c>
      <c r="E91" s="151">
        <v>29</v>
      </c>
      <c r="F91" s="147">
        <f t="shared" si="5"/>
        <v>14</v>
      </c>
      <c r="G91" s="147">
        <f t="shared" si="6"/>
        <v>14</v>
      </c>
      <c r="H91" s="147">
        <f t="shared" si="4"/>
        <v>406</v>
      </c>
      <c r="I91" s="150">
        <v>406</v>
      </c>
    </row>
    <row r="92" spans="1:9" x14ac:dyDescent="0.25">
      <c r="A92" s="143" t="s">
        <v>830</v>
      </c>
      <c r="B92" s="144" t="s">
        <v>660</v>
      </c>
      <c r="C92" s="156" t="s">
        <v>1533</v>
      </c>
      <c r="D92" s="144" t="s">
        <v>661</v>
      </c>
      <c r="E92" s="149">
        <v>7</v>
      </c>
      <c r="F92" s="147">
        <f t="shared" si="5"/>
        <v>5</v>
      </c>
      <c r="G92" s="147">
        <f t="shared" si="6"/>
        <v>5</v>
      </c>
      <c r="H92" s="147">
        <f t="shared" si="4"/>
        <v>35</v>
      </c>
      <c r="I92" s="150">
        <v>35</v>
      </c>
    </row>
    <row r="93" spans="1:9" x14ac:dyDescent="0.25">
      <c r="A93" s="143" t="s">
        <v>831</v>
      </c>
      <c r="B93" s="144" t="s">
        <v>660</v>
      </c>
      <c r="C93" s="152" t="s">
        <v>485</v>
      </c>
      <c r="D93" s="144" t="s">
        <v>661</v>
      </c>
      <c r="E93" s="154">
        <f>368+410</f>
        <v>778</v>
      </c>
      <c r="F93" s="147">
        <f t="shared" si="5"/>
        <v>2.1285347043701801</v>
      </c>
      <c r="G93" s="147">
        <v>4.5</v>
      </c>
      <c r="H93" s="147">
        <f>E93*G93</f>
        <v>3501</v>
      </c>
      <c r="I93" s="150">
        <v>1656</v>
      </c>
    </row>
    <row r="94" spans="1:9" x14ac:dyDescent="0.25">
      <c r="A94" s="143" t="s">
        <v>832</v>
      </c>
      <c r="B94" s="144" t="s">
        <v>660</v>
      </c>
      <c r="C94" s="182" t="s">
        <v>487</v>
      </c>
      <c r="D94" s="144" t="s">
        <v>661</v>
      </c>
      <c r="E94" s="154">
        <f>9+1000</f>
        <v>1009</v>
      </c>
      <c r="F94" s="147">
        <f t="shared" si="5"/>
        <v>1.3379583746283449E-2</v>
      </c>
      <c r="G94" s="147">
        <v>1.5</v>
      </c>
      <c r="H94" s="147">
        <f t="shared" si="4"/>
        <v>1513.5</v>
      </c>
      <c r="I94" s="155">
        <v>13.5</v>
      </c>
    </row>
    <row r="95" spans="1:9" x14ac:dyDescent="0.25">
      <c r="A95" s="143" t="s">
        <v>833</v>
      </c>
      <c r="B95" s="144" t="s">
        <v>660</v>
      </c>
      <c r="C95" s="152" t="s">
        <v>1475</v>
      </c>
      <c r="D95" s="144" t="s">
        <v>661</v>
      </c>
      <c r="E95" s="154">
        <f>398+1000</f>
        <v>1398</v>
      </c>
      <c r="F95" s="147">
        <f t="shared" si="5"/>
        <v>0.99642346208869814</v>
      </c>
      <c r="G95" s="147">
        <v>3.5</v>
      </c>
      <c r="H95" s="147">
        <f t="shared" si="4"/>
        <v>4893</v>
      </c>
      <c r="I95" s="150">
        <v>1393</v>
      </c>
    </row>
    <row r="96" spans="1:9" x14ac:dyDescent="0.25">
      <c r="A96" s="143" t="s">
        <v>834</v>
      </c>
      <c r="B96" s="144" t="s">
        <v>660</v>
      </c>
      <c r="C96" s="152" t="s">
        <v>1476</v>
      </c>
      <c r="D96" s="144" t="s">
        <v>661</v>
      </c>
      <c r="E96" s="154">
        <f>22860+1000</f>
        <v>23860</v>
      </c>
      <c r="F96" s="147">
        <f t="shared" si="5"/>
        <v>2.2994132439228836</v>
      </c>
      <c r="G96" s="147">
        <v>2.4</v>
      </c>
      <c r="H96" s="147">
        <f t="shared" si="4"/>
        <v>57264</v>
      </c>
      <c r="I96" s="150">
        <v>54864</v>
      </c>
    </row>
    <row r="97" spans="1:9" x14ac:dyDescent="0.25">
      <c r="A97" s="143" t="s">
        <v>835</v>
      </c>
      <c r="B97" s="144" t="s">
        <v>660</v>
      </c>
      <c r="C97" s="152" t="s">
        <v>1477</v>
      </c>
      <c r="D97" s="144" t="s">
        <v>661</v>
      </c>
      <c r="E97" s="154">
        <f>5329+1000</f>
        <v>6329</v>
      </c>
      <c r="F97" s="147">
        <f t="shared" si="5"/>
        <v>5.8939800916416498</v>
      </c>
      <c r="G97" s="147">
        <v>7</v>
      </c>
      <c r="H97" s="147">
        <f t="shared" si="4"/>
        <v>44303</v>
      </c>
      <c r="I97" s="150">
        <v>37303</v>
      </c>
    </row>
    <row r="98" spans="1:9" x14ac:dyDescent="0.25">
      <c r="A98" s="143" t="s">
        <v>836</v>
      </c>
      <c r="B98" s="144" t="s">
        <v>660</v>
      </c>
      <c r="C98" s="152" t="s">
        <v>492</v>
      </c>
      <c r="D98" s="144" t="s">
        <v>661</v>
      </c>
      <c r="E98" s="154">
        <f>2037+1000</f>
        <v>3037</v>
      </c>
      <c r="F98" s="147">
        <f t="shared" si="5"/>
        <v>6.3717484359565359</v>
      </c>
      <c r="G98" s="147">
        <v>9.4997545409916544</v>
      </c>
      <c r="H98" s="147">
        <f t="shared" si="4"/>
        <v>28850.754540991653</v>
      </c>
      <c r="I98" s="150">
        <v>19351</v>
      </c>
    </row>
    <row r="99" spans="1:9" x14ac:dyDescent="0.25">
      <c r="A99" s="143" t="s">
        <v>837</v>
      </c>
      <c r="B99" s="144" t="s">
        <v>660</v>
      </c>
      <c r="C99" s="152" t="s">
        <v>1478</v>
      </c>
      <c r="D99" s="144" t="s">
        <v>661</v>
      </c>
      <c r="E99" s="154">
        <f>8657+1000</f>
        <v>9657</v>
      </c>
      <c r="F99" s="147">
        <f t="shared" si="5"/>
        <v>1.6136067101584344</v>
      </c>
      <c r="G99" s="147">
        <v>1.8</v>
      </c>
      <c r="H99" s="147">
        <f t="shared" si="4"/>
        <v>17382.600000000002</v>
      </c>
      <c r="I99" s="150">
        <v>15582.6</v>
      </c>
    </row>
    <row r="100" spans="1:9" x14ac:dyDescent="0.25">
      <c r="A100" s="143" t="s">
        <v>838</v>
      </c>
      <c r="B100" s="144" t="s">
        <v>660</v>
      </c>
      <c r="C100" s="152" t="s">
        <v>1479</v>
      </c>
      <c r="D100" s="144" t="s">
        <v>661</v>
      </c>
      <c r="E100" s="154">
        <f>10258+1000</f>
        <v>11258</v>
      </c>
      <c r="F100" s="147">
        <f t="shared" si="5"/>
        <v>2.0957008349618049</v>
      </c>
      <c r="G100" s="147">
        <v>2.3000000000000003</v>
      </c>
      <c r="H100" s="147">
        <f t="shared" si="4"/>
        <v>25893.4</v>
      </c>
      <c r="I100" s="150">
        <v>23593.4</v>
      </c>
    </row>
    <row r="101" spans="1:9" x14ac:dyDescent="0.25">
      <c r="A101" s="143" t="s">
        <v>839</v>
      </c>
      <c r="B101" s="144" t="s">
        <v>660</v>
      </c>
      <c r="C101" s="152" t="s">
        <v>1480</v>
      </c>
      <c r="D101" s="144" t="s">
        <v>661</v>
      </c>
      <c r="E101" s="154">
        <f>332+1000</f>
        <v>1332</v>
      </c>
      <c r="F101" s="147">
        <f t="shared" si="5"/>
        <v>0.59819819819819819</v>
      </c>
      <c r="G101" s="147">
        <v>2.4</v>
      </c>
      <c r="H101" s="147">
        <f t="shared" si="4"/>
        <v>3196.7999999999997</v>
      </c>
      <c r="I101" s="150">
        <v>796.8</v>
      </c>
    </row>
    <row r="102" spans="1:9" x14ac:dyDescent="0.25">
      <c r="A102" s="143" t="s">
        <v>840</v>
      </c>
      <c r="B102" s="144" t="s">
        <v>660</v>
      </c>
      <c r="C102" s="152" t="s">
        <v>482</v>
      </c>
      <c r="D102" s="144" t="s">
        <v>661</v>
      </c>
      <c r="E102" s="154">
        <f>7982+1000</f>
        <v>8982</v>
      </c>
      <c r="F102" s="147">
        <f t="shared" si="5"/>
        <v>2.8437319082609664</v>
      </c>
      <c r="G102" s="147">
        <v>3.2</v>
      </c>
      <c r="H102" s="147">
        <f t="shared" si="4"/>
        <v>28742.400000000001</v>
      </c>
      <c r="I102" s="150">
        <v>25542.400000000001</v>
      </c>
    </row>
    <row r="103" spans="1:9" x14ac:dyDescent="0.25">
      <c r="A103" s="143" t="s">
        <v>841</v>
      </c>
      <c r="B103" s="144" t="s">
        <v>660</v>
      </c>
      <c r="C103" s="152" t="s">
        <v>495</v>
      </c>
      <c r="D103" s="144" t="s">
        <v>661</v>
      </c>
      <c r="E103" s="154">
        <f>5098+1000</f>
        <v>6098</v>
      </c>
      <c r="F103" s="147">
        <f t="shared" si="5"/>
        <v>2.8424401443096099</v>
      </c>
      <c r="G103" s="147">
        <v>3.4000000000000004</v>
      </c>
      <c r="H103" s="147">
        <f t="shared" si="4"/>
        <v>20733.2</v>
      </c>
      <c r="I103" s="150">
        <v>17333.2</v>
      </c>
    </row>
    <row r="104" spans="1:9" x14ac:dyDescent="0.25">
      <c r="A104" s="143" t="s">
        <v>842</v>
      </c>
      <c r="B104" s="144" t="s">
        <v>660</v>
      </c>
      <c r="C104" s="152" t="s">
        <v>1481</v>
      </c>
      <c r="D104" s="144" t="s">
        <v>661</v>
      </c>
      <c r="E104" s="154">
        <f>987+1000</f>
        <v>1987</v>
      </c>
      <c r="F104" s="147">
        <f t="shared" si="5"/>
        <v>3.8744841469552092</v>
      </c>
      <c r="G104" s="147">
        <v>7.8000000000000007</v>
      </c>
      <c r="H104" s="147">
        <f t="shared" si="4"/>
        <v>15498.600000000002</v>
      </c>
      <c r="I104" s="150">
        <v>7698.6</v>
      </c>
    </row>
    <row r="105" spans="1:9" x14ac:dyDescent="0.25">
      <c r="A105" s="143" t="s">
        <v>843</v>
      </c>
      <c r="B105" s="144" t="s">
        <v>660</v>
      </c>
      <c r="C105" s="152" t="s">
        <v>1482</v>
      </c>
      <c r="D105" s="144" t="s">
        <v>661</v>
      </c>
      <c r="E105" s="154">
        <f>607+1000</f>
        <v>1607</v>
      </c>
      <c r="F105" s="147">
        <f t="shared" si="5"/>
        <v>2.8706907280647167</v>
      </c>
      <c r="G105" s="147">
        <v>7.6</v>
      </c>
      <c r="H105" s="147">
        <f t="shared" ref="H105:H168" si="7">E105*G105</f>
        <v>12213.199999999999</v>
      </c>
      <c r="I105" s="150">
        <v>4613.2</v>
      </c>
    </row>
    <row r="106" spans="1:9" x14ac:dyDescent="0.25">
      <c r="A106" s="143" t="s">
        <v>844</v>
      </c>
      <c r="B106" s="144" t="s">
        <v>660</v>
      </c>
      <c r="C106" s="152" t="s">
        <v>1483</v>
      </c>
      <c r="D106" s="144" t="s">
        <v>661</v>
      </c>
      <c r="E106" s="157">
        <f>109+1000</f>
        <v>1109</v>
      </c>
      <c r="F106" s="147">
        <f t="shared" si="5"/>
        <v>0.61920649233543734</v>
      </c>
      <c r="G106" s="147">
        <v>6.3000000000000007</v>
      </c>
      <c r="H106" s="147">
        <f t="shared" si="7"/>
        <v>6986.7000000000007</v>
      </c>
      <c r="I106" s="150">
        <v>686.7</v>
      </c>
    </row>
    <row r="107" spans="1:9" x14ac:dyDescent="0.25">
      <c r="A107" s="143" t="s">
        <v>845</v>
      </c>
      <c r="B107" s="144" t="s">
        <v>660</v>
      </c>
      <c r="C107" s="152" t="s">
        <v>1484</v>
      </c>
      <c r="D107" s="144" t="s">
        <v>661</v>
      </c>
      <c r="E107" s="157">
        <f>1640+1000</f>
        <v>2640</v>
      </c>
      <c r="F107" s="147">
        <f t="shared" si="5"/>
        <v>2.3606060606060608</v>
      </c>
      <c r="G107" s="147">
        <v>3.8</v>
      </c>
      <c r="H107" s="147">
        <f t="shared" si="7"/>
        <v>10032</v>
      </c>
      <c r="I107" s="150">
        <v>6232</v>
      </c>
    </row>
    <row r="108" spans="1:9" x14ac:dyDescent="0.25">
      <c r="A108" s="143" t="s">
        <v>846</v>
      </c>
      <c r="B108" s="144" t="s">
        <v>660</v>
      </c>
      <c r="C108" s="152" t="s">
        <v>1485</v>
      </c>
      <c r="D108" s="144" t="s">
        <v>661</v>
      </c>
      <c r="E108" s="157">
        <f>967+1001</f>
        <v>1968</v>
      </c>
      <c r="F108" s="147">
        <f t="shared" si="5"/>
        <v>17.689024390243901</v>
      </c>
      <c r="G108" s="147">
        <v>36</v>
      </c>
      <c r="H108" s="147">
        <f t="shared" si="7"/>
        <v>70848</v>
      </c>
      <c r="I108" s="150">
        <v>34812</v>
      </c>
    </row>
    <row r="109" spans="1:9" x14ac:dyDescent="0.25">
      <c r="A109" s="143" t="s">
        <v>847</v>
      </c>
      <c r="B109" s="144" t="s">
        <v>660</v>
      </c>
      <c r="C109" s="152" t="s">
        <v>1486</v>
      </c>
      <c r="D109" s="144" t="s">
        <v>661</v>
      </c>
      <c r="E109" s="157">
        <f>421+1001</f>
        <v>1422</v>
      </c>
      <c r="F109" s="147">
        <f t="shared" si="5"/>
        <v>2.0132208157524616</v>
      </c>
      <c r="G109" s="147">
        <v>6.8000000000000007</v>
      </c>
      <c r="H109" s="147">
        <f t="shared" si="7"/>
        <v>9669.6</v>
      </c>
      <c r="I109" s="150">
        <v>2862.8</v>
      </c>
    </row>
    <row r="110" spans="1:9" x14ac:dyDescent="0.25">
      <c r="A110" s="143" t="s">
        <v>848</v>
      </c>
      <c r="B110" s="144" t="s">
        <v>660</v>
      </c>
      <c r="C110" s="145" t="s">
        <v>1487</v>
      </c>
      <c r="D110" s="144" t="s">
        <v>661</v>
      </c>
      <c r="E110" s="157">
        <f>1440+1000</f>
        <v>2440</v>
      </c>
      <c r="F110" s="147">
        <f t="shared" si="5"/>
        <v>2.0655737704918034</v>
      </c>
      <c r="G110" s="147">
        <v>3.5</v>
      </c>
      <c r="H110" s="147">
        <f t="shared" si="7"/>
        <v>8540</v>
      </c>
      <c r="I110" s="150">
        <v>5040</v>
      </c>
    </row>
    <row r="111" spans="1:9" x14ac:dyDescent="0.25">
      <c r="A111" s="143" t="s">
        <v>849</v>
      </c>
      <c r="B111" s="144" t="s">
        <v>660</v>
      </c>
      <c r="C111" s="145" t="s">
        <v>1488</v>
      </c>
      <c r="D111" s="144" t="s">
        <v>661</v>
      </c>
      <c r="E111" s="157">
        <f>1252+1000</f>
        <v>2252</v>
      </c>
      <c r="F111" s="147">
        <f t="shared" si="5"/>
        <v>2.6685612788632329</v>
      </c>
      <c r="G111" s="147">
        <v>4.8000000000000007</v>
      </c>
      <c r="H111" s="147">
        <f t="shared" si="7"/>
        <v>10809.600000000002</v>
      </c>
      <c r="I111" s="150">
        <v>6009.6</v>
      </c>
    </row>
    <row r="112" spans="1:9" x14ac:dyDescent="0.25">
      <c r="A112" s="143" t="s">
        <v>850</v>
      </c>
      <c r="B112" s="144" t="s">
        <v>660</v>
      </c>
      <c r="C112" s="145" t="s">
        <v>1489</v>
      </c>
      <c r="D112" s="144" t="s">
        <v>661</v>
      </c>
      <c r="E112" s="157">
        <f>345+1000</f>
        <v>1345</v>
      </c>
      <c r="F112" s="147">
        <f t="shared" si="5"/>
        <v>1.1029739776951673</v>
      </c>
      <c r="G112" s="147">
        <v>4.3</v>
      </c>
      <c r="H112" s="147">
        <f t="shared" si="7"/>
        <v>5783.5</v>
      </c>
      <c r="I112" s="150">
        <v>1483.5</v>
      </c>
    </row>
    <row r="113" spans="1:9" x14ac:dyDescent="0.25">
      <c r="A113" s="143" t="s">
        <v>851</v>
      </c>
      <c r="B113" s="144" t="s">
        <v>660</v>
      </c>
      <c r="C113" s="145" t="s">
        <v>1490</v>
      </c>
      <c r="D113" s="144" t="s">
        <v>661</v>
      </c>
      <c r="E113" s="157">
        <f>2160+1000</f>
        <v>3160</v>
      </c>
      <c r="F113" s="147">
        <f t="shared" si="5"/>
        <v>3.4177215189873418</v>
      </c>
      <c r="G113" s="147">
        <v>5</v>
      </c>
      <c r="H113" s="147">
        <f t="shared" si="7"/>
        <v>15800</v>
      </c>
      <c r="I113" s="150">
        <v>10800</v>
      </c>
    </row>
    <row r="114" spans="1:9" x14ac:dyDescent="0.25">
      <c r="A114" s="143" t="s">
        <v>852</v>
      </c>
      <c r="B114" s="144" t="s">
        <v>660</v>
      </c>
      <c r="C114" s="145" t="s">
        <v>505</v>
      </c>
      <c r="D114" s="144" t="s">
        <v>661</v>
      </c>
      <c r="E114" s="158">
        <f>5</f>
        <v>5</v>
      </c>
      <c r="F114" s="147">
        <f t="shared" si="5"/>
        <v>19</v>
      </c>
      <c r="G114" s="147">
        <v>19</v>
      </c>
      <c r="H114" s="147">
        <f t="shared" si="7"/>
        <v>95</v>
      </c>
      <c r="I114" s="150">
        <v>95</v>
      </c>
    </row>
    <row r="115" spans="1:9" x14ac:dyDescent="0.25">
      <c r="A115" s="143" t="s">
        <v>853</v>
      </c>
      <c r="B115" s="144" t="s">
        <v>660</v>
      </c>
      <c r="C115" s="145" t="s">
        <v>1491</v>
      </c>
      <c r="D115" s="144" t="s">
        <v>661</v>
      </c>
      <c r="E115" s="159">
        <v>1705</v>
      </c>
      <c r="F115" s="147">
        <f t="shared" si="5"/>
        <v>2.4</v>
      </c>
      <c r="G115" s="147">
        <f t="shared" si="6"/>
        <v>2.4</v>
      </c>
      <c r="H115" s="147">
        <f t="shared" si="7"/>
        <v>4092</v>
      </c>
      <c r="I115" s="150">
        <v>4092</v>
      </c>
    </row>
    <row r="116" spans="1:9" x14ac:dyDescent="0.25">
      <c r="A116" s="143" t="s">
        <v>854</v>
      </c>
      <c r="B116" s="144" t="s">
        <v>660</v>
      </c>
      <c r="C116" s="145" t="s">
        <v>507</v>
      </c>
      <c r="D116" s="144" t="s">
        <v>661</v>
      </c>
      <c r="E116" s="159">
        <v>2</v>
      </c>
      <c r="F116" s="147">
        <f t="shared" si="5"/>
        <v>3.5</v>
      </c>
      <c r="G116" s="147">
        <f t="shared" si="6"/>
        <v>3.5</v>
      </c>
      <c r="H116" s="147">
        <f t="shared" si="7"/>
        <v>7</v>
      </c>
      <c r="I116" s="150">
        <v>7</v>
      </c>
    </row>
    <row r="117" spans="1:9" x14ac:dyDescent="0.25">
      <c r="A117" s="143" t="s">
        <v>855</v>
      </c>
      <c r="B117" s="144" t="s">
        <v>660</v>
      </c>
      <c r="C117" s="145" t="s">
        <v>508</v>
      </c>
      <c r="D117" s="144" t="s">
        <v>661</v>
      </c>
      <c r="E117" s="159">
        <v>38</v>
      </c>
      <c r="F117" s="147">
        <f t="shared" si="5"/>
        <v>3.5</v>
      </c>
      <c r="G117" s="147">
        <f t="shared" si="6"/>
        <v>3.5</v>
      </c>
      <c r="H117" s="147">
        <f t="shared" si="7"/>
        <v>133</v>
      </c>
      <c r="I117" s="150">
        <v>133</v>
      </c>
    </row>
    <row r="118" spans="1:9" x14ac:dyDescent="0.25">
      <c r="A118" s="143" t="s">
        <v>856</v>
      </c>
      <c r="B118" s="144" t="s">
        <v>660</v>
      </c>
      <c r="C118" s="145" t="s">
        <v>510</v>
      </c>
      <c r="D118" s="144" t="s">
        <v>661</v>
      </c>
      <c r="E118" s="159">
        <v>24</v>
      </c>
      <c r="F118" s="147">
        <f t="shared" si="5"/>
        <v>5</v>
      </c>
      <c r="G118" s="147">
        <f t="shared" si="6"/>
        <v>5</v>
      </c>
      <c r="H118" s="147">
        <f t="shared" si="7"/>
        <v>120</v>
      </c>
      <c r="I118" s="150">
        <v>120</v>
      </c>
    </row>
    <row r="119" spans="1:9" x14ac:dyDescent="0.25">
      <c r="A119" s="143" t="s">
        <v>857</v>
      </c>
      <c r="B119" s="144" t="s">
        <v>660</v>
      </c>
      <c r="C119" s="145" t="s">
        <v>511</v>
      </c>
      <c r="D119" s="144" t="s">
        <v>661</v>
      </c>
      <c r="E119" s="159">
        <v>22</v>
      </c>
      <c r="F119" s="147">
        <f t="shared" si="5"/>
        <v>2.3000000000000003</v>
      </c>
      <c r="G119" s="147">
        <f t="shared" si="6"/>
        <v>2.3000000000000003</v>
      </c>
      <c r="H119" s="147">
        <f t="shared" si="7"/>
        <v>50.600000000000009</v>
      </c>
      <c r="I119" s="150">
        <v>50.6</v>
      </c>
    </row>
    <row r="120" spans="1:9" x14ac:dyDescent="0.25">
      <c r="A120" s="143" t="s">
        <v>858</v>
      </c>
      <c r="B120" s="144" t="s">
        <v>660</v>
      </c>
      <c r="C120" s="160" t="s">
        <v>513</v>
      </c>
      <c r="D120" s="144" t="s">
        <v>661</v>
      </c>
      <c r="E120" s="159">
        <v>12</v>
      </c>
      <c r="F120" s="147">
        <f t="shared" si="5"/>
        <v>1</v>
      </c>
      <c r="G120" s="147">
        <f t="shared" si="6"/>
        <v>1</v>
      </c>
      <c r="H120" s="147">
        <f t="shared" si="7"/>
        <v>12</v>
      </c>
      <c r="I120" s="150">
        <v>12</v>
      </c>
    </row>
    <row r="121" spans="1:9" x14ac:dyDescent="0.25">
      <c r="A121" s="143" t="s">
        <v>859</v>
      </c>
      <c r="B121" s="144" t="s">
        <v>660</v>
      </c>
      <c r="C121" s="145" t="s">
        <v>514</v>
      </c>
      <c r="D121" s="144" t="s">
        <v>661</v>
      </c>
      <c r="E121" s="159">
        <v>9</v>
      </c>
      <c r="F121" s="147">
        <f t="shared" si="5"/>
        <v>2</v>
      </c>
      <c r="G121" s="147">
        <f t="shared" si="6"/>
        <v>2</v>
      </c>
      <c r="H121" s="147">
        <f t="shared" si="7"/>
        <v>18</v>
      </c>
      <c r="I121" s="150">
        <v>18</v>
      </c>
    </row>
    <row r="122" spans="1:9" x14ac:dyDescent="0.25">
      <c r="A122" s="143" t="s">
        <v>860</v>
      </c>
      <c r="B122" s="144" t="s">
        <v>660</v>
      </c>
      <c r="C122" s="145" t="s">
        <v>515</v>
      </c>
      <c r="D122" s="144" t="s">
        <v>661</v>
      </c>
      <c r="E122" s="159">
        <v>3</v>
      </c>
      <c r="F122" s="147">
        <f t="shared" si="5"/>
        <v>14</v>
      </c>
      <c r="G122" s="147">
        <f t="shared" si="6"/>
        <v>14</v>
      </c>
      <c r="H122" s="147">
        <f t="shared" si="7"/>
        <v>42</v>
      </c>
      <c r="I122" s="150">
        <v>42</v>
      </c>
    </row>
    <row r="123" spans="1:9" x14ac:dyDescent="0.25">
      <c r="A123" s="143" t="s">
        <v>861</v>
      </c>
      <c r="B123" s="144" t="s">
        <v>660</v>
      </c>
      <c r="C123" s="182" t="s">
        <v>521</v>
      </c>
      <c r="D123" s="144" t="s">
        <v>661</v>
      </c>
      <c r="E123" s="159">
        <v>44</v>
      </c>
      <c r="F123" s="147">
        <f t="shared" si="5"/>
        <v>3.5</v>
      </c>
      <c r="G123" s="147">
        <f t="shared" si="6"/>
        <v>3.5</v>
      </c>
      <c r="H123" s="147">
        <f t="shared" si="7"/>
        <v>154</v>
      </c>
      <c r="I123" s="155">
        <v>154</v>
      </c>
    </row>
    <row r="124" spans="1:9" x14ac:dyDescent="0.25">
      <c r="A124" s="143" t="s">
        <v>862</v>
      </c>
      <c r="B124" s="144" t="s">
        <v>660</v>
      </c>
      <c r="C124" s="145" t="s">
        <v>522</v>
      </c>
      <c r="D124" s="144" t="s">
        <v>661</v>
      </c>
      <c r="E124" s="159">
        <v>365</v>
      </c>
      <c r="F124" s="147">
        <f t="shared" si="5"/>
        <v>3</v>
      </c>
      <c r="G124" s="147">
        <f t="shared" si="6"/>
        <v>3</v>
      </c>
      <c r="H124" s="147">
        <f t="shared" si="7"/>
        <v>1095</v>
      </c>
      <c r="I124" s="150">
        <v>1095</v>
      </c>
    </row>
    <row r="125" spans="1:9" x14ac:dyDescent="0.25">
      <c r="A125" s="143" t="s">
        <v>863</v>
      </c>
      <c r="B125" s="144" t="s">
        <v>660</v>
      </c>
      <c r="C125" s="145" t="s">
        <v>1452</v>
      </c>
      <c r="D125" s="144" t="s">
        <v>661</v>
      </c>
      <c r="E125" s="159">
        <v>328</v>
      </c>
      <c r="F125" s="147">
        <f t="shared" si="5"/>
        <v>2.5</v>
      </c>
      <c r="G125" s="147">
        <f t="shared" si="6"/>
        <v>2.5</v>
      </c>
      <c r="H125" s="147">
        <f t="shared" si="7"/>
        <v>820</v>
      </c>
      <c r="I125" s="150">
        <v>820</v>
      </c>
    </row>
    <row r="126" spans="1:9" x14ac:dyDescent="0.25">
      <c r="A126" s="143" t="s">
        <v>864</v>
      </c>
      <c r="B126" s="144" t="s">
        <v>660</v>
      </c>
      <c r="C126" s="145" t="s">
        <v>1453</v>
      </c>
      <c r="D126" s="144" t="s">
        <v>661</v>
      </c>
      <c r="E126" s="159">
        <v>9600</v>
      </c>
      <c r="F126" s="147">
        <f t="shared" si="5"/>
        <v>1.2</v>
      </c>
      <c r="G126" s="147">
        <f t="shared" si="6"/>
        <v>1.2</v>
      </c>
      <c r="H126" s="147">
        <f t="shared" si="7"/>
        <v>11520</v>
      </c>
      <c r="I126" s="150">
        <v>11520</v>
      </c>
    </row>
    <row r="127" spans="1:9" x14ac:dyDescent="0.25">
      <c r="A127" s="143" t="s">
        <v>865</v>
      </c>
      <c r="B127" s="144" t="s">
        <v>660</v>
      </c>
      <c r="C127" s="145" t="s">
        <v>1454</v>
      </c>
      <c r="D127" s="144" t="s">
        <v>661</v>
      </c>
      <c r="E127" s="159">
        <v>2400</v>
      </c>
      <c r="F127" s="147">
        <f t="shared" si="5"/>
        <v>1.2</v>
      </c>
      <c r="G127" s="147">
        <f t="shared" si="6"/>
        <v>1.2</v>
      </c>
      <c r="H127" s="147">
        <f t="shared" si="7"/>
        <v>2880</v>
      </c>
      <c r="I127" s="150">
        <v>2880</v>
      </c>
    </row>
    <row r="128" spans="1:9" x14ac:dyDescent="0.25">
      <c r="A128" s="143" t="s">
        <v>866</v>
      </c>
      <c r="B128" s="144" t="s">
        <v>660</v>
      </c>
      <c r="C128" s="145" t="s">
        <v>1455</v>
      </c>
      <c r="D128" s="144" t="s">
        <v>661</v>
      </c>
      <c r="E128" s="159">
        <v>1200</v>
      </c>
      <c r="F128" s="147">
        <f t="shared" si="5"/>
        <v>1.5</v>
      </c>
      <c r="G128" s="147">
        <f t="shared" si="6"/>
        <v>1.5</v>
      </c>
      <c r="H128" s="147">
        <f t="shared" si="7"/>
        <v>1800</v>
      </c>
      <c r="I128" s="150">
        <v>1800</v>
      </c>
    </row>
    <row r="129" spans="1:9" x14ac:dyDescent="0.25">
      <c r="A129" s="143" t="s">
        <v>867</v>
      </c>
      <c r="B129" s="144" t="s">
        <v>660</v>
      </c>
      <c r="C129" s="145" t="s">
        <v>1456</v>
      </c>
      <c r="D129" s="144" t="s">
        <v>661</v>
      </c>
      <c r="E129" s="159">
        <v>924</v>
      </c>
      <c r="F129" s="147">
        <f t="shared" si="5"/>
        <v>2.1999999999999997</v>
      </c>
      <c r="G129" s="147">
        <f t="shared" si="6"/>
        <v>2.1999999999999997</v>
      </c>
      <c r="H129" s="147">
        <f t="shared" si="7"/>
        <v>2032.7999999999997</v>
      </c>
      <c r="I129" s="150">
        <v>2032.8</v>
      </c>
    </row>
    <row r="130" spans="1:9" x14ac:dyDescent="0.25">
      <c r="A130" s="143" t="s">
        <v>868</v>
      </c>
      <c r="B130" s="144" t="s">
        <v>660</v>
      </c>
      <c r="C130" s="145" t="s">
        <v>1457</v>
      </c>
      <c r="D130" s="144" t="s">
        <v>661</v>
      </c>
      <c r="E130" s="159">
        <v>1026</v>
      </c>
      <c r="F130" s="147">
        <f t="shared" si="5"/>
        <v>2.1999999999999997</v>
      </c>
      <c r="G130" s="147">
        <f t="shared" si="6"/>
        <v>2.1999999999999997</v>
      </c>
      <c r="H130" s="147">
        <f t="shared" si="7"/>
        <v>2257.1999999999998</v>
      </c>
      <c r="I130" s="150">
        <v>2257.1999999999998</v>
      </c>
    </row>
    <row r="131" spans="1:9" x14ac:dyDescent="0.25">
      <c r="A131" s="143" t="s">
        <v>869</v>
      </c>
      <c r="B131" s="144" t="s">
        <v>660</v>
      </c>
      <c r="C131" s="145" t="s">
        <v>1458</v>
      </c>
      <c r="D131" s="144" t="s">
        <v>661</v>
      </c>
      <c r="E131" s="159">
        <v>852</v>
      </c>
      <c r="F131" s="147">
        <f t="shared" si="5"/>
        <v>2.2000000000000002</v>
      </c>
      <c r="G131" s="147">
        <f t="shared" si="6"/>
        <v>2.2000000000000002</v>
      </c>
      <c r="H131" s="147">
        <f t="shared" si="7"/>
        <v>1874.4</v>
      </c>
      <c r="I131" s="150">
        <v>1874.4</v>
      </c>
    </row>
    <row r="132" spans="1:9" x14ac:dyDescent="0.25">
      <c r="A132" s="143" t="s">
        <v>870</v>
      </c>
      <c r="B132" s="144" t="s">
        <v>660</v>
      </c>
      <c r="C132" s="145" t="s">
        <v>1459</v>
      </c>
      <c r="D132" s="144" t="s">
        <v>661</v>
      </c>
      <c r="E132" s="159">
        <v>1008</v>
      </c>
      <c r="F132" s="147">
        <f t="shared" si="5"/>
        <v>2.1999999999999997</v>
      </c>
      <c r="G132" s="147">
        <f t="shared" si="6"/>
        <v>2.1999999999999997</v>
      </c>
      <c r="H132" s="147">
        <f t="shared" si="7"/>
        <v>2217.6</v>
      </c>
      <c r="I132" s="150">
        <v>2217.6</v>
      </c>
    </row>
    <row r="133" spans="1:9" x14ac:dyDescent="0.25">
      <c r="A133" s="143" t="s">
        <v>871</v>
      </c>
      <c r="B133" s="144" t="s">
        <v>660</v>
      </c>
      <c r="C133" s="152" t="s">
        <v>1461</v>
      </c>
      <c r="D133" s="144" t="s">
        <v>661</v>
      </c>
      <c r="E133" s="158">
        <v>180</v>
      </c>
      <c r="F133" s="147">
        <f t="shared" si="5"/>
        <v>2.5</v>
      </c>
      <c r="G133" s="147">
        <f t="shared" si="6"/>
        <v>2.5</v>
      </c>
      <c r="H133" s="147">
        <f t="shared" si="7"/>
        <v>450</v>
      </c>
      <c r="I133" s="150">
        <v>450</v>
      </c>
    </row>
    <row r="134" spans="1:9" x14ac:dyDescent="0.25">
      <c r="A134" s="143" t="s">
        <v>872</v>
      </c>
      <c r="B134" s="144" t="s">
        <v>660</v>
      </c>
      <c r="C134" s="152" t="s">
        <v>1462</v>
      </c>
      <c r="D134" s="144" t="s">
        <v>661</v>
      </c>
      <c r="E134" s="158">
        <v>240</v>
      </c>
      <c r="F134" s="147">
        <f t="shared" si="5"/>
        <v>2.5</v>
      </c>
      <c r="G134" s="147">
        <f t="shared" si="6"/>
        <v>2.5</v>
      </c>
      <c r="H134" s="147">
        <f t="shared" si="7"/>
        <v>600</v>
      </c>
      <c r="I134" s="150">
        <v>600</v>
      </c>
    </row>
    <row r="135" spans="1:9" x14ac:dyDescent="0.25">
      <c r="A135" s="143" t="s">
        <v>873</v>
      </c>
      <c r="B135" s="144" t="s">
        <v>660</v>
      </c>
      <c r="C135" s="152" t="s">
        <v>1460</v>
      </c>
      <c r="D135" s="144" t="s">
        <v>661</v>
      </c>
      <c r="E135" s="158">
        <v>178</v>
      </c>
      <c r="F135" s="147">
        <f t="shared" si="5"/>
        <v>2.5</v>
      </c>
      <c r="G135" s="147">
        <f t="shared" si="6"/>
        <v>2.5</v>
      </c>
      <c r="H135" s="147">
        <f t="shared" si="7"/>
        <v>445</v>
      </c>
      <c r="I135" s="150">
        <v>445</v>
      </c>
    </row>
    <row r="136" spans="1:9" x14ac:dyDescent="0.25">
      <c r="A136" s="143" t="s">
        <v>874</v>
      </c>
      <c r="B136" s="144" t="s">
        <v>660</v>
      </c>
      <c r="C136" s="145" t="s">
        <v>1463</v>
      </c>
      <c r="D136" s="144" t="s">
        <v>661</v>
      </c>
      <c r="E136" s="158">
        <v>720</v>
      </c>
      <c r="F136" s="147">
        <f t="shared" si="5"/>
        <v>1.1000000000000001</v>
      </c>
      <c r="G136" s="147">
        <f t="shared" si="6"/>
        <v>1.1000000000000001</v>
      </c>
      <c r="H136" s="147">
        <f t="shared" si="7"/>
        <v>792.00000000000011</v>
      </c>
      <c r="I136" s="150">
        <v>792</v>
      </c>
    </row>
    <row r="137" spans="1:9" x14ac:dyDescent="0.25">
      <c r="A137" s="143" t="s">
        <v>875</v>
      </c>
      <c r="B137" s="144" t="s">
        <v>660</v>
      </c>
      <c r="C137" s="152" t="s">
        <v>1464</v>
      </c>
      <c r="D137" s="144" t="s">
        <v>661</v>
      </c>
      <c r="E137" s="158">
        <v>178</v>
      </c>
      <c r="F137" s="147">
        <f t="shared" si="5"/>
        <v>2.5</v>
      </c>
      <c r="G137" s="147">
        <f t="shared" si="6"/>
        <v>2.5</v>
      </c>
      <c r="H137" s="147">
        <f t="shared" si="7"/>
        <v>445</v>
      </c>
      <c r="I137" s="150">
        <v>445</v>
      </c>
    </row>
    <row r="138" spans="1:9" x14ac:dyDescent="0.25">
      <c r="A138" s="143" t="s">
        <v>876</v>
      </c>
      <c r="B138" s="144" t="s">
        <v>660</v>
      </c>
      <c r="C138" s="152" t="s">
        <v>1465</v>
      </c>
      <c r="D138" s="144" t="s">
        <v>661</v>
      </c>
      <c r="E138" s="158">
        <v>104</v>
      </c>
      <c r="F138" s="147">
        <f t="shared" si="5"/>
        <v>1.6</v>
      </c>
      <c r="G138" s="147">
        <f t="shared" si="6"/>
        <v>1.6</v>
      </c>
      <c r="H138" s="147">
        <f t="shared" si="7"/>
        <v>166.4</v>
      </c>
      <c r="I138" s="150">
        <v>166.4</v>
      </c>
    </row>
    <row r="139" spans="1:9" x14ac:dyDescent="0.25">
      <c r="A139" s="143" t="s">
        <v>877</v>
      </c>
      <c r="B139" s="144" t="s">
        <v>660</v>
      </c>
      <c r="C139" s="152" t="s">
        <v>1466</v>
      </c>
      <c r="D139" s="144" t="s">
        <v>661</v>
      </c>
      <c r="E139" s="158">
        <v>360</v>
      </c>
      <c r="F139" s="147">
        <f t="shared" si="5"/>
        <v>1.2</v>
      </c>
      <c r="G139" s="147">
        <f t="shared" si="6"/>
        <v>1.2</v>
      </c>
      <c r="H139" s="147">
        <f t="shared" si="7"/>
        <v>432</v>
      </c>
      <c r="I139" s="150">
        <v>432</v>
      </c>
    </row>
    <row r="140" spans="1:9" x14ac:dyDescent="0.25">
      <c r="A140" s="143" t="s">
        <v>878</v>
      </c>
      <c r="B140" s="144" t="s">
        <v>660</v>
      </c>
      <c r="C140" s="145" t="s">
        <v>1467</v>
      </c>
      <c r="D140" s="144" t="s">
        <v>661</v>
      </c>
      <c r="E140" s="159">
        <v>840</v>
      </c>
      <c r="F140" s="147">
        <f t="shared" si="5"/>
        <v>0.7</v>
      </c>
      <c r="G140" s="147">
        <f t="shared" si="6"/>
        <v>0.7</v>
      </c>
      <c r="H140" s="147">
        <f t="shared" si="7"/>
        <v>588</v>
      </c>
      <c r="I140" s="150">
        <v>588</v>
      </c>
    </row>
    <row r="141" spans="1:9" x14ac:dyDescent="0.25">
      <c r="A141" s="143" t="s">
        <v>879</v>
      </c>
      <c r="B141" s="144" t="s">
        <v>660</v>
      </c>
      <c r="C141" s="145" t="s">
        <v>1468</v>
      </c>
      <c r="D141" s="144" t="s">
        <v>661</v>
      </c>
      <c r="E141" s="159">
        <v>5248</v>
      </c>
      <c r="F141" s="147">
        <f t="shared" si="5"/>
        <v>0.7</v>
      </c>
      <c r="G141" s="147">
        <f t="shared" ref="G141:G204" si="8">F141</f>
        <v>0.7</v>
      </c>
      <c r="H141" s="147">
        <f t="shared" si="7"/>
        <v>3673.6</v>
      </c>
      <c r="I141" s="150">
        <v>3673.6</v>
      </c>
    </row>
    <row r="142" spans="1:9" x14ac:dyDescent="0.25">
      <c r="A142" s="143" t="s">
        <v>880</v>
      </c>
      <c r="B142" s="144" t="s">
        <v>660</v>
      </c>
      <c r="C142" s="145" t="s">
        <v>1469</v>
      </c>
      <c r="D142" s="144" t="s">
        <v>661</v>
      </c>
      <c r="E142" s="159">
        <v>4029</v>
      </c>
      <c r="F142" s="147">
        <f t="shared" ref="F142:F205" si="9">I142/E142</f>
        <v>1.0999999999999999</v>
      </c>
      <c r="G142" s="147">
        <f t="shared" si="8"/>
        <v>1.0999999999999999</v>
      </c>
      <c r="H142" s="147">
        <f t="shared" si="7"/>
        <v>4431.8999999999996</v>
      </c>
      <c r="I142" s="150">
        <v>4431.8999999999996</v>
      </c>
    </row>
    <row r="143" spans="1:9" x14ac:dyDescent="0.25">
      <c r="A143" s="143" t="s">
        <v>881</v>
      </c>
      <c r="B143" s="144" t="s">
        <v>660</v>
      </c>
      <c r="C143" s="145" t="s">
        <v>1470</v>
      </c>
      <c r="D143" s="144" t="s">
        <v>661</v>
      </c>
      <c r="E143" s="159">
        <v>36</v>
      </c>
      <c r="F143" s="147">
        <f t="shared" si="9"/>
        <v>1.5</v>
      </c>
      <c r="G143" s="147">
        <f t="shared" si="8"/>
        <v>1.5</v>
      </c>
      <c r="H143" s="147">
        <f t="shared" si="7"/>
        <v>54</v>
      </c>
      <c r="I143" s="150">
        <v>54</v>
      </c>
    </row>
    <row r="144" spans="1:9" x14ac:dyDescent="0.25">
      <c r="A144" s="143" t="s">
        <v>882</v>
      </c>
      <c r="B144" s="144" t="s">
        <v>660</v>
      </c>
      <c r="C144" s="152" t="s">
        <v>1471</v>
      </c>
      <c r="D144" s="144" t="s">
        <v>661</v>
      </c>
      <c r="E144" s="159">
        <v>12</v>
      </c>
      <c r="F144" s="147">
        <f t="shared" si="9"/>
        <v>1.5</v>
      </c>
      <c r="G144" s="147">
        <f t="shared" si="8"/>
        <v>1.5</v>
      </c>
      <c r="H144" s="147">
        <f t="shared" si="7"/>
        <v>18</v>
      </c>
      <c r="I144" s="150">
        <v>18</v>
      </c>
    </row>
    <row r="145" spans="1:9" x14ac:dyDescent="0.25">
      <c r="A145" s="143" t="s">
        <v>883</v>
      </c>
      <c r="B145" s="144" t="s">
        <v>660</v>
      </c>
      <c r="C145" s="145" t="s">
        <v>527</v>
      </c>
      <c r="D145" s="144" t="s">
        <v>661</v>
      </c>
      <c r="E145" s="159">
        <v>28</v>
      </c>
      <c r="F145" s="147">
        <f t="shared" si="9"/>
        <v>9</v>
      </c>
      <c r="G145" s="147">
        <f t="shared" si="8"/>
        <v>9</v>
      </c>
      <c r="H145" s="147">
        <f t="shared" si="7"/>
        <v>252</v>
      </c>
      <c r="I145" s="150">
        <v>252</v>
      </c>
    </row>
    <row r="146" spans="1:9" x14ac:dyDescent="0.25">
      <c r="A146" s="143" t="s">
        <v>884</v>
      </c>
      <c r="B146" s="144" t="s">
        <v>660</v>
      </c>
      <c r="C146" s="145" t="s">
        <v>530</v>
      </c>
      <c r="D146" s="144" t="s">
        <v>661</v>
      </c>
      <c r="E146" s="159">
        <v>2</v>
      </c>
      <c r="F146" s="147">
        <f t="shared" si="9"/>
        <v>11</v>
      </c>
      <c r="G146" s="147">
        <f t="shared" si="8"/>
        <v>11</v>
      </c>
      <c r="H146" s="147">
        <f t="shared" si="7"/>
        <v>22</v>
      </c>
      <c r="I146" s="150">
        <v>22</v>
      </c>
    </row>
    <row r="147" spans="1:9" x14ac:dyDescent="0.25">
      <c r="A147" s="143" t="s">
        <v>885</v>
      </c>
      <c r="B147" s="144" t="s">
        <v>660</v>
      </c>
      <c r="C147" s="145" t="s">
        <v>1472</v>
      </c>
      <c r="D147" s="144" t="s">
        <v>661</v>
      </c>
      <c r="E147" s="159">
        <v>22</v>
      </c>
      <c r="F147" s="147">
        <f t="shared" si="9"/>
        <v>85.772727272727266</v>
      </c>
      <c r="G147" s="147">
        <f t="shared" si="8"/>
        <v>85.772727272727266</v>
      </c>
      <c r="H147" s="147">
        <f t="shared" si="7"/>
        <v>1886.9999999999998</v>
      </c>
      <c r="I147" s="150">
        <v>1887</v>
      </c>
    </row>
    <row r="148" spans="1:9" x14ac:dyDescent="0.25">
      <c r="A148" s="143" t="s">
        <v>886</v>
      </c>
      <c r="B148" s="144" t="s">
        <v>660</v>
      </c>
      <c r="C148" s="145" t="s">
        <v>1473</v>
      </c>
      <c r="D148" s="144" t="s">
        <v>661</v>
      </c>
      <c r="E148" s="159">
        <v>28</v>
      </c>
      <c r="F148" s="147">
        <f t="shared" si="9"/>
        <v>4.3</v>
      </c>
      <c r="G148" s="147">
        <f t="shared" si="8"/>
        <v>4.3</v>
      </c>
      <c r="H148" s="147">
        <f t="shared" si="7"/>
        <v>120.39999999999999</v>
      </c>
      <c r="I148" s="150">
        <v>120.4</v>
      </c>
    </row>
    <row r="149" spans="1:9" x14ac:dyDescent="0.25">
      <c r="A149" s="143" t="s">
        <v>887</v>
      </c>
      <c r="B149" s="144" t="s">
        <v>660</v>
      </c>
      <c r="C149" s="145" t="s">
        <v>1474</v>
      </c>
      <c r="D149" s="144" t="s">
        <v>661</v>
      </c>
      <c r="E149" s="159">
        <v>5</v>
      </c>
      <c r="F149" s="147">
        <f t="shared" si="9"/>
        <v>14</v>
      </c>
      <c r="G149" s="147">
        <f t="shared" si="8"/>
        <v>14</v>
      </c>
      <c r="H149" s="147">
        <f t="shared" si="7"/>
        <v>70</v>
      </c>
      <c r="I149" s="150">
        <v>70</v>
      </c>
    </row>
    <row r="150" spans="1:9" x14ac:dyDescent="0.25">
      <c r="A150" s="143" t="s">
        <v>888</v>
      </c>
      <c r="B150" s="144" t="s">
        <v>660</v>
      </c>
      <c r="C150" s="145" t="s">
        <v>1348</v>
      </c>
      <c r="D150" s="144" t="s">
        <v>661</v>
      </c>
      <c r="E150" s="159">
        <v>908</v>
      </c>
      <c r="F150" s="147">
        <f t="shared" si="9"/>
        <v>6.5</v>
      </c>
      <c r="G150" s="147">
        <f t="shared" si="8"/>
        <v>6.5</v>
      </c>
      <c r="H150" s="147">
        <f t="shared" si="7"/>
        <v>5902</v>
      </c>
      <c r="I150" s="150">
        <v>5902</v>
      </c>
    </row>
    <row r="151" spans="1:9" x14ac:dyDescent="0.25">
      <c r="A151" s="143" t="s">
        <v>889</v>
      </c>
      <c r="B151" s="144" t="s">
        <v>660</v>
      </c>
      <c r="C151" s="145" t="s">
        <v>1349</v>
      </c>
      <c r="D151" s="144" t="s">
        <v>661</v>
      </c>
      <c r="E151" s="161">
        <v>2534</v>
      </c>
      <c r="F151" s="147">
        <f t="shared" si="9"/>
        <v>6.5</v>
      </c>
      <c r="G151" s="147">
        <f t="shared" si="8"/>
        <v>6.5</v>
      </c>
      <c r="H151" s="147">
        <f t="shared" si="7"/>
        <v>16471</v>
      </c>
      <c r="I151" s="150">
        <v>16471</v>
      </c>
    </row>
    <row r="152" spans="1:9" x14ac:dyDescent="0.25">
      <c r="A152" s="143" t="s">
        <v>890</v>
      </c>
      <c r="B152" s="144" t="s">
        <v>660</v>
      </c>
      <c r="C152" s="182" t="s">
        <v>1347</v>
      </c>
      <c r="D152" s="144" t="s">
        <v>661</v>
      </c>
      <c r="E152" s="159">
        <v>304</v>
      </c>
      <c r="F152" s="147">
        <f t="shared" si="9"/>
        <v>6.5</v>
      </c>
      <c r="G152" s="147">
        <f t="shared" si="8"/>
        <v>6.5</v>
      </c>
      <c r="H152" s="147">
        <f t="shared" si="7"/>
        <v>1976</v>
      </c>
      <c r="I152" s="155">
        <v>1976</v>
      </c>
    </row>
    <row r="153" spans="1:9" x14ac:dyDescent="0.25">
      <c r="A153" s="143" t="s">
        <v>891</v>
      </c>
      <c r="B153" s="144" t="s">
        <v>660</v>
      </c>
      <c r="C153" s="145" t="s">
        <v>1350</v>
      </c>
      <c r="D153" s="144" t="s">
        <v>661</v>
      </c>
      <c r="E153" s="159">
        <v>975</v>
      </c>
      <c r="F153" s="147">
        <f t="shared" si="9"/>
        <v>14</v>
      </c>
      <c r="G153" s="147">
        <f t="shared" si="8"/>
        <v>14</v>
      </c>
      <c r="H153" s="147">
        <f t="shared" si="7"/>
        <v>13650</v>
      </c>
      <c r="I153" s="150">
        <v>13650</v>
      </c>
    </row>
    <row r="154" spans="1:9" x14ac:dyDescent="0.25">
      <c r="A154" s="143" t="s">
        <v>892</v>
      </c>
      <c r="B154" s="144" t="s">
        <v>660</v>
      </c>
      <c r="C154" s="145" t="s">
        <v>1351</v>
      </c>
      <c r="D154" s="144" t="s">
        <v>661</v>
      </c>
      <c r="E154" s="159">
        <v>49</v>
      </c>
      <c r="F154" s="147">
        <f t="shared" si="9"/>
        <v>8.5</v>
      </c>
      <c r="G154" s="147">
        <f t="shared" si="8"/>
        <v>8.5</v>
      </c>
      <c r="H154" s="147">
        <f t="shared" si="7"/>
        <v>416.5</v>
      </c>
      <c r="I154" s="150">
        <v>416.5</v>
      </c>
    </row>
    <row r="155" spans="1:9" x14ac:dyDescent="0.25">
      <c r="A155" s="143" t="s">
        <v>893</v>
      </c>
      <c r="B155" s="144" t="s">
        <v>660</v>
      </c>
      <c r="C155" s="162" t="s">
        <v>1352</v>
      </c>
      <c r="D155" s="144" t="s">
        <v>661</v>
      </c>
      <c r="E155" s="159">
        <v>1000</v>
      </c>
      <c r="F155" s="147">
        <f t="shared" si="9"/>
        <v>2.2000000000000002</v>
      </c>
      <c r="G155" s="147">
        <f t="shared" si="8"/>
        <v>2.2000000000000002</v>
      </c>
      <c r="H155" s="147">
        <f t="shared" si="7"/>
        <v>2200</v>
      </c>
      <c r="I155" s="150">
        <v>2200</v>
      </c>
    </row>
    <row r="156" spans="1:9" x14ac:dyDescent="0.25">
      <c r="A156" s="143" t="s">
        <v>894</v>
      </c>
      <c r="B156" s="144" t="s">
        <v>660</v>
      </c>
      <c r="C156" s="162" t="s">
        <v>1353</v>
      </c>
      <c r="D156" s="144" t="s">
        <v>662</v>
      </c>
      <c r="E156" s="163">
        <v>100</v>
      </c>
      <c r="F156" s="147">
        <f t="shared" si="9"/>
        <v>2.2000000000000002</v>
      </c>
      <c r="G156" s="147">
        <f t="shared" si="8"/>
        <v>2.2000000000000002</v>
      </c>
      <c r="H156" s="147">
        <f t="shared" si="7"/>
        <v>220.00000000000003</v>
      </c>
      <c r="I156" s="150">
        <v>220</v>
      </c>
    </row>
    <row r="157" spans="1:9" x14ac:dyDescent="0.25">
      <c r="A157" s="143" t="s">
        <v>895</v>
      </c>
      <c r="B157" s="144" t="s">
        <v>660</v>
      </c>
      <c r="C157" s="162" t="s">
        <v>1354</v>
      </c>
      <c r="D157" s="144" t="s">
        <v>662</v>
      </c>
      <c r="E157" s="163">
        <v>441</v>
      </c>
      <c r="F157" s="147">
        <f t="shared" si="9"/>
        <v>2.2000000000000002</v>
      </c>
      <c r="G157" s="147">
        <f t="shared" si="8"/>
        <v>2.2000000000000002</v>
      </c>
      <c r="H157" s="147">
        <f t="shared" si="7"/>
        <v>970.2</v>
      </c>
      <c r="I157" s="150">
        <v>970.2</v>
      </c>
    </row>
    <row r="158" spans="1:9" x14ac:dyDescent="0.25">
      <c r="A158" s="143" t="s">
        <v>896</v>
      </c>
      <c r="B158" s="144" t="s">
        <v>660</v>
      </c>
      <c r="C158" s="162" t="s">
        <v>1355</v>
      </c>
      <c r="D158" s="144" t="s">
        <v>661</v>
      </c>
      <c r="E158" s="163">
        <v>2844</v>
      </c>
      <c r="F158" s="147">
        <f t="shared" si="9"/>
        <v>2.2000000000000002</v>
      </c>
      <c r="G158" s="147">
        <f t="shared" si="8"/>
        <v>2.2000000000000002</v>
      </c>
      <c r="H158" s="147">
        <f t="shared" si="7"/>
        <v>6256.8</v>
      </c>
      <c r="I158" s="150">
        <v>6256.8</v>
      </c>
    </row>
    <row r="159" spans="1:9" x14ac:dyDescent="0.25">
      <c r="A159" s="143" t="s">
        <v>897</v>
      </c>
      <c r="B159" s="144" t="s">
        <v>660</v>
      </c>
      <c r="C159" s="162" t="s">
        <v>1356</v>
      </c>
      <c r="D159" s="144" t="s">
        <v>661</v>
      </c>
      <c r="E159" s="163">
        <v>2822</v>
      </c>
      <c r="F159" s="147">
        <f t="shared" si="9"/>
        <v>2.1999999999999997</v>
      </c>
      <c r="G159" s="147">
        <f t="shared" si="8"/>
        <v>2.1999999999999997</v>
      </c>
      <c r="H159" s="147">
        <f t="shared" si="7"/>
        <v>6208.4</v>
      </c>
      <c r="I159" s="150">
        <v>6208.4</v>
      </c>
    </row>
    <row r="160" spans="1:9" x14ac:dyDescent="0.25">
      <c r="A160" s="143" t="s">
        <v>898</v>
      </c>
      <c r="B160" s="144" t="s">
        <v>660</v>
      </c>
      <c r="C160" s="162" t="s">
        <v>1357</v>
      </c>
      <c r="D160" s="144" t="s">
        <v>661</v>
      </c>
      <c r="E160" s="163">
        <v>2947</v>
      </c>
      <c r="F160" s="147">
        <f t="shared" si="9"/>
        <v>2.1999999999999997</v>
      </c>
      <c r="G160" s="147">
        <f t="shared" si="8"/>
        <v>2.1999999999999997</v>
      </c>
      <c r="H160" s="147">
        <f t="shared" si="7"/>
        <v>6483.4</v>
      </c>
      <c r="I160" s="150">
        <v>6483.4</v>
      </c>
    </row>
    <row r="161" spans="1:9" x14ac:dyDescent="0.25">
      <c r="A161" s="143" t="s">
        <v>899</v>
      </c>
      <c r="B161" s="144" t="s">
        <v>660</v>
      </c>
      <c r="C161" s="162" t="s">
        <v>1450</v>
      </c>
      <c r="D161" s="144" t="s">
        <v>661</v>
      </c>
      <c r="E161" s="163">
        <v>75</v>
      </c>
      <c r="F161" s="147">
        <f t="shared" si="9"/>
        <v>4</v>
      </c>
      <c r="G161" s="147">
        <f t="shared" si="8"/>
        <v>4</v>
      </c>
      <c r="H161" s="147">
        <f t="shared" si="7"/>
        <v>300</v>
      </c>
      <c r="I161" s="150">
        <v>300</v>
      </c>
    </row>
    <row r="162" spans="1:9" x14ac:dyDescent="0.25">
      <c r="A162" s="143" t="s">
        <v>900</v>
      </c>
      <c r="B162" s="144" t="s">
        <v>660</v>
      </c>
      <c r="C162" s="162" t="s">
        <v>1451</v>
      </c>
      <c r="D162" s="144" t="s">
        <v>661</v>
      </c>
      <c r="E162" s="163">
        <v>100</v>
      </c>
      <c r="F162" s="147">
        <f t="shared" si="9"/>
        <v>4</v>
      </c>
      <c r="G162" s="147">
        <f t="shared" si="8"/>
        <v>4</v>
      </c>
      <c r="H162" s="147">
        <f t="shared" si="7"/>
        <v>400</v>
      </c>
      <c r="I162" s="150">
        <v>400</v>
      </c>
    </row>
    <row r="163" spans="1:9" x14ac:dyDescent="0.25">
      <c r="A163" s="143" t="s">
        <v>901</v>
      </c>
      <c r="B163" s="144" t="s">
        <v>660</v>
      </c>
      <c r="C163" s="162" t="s">
        <v>543</v>
      </c>
      <c r="D163" s="144" t="s">
        <v>661</v>
      </c>
      <c r="E163" s="163">
        <v>5</v>
      </c>
      <c r="F163" s="147">
        <f t="shared" si="9"/>
        <v>5</v>
      </c>
      <c r="G163" s="147">
        <f t="shared" si="8"/>
        <v>5</v>
      </c>
      <c r="H163" s="147">
        <f t="shared" si="7"/>
        <v>25</v>
      </c>
      <c r="I163" s="150">
        <v>25</v>
      </c>
    </row>
    <row r="164" spans="1:9" x14ac:dyDescent="0.25">
      <c r="A164" s="143" t="s">
        <v>902</v>
      </c>
      <c r="B164" s="144" t="s">
        <v>660</v>
      </c>
      <c r="C164" s="162" t="s">
        <v>544</v>
      </c>
      <c r="D164" s="144" t="s">
        <v>661</v>
      </c>
      <c r="E164" s="163">
        <v>490</v>
      </c>
      <c r="F164" s="147">
        <f t="shared" si="9"/>
        <v>3.5</v>
      </c>
      <c r="G164" s="147">
        <f t="shared" si="8"/>
        <v>3.5</v>
      </c>
      <c r="H164" s="147">
        <f t="shared" si="7"/>
        <v>1715</v>
      </c>
      <c r="I164" s="150">
        <v>1715</v>
      </c>
    </row>
    <row r="165" spans="1:9" x14ac:dyDescent="0.25">
      <c r="A165" s="143" t="s">
        <v>903</v>
      </c>
      <c r="B165" s="144" t="s">
        <v>660</v>
      </c>
      <c r="C165" s="162" t="s">
        <v>1358</v>
      </c>
      <c r="D165" s="144" t="s">
        <v>661</v>
      </c>
      <c r="E165" s="163">
        <v>80</v>
      </c>
      <c r="F165" s="147">
        <f t="shared" si="9"/>
        <v>36</v>
      </c>
      <c r="G165" s="147">
        <f t="shared" si="8"/>
        <v>36</v>
      </c>
      <c r="H165" s="147">
        <f t="shared" si="7"/>
        <v>2880</v>
      </c>
      <c r="I165" s="150">
        <v>2880</v>
      </c>
    </row>
    <row r="166" spans="1:9" x14ac:dyDescent="0.25">
      <c r="A166" s="143" t="s">
        <v>904</v>
      </c>
      <c r="B166" s="144" t="s">
        <v>660</v>
      </c>
      <c r="C166" s="162" t="s">
        <v>282</v>
      </c>
      <c r="D166" s="144" t="s">
        <v>661</v>
      </c>
      <c r="E166" s="163">
        <v>8</v>
      </c>
      <c r="F166" s="147">
        <f t="shared" si="9"/>
        <v>35</v>
      </c>
      <c r="G166" s="147">
        <f t="shared" si="8"/>
        <v>35</v>
      </c>
      <c r="H166" s="147">
        <f t="shared" si="7"/>
        <v>280</v>
      </c>
      <c r="I166" s="150">
        <v>280</v>
      </c>
    </row>
    <row r="167" spans="1:9" x14ac:dyDescent="0.25">
      <c r="A167" s="143" t="s">
        <v>905</v>
      </c>
      <c r="B167" s="144" t="s">
        <v>660</v>
      </c>
      <c r="C167" s="162" t="s">
        <v>548</v>
      </c>
      <c r="D167" s="144" t="s">
        <v>661</v>
      </c>
      <c r="E167" s="163">
        <v>17</v>
      </c>
      <c r="F167" s="147">
        <f t="shared" si="9"/>
        <v>3</v>
      </c>
      <c r="G167" s="147">
        <f t="shared" si="8"/>
        <v>3</v>
      </c>
      <c r="H167" s="147">
        <f t="shared" si="7"/>
        <v>51</v>
      </c>
      <c r="I167" s="150">
        <v>51</v>
      </c>
    </row>
    <row r="168" spans="1:9" x14ac:dyDescent="0.25">
      <c r="A168" s="143" t="s">
        <v>906</v>
      </c>
      <c r="B168" s="144" t="s">
        <v>660</v>
      </c>
      <c r="C168" s="162" t="s">
        <v>1359</v>
      </c>
      <c r="D168" s="144" t="s">
        <v>661</v>
      </c>
      <c r="E168" s="163">
        <v>6</v>
      </c>
      <c r="F168" s="147">
        <f t="shared" si="9"/>
        <v>7.5</v>
      </c>
      <c r="G168" s="147">
        <f t="shared" si="8"/>
        <v>7.5</v>
      </c>
      <c r="H168" s="147">
        <f t="shared" si="7"/>
        <v>45</v>
      </c>
      <c r="I168" s="150">
        <v>45</v>
      </c>
    </row>
    <row r="169" spans="1:9" x14ac:dyDescent="0.25">
      <c r="A169" s="143" t="s">
        <v>907</v>
      </c>
      <c r="B169" s="144" t="s">
        <v>660</v>
      </c>
      <c r="C169" s="162" t="s">
        <v>1360</v>
      </c>
      <c r="D169" s="144" t="s">
        <v>661</v>
      </c>
      <c r="E169" s="163">
        <v>12</v>
      </c>
      <c r="F169" s="147">
        <f t="shared" si="9"/>
        <v>32</v>
      </c>
      <c r="G169" s="147">
        <f t="shared" si="8"/>
        <v>32</v>
      </c>
      <c r="H169" s="147">
        <f t="shared" ref="H169:H232" si="10">E169*G169</f>
        <v>384</v>
      </c>
      <c r="I169" s="150">
        <v>384</v>
      </c>
    </row>
    <row r="170" spans="1:9" x14ac:dyDescent="0.25">
      <c r="A170" s="143" t="s">
        <v>908</v>
      </c>
      <c r="B170" s="144" t="s">
        <v>660</v>
      </c>
      <c r="C170" s="162" t="s">
        <v>551</v>
      </c>
      <c r="D170" s="144" t="s">
        <v>661</v>
      </c>
      <c r="E170" s="163">
        <v>24</v>
      </c>
      <c r="F170" s="147">
        <f t="shared" si="9"/>
        <v>38</v>
      </c>
      <c r="G170" s="147">
        <f t="shared" si="8"/>
        <v>38</v>
      </c>
      <c r="H170" s="147">
        <f t="shared" si="10"/>
        <v>912</v>
      </c>
      <c r="I170" s="150">
        <v>912</v>
      </c>
    </row>
    <row r="171" spans="1:9" x14ac:dyDescent="0.25">
      <c r="A171" s="143" t="s">
        <v>909</v>
      </c>
      <c r="B171" s="144" t="s">
        <v>660</v>
      </c>
      <c r="C171" s="162" t="s">
        <v>1361</v>
      </c>
      <c r="D171" s="144" t="s">
        <v>661</v>
      </c>
      <c r="E171" s="163">
        <v>1020</v>
      </c>
      <c r="F171" s="147">
        <f t="shared" si="9"/>
        <v>2.8</v>
      </c>
      <c r="G171" s="147">
        <f t="shared" si="8"/>
        <v>2.8</v>
      </c>
      <c r="H171" s="147">
        <f t="shared" si="10"/>
        <v>2856</v>
      </c>
      <c r="I171" s="150">
        <v>2856</v>
      </c>
    </row>
    <row r="172" spans="1:9" x14ac:dyDescent="0.25">
      <c r="A172" s="143" t="s">
        <v>910</v>
      </c>
      <c r="B172" s="144" t="s">
        <v>660</v>
      </c>
      <c r="C172" s="162" t="s">
        <v>1362</v>
      </c>
      <c r="D172" s="144" t="s">
        <v>661</v>
      </c>
      <c r="E172" s="163">
        <v>3486</v>
      </c>
      <c r="F172" s="147">
        <f t="shared" si="9"/>
        <v>2.8</v>
      </c>
      <c r="G172" s="147">
        <f t="shared" si="8"/>
        <v>2.8</v>
      </c>
      <c r="H172" s="147">
        <f t="shared" si="10"/>
        <v>9760.7999999999993</v>
      </c>
      <c r="I172" s="150">
        <v>9760.7999999999993</v>
      </c>
    </row>
    <row r="173" spans="1:9" x14ac:dyDescent="0.25">
      <c r="A173" s="143" t="s">
        <v>911</v>
      </c>
      <c r="B173" s="144" t="s">
        <v>660</v>
      </c>
      <c r="C173" s="162" t="s">
        <v>1363</v>
      </c>
      <c r="D173" s="144" t="s">
        <v>661</v>
      </c>
      <c r="E173" s="163">
        <v>1265</v>
      </c>
      <c r="F173" s="147">
        <f t="shared" si="9"/>
        <v>2.8</v>
      </c>
      <c r="G173" s="147">
        <f t="shared" si="8"/>
        <v>2.8</v>
      </c>
      <c r="H173" s="147">
        <f t="shared" si="10"/>
        <v>3542</v>
      </c>
      <c r="I173" s="150">
        <v>3542</v>
      </c>
    </row>
    <row r="174" spans="1:9" x14ac:dyDescent="0.25">
      <c r="A174" s="143" t="s">
        <v>912</v>
      </c>
      <c r="B174" s="144" t="s">
        <v>660</v>
      </c>
      <c r="C174" s="162" t="s">
        <v>1364</v>
      </c>
      <c r="D174" s="144" t="s">
        <v>661</v>
      </c>
      <c r="E174" s="163">
        <v>306</v>
      </c>
      <c r="F174" s="147">
        <f t="shared" si="9"/>
        <v>2.8</v>
      </c>
      <c r="G174" s="147">
        <f t="shared" si="8"/>
        <v>2.8</v>
      </c>
      <c r="H174" s="147">
        <f t="shared" si="10"/>
        <v>856.8</v>
      </c>
      <c r="I174" s="150">
        <v>856.8</v>
      </c>
    </row>
    <row r="175" spans="1:9" x14ac:dyDescent="0.25">
      <c r="A175" s="143" t="s">
        <v>913</v>
      </c>
      <c r="B175" s="144" t="s">
        <v>660</v>
      </c>
      <c r="C175" s="162" t="s">
        <v>1365</v>
      </c>
      <c r="D175" s="144" t="s">
        <v>661</v>
      </c>
      <c r="E175" s="163">
        <v>460</v>
      </c>
      <c r="F175" s="147">
        <f t="shared" si="9"/>
        <v>2.8</v>
      </c>
      <c r="G175" s="147">
        <f t="shared" si="8"/>
        <v>2.8</v>
      </c>
      <c r="H175" s="147">
        <f t="shared" si="10"/>
        <v>1288</v>
      </c>
      <c r="I175" s="150">
        <v>1288</v>
      </c>
    </row>
    <row r="176" spans="1:9" x14ac:dyDescent="0.25">
      <c r="A176" s="143" t="s">
        <v>914</v>
      </c>
      <c r="B176" s="144" t="s">
        <v>660</v>
      </c>
      <c r="C176" s="162" t="s">
        <v>1366</v>
      </c>
      <c r="D176" s="144" t="s">
        <v>661</v>
      </c>
      <c r="E176" s="163">
        <v>1201</v>
      </c>
      <c r="F176" s="147">
        <f t="shared" si="9"/>
        <v>2.8000000000000003</v>
      </c>
      <c r="G176" s="147">
        <f t="shared" si="8"/>
        <v>2.8000000000000003</v>
      </c>
      <c r="H176" s="147">
        <f t="shared" si="10"/>
        <v>3362.8</v>
      </c>
      <c r="I176" s="150">
        <v>3362.8</v>
      </c>
    </row>
    <row r="177" spans="1:9" x14ac:dyDescent="0.25">
      <c r="A177" s="143" t="s">
        <v>915</v>
      </c>
      <c r="B177" s="144" t="s">
        <v>660</v>
      </c>
      <c r="C177" s="162" t="s">
        <v>1367</v>
      </c>
      <c r="D177" s="144" t="s">
        <v>661</v>
      </c>
      <c r="E177" s="163">
        <v>896</v>
      </c>
      <c r="F177" s="147">
        <f t="shared" si="9"/>
        <v>6.3</v>
      </c>
      <c r="G177" s="147">
        <f t="shared" si="8"/>
        <v>6.3</v>
      </c>
      <c r="H177" s="147">
        <f t="shared" si="10"/>
        <v>5644.8</v>
      </c>
      <c r="I177" s="150">
        <v>5644.8</v>
      </c>
    </row>
    <row r="178" spans="1:9" x14ac:dyDescent="0.25">
      <c r="A178" s="143" t="s">
        <v>916</v>
      </c>
      <c r="B178" s="144" t="s">
        <v>660</v>
      </c>
      <c r="C178" s="162" t="s">
        <v>1368</v>
      </c>
      <c r="D178" s="144" t="s">
        <v>661</v>
      </c>
      <c r="E178" s="163">
        <v>954</v>
      </c>
      <c r="F178" s="147">
        <f t="shared" si="9"/>
        <v>6.3</v>
      </c>
      <c r="G178" s="147">
        <f t="shared" si="8"/>
        <v>6.3</v>
      </c>
      <c r="H178" s="147">
        <f t="shared" si="10"/>
        <v>6010.2</v>
      </c>
      <c r="I178" s="150">
        <v>6010.2</v>
      </c>
    </row>
    <row r="179" spans="1:9" x14ac:dyDescent="0.25">
      <c r="A179" s="143" t="s">
        <v>917</v>
      </c>
      <c r="B179" s="144" t="s">
        <v>660</v>
      </c>
      <c r="C179" s="162" t="s">
        <v>1369</v>
      </c>
      <c r="D179" s="144" t="s">
        <v>661</v>
      </c>
      <c r="E179" s="163">
        <v>300</v>
      </c>
      <c r="F179" s="147">
        <f t="shared" si="9"/>
        <v>6.3</v>
      </c>
      <c r="G179" s="147">
        <f t="shared" si="8"/>
        <v>6.3</v>
      </c>
      <c r="H179" s="147">
        <f t="shared" si="10"/>
        <v>1890</v>
      </c>
      <c r="I179" s="150">
        <v>1890</v>
      </c>
    </row>
    <row r="180" spans="1:9" x14ac:dyDescent="0.25">
      <c r="A180" s="143" t="s">
        <v>918</v>
      </c>
      <c r="B180" s="144" t="s">
        <v>660</v>
      </c>
      <c r="C180" s="162" t="s">
        <v>1370</v>
      </c>
      <c r="D180" s="144" t="s">
        <v>661</v>
      </c>
      <c r="E180" s="163">
        <v>4038</v>
      </c>
      <c r="F180" s="147">
        <f t="shared" si="9"/>
        <v>6.3000000000000007</v>
      </c>
      <c r="G180" s="147">
        <f t="shared" si="8"/>
        <v>6.3000000000000007</v>
      </c>
      <c r="H180" s="147">
        <f t="shared" si="10"/>
        <v>25439.4</v>
      </c>
      <c r="I180" s="150">
        <v>25439.4</v>
      </c>
    </row>
    <row r="181" spans="1:9" x14ac:dyDescent="0.25">
      <c r="A181" s="143" t="s">
        <v>919</v>
      </c>
      <c r="B181" s="144" t="s">
        <v>660</v>
      </c>
      <c r="C181" s="181" t="s">
        <v>1371</v>
      </c>
      <c r="D181" s="144" t="s">
        <v>661</v>
      </c>
      <c r="E181" s="163">
        <v>90</v>
      </c>
      <c r="F181" s="147">
        <f t="shared" si="9"/>
        <v>6.3</v>
      </c>
      <c r="G181" s="147">
        <f t="shared" si="8"/>
        <v>6.3</v>
      </c>
      <c r="H181" s="147">
        <f t="shared" si="10"/>
        <v>567</v>
      </c>
      <c r="I181" s="155">
        <v>567</v>
      </c>
    </row>
    <row r="182" spans="1:9" x14ac:dyDescent="0.25">
      <c r="A182" s="143" t="s">
        <v>920</v>
      </c>
      <c r="B182" s="144" t="s">
        <v>660</v>
      </c>
      <c r="C182" s="162" t="s">
        <v>1431</v>
      </c>
      <c r="D182" s="144" t="s">
        <v>661</v>
      </c>
      <c r="E182" s="163">
        <v>60</v>
      </c>
      <c r="F182" s="147">
        <f t="shared" si="9"/>
        <v>9</v>
      </c>
      <c r="G182" s="147">
        <f t="shared" si="8"/>
        <v>9</v>
      </c>
      <c r="H182" s="147">
        <f t="shared" si="10"/>
        <v>540</v>
      </c>
      <c r="I182" s="150">
        <v>540</v>
      </c>
    </row>
    <row r="183" spans="1:9" x14ac:dyDescent="0.25">
      <c r="A183" s="143" t="s">
        <v>921</v>
      </c>
      <c r="B183" s="144" t="s">
        <v>660</v>
      </c>
      <c r="C183" s="162" t="s">
        <v>1432</v>
      </c>
      <c r="D183" s="144" t="s">
        <v>661</v>
      </c>
      <c r="E183" s="163">
        <v>198</v>
      </c>
      <c r="F183" s="147">
        <f t="shared" si="9"/>
        <v>9</v>
      </c>
      <c r="G183" s="147">
        <f t="shared" si="8"/>
        <v>9</v>
      </c>
      <c r="H183" s="147">
        <f t="shared" si="10"/>
        <v>1782</v>
      </c>
      <c r="I183" s="150">
        <v>1782</v>
      </c>
    </row>
    <row r="184" spans="1:9" x14ac:dyDescent="0.25">
      <c r="A184" s="143" t="s">
        <v>922</v>
      </c>
      <c r="B184" s="144" t="s">
        <v>660</v>
      </c>
      <c r="C184" s="162" t="s">
        <v>1433</v>
      </c>
      <c r="D184" s="144" t="s">
        <v>661</v>
      </c>
      <c r="E184" s="163">
        <v>316</v>
      </c>
      <c r="F184" s="147">
        <f t="shared" si="9"/>
        <v>9</v>
      </c>
      <c r="G184" s="147">
        <f t="shared" si="8"/>
        <v>9</v>
      </c>
      <c r="H184" s="147">
        <f t="shared" si="10"/>
        <v>2844</v>
      </c>
      <c r="I184" s="150">
        <v>2844</v>
      </c>
    </row>
    <row r="185" spans="1:9" x14ac:dyDescent="0.25">
      <c r="A185" s="143" t="s">
        <v>923</v>
      </c>
      <c r="B185" s="144" t="s">
        <v>660</v>
      </c>
      <c r="C185" s="162" t="s">
        <v>1434</v>
      </c>
      <c r="D185" s="144" t="s">
        <v>661</v>
      </c>
      <c r="E185" s="163">
        <v>378</v>
      </c>
      <c r="F185" s="147">
        <f t="shared" si="9"/>
        <v>9</v>
      </c>
      <c r="G185" s="147">
        <f t="shared" si="8"/>
        <v>9</v>
      </c>
      <c r="H185" s="147">
        <f t="shared" si="10"/>
        <v>3402</v>
      </c>
      <c r="I185" s="150">
        <v>3402</v>
      </c>
    </row>
    <row r="186" spans="1:9" x14ac:dyDescent="0.25">
      <c r="A186" s="143" t="s">
        <v>924</v>
      </c>
      <c r="B186" s="144" t="s">
        <v>660</v>
      </c>
      <c r="C186" s="162" t="s">
        <v>1435</v>
      </c>
      <c r="D186" s="144" t="s">
        <v>661</v>
      </c>
      <c r="E186" s="163">
        <v>512</v>
      </c>
      <c r="F186" s="147">
        <f t="shared" si="9"/>
        <v>9</v>
      </c>
      <c r="G186" s="147">
        <f t="shared" si="8"/>
        <v>9</v>
      </c>
      <c r="H186" s="147">
        <f t="shared" si="10"/>
        <v>4608</v>
      </c>
      <c r="I186" s="150">
        <v>4608</v>
      </c>
    </row>
    <row r="187" spans="1:9" x14ac:dyDescent="0.25">
      <c r="A187" s="143" t="s">
        <v>925</v>
      </c>
      <c r="B187" s="144" t="s">
        <v>660</v>
      </c>
      <c r="C187" s="162" t="s">
        <v>1436</v>
      </c>
      <c r="D187" s="144" t="s">
        <v>661</v>
      </c>
      <c r="E187" s="163">
        <v>348</v>
      </c>
      <c r="F187" s="147">
        <f t="shared" si="9"/>
        <v>5</v>
      </c>
      <c r="G187" s="147">
        <f t="shared" si="8"/>
        <v>5</v>
      </c>
      <c r="H187" s="147">
        <f t="shared" si="10"/>
        <v>1740</v>
      </c>
      <c r="I187" s="150">
        <v>1740</v>
      </c>
    </row>
    <row r="188" spans="1:9" x14ac:dyDescent="0.25">
      <c r="A188" s="143" t="s">
        <v>926</v>
      </c>
      <c r="B188" s="144" t="s">
        <v>660</v>
      </c>
      <c r="C188" s="162" t="s">
        <v>1437</v>
      </c>
      <c r="D188" s="144" t="s">
        <v>661</v>
      </c>
      <c r="E188" s="163">
        <v>1987</v>
      </c>
      <c r="F188" s="147">
        <f t="shared" si="9"/>
        <v>7</v>
      </c>
      <c r="G188" s="147">
        <f t="shared" si="8"/>
        <v>7</v>
      </c>
      <c r="H188" s="147">
        <f t="shared" si="10"/>
        <v>13909</v>
      </c>
      <c r="I188" s="150">
        <v>13909</v>
      </c>
    </row>
    <row r="189" spans="1:9" x14ac:dyDescent="0.25">
      <c r="A189" s="143" t="s">
        <v>927</v>
      </c>
      <c r="B189" s="144" t="s">
        <v>660</v>
      </c>
      <c r="C189" s="162" t="s">
        <v>1438</v>
      </c>
      <c r="D189" s="144" t="s">
        <v>661</v>
      </c>
      <c r="E189" s="163">
        <v>276</v>
      </c>
      <c r="F189" s="147">
        <f t="shared" si="9"/>
        <v>0.7</v>
      </c>
      <c r="G189" s="147">
        <f t="shared" si="8"/>
        <v>0.7</v>
      </c>
      <c r="H189" s="147">
        <f t="shared" si="10"/>
        <v>193.2</v>
      </c>
      <c r="I189" s="150">
        <v>193.2</v>
      </c>
    </row>
    <row r="190" spans="1:9" x14ac:dyDescent="0.25">
      <c r="A190" s="143" t="s">
        <v>928</v>
      </c>
      <c r="B190" s="144" t="s">
        <v>660</v>
      </c>
      <c r="C190" s="162" t="s">
        <v>1439</v>
      </c>
      <c r="D190" s="144" t="s">
        <v>661</v>
      </c>
      <c r="E190" s="163">
        <v>898</v>
      </c>
      <c r="F190" s="147">
        <f t="shared" si="9"/>
        <v>1.3</v>
      </c>
      <c r="G190" s="147">
        <f t="shared" si="8"/>
        <v>1.3</v>
      </c>
      <c r="H190" s="147">
        <f t="shared" si="10"/>
        <v>1167.4000000000001</v>
      </c>
      <c r="I190" s="150">
        <v>1167.4000000000001</v>
      </c>
    </row>
    <row r="191" spans="1:9" x14ac:dyDescent="0.25">
      <c r="A191" s="143" t="s">
        <v>929</v>
      </c>
      <c r="B191" s="144" t="s">
        <v>660</v>
      </c>
      <c r="C191" s="162" t="s">
        <v>1440</v>
      </c>
      <c r="D191" s="144" t="s">
        <v>661</v>
      </c>
      <c r="E191" s="163">
        <v>308</v>
      </c>
      <c r="F191" s="147">
        <f t="shared" si="9"/>
        <v>3.5</v>
      </c>
      <c r="G191" s="147">
        <f t="shared" si="8"/>
        <v>3.5</v>
      </c>
      <c r="H191" s="147">
        <f t="shared" si="10"/>
        <v>1078</v>
      </c>
      <c r="I191" s="150">
        <v>1078</v>
      </c>
    </row>
    <row r="192" spans="1:9" x14ac:dyDescent="0.25">
      <c r="A192" s="143" t="s">
        <v>930</v>
      </c>
      <c r="B192" s="144" t="s">
        <v>660</v>
      </c>
      <c r="C192" s="162" t="s">
        <v>556</v>
      </c>
      <c r="D192" s="144" t="s">
        <v>661</v>
      </c>
      <c r="E192" s="164">
        <v>35</v>
      </c>
      <c r="F192" s="147">
        <f t="shared" si="9"/>
        <v>38</v>
      </c>
      <c r="G192" s="147">
        <f t="shared" si="8"/>
        <v>38</v>
      </c>
      <c r="H192" s="147">
        <f t="shared" si="10"/>
        <v>1330</v>
      </c>
      <c r="I192" s="150">
        <v>1330</v>
      </c>
    </row>
    <row r="193" spans="1:9" x14ac:dyDescent="0.25">
      <c r="A193" s="143" t="s">
        <v>931</v>
      </c>
      <c r="B193" s="144" t="s">
        <v>660</v>
      </c>
      <c r="C193" s="162" t="s">
        <v>557</v>
      </c>
      <c r="D193" s="144" t="s">
        <v>661</v>
      </c>
      <c r="E193" s="158">
        <v>112</v>
      </c>
      <c r="F193" s="147">
        <f t="shared" si="9"/>
        <v>55</v>
      </c>
      <c r="G193" s="147">
        <f t="shared" si="8"/>
        <v>55</v>
      </c>
      <c r="H193" s="147">
        <f t="shared" si="10"/>
        <v>6160</v>
      </c>
      <c r="I193" s="150">
        <v>6160</v>
      </c>
    </row>
    <row r="194" spans="1:9" x14ac:dyDescent="0.25">
      <c r="A194" s="143" t="s">
        <v>932</v>
      </c>
      <c r="B194" s="144" t="s">
        <v>660</v>
      </c>
      <c r="C194" s="162" t="s">
        <v>558</v>
      </c>
      <c r="D194" s="144" t="s">
        <v>661</v>
      </c>
      <c r="E194" s="164">
        <v>44</v>
      </c>
      <c r="F194" s="147">
        <f t="shared" si="9"/>
        <v>4</v>
      </c>
      <c r="G194" s="147">
        <f t="shared" si="8"/>
        <v>4</v>
      </c>
      <c r="H194" s="147">
        <f t="shared" si="10"/>
        <v>176</v>
      </c>
      <c r="I194" s="150">
        <v>176</v>
      </c>
    </row>
    <row r="195" spans="1:9" x14ac:dyDescent="0.25">
      <c r="A195" s="143" t="s">
        <v>933</v>
      </c>
      <c r="B195" s="144" t="s">
        <v>660</v>
      </c>
      <c r="C195" s="162" t="s">
        <v>1441</v>
      </c>
      <c r="D195" s="144" t="s">
        <v>661</v>
      </c>
      <c r="E195" s="164">
        <v>10271</v>
      </c>
      <c r="F195" s="147">
        <f t="shared" si="9"/>
        <v>1.5999999999999999</v>
      </c>
      <c r="G195" s="147">
        <f t="shared" si="8"/>
        <v>1.5999999999999999</v>
      </c>
      <c r="H195" s="147">
        <f t="shared" si="10"/>
        <v>16433.599999999999</v>
      </c>
      <c r="I195" s="150">
        <v>16433.599999999999</v>
      </c>
    </row>
    <row r="196" spans="1:9" x14ac:dyDescent="0.25">
      <c r="A196" s="143" t="s">
        <v>934</v>
      </c>
      <c r="B196" s="144" t="s">
        <v>660</v>
      </c>
      <c r="C196" s="162" t="s">
        <v>1442</v>
      </c>
      <c r="D196" s="144" t="s">
        <v>661</v>
      </c>
      <c r="E196" s="164">
        <v>244</v>
      </c>
      <c r="F196" s="147">
        <f t="shared" si="9"/>
        <v>14.5</v>
      </c>
      <c r="G196" s="147">
        <f t="shared" si="8"/>
        <v>14.5</v>
      </c>
      <c r="H196" s="147">
        <f t="shared" si="10"/>
        <v>3538</v>
      </c>
      <c r="I196" s="150">
        <v>3538</v>
      </c>
    </row>
    <row r="197" spans="1:9" x14ac:dyDescent="0.25">
      <c r="A197" s="143" t="s">
        <v>935</v>
      </c>
      <c r="B197" s="144" t="s">
        <v>660</v>
      </c>
      <c r="C197" s="152" t="s">
        <v>560</v>
      </c>
      <c r="D197" s="144" t="s">
        <v>661</v>
      </c>
      <c r="E197" s="164">
        <v>52</v>
      </c>
      <c r="F197" s="147">
        <f t="shared" si="9"/>
        <v>6.5</v>
      </c>
      <c r="G197" s="147">
        <f t="shared" si="8"/>
        <v>6.5</v>
      </c>
      <c r="H197" s="147">
        <f t="shared" si="10"/>
        <v>338</v>
      </c>
      <c r="I197" s="150">
        <v>338</v>
      </c>
    </row>
    <row r="198" spans="1:9" x14ac:dyDescent="0.25">
      <c r="A198" s="143" t="s">
        <v>936</v>
      </c>
      <c r="B198" s="144" t="s">
        <v>660</v>
      </c>
      <c r="C198" s="152" t="s">
        <v>564</v>
      </c>
      <c r="D198" s="144" t="s">
        <v>661</v>
      </c>
      <c r="E198" s="157">
        <f>345+1</f>
        <v>346</v>
      </c>
      <c r="F198" s="147">
        <f t="shared" si="9"/>
        <v>3.5895953757225434</v>
      </c>
      <c r="G198" s="147">
        <v>3.6</v>
      </c>
      <c r="H198" s="147">
        <f t="shared" si="10"/>
        <v>1245.6000000000001</v>
      </c>
      <c r="I198" s="150">
        <v>1242</v>
      </c>
    </row>
    <row r="199" spans="1:9" x14ac:dyDescent="0.25">
      <c r="A199" s="143" t="s">
        <v>937</v>
      </c>
      <c r="B199" s="144" t="s">
        <v>660</v>
      </c>
      <c r="C199" s="152" t="s">
        <v>1443</v>
      </c>
      <c r="D199" s="144" t="s">
        <v>661</v>
      </c>
      <c r="E199" s="164">
        <v>501</v>
      </c>
      <c r="F199" s="147">
        <f t="shared" si="9"/>
        <v>1.2015968063872255</v>
      </c>
      <c r="G199" s="147">
        <f t="shared" si="8"/>
        <v>1.2015968063872255</v>
      </c>
      <c r="H199" s="147">
        <f t="shared" si="10"/>
        <v>602</v>
      </c>
      <c r="I199" s="150">
        <v>602</v>
      </c>
    </row>
    <row r="200" spans="1:9" x14ac:dyDescent="0.25">
      <c r="A200" s="143" t="s">
        <v>938</v>
      </c>
      <c r="B200" s="144" t="s">
        <v>660</v>
      </c>
      <c r="C200" s="152" t="s">
        <v>1444</v>
      </c>
      <c r="D200" s="144" t="s">
        <v>661</v>
      </c>
      <c r="E200" s="164">
        <v>126</v>
      </c>
      <c r="F200" s="147">
        <f t="shared" si="9"/>
        <v>18</v>
      </c>
      <c r="G200" s="147">
        <f t="shared" si="8"/>
        <v>18</v>
      </c>
      <c r="H200" s="147">
        <f t="shared" si="10"/>
        <v>2268</v>
      </c>
      <c r="I200" s="150">
        <v>2268</v>
      </c>
    </row>
    <row r="201" spans="1:9" x14ac:dyDescent="0.25">
      <c r="A201" s="143" t="s">
        <v>939</v>
      </c>
      <c r="B201" s="144" t="s">
        <v>660</v>
      </c>
      <c r="C201" s="152" t="s">
        <v>157</v>
      </c>
      <c r="D201" s="144" t="s">
        <v>661</v>
      </c>
      <c r="E201" s="164">
        <v>86</v>
      </c>
      <c r="F201" s="147">
        <f t="shared" si="9"/>
        <v>11.5</v>
      </c>
      <c r="G201" s="147">
        <f t="shared" si="8"/>
        <v>11.5</v>
      </c>
      <c r="H201" s="147">
        <f t="shared" si="10"/>
        <v>989</v>
      </c>
      <c r="I201" s="150">
        <v>989</v>
      </c>
    </row>
    <row r="202" spans="1:9" x14ac:dyDescent="0.25">
      <c r="A202" s="143" t="s">
        <v>940</v>
      </c>
      <c r="B202" s="144" t="s">
        <v>660</v>
      </c>
      <c r="C202" s="152" t="s">
        <v>158</v>
      </c>
      <c r="D202" s="144" t="s">
        <v>661</v>
      </c>
      <c r="E202" s="164">
        <v>12</v>
      </c>
      <c r="F202" s="147">
        <f t="shared" si="9"/>
        <v>7.5</v>
      </c>
      <c r="G202" s="147">
        <f t="shared" si="8"/>
        <v>7.5</v>
      </c>
      <c r="H202" s="147">
        <f t="shared" si="10"/>
        <v>90</v>
      </c>
      <c r="I202" s="150">
        <v>90</v>
      </c>
    </row>
    <row r="203" spans="1:9" x14ac:dyDescent="0.25">
      <c r="A203" s="143" t="s">
        <v>941</v>
      </c>
      <c r="B203" s="144" t="s">
        <v>660</v>
      </c>
      <c r="C203" s="153" t="s">
        <v>1445</v>
      </c>
      <c r="D203" s="144" t="s">
        <v>661</v>
      </c>
      <c r="E203" s="164">
        <v>240</v>
      </c>
      <c r="F203" s="147">
        <f t="shared" si="9"/>
        <v>5</v>
      </c>
      <c r="G203" s="147">
        <f t="shared" si="8"/>
        <v>5</v>
      </c>
      <c r="H203" s="147">
        <f t="shared" si="10"/>
        <v>1200</v>
      </c>
      <c r="I203" s="150">
        <v>1200</v>
      </c>
    </row>
    <row r="204" spans="1:9" x14ac:dyDescent="0.25">
      <c r="A204" s="143" t="s">
        <v>942</v>
      </c>
      <c r="B204" s="144" t="s">
        <v>660</v>
      </c>
      <c r="C204" s="152" t="s">
        <v>1446</v>
      </c>
      <c r="D204" s="144" t="s">
        <v>661</v>
      </c>
      <c r="E204" s="164">
        <v>74</v>
      </c>
      <c r="F204" s="147">
        <f t="shared" si="9"/>
        <v>5.5</v>
      </c>
      <c r="G204" s="147">
        <f t="shared" si="8"/>
        <v>5.5</v>
      </c>
      <c r="H204" s="147">
        <f t="shared" si="10"/>
        <v>407</v>
      </c>
      <c r="I204" s="150">
        <v>407</v>
      </c>
    </row>
    <row r="205" spans="1:9" x14ac:dyDescent="0.25">
      <c r="A205" s="143" t="s">
        <v>943</v>
      </c>
      <c r="B205" s="144" t="s">
        <v>660</v>
      </c>
      <c r="C205" s="152" t="s">
        <v>1447</v>
      </c>
      <c r="D205" s="144" t="s">
        <v>661</v>
      </c>
      <c r="E205" s="164">
        <v>658</v>
      </c>
      <c r="F205" s="147">
        <f t="shared" si="9"/>
        <v>6</v>
      </c>
      <c r="G205" s="147">
        <f t="shared" ref="G205:G268" si="11">F205</f>
        <v>6</v>
      </c>
      <c r="H205" s="147">
        <f t="shared" si="10"/>
        <v>3948</v>
      </c>
      <c r="I205" s="150">
        <v>3948</v>
      </c>
    </row>
    <row r="206" spans="1:9" x14ac:dyDescent="0.25">
      <c r="A206" s="143" t="s">
        <v>944</v>
      </c>
      <c r="B206" s="144" t="s">
        <v>660</v>
      </c>
      <c r="C206" s="152" t="s">
        <v>567</v>
      </c>
      <c r="D206" s="144" t="s">
        <v>661</v>
      </c>
      <c r="E206" s="164">
        <v>111</v>
      </c>
      <c r="F206" s="147">
        <f t="shared" ref="F206:F269" si="12">I206/E206</f>
        <v>3.3000000000000003</v>
      </c>
      <c r="G206" s="147">
        <f t="shared" si="11"/>
        <v>3.3000000000000003</v>
      </c>
      <c r="H206" s="147">
        <f t="shared" si="10"/>
        <v>366.3</v>
      </c>
      <c r="I206" s="150">
        <v>366.3</v>
      </c>
    </row>
    <row r="207" spans="1:9" x14ac:dyDescent="0.25">
      <c r="A207" s="143" t="s">
        <v>945</v>
      </c>
      <c r="B207" s="144" t="s">
        <v>660</v>
      </c>
      <c r="C207" s="152" t="s">
        <v>569</v>
      </c>
      <c r="D207" s="144" t="s">
        <v>661</v>
      </c>
      <c r="E207" s="164">
        <v>758</v>
      </c>
      <c r="F207" s="147">
        <f t="shared" si="12"/>
        <v>4.5</v>
      </c>
      <c r="G207" s="147">
        <f t="shared" si="11"/>
        <v>4.5</v>
      </c>
      <c r="H207" s="147">
        <f t="shared" si="10"/>
        <v>3411</v>
      </c>
      <c r="I207" s="150">
        <v>3411</v>
      </c>
    </row>
    <row r="208" spans="1:9" x14ac:dyDescent="0.25">
      <c r="A208" s="143" t="s">
        <v>946</v>
      </c>
      <c r="B208" s="144" t="s">
        <v>660</v>
      </c>
      <c r="C208" s="152" t="s">
        <v>1448</v>
      </c>
      <c r="D208" s="144" t="s">
        <v>661</v>
      </c>
      <c r="E208" s="158">
        <v>96</v>
      </c>
      <c r="F208" s="147">
        <f t="shared" si="12"/>
        <v>6.0166666666666666</v>
      </c>
      <c r="G208" s="147">
        <f t="shared" si="11"/>
        <v>6.0166666666666666</v>
      </c>
      <c r="H208" s="147">
        <f t="shared" si="10"/>
        <v>577.6</v>
      </c>
      <c r="I208" s="150">
        <v>577.6</v>
      </c>
    </row>
    <row r="209" spans="1:9" x14ac:dyDescent="0.25">
      <c r="A209" s="143" t="s">
        <v>947</v>
      </c>
      <c r="B209" s="144" t="s">
        <v>660</v>
      </c>
      <c r="C209" s="152" t="s">
        <v>1449</v>
      </c>
      <c r="D209" s="144" t="s">
        <v>661</v>
      </c>
      <c r="E209" s="158">
        <v>29</v>
      </c>
      <c r="F209" s="147">
        <f t="shared" si="12"/>
        <v>11.5</v>
      </c>
      <c r="G209" s="147">
        <f t="shared" si="11"/>
        <v>11.5</v>
      </c>
      <c r="H209" s="147">
        <f t="shared" si="10"/>
        <v>333.5</v>
      </c>
      <c r="I209" s="150">
        <v>333.5</v>
      </c>
    </row>
    <row r="210" spans="1:9" x14ac:dyDescent="0.25">
      <c r="A210" s="143" t="s">
        <v>948</v>
      </c>
      <c r="B210" s="144" t="s">
        <v>660</v>
      </c>
      <c r="C210" s="182" t="s">
        <v>570</v>
      </c>
      <c r="D210" s="144" t="s">
        <v>661</v>
      </c>
      <c r="E210" s="158">
        <v>8</v>
      </c>
      <c r="F210" s="147">
        <f t="shared" si="12"/>
        <v>16</v>
      </c>
      <c r="G210" s="147">
        <f t="shared" si="11"/>
        <v>16</v>
      </c>
      <c r="H210" s="147">
        <f t="shared" si="10"/>
        <v>128</v>
      </c>
      <c r="I210" s="155">
        <v>128</v>
      </c>
    </row>
    <row r="211" spans="1:9" x14ac:dyDescent="0.25">
      <c r="A211" s="143" t="s">
        <v>949</v>
      </c>
      <c r="B211" s="144" t="s">
        <v>660</v>
      </c>
      <c r="C211" s="152" t="s">
        <v>1414</v>
      </c>
      <c r="D211" s="144" t="s">
        <v>661</v>
      </c>
      <c r="E211" s="158">
        <v>568</v>
      </c>
      <c r="F211" s="147">
        <f t="shared" si="12"/>
        <v>19</v>
      </c>
      <c r="G211" s="147">
        <f t="shared" si="11"/>
        <v>19</v>
      </c>
      <c r="H211" s="147">
        <f t="shared" si="10"/>
        <v>10792</v>
      </c>
      <c r="I211" s="150">
        <v>10792</v>
      </c>
    </row>
    <row r="212" spans="1:9" x14ac:dyDescent="0.25">
      <c r="A212" s="143" t="s">
        <v>950</v>
      </c>
      <c r="B212" s="144" t="s">
        <v>660</v>
      </c>
      <c r="C212" s="152" t="s">
        <v>1415</v>
      </c>
      <c r="D212" s="144" t="s">
        <v>661</v>
      </c>
      <c r="E212" s="158">
        <v>19</v>
      </c>
      <c r="F212" s="147">
        <f t="shared" si="12"/>
        <v>24</v>
      </c>
      <c r="G212" s="147">
        <f t="shared" si="11"/>
        <v>24</v>
      </c>
      <c r="H212" s="147">
        <f t="shared" si="10"/>
        <v>456</v>
      </c>
      <c r="I212" s="150">
        <v>456</v>
      </c>
    </row>
    <row r="213" spans="1:9" x14ac:dyDescent="0.25">
      <c r="A213" s="143" t="s">
        <v>951</v>
      </c>
      <c r="B213" s="144" t="s">
        <v>660</v>
      </c>
      <c r="C213" s="152" t="s">
        <v>572</v>
      </c>
      <c r="D213" s="144" t="s">
        <v>661</v>
      </c>
      <c r="E213" s="164">
        <v>62</v>
      </c>
      <c r="F213" s="147">
        <f t="shared" si="12"/>
        <v>37</v>
      </c>
      <c r="G213" s="147">
        <f t="shared" si="11"/>
        <v>37</v>
      </c>
      <c r="H213" s="147">
        <f t="shared" si="10"/>
        <v>2294</v>
      </c>
      <c r="I213" s="150">
        <v>2294</v>
      </c>
    </row>
    <row r="214" spans="1:9" x14ac:dyDescent="0.25">
      <c r="A214" s="143" t="s">
        <v>952</v>
      </c>
      <c r="B214" s="144" t="s">
        <v>660</v>
      </c>
      <c r="C214" s="152" t="s">
        <v>285</v>
      </c>
      <c r="D214" s="144" t="s">
        <v>661</v>
      </c>
      <c r="E214" s="164">
        <v>43</v>
      </c>
      <c r="F214" s="147">
        <f t="shared" si="12"/>
        <v>42</v>
      </c>
      <c r="G214" s="147">
        <f t="shared" si="11"/>
        <v>42</v>
      </c>
      <c r="H214" s="147">
        <f t="shared" si="10"/>
        <v>1806</v>
      </c>
      <c r="I214" s="150">
        <v>1806</v>
      </c>
    </row>
    <row r="215" spans="1:9" x14ac:dyDescent="0.25">
      <c r="A215" s="143" t="s">
        <v>953</v>
      </c>
      <c r="B215" s="144" t="s">
        <v>660</v>
      </c>
      <c r="C215" s="152" t="s">
        <v>574</v>
      </c>
      <c r="D215" s="144" t="s">
        <v>661</v>
      </c>
      <c r="E215" s="164">
        <v>2</v>
      </c>
      <c r="F215" s="147">
        <f t="shared" si="12"/>
        <v>210</v>
      </c>
      <c r="G215" s="147">
        <f t="shared" si="11"/>
        <v>210</v>
      </c>
      <c r="H215" s="147">
        <f t="shared" si="10"/>
        <v>420</v>
      </c>
      <c r="I215" s="150">
        <v>420</v>
      </c>
    </row>
    <row r="216" spans="1:9" x14ac:dyDescent="0.25">
      <c r="A216" s="143" t="s">
        <v>954</v>
      </c>
      <c r="B216" s="144" t="s">
        <v>660</v>
      </c>
      <c r="C216" s="152" t="s">
        <v>575</v>
      </c>
      <c r="D216" s="144" t="s">
        <v>661</v>
      </c>
      <c r="E216" s="164">
        <v>3</v>
      </c>
      <c r="F216" s="147">
        <f t="shared" si="12"/>
        <v>6</v>
      </c>
      <c r="G216" s="147">
        <f t="shared" si="11"/>
        <v>6</v>
      </c>
      <c r="H216" s="147">
        <f t="shared" si="10"/>
        <v>18</v>
      </c>
      <c r="I216" s="150">
        <v>18</v>
      </c>
    </row>
    <row r="217" spans="1:9" x14ac:dyDescent="0.25">
      <c r="A217" s="143" t="s">
        <v>955</v>
      </c>
      <c r="B217" s="144" t="s">
        <v>660</v>
      </c>
      <c r="C217" s="152" t="s">
        <v>1416</v>
      </c>
      <c r="D217" s="144" t="s">
        <v>661</v>
      </c>
      <c r="E217" s="164">
        <v>101</v>
      </c>
      <c r="F217" s="147">
        <f t="shared" si="12"/>
        <v>45</v>
      </c>
      <c r="G217" s="147">
        <f t="shared" si="11"/>
        <v>45</v>
      </c>
      <c r="H217" s="147">
        <f t="shared" si="10"/>
        <v>4545</v>
      </c>
      <c r="I217" s="150">
        <v>4545</v>
      </c>
    </row>
    <row r="218" spans="1:9" x14ac:dyDescent="0.25">
      <c r="A218" s="143" t="s">
        <v>956</v>
      </c>
      <c r="B218" s="144" t="s">
        <v>660</v>
      </c>
      <c r="C218" s="152" t="s">
        <v>1417</v>
      </c>
      <c r="D218" s="144" t="s">
        <v>661</v>
      </c>
      <c r="E218" s="164">
        <v>13</v>
      </c>
      <c r="F218" s="147">
        <f t="shared" si="12"/>
        <v>30</v>
      </c>
      <c r="G218" s="147">
        <f t="shared" si="11"/>
        <v>30</v>
      </c>
      <c r="H218" s="147">
        <f t="shared" si="10"/>
        <v>390</v>
      </c>
      <c r="I218" s="150">
        <v>390</v>
      </c>
    </row>
    <row r="219" spans="1:9" x14ac:dyDescent="0.25">
      <c r="A219" s="143" t="s">
        <v>957</v>
      </c>
      <c r="B219" s="144" t="s">
        <v>660</v>
      </c>
      <c r="C219" s="152" t="s">
        <v>1418</v>
      </c>
      <c r="D219" s="144" t="s">
        <v>661</v>
      </c>
      <c r="E219" s="158">
        <v>5</v>
      </c>
      <c r="F219" s="147">
        <f t="shared" si="12"/>
        <v>45</v>
      </c>
      <c r="G219" s="147">
        <f t="shared" si="11"/>
        <v>45</v>
      </c>
      <c r="H219" s="147">
        <f t="shared" si="10"/>
        <v>225</v>
      </c>
      <c r="I219" s="150">
        <v>225</v>
      </c>
    </row>
    <row r="220" spans="1:9" x14ac:dyDescent="0.25">
      <c r="A220" s="143" t="s">
        <v>958</v>
      </c>
      <c r="B220" s="144" t="s">
        <v>660</v>
      </c>
      <c r="C220" s="152" t="s">
        <v>1419</v>
      </c>
      <c r="D220" s="144" t="s">
        <v>663</v>
      </c>
      <c r="E220" s="164">
        <v>33</v>
      </c>
      <c r="F220" s="147">
        <f t="shared" si="12"/>
        <v>17</v>
      </c>
      <c r="G220" s="147">
        <f t="shared" si="11"/>
        <v>17</v>
      </c>
      <c r="H220" s="147">
        <f t="shared" si="10"/>
        <v>561</v>
      </c>
      <c r="I220" s="150">
        <v>561</v>
      </c>
    </row>
    <row r="221" spans="1:9" x14ac:dyDescent="0.25">
      <c r="A221" s="143" t="s">
        <v>959</v>
      </c>
      <c r="B221" s="144" t="s">
        <v>660</v>
      </c>
      <c r="C221" s="152" t="s">
        <v>1420</v>
      </c>
      <c r="D221" s="144" t="s">
        <v>663</v>
      </c>
      <c r="E221" s="163">
        <v>40</v>
      </c>
      <c r="F221" s="147">
        <f t="shared" si="12"/>
        <v>25</v>
      </c>
      <c r="G221" s="147">
        <f t="shared" si="11"/>
        <v>25</v>
      </c>
      <c r="H221" s="147">
        <f t="shared" si="10"/>
        <v>1000</v>
      </c>
      <c r="I221" s="150">
        <v>1000</v>
      </c>
    </row>
    <row r="222" spans="1:9" x14ac:dyDescent="0.25">
      <c r="A222" s="143" t="s">
        <v>960</v>
      </c>
      <c r="B222" s="144" t="s">
        <v>660</v>
      </c>
      <c r="C222" s="162" t="s">
        <v>579</v>
      </c>
      <c r="D222" s="144" t="s">
        <v>663</v>
      </c>
      <c r="E222" s="163">
        <v>12</v>
      </c>
      <c r="F222" s="147">
        <f t="shared" si="12"/>
        <v>1.5</v>
      </c>
      <c r="G222" s="147">
        <f t="shared" si="11"/>
        <v>1.5</v>
      </c>
      <c r="H222" s="147">
        <f t="shared" si="10"/>
        <v>18</v>
      </c>
      <c r="I222" s="150">
        <v>18</v>
      </c>
    </row>
    <row r="223" spans="1:9" x14ac:dyDescent="0.25">
      <c r="A223" s="143" t="s">
        <v>961</v>
      </c>
      <c r="B223" s="144" t="s">
        <v>660</v>
      </c>
      <c r="C223" s="162" t="s">
        <v>1421</v>
      </c>
      <c r="D223" s="144" t="s">
        <v>663</v>
      </c>
      <c r="E223" s="163">
        <v>669</v>
      </c>
      <c r="F223" s="147">
        <f t="shared" si="12"/>
        <v>8.5</v>
      </c>
      <c r="G223" s="147">
        <f t="shared" si="11"/>
        <v>8.5</v>
      </c>
      <c r="H223" s="147">
        <f t="shared" si="10"/>
        <v>5686.5</v>
      </c>
      <c r="I223" s="150">
        <v>5686.5</v>
      </c>
    </row>
    <row r="224" spans="1:9" x14ac:dyDescent="0.25">
      <c r="A224" s="143" t="s">
        <v>962</v>
      </c>
      <c r="B224" s="144" t="s">
        <v>660</v>
      </c>
      <c r="C224" s="162" t="s">
        <v>1422</v>
      </c>
      <c r="D224" s="144" t="s">
        <v>661</v>
      </c>
      <c r="E224" s="163">
        <v>13</v>
      </c>
      <c r="F224" s="147">
        <f t="shared" si="12"/>
        <v>64</v>
      </c>
      <c r="G224" s="147">
        <f t="shared" si="11"/>
        <v>64</v>
      </c>
      <c r="H224" s="147">
        <f t="shared" si="10"/>
        <v>832</v>
      </c>
      <c r="I224" s="150">
        <v>832</v>
      </c>
    </row>
    <row r="225" spans="1:9" x14ac:dyDescent="0.25">
      <c r="A225" s="143" t="s">
        <v>963</v>
      </c>
      <c r="B225" s="144" t="s">
        <v>660</v>
      </c>
      <c r="C225" s="162" t="s">
        <v>1423</v>
      </c>
      <c r="D225" s="144" t="s">
        <v>661</v>
      </c>
      <c r="E225" s="163">
        <v>8</v>
      </c>
      <c r="F225" s="147">
        <f t="shared" si="12"/>
        <v>75</v>
      </c>
      <c r="G225" s="147">
        <f t="shared" si="11"/>
        <v>75</v>
      </c>
      <c r="H225" s="147">
        <f t="shared" si="10"/>
        <v>600</v>
      </c>
      <c r="I225" s="150">
        <v>600</v>
      </c>
    </row>
    <row r="226" spans="1:9" x14ac:dyDescent="0.25">
      <c r="A226" s="143" t="s">
        <v>964</v>
      </c>
      <c r="B226" s="144" t="s">
        <v>660</v>
      </c>
      <c r="C226" s="162" t="s">
        <v>1424</v>
      </c>
      <c r="D226" s="144" t="s">
        <v>661</v>
      </c>
      <c r="E226" s="163">
        <v>16</v>
      </c>
      <c r="F226" s="147">
        <f t="shared" si="12"/>
        <v>43</v>
      </c>
      <c r="G226" s="147">
        <f t="shared" si="11"/>
        <v>43</v>
      </c>
      <c r="H226" s="147">
        <f t="shared" si="10"/>
        <v>688</v>
      </c>
      <c r="I226" s="150">
        <v>688</v>
      </c>
    </row>
    <row r="227" spans="1:9" x14ac:dyDescent="0.25">
      <c r="A227" s="143" t="s">
        <v>965</v>
      </c>
      <c r="B227" s="144" t="s">
        <v>660</v>
      </c>
      <c r="C227" s="162" t="s">
        <v>584</v>
      </c>
      <c r="D227" s="144" t="s">
        <v>661</v>
      </c>
      <c r="E227" s="163">
        <v>17</v>
      </c>
      <c r="F227" s="147">
        <f t="shared" si="12"/>
        <v>3.5</v>
      </c>
      <c r="G227" s="147">
        <f t="shared" si="11"/>
        <v>3.5</v>
      </c>
      <c r="H227" s="147">
        <f t="shared" si="10"/>
        <v>59.5</v>
      </c>
      <c r="I227" s="150">
        <v>59.5</v>
      </c>
    </row>
    <row r="228" spans="1:9" x14ac:dyDescent="0.25">
      <c r="A228" s="143" t="s">
        <v>966</v>
      </c>
      <c r="B228" s="144" t="s">
        <v>660</v>
      </c>
      <c r="C228" s="162" t="s">
        <v>585</v>
      </c>
      <c r="D228" s="144" t="s">
        <v>664</v>
      </c>
      <c r="E228" s="163">
        <v>17750</v>
      </c>
      <c r="F228" s="147">
        <f t="shared" si="12"/>
        <v>1.6</v>
      </c>
      <c r="G228" s="147">
        <f t="shared" si="11"/>
        <v>1.6</v>
      </c>
      <c r="H228" s="147">
        <f t="shared" si="10"/>
        <v>28400</v>
      </c>
      <c r="I228" s="150">
        <v>28400</v>
      </c>
    </row>
    <row r="229" spans="1:9" x14ac:dyDescent="0.25">
      <c r="A229" s="143" t="s">
        <v>967</v>
      </c>
      <c r="B229" s="144" t="s">
        <v>660</v>
      </c>
      <c r="C229" s="162" t="s">
        <v>586</v>
      </c>
      <c r="D229" s="144" t="s">
        <v>664</v>
      </c>
      <c r="E229" s="163">
        <v>2250</v>
      </c>
      <c r="F229" s="147">
        <f t="shared" si="12"/>
        <v>0.9</v>
      </c>
      <c r="G229" s="147">
        <f t="shared" si="11"/>
        <v>0.9</v>
      </c>
      <c r="H229" s="147">
        <f t="shared" si="10"/>
        <v>2025</v>
      </c>
      <c r="I229" s="150">
        <v>2025</v>
      </c>
    </row>
    <row r="230" spans="1:9" x14ac:dyDescent="0.25">
      <c r="A230" s="143" t="s">
        <v>968</v>
      </c>
      <c r="B230" s="144" t="s">
        <v>660</v>
      </c>
      <c r="C230" s="162" t="s">
        <v>1425</v>
      </c>
      <c r="D230" s="144" t="s">
        <v>663</v>
      </c>
      <c r="E230" s="163">
        <v>22</v>
      </c>
      <c r="F230" s="147">
        <f t="shared" si="12"/>
        <v>4.5</v>
      </c>
      <c r="G230" s="147">
        <f t="shared" si="11"/>
        <v>4.5</v>
      </c>
      <c r="H230" s="147">
        <f t="shared" si="10"/>
        <v>99</v>
      </c>
      <c r="I230" s="150">
        <v>99</v>
      </c>
    </row>
    <row r="231" spans="1:9" x14ac:dyDescent="0.25">
      <c r="A231" s="143" t="s">
        <v>969</v>
      </c>
      <c r="B231" s="144" t="s">
        <v>660</v>
      </c>
      <c r="C231" s="162" t="s">
        <v>1426</v>
      </c>
      <c r="D231" s="144" t="s">
        <v>663</v>
      </c>
      <c r="E231" s="163">
        <v>2106</v>
      </c>
      <c r="F231" s="147">
        <f t="shared" si="12"/>
        <v>3.1999999999999997</v>
      </c>
      <c r="G231" s="147">
        <f t="shared" si="11"/>
        <v>3.1999999999999997</v>
      </c>
      <c r="H231" s="147">
        <f t="shared" si="10"/>
        <v>6739.2</v>
      </c>
      <c r="I231" s="150">
        <v>6739.2</v>
      </c>
    </row>
    <row r="232" spans="1:9" x14ac:dyDescent="0.25">
      <c r="A232" s="143" t="s">
        <v>970</v>
      </c>
      <c r="B232" s="144" t="s">
        <v>660</v>
      </c>
      <c r="C232" s="162" t="s">
        <v>1427</v>
      </c>
      <c r="D232" s="144" t="s">
        <v>663</v>
      </c>
      <c r="E232" s="163">
        <v>1</v>
      </c>
      <c r="F232" s="147">
        <f t="shared" si="12"/>
        <v>255</v>
      </c>
      <c r="G232" s="147">
        <f t="shared" si="11"/>
        <v>255</v>
      </c>
      <c r="H232" s="147">
        <f t="shared" si="10"/>
        <v>255</v>
      </c>
      <c r="I232" s="150">
        <v>255</v>
      </c>
    </row>
    <row r="233" spans="1:9" x14ac:dyDescent="0.25">
      <c r="A233" s="143" t="s">
        <v>971</v>
      </c>
      <c r="B233" s="144" t="s">
        <v>660</v>
      </c>
      <c r="C233" s="162" t="s">
        <v>587</v>
      </c>
      <c r="D233" s="144" t="s">
        <v>663</v>
      </c>
      <c r="E233" s="163">
        <v>34</v>
      </c>
      <c r="F233" s="147">
        <f t="shared" si="12"/>
        <v>385</v>
      </c>
      <c r="G233" s="147">
        <f t="shared" si="11"/>
        <v>385</v>
      </c>
      <c r="H233" s="147">
        <f t="shared" ref="H233:H292" si="13">E233*G233</f>
        <v>13090</v>
      </c>
      <c r="I233" s="150">
        <v>13090</v>
      </c>
    </row>
    <row r="234" spans="1:9" x14ac:dyDescent="0.25">
      <c r="A234" s="143" t="s">
        <v>972</v>
      </c>
      <c r="B234" s="144" t="s">
        <v>660</v>
      </c>
      <c r="C234" s="162" t="s">
        <v>589</v>
      </c>
      <c r="D234" s="144" t="s">
        <v>663</v>
      </c>
      <c r="E234" s="163">
        <v>7</v>
      </c>
      <c r="F234" s="147">
        <f t="shared" si="12"/>
        <v>13</v>
      </c>
      <c r="G234" s="147">
        <f t="shared" si="11"/>
        <v>13</v>
      </c>
      <c r="H234" s="147">
        <f t="shared" si="13"/>
        <v>91</v>
      </c>
      <c r="I234" s="150">
        <v>91</v>
      </c>
    </row>
    <row r="235" spans="1:9" x14ac:dyDescent="0.25">
      <c r="A235" s="143" t="s">
        <v>973</v>
      </c>
      <c r="B235" s="144" t="s">
        <v>660</v>
      </c>
      <c r="C235" s="162" t="s">
        <v>216</v>
      </c>
      <c r="D235" s="144" t="s">
        <v>663</v>
      </c>
      <c r="E235" s="163">
        <v>588</v>
      </c>
      <c r="F235" s="147">
        <f t="shared" si="12"/>
        <v>8</v>
      </c>
      <c r="G235" s="147">
        <f t="shared" si="11"/>
        <v>8</v>
      </c>
      <c r="H235" s="147">
        <f t="shared" si="13"/>
        <v>4704</v>
      </c>
      <c r="I235" s="150">
        <v>4704</v>
      </c>
    </row>
    <row r="236" spans="1:9" x14ac:dyDescent="0.25">
      <c r="A236" s="143" t="s">
        <v>974</v>
      </c>
      <c r="B236" s="144" t="s">
        <v>660</v>
      </c>
      <c r="C236" s="162" t="s">
        <v>1428</v>
      </c>
      <c r="D236" s="144" t="s">
        <v>661</v>
      </c>
      <c r="E236" s="163">
        <v>120</v>
      </c>
      <c r="F236" s="147">
        <f t="shared" si="12"/>
        <v>1.6</v>
      </c>
      <c r="G236" s="147">
        <f t="shared" si="11"/>
        <v>1.6</v>
      </c>
      <c r="H236" s="147">
        <f t="shared" si="13"/>
        <v>192</v>
      </c>
      <c r="I236" s="150">
        <v>192</v>
      </c>
    </row>
    <row r="237" spans="1:9" x14ac:dyDescent="0.25">
      <c r="A237" s="143" t="s">
        <v>975</v>
      </c>
      <c r="B237" s="144" t="s">
        <v>660</v>
      </c>
      <c r="C237" s="162" t="s">
        <v>1429</v>
      </c>
      <c r="D237" s="144" t="s">
        <v>661</v>
      </c>
      <c r="E237" s="163">
        <v>9312</v>
      </c>
      <c r="F237" s="147">
        <f t="shared" si="12"/>
        <v>0.3</v>
      </c>
      <c r="G237" s="147">
        <f t="shared" si="11"/>
        <v>0.3</v>
      </c>
      <c r="H237" s="147">
        <f t="shared" si="13"/>
        <v>2793.6</v>
      </c>
      <c r="I237" s="150">
        <v>2793.6</v>
      </c>
    </row>
    <row r="238" spans="1:9" x14ac:dyDescent="0.25">
      <c r="A238" s="143" t="s">
        <v>976</v>
      </c>
      <c r="B238" s="144" t="s">
        <v>660</v>
      </c>
      <c r="C238" s="162" t="s">
        <v>1430</v>
      </c>
      <c r="D238" s="144" t="s">
        <v>661</v>
      </c>
      <c r="E238" s="163">
        <v>684</v>
      </c>
      <c r="F238" s="147">
        <f t="shared" si="12"/>
        <v>0.3</v>
      </c>
      <c r="G238" s="147">
        <f t="shared" si="11"/>
        <v>0.3</v>
      </c>
      <c r="H238" s="147">
        <f t="shared" si="13"/>
        <v>205.2</v>
      </c>
      <c r="I238" s="150">
        <v>205.2</v>
      </c>
    </row>
    <row r="239" spans="1:9" x14ac:dyDescent="0.25">
      <c r="A239" s="143" t="s">
        <v>977</v>
      </c>
      <c r="B239" s="144" t="s">
        <v>660</v>
      </c>
      <c r="C239" s="181" t="s">
        <v>594</v>
      </c>
      <c r="D239" s="144" t="s">
        <v>665</v>
      </c>
      <c r="E239" s="163">
        <v>400</v>
      </c>
      <c r="F239" s="147">
        <f t="shared" si="12"/>
        <v>1.6</v>
      </c>
      <c r="G239" s="147">
        <f t="shared" si="11"/>
        <v>1.6</v>
      </c>
      <c r="H239" s="147">
        <f t="shared" si="13"/>
        <v>640</v>
      </c>
      <c r="I239" s="155">
        <v>640</v>
      </c>
    </row>
    <row r="240" spans="1:9" x14ac:dyDescent="0.25">
      <c r="A240" s="143" t="s">
        <v>978</v>
      </c>
      <c r="B240" s="144" t="s">
        <v>660</v>
      </c>
      <c r="C240" s="162" t="s">
        <v>595</v>
      </c>
      <c r="D240" s="144" t="s">
        <v>661</v>
      </c>
      <c r="E240" s="163">
        <v>7356</v>
      </c>
      <c r="F240" s="147">
        <f t="shared" si="12"/>
        <v>0.8</v>
      </c>
      <c r="G240" s="147">
        <f t="shared" si="11"/>
        <v>0.8</v>
      </c>
      <c r="H240" s="147">
        <f t="shared" si="13"/>
        <v>5884.8</v>
      </c>
      <c r="I240" s="150">
        <v>5884.8</v>
      </c>
    </row>
    <row r="241" spans="1:9" x14ac:dyDescent="0.25">
      <c r="A241" s="143" t="s">
        <v>979</v>
      </c>
      <c r="B241" s="144" t="s">
        <v>660</v>
      </c>
      <c r="C241" s="162" t="s">
        <v>1400</v>
      </c>
      <c r="D241" s="144" t="s">
        <v>661</v>
      </c>
      <c r="E241" s="163">
        <v>2048</v>
      </c>
      <c r="F241" s="147">
        <f t="shared" si="12"/>
        <v>2</v>
      </c>
      <c r="G241" s="147">
        <f t="shared" si="11"/>
        <v>2</v>
      </c>
      <c r="H241" s="147">
        <f t="shared" si="13"/>
        <v>4096</v>
      </c>
      <c r="I241" s="150">
        <v>4096</v>
      </c>
    </row>
    <row r="242" spans="1:9" x14ac:dyDescent="0.25">
      <c r="A242" s="143" t="s">
        <v>980</v>
      </c>
      <c r="B242" s="144" t="s">
        <v>660</v>
      </c>
      <c r="C242" s="162" t="s">
        <v>1401</v>
      </c>
      <c r="D242" s="144" t="s">
        <v>661</v>
      </c>
      <c r="E242" s="163">
        <v>7482</v>
      </c>
      <c r="F242" s="147">
        <f t="shared" si="12"/>
        <v>1.6</v>
      </c>
      <c r="G242" s="147">
        <f t="shared" si="11"/>
        <v>1.6</v>
      </c>
      <c r="H242" s="147">
        <f t="shared" si="13"/>
        <v>11971.2</v>
      </c>
      <c r="I242" s="150">
        <v>11971.2</v>
      </c>
    </row>
    <row r="243" spans="1:9" x14ac:dyDescent="0.25">
      <c r="A243" s="143" t="s">
        <v>981</v>
      </c>
      <c r="B243" s="144" t="s">
        <v>660</v>
      </c>
      <c r="C243" s="162" t="s">
        <v>1402</v>
      </c>
      <c r="D243" s="144" t="s">
        <v>661</v>
      </c>
      <c r="E243" s="163">
        <v>1800</v>
      </c>
      <c r="F243" s="147">
        <f t="shared" si="12"/>
        <v>1.6</v>
      </c>
      <c r="G243" s="147">
        <f t="shared" si="11"/>
        <v>1.6</v>
      </c>
      <c r="H243" s="147">
        <f t="shared" si="13"/>
        <v>2880</v>
      </c>
      <c r="I243" s="150">
        <v>2880</v>
      </c>
    </row>
    <row r="244" spans="1:9" x14ac:dyDescent="0.25">
      <c r="A244" s="143" t="s">
        <v>982</v>
      </c>
      <c r="B244" s="144" t="s">
        <v>660</v>
      </c>
      <c r="C244" s="162" t="s">
        <v>1403</v>
      </c>
      <c r="D244" s="144" t="s">
        <v>661</v>
      </c>
      <c r="E244" s="163">
        <v>14</v>
      </c>
      <c r="F244" s="147">
        <f t="shared" si="12"/>
        <v>158</v>
      </c>
      <c r="G244" s="147">
        <f t="shared" si="11"/>
        <v>158</v>
      </c>
      <c r="H244" s="147">
        <f t="shared" si="13"/>
        <v>2212</v>
      </c>
      <c r="I244" s="150">
        <v>2212</v>
      </c>
    </row>
    <row r="245" spans="1:9" x14ac:dyDescent="0.25">
      <c r="A245" s="143" t="s">
        <v>983</v>
      </c>
      <c r="B245" s="144" t="s">
        <v>660</v>
      </c>
      <c r="C245" s="162" t="s">
        <v>597</v>
      </c>
      <c r="D245" s="144" t="s">
        <v>661</v>
      </c>
      <c r="E245" s="163">
        <v>40</v>
      </c>
      <c r="F245" s="147">
        <f t="shared" si="12"/>
        <v>2.5</v>
      </c>
      <c r="G245" s="147">
        <f t="shared" si="11"/>
        <v>2.5</v>
      </c>
      <c r="H245" s="147">
        <f t="shared" si="13"/>
        <v>100</v>
      </c>
      <c r="I245" s="150">
        <v>100</v>
      </c>
    </row>
    <row r="246" spans="1:9" x14ac:dyDescent="0.25">
      <c r="A246" s="143" t="s">
        <v>984</v>
      </c>
      <c r="B246" s="144" t="s">
        <v>660</v>
      </c>
      <c r="C246" s="162" t="s">
        <v>1404</v>
      </c>
      <c r="D246" s="144" t="s">
        <v>661</v>
      </c>
      <c r="E246" s="163">
        <v>26</v>
      </c>
      <c r="F246" s="147">
        <f t="shared" si="12"/>
        <v>7.5</v>
      </c>
      <c r="G246" s="147">
        <f t="shared" si="11"/>
        <v>7.5</v>
      </c>
      <c r="H246" s="147">
        <f t="shared" si="13"/>
        <v>195</v>
      </c>
      <c r="I246" s="150">
        <v>195</v>
      </c>
    </row>
    <row r="247" spans="1:9" x14ac:dyDescent="0.25">
      <c r="A247" s="143" t="s">
        <v>985</v>
      </c>
      <c r="B247" s="144" t="s">
        <v>660</v>
      </c>
      <c r="C247" s="162" t="s">
        <v>1405</v>
      </c>
      <c r="D247" s="144" t="s">
        <v>661</v>
      </c>
      <c r="E247" s="163">
        <v>68</v>
      </c>
      <c r="F247" s="147">
        <f t="shared" si="12"/>
        <v>7.5</v>
      </c>
      <c r="G247" s="147">
        <f t="shared" si="11"/>
        <v>7.5</v>
      </c>
      <c r="H247" s="147">
        <f t="shared" si="13"/>
        <v>510</v>
      </c>
      <c r="I247" s="150">
        <v>510</v>
      </c>
    </row>
    <row r="248" spans="1:9" x14ac:dyDescent="0.25">
      <c r="A248" s="143" t="s">
        <v>986</v>
      </c>
      <c r="B248" s="144" t="s">
        <v>660</v>
      </c>
      <c r="C248" s="162" t="s">
        <v>1406</v>
      </c>
      <c r="D248" s="144" t="s">
        <v>661</v>
      </c>
      <c r="E248" s="163">
        <v>780</v>
      </c>
      <c r="F248" s="147">
        <f t="shared" si="12"/>
        <v>14</v>
      </c>
      <c r="G248" s="147">
        <f t="shared" si="11"/>
        <v>14</v>
      </c>
      <c r="H248" s="147">
        <f t="shared" si="13"/>
        <v>10920</v>
      </c>
      <c r="I248" s="150">
        <v>10920</v>
      </c>
    </row>
    <row r="249" spans="1:9" x14ac:dyDescent="0.25">
      <c r="A249" s="143" t="s">
        <v>987</v>
      </c>
      <c r="B249" s="144" t="s">
        <v>660</v>
      </c>
      <c r="C249" s="162" t="s">
        <v>1407</v>
      </c>
      <c r="D249" s="144" t="s">
        <v>661</v>
      </c>
      <c r="E249" s="163">
        <v>384</v>
      </c>
      <c r="F249" s="147">
        <f t="shared" si="12"/>
        <v>7.5</v>
      </c>
      <c r="G249" s="147">
        <f t="shared" si="11"/>
        <v>7.5</v>
      </c>
      <c r="H249" s="147">
        <f t="shared" si="13"/>
        <v>2880</v>
      </c>
      <c r="I249" s="150">
        <v>2880</v>
      </c>
    </row>
    <row r="250" spans="1:9" x14ac:dyDescent="0.25">
      <c r="A250" s="143" t="s">
        <v>988</v>
      </c>
      <c r="B250" s="144" t="s">
        <v>660</v>
      </c>
      <c r="C250" s="162" t="s">
        <v>1408</v>
      </c>
      <c r="D250" s="144" t="s">
        <v>661</v>
      </c>
      <c r="E250" s="163">
        <v>457</v>
      </c>
      <c r="F250" s="147">
        <f t="shared" si="12"/>
        <v>9.5</v>
      </c>
      <c r="G250" s="147">
        <f t="shared" si="11"/>
        <v>9.5</v>
      </c>
      <c r="H250" s="147">
        <f t="shared" si="13"/>
        <v>4341.5</v>
      </c>
      <c r="I250" s="150">
        <v>4341.5</v>
      </c>
    </row>
    <row r="251" spans="1:9" x14ac:dyDescent="0.25">
      <c r="A251" s="143" t="s">
        <v>989</v>
      </c>
      <c r="B251" s="144" t="s">
        <v>660</v>
      </c>
      <c r="C251" s="162" t="s">
        <v>1409</v>
      </c>
      <c r="D251" s="144" t="s">
        <v>661</v>
      </c>
      <c r="E251" s="163">
        <v>888</v>
      </c>
      <c r="F251" s="147">
        <f t="shared" si="12"/>
        <v>1.5999999999999999</v>
      </c>
      <c r="G251" s="147">
        <f t="shared" si="11"/>
        <v>1.5999999999999999</v>
      </c>
      <c r="H251" s="147">
        <f t="shared" si="13"/>
        <v>1420.8</v>
      </c>
      <c r="I251" s="150">
        <v>1420.8</v>
      </c>
    </row>
    <row r="252" spans="1:9" x14ac:dyDescent="0.25">
      <c r="A252" s="143" t="s">
        <v>990</v>
      </c>
      <c r="B252" s="144" t="s">
        <v>660</v>
      </c>
      <c r="C252" s="162" t="s">
        <v>1410</v>
      </c>
      <c r="D252" s="144" t="s">
        <v>661</v>
      </c>
      <c r="E252" s="163">
        <v>24</v>
      </c>
      <c r="F252" s="147">
        <f t="shared" si="12"/>
        <v>7.5</v>
      </c>
      <c r="G252" s="147">
        <f t="shared" si="11"/>
        <v>7.5</v>
      </c>
      <c r="H252" s="147">
        <f t="shared" si="13"/>
        <v>180</v>
      </c>
      <c r="I252" s="150">
        <v>180</v>
      </c>
    </row>
    <row r="253" spans="1:9" x14ac:dyDescent="0.25">
      <c r="A253" s="143" t="s">
        <v>991</v>
      </c>
      <c r="B253" s="144" t="s">
        <v>660</v>
      </c>
      <c r="C253" s="162" t="s">
        <v>602</v>
      </c>
      <c r="D253" s="144" t="s">
        <v>661</v>
      </c>
      <c r="E253" s="163">
        <v>83</v>
      </c>
      <c r="F253" s="147">
        <f t="shared" si="12"/>
        <v>1.3</v>
      </c>
      <c r="G253" s="147">
        <f t="shared" si="11"/>
        <v>1.3</v>
      </c>
      <c r="H253" s="147">
        <f t="shared" si="13"/>
        <v>107.9</v>
      </c>
      <c r="I253" s="150">
        <v>107.9</v>
      </c>
    </row>
    <row r="254" spans="1:9" x14ac:dyDescent="0.25">
      <c r="A254" s="143" t="s">
        <v>992</v>
      </c>
      <c r="B254" s="144" t="s">
        <v>660</v>
      </c>
      <c r="C254" s="162" t="s">
        <v>603</v>
      </c>
      <c r="D254" s="144" t="s">
        <v>661</v>
      </c>
      <c r="E254" s="163">
        <v>8</v>
      </c>
      <c r="F254" s="147">
        <f t="shared" si="12"/>
        <v>2.5</v>
      </c>
      <c r="G254" s="147">
        <f t="shared" si="11"/>
        <v>2.5</v>
      </c>
      <c r="H254" s="147">
        <f t="shared" si="13"/>
        <v>20</v>
      </c>
      <c r="I254" s="150">
        <v>20</v>
      </c>
    </row>
    <row r="255" spans="1:9" x14ac:dyDescent="0.25">
      <c r="A255" s="143" t="s">
        <v>993</v>
      </c>
      <c r="B255" s="144" t="s">
        <v>660</v>
      </c>
      <c r="C255" s="162" t="s">
        <v>606</v>
      </c>
      <c r="D255" s="144" t="s">
        <v>661</v>
      </c>
      <c r="E255" s="163">
        <v>170</v>
      </c>
      <c r="F255" s="147">
        <f t="shared" si="12"/>
        <v>3.3</v>
      </c>
      <c r="G255" s="147">
        <f t="shared" si="11"/>
        <v>3.3</v>
      </c>
      <c r="H255" s="147">
        <f t="shared" si="13"/>
        <v>561</v>
      </c>
      <c r="I255" s="150">
        <v>561</v>
      </c>
    </row>
    <row r="256" spans="1:9" x14ac:dyDescent="0.25">
      <c r="A256" s="143" t="s">
        <v>994</v>
      </c>
      <c r="B256" s="144" t="s">
        <v>660</v>
      </c>
      <c r="C256" s="162" t="s">
        <v>607</v>
      </c>
      <c r="D256" s="144" t="s">
        <v>661</v>
      </c>
      <c r="E256" s="163">
        <v>9920</v>
      </c>
      <c r="F256" s="147">
        <f t="shared" si="12"/>
        <v>0.9</v>
      </c>
      <c r="G256" s="147">
        <f t="shared" si="11"/>
        <v>0.9</v>
      </c>
      <c r="H256" s="147">
        <f t="shared" si="13"/>
        <v>8928</v>
      </c>
      <c r="I256" s="150">
        <v>8928</v>
      </c>
    </row>
    <row r="257" spans="1:9" x14ac:dyDescent="0.25">
      <c r="A257" s="143" t="s">
        <v>995</v>
      </c>
      <c r="B257" s="144" t="s">
        <v>660</v>
      </c>
      <c r="C257" s="162" t="s">
        <v>610</v>
      </c>
      <c r="D257" s="144" t="s">
        <v>661</v>
      </c>
      <c r="E257" s="163">
        <v>126</v>
      </c>
      <c r="F257" s="147">
        <f t="shared" si="12"/>
        <v>1.5999999999999999</v>
      </c>
      <c r="G257" s="147">
        <f t="shared" si="11"/>
        <v>1.5999999999999999</v>
      </c>
      <c r="H257" s="147">
        <f t="shared" si="13"/>
        <v>201.6</v>
      </c>
      <c r="I257" s="150">
        <v>201.6</v>
      </c>
    </row>
    <row r="258" spans="1:9" x14ac:dyDescent="0.25">
      <c r="A258" s="143" t="s">
        <v>996</v>
      </c>
      <c r="B258" s="144" t="s">
        <v>660</v>
      </c>
      <c r="C258" s="162" t="s">
        <v>611</v>
      </c>
      <c r="D258" s="144" t="s">
        <v>661</v>
      </c>
      <c r="E258" s="163">
        <v>24</v>
      </c>
      <c r="F258" s="147">
        <f t="shared" si="12"/>
        <v>3.5</v>
      </c>
      <c r="G258" s="147">
        <f t="shared" si="11"/>
        <v>3.5</v>
      </c>
      <c r="H258" s="147">
        <f t="shared" si="13"/>
        <v>84</v>
      </c>
      <c r="I258" s="150">
        <v>84</v>
      </c>
    </row>
    <row r="259" spans="1:9" x14ac:dyDescent="0.25">
      <c r="A259" s="143" t="s">
        <v>997</v>
      </c>
      <c r="B259" s="144" t="s">
        <v>660</v>
      </c>
      <c r="C259" s="162" t="s">
        <v>221</v>
      </c>
      <c r="D259" s="144" t="s">
        <v>661</v>
      </c>
      <c r="E259" s="163">
        <v>900</v>
      </c>
      <c r="F259" s="147">
        <f t="shared" si="12"/>
        <v>1</v>
      </c>
      <c r="G259" s="147">
        <f t="shared" si="11"/>
        <v>1</v>
      </c>
      <c r="H259" s="147">
        <f t="shared" si="13"/>
        <v>900</v>
      </c>
      <c r="I259" s="150">
        <v>900</v>
      </c>
    </row>
    <row r="260" spans="1:9" x14ac:dyDescent="0.25">
      <c r="A260" s="143" t="s">
        <v>998</v>
      </c>
      <c r="B260" s="144" t="s">
        <v>660</v>
      </c>
      <c r="C260" s="162" t="s">
        <v>222</v>
      </c>
      <c r="D260" s="144" t="s">
        <v>661</v>
      </c>
      <c r="E260" s="163">
        <v>1212</v>
      </c>
      <c r="F260" s="147">
        <f t="shared" si="12"/>
        <v>1.1000000000000001</v>
      </c>
      <c r="G260" s="147">
        <f t="shared" si="11"/>
        <v>1.1000000000000001</v>
      </c>
      <c r="H260" s="147">
        <f t="shared" si="13"/>
        <v>1333.2</v>
      </c>
      <c r="I260" s="150">
        <v>1333.2</v>
      </c>
    </row>
    <row r="261" spans="1:9" x14ac:dyDescent="0.25">
      <c r="A261" s="143" t="s">
        <v>999</v>
      </c>
      <c r="B261" s="144" t="s">
        <v>660</v>
      </c>
      <c r="C261" s="162" t="s">
        <v>612</v>
      </c>
      <c r="D261" s="144" t="s">
        <v>661</v>
      </c>
      <c r="E261" s="163">
        <v>111</v>
      </c>
      <c r="F261" s="147">
        <f t="shared" si="12"/>
        <v>2.8000000000000003</v>
      </c>
      <c r="G261" s="147">
        <f t="shared" si="11"/>
        <v>2.8000000000000003</v>
      </c>
      <c r="H261" s="147">
        <f t="shared" si="13"/>
        <v>310.8</v>
      </c>
      <c r="I261" s="150">
        <v>310.8</v>
      </c>
    </row>
    <row r="262" spans="1:9" x14ac:dyDescent="0.25">
      <c r="A262" s="143" t="s">
        <v>1000</v>
      </c>
      <c r="B262" s="144" t="s">
        <v>660</v>
      </c>
      <c r="C262" s="162" t="s">
        <v>1411</v>
      </c>
      <c r="D262" s="144" t="s">
        <v>661</v>
      </c>
      <c r="E262" s="163">
        <v>10</v>
      </c>
      <c r="F262" s="147">
        <f t="shared" si="12"/>
        <v>1.5</v>
      </c>
      <c r="G262" s="147">
        <f t="shared" si="11"/>
        <v>1.5</v>
      </c>
      <c r="H262" s="147">
        <f t="shared" si="13"/>
        <v>15</v>
      </c>
      <c r="I262" s="150">
        <v>15</v>
      </c>
    </row>
    <row r="263" spans="1:9" x14ac:dyDescent="0.25">
      <c r="A263" s="143" t="s">
        <v>1001</v>
      </c>
      <c r="B263" s="144" t="s">
        <v>660</v>
      </c>
      <c r="C263" s="162" t="s">
        <v>1412</v>
      </c>
      <c r="D263" s="144" t="s">
        <v>661</v>
      </c>
      <c r="E263" s="163">
        <v>138</v>
      </c>
      <c r="F263" s="147">
        <f t="shared" si="12"/>
        <v>2</v>
      </c>
      <c r="G263" s="147">
        <f t="shared" si="11"/>
        <v>2</v>
      </c>
      <c r="H263" s="147">
        <f t="shared" si="13"/>
        <v>276</v>
      </c>
      <c r="I263" s="150">
        <v>276</v>
      </c>
    </row>
    <row r="264" spans="1:9" x14ac:dyDescent="0.25">
      <c r="A264" s="143" t="s">
        <v>1002</v>
      </c>
      <c r="B264" s="144" t="s">
        <v>660</v>
      </c>
      <c r="C264" s="162" t="s">
        <v>614</v>
      </c>
      <c r="D264" s="144" t="s">
        <v>661</v>
      </c>
      <c r="E264" s="163">
        <v>95</v>
      </c>
      <c r="F264" s="147">
        <f t="shared" si="12"/>
        <v>0.8</v>
      </c>
      <c r="G264" s="147">
        <f t="shared" si="11"/>
        <v>0.8</v>
      </c>
      <c r="H264" s="147">
        <f t="shared" si="13"/>
        <v>76</v>
      </c>
      <c r="I264" s="150">
        <v>76</v>
      </c>
    </row>
    <row r="265" spans="1:9" x14ac:dyDescent="0.25">
      <c r="A265" s="143" t="s">
        <v>1003</v>
      </c>
      <c r="B265" s="144" t="s">
        <v>660</v>
      </c>
      <c r="C265" s="162" t="s">
        <v>620</v>
      </c>
      <c r="D265" s="144" t="s">
        <v>661</v>
      </c>
      <c r="E265" s="163">
        <v>21</v>
      </c>
      <c r="F265" s="147">
        <f t="shared" si="12"/>
        <v>1.5</v>
      </c>
      <c r="G265" s="147">
        <f t="shared" si="11"/>
        <v>1.5</v>
      </c>
      <c r="H265" s="147">
        <f t="shared" si="13"/>
        <v>31.5</v>
      </c>
      <c r="I265" s="150">
        <v>31.5</v>
      </c>
    </row>
    <row r="266" spans="1:9" x14ac:dyDescent="0.25">
      <c r="A266" s="143" t="s">
        <v>1004</v>
      </c>
      <c r="B266" s="144" t="s">
        <v>660</v>
      </c>
      <c r="C266" s="162" t="s">
        <v>621</v>
      </c>
      <c r="D266" s="144" t="s">
        <v>661</v>
      </c>
      <c r="E266" s="163">
        <v>460</v>
      </c>
      <c r="F266" s="147">
        <f t="shared" si="12"/>
        <v>3</v>
      </c>
      <c r="G266" s="147">
        <f t="shared" si="11"/>
        <v>3</v>
      </c>
      <c r="H266" s="147">
        <f t="shared" si="13"/>
        <v>1380</v>
      </c>
      <c r="I266" s="150">
        <v>1380</v>
      </c>
    </row>
    <row r="267" spans="1:9" x14ac:dyDescent="0.25">
      <c r="A267" s="143" t="s">
        <v>1005</v>
      </c>
      <c r="B267" s="144" t="s">
        <v>660</v>
      </c>
      <c r="C267" s="162" t="s">
        <v>1413</v>
      </c>
      <c r="D267" s="144" t="s">
        <v>661</v>
      </c>
      <c r="E267" s="163">
        <v>4945</v>
      </c>
      <c r="F267" s="147">
        <f t="shared" si="12"/>
        <v>1</v>
      </c>
      <c r="G267" s="147">
        <f t="shared" si="11"/>
        <v>1</v>
      </c>
      <c r="H267" s="147">
        <f t="shared" si="13"/>
        <v>4945</v>
      </c>
      <c r="I267" s="150">
        <v>4945</v>
      </c>
    </row>
    <row r="268" spans="1:9" x14ac:dyDescent="0.25">
      <c r="A268" s="143" t="s">
        <v>1006</v>
      </c>
      <c r="B268" s="144" t="s">
        <v>660</v>
      </c>
      <c r="C268" s="162" t="s">
        <v>1383</v>
      </c>
      <c r="D268" s="144" t="s">
        <v>661</v>
      </c>
      <c r="E268" s="163">
        <v>17892</v>
      </c>
      <c r="F268" s="147">
        <f t="shared" si="12"/>
        <v>1.5</v>
      </c>
      <c r="G268" s="147">
        <f t="shared" si="11"/>
        <v>1.5</v>
      </c>
      <c r="H268" s="147">
        <f t="shared" si="13"/>
        <v>26838</v>
      </c>
      <c r="I268" s="155">
        <v>26838</v>
      </c>
    </row>
    <row r="269" spans="1:9" x14ac:dyDescent="0.25">
      <c r="A269" s="143" t="s">
        <v>1007</v>
      </c>
      <c r="B269" s="144" t="s">
        <v>660</v>
      </c>
      <c r="C269" s="162" t="s">
        <v>1384</v>
      </c>
      <c r="D269" s="144" t="s">
        <v>661</v>
      </c>
      <c r="E269" s="163">
        <v>4872</v>
      </c>
      <c r="F269" s="147">
        <f t="shared" si="12"/>
        <v>1.8</v>
      </c>
      <c r="G269" s="147">
        <f t="shared" ref="G269:G284" si="14">F269</f>
        <v>1.8</v>
      </c>
      <c r="H269" s="147">
        <f t="shared" si="13"/>
        <v>8769.6</v>
      </c>
      <c r="I269" s="150">
        <v>8769.6</v>
      </c>
    </row>
    <row r="270" spans="1:9" x14ac:dyDescent="0.25">
      <c r="A270" s="143" t="s">
        <v>1008</v>
      </c>
      <c r="B270" s="144" t="s">
        <v>660</v>
      </c>
      <c r="C270" s="162" t="s">
        <v>1385</v>
      </c>
      <c r="D270" s="144" t="s">
        <v>661</v>
      </c>
      <c r="E270" s="163">
        <v>2400</v>
      </c>
      <c r="F270" s="147">
        <f t="shared" ref="F270:F292" si="15">I270/E270</f>
        <v>1.8</v>
      </c>
      <c r="G270" s="147">
        <f t="shared" si="14"/>
        <v>1.8</v>
      </c>
      <c r="H270" s="147">
        <f t="shared" si="13"/>
        <v>4320</v>
      </c>
      <c r="I270" s="150">
        <v>4320</v>
      </c>
    </row>
    <row r="271" spans="1:9" x14ac:dyDescent="0.25">
      <c r="A271" s="143" t="s">
        <v>1009</v>
      </c>
      <c r="B271" s="144" t="s">
        <v>660</v>
      </c>
      <c r="C271" s="162" t="s">
        <v>1386</v>
      </c>
      <c r="D271" s="144" t="s">
        <v>661</v>
      </c>
      <c r="E271" s="163">
        <v>912</v>
      </c>
      <c r="F271" s="147">
        <f t="shared" si="15"/>
        <v>1.4907894736842104</v>
      </c>
      <c r="G271" s="147">
        <f t="shared" si="14"/>
        <v>1.4907894736842104</v>
      </c>
      <c r="H271" s="147">
        <f t="shared" si="13"/>
        <v>1359.6</v>
      </c>
      <c r="I271" s="150">
        <v>1359.6</v>
      </c>
    </row>
    <row r="272" spans="1:9" x14ac:dyDescent="0.25">
      <c r="A272" s="143" t="s">
        <v>1010</v>
      </c>
      <c r="B272" s="144" t="s">
        <v>660</v>
      </c>
      <c r="C272" s="162" t="s">
        <v>1387</v>
      </c>
      <c r="D272" s="144" t="s">
        <v>661</v>
      </c>
      <c r="E272" s="163">
        <v>192</v>
      </c>
      <c r="F272" s="147">
        <f t="shared" si="15"/>
        <v>1.5999999999999999</v>
      </c>
      <c r="G272" s="147">
        <f t="shared" si="14"/>
        <v>1.5999999999999999</v>
      </c>
      <c r="H272" s="147">
        <f t="shared" si="13"/>
        <v>307.2</v>
      </c>
      <c r="I272" s="150">
        <v>307.2</v>
      </c>
    </row>
    <row r="273" spans="1:9" x14ac:dyDescent="0.25">
      <c r="A273" s="143" t="s">
        <v>1011</v>
      </c>
      <c r="B273" s="144" t="s">
        <v>660</v>
      </c>
      <c r="C273" s="162" t="s">
        <v>1388</v>
      </c>
      <c r="D273" s="144" t="s">
        <v>661</v>
      </c>
      <c r="E273" s="163">
        <v>456</v>
      </c>
      <c r="F273" s="147">
        <f t="shared" si="15"/>
        <v>1.5</v>
      </c>
      <c r="G273" s="147">
        <f t="shared" si="14"/>
        <v>1.5</v>
      </c>
      <c r="H273" s="147">
        <f t="shared" si="13"/>
        <v>684</v>
      </c>
      <c r="I273" s="150">
        <v>684</v>
      </c>
    </row>
    <row r="274" spans="1:9" x14ac:dyDescent="0.25">
      <c r="A274" s="143" t="s">
        <v>1012</v>
      </c>
      <c r="B274" s="144" t="s">
        <v>660</v>
      </c>
      <c r="C274" s="165" t="s">
        <v>1389</v>
      </c>
      <c r="D274" s="144" t="s">
        <v>661</v>
      </c>
      <c r="E274" s="163">
        <v>768</v>
      </c>
      <c r="F274" s="147">
        <f t="shared" si="15"/>
        <v>2.6999999999999997</v>
      </c>
      <c r="G274" s="147">
        <f t="shared" si="14"/>
        <v>2.6999999999999997</v>
      </c>
      <c r="H274" s="147">
        <f t="shared" si="13"/>
        <v>2073.6</v>
      </c>
      <c r="I274" s="150">
        <v>2073.6</v>
      </c>
    </row>
    <row r="275" spans="1:9" x14ac:dyDescent="0.25">
      <c r="A275" s="143" t="s">
        <v>1013</v>
      </c>
      <c r="B275" s="144" t="s">
        <v>660</v>
      </c>
      <c r="C275" s="165" t="s">
        <v>1390</v>
      </c>
      <c r="D275" s="144" t="s">
        <v>661</v>
      </c>
      <c r="E275" s="163">
        <v>900</v>
      </c>
      <c r="F275" s="147">
        <f t="shared" si="15"/>
        <v>2.7</v>
      </c>
      <c r="G275" s="147">
        <f t="shared" si="14"/>
        <v>2.7</v>
      </c>
      <c r="H275" s="147">
        <f t="shared" si="13"/>
        <v>2430</v>
      </c>
      <c r="I275" s="150">
        <v>2430</v>
      </c>
    </row>
    <row r="276" spans="1:9" x14ac:dyDescent="0.25">
      <c r="A276" s="143" t="s">
        <v>1014</v>
      </c>
      <c r="B276" s="144" t="s">
        <v>660</v>
      </c>
      <c r="C276" s="165" t="s">
        <v>1391</v>
      </c>
      <c r="D276" s="144" t="s">
        <v>661</v>
      </c>
      <c r="E276" s="163">
        <v>864</v>
      </c>
      <c r="F276" s="147">
        <f t="shared" si="15"/>
        <v>2.7</v>
      </c>
      <c r="G276" s="147">
        <f t="shared" si="14"/>
        <v>2.7</v>
      </c>
      <c r="H276" s="147">
        <f t="shared" si="13"/>
        <v>2332.8000000000002</v>
      </c>
      <c r="I276" s="150">
        <v>2332.8000000000002</v>
      </c>
    </row>
    <row r="277" spans="1:9" x14ac:dyDescent="0.25">
      <c r="A277" s="143" t="s">
        <v>1015</v>
      </c>
      <c r="B277" s="144" t="s">
        <v>660</v>
      </c>
      <c r="C277" s="165" t="s">
        <v>1392</v>
      </c>
      <c r="D277" s="144" t="s">
        <v>661</v>
      </c>
      <c r="E277" s="163">
        <v>742</v>
      </c>
      <c r="F277" s="147">
        <f t="shared" si="15"/>
        <v>2.7</v>
      </c>
      <c r="G277" s="147">
        <f t="shared" si="14"/>
        <v>2.7</v>
      </c>
      <c r="H277" s="147">
        <f t="shared" si="13"/>
        <v>2003.4</v>
      </c>
      <c r="I277" s="150">
        <v>2003.4</v>
      </c>
    </row>
    <row r="278" spans="1:9" x14ac:dyDescent="0.25">
      <c r="A278" s="143" t="s">
        <v>1016</v>
      </c>
      <c r="B278" s="144" t="s">
        <v>660</v>
      </c>
      <c r="C278" s="165" t="s">
        <v>1393</v>
      </c>
      <c r="D278" s="144" t="s">
        <v>661</v>
      </c>
      <c r="E278" s="163">
        <v>60</v>
      </c>
      <c r="F278" s="147">
        <f t="shared" si="15"/>
        <v>0.7</v>
      </c>
      <c r="G278" s="147">
        <f t="shared" si="14"/>
        <v>0.7</v>
      </c>
      <c r="H278" s="147">
        <f t="shared" si="13"/>
        <v>42</v>
      </c>
      <c r="I278" s="150">
        <v>42</v>
      </c>
    </row>
    <row r="279" spans="1:9" x14ac:dyDescent="0.25">
      <c r="A279" s="143" t="s">
        <v>1017</v>
      </c>
      <c r="B279" s="144" t="s">
        <v>660</v>
      </c>
      <c r="C279" s="165" t="s">
        <v>1394</v>
      </c>
      <c r="D279" s="144" t="s">
        <v>661</v>
      </c>
      <c r="E279" s="163">
        <v>1892</v>
      </c>
      <c r="F279" s="147">
        <f t="shared" si="15"/>
        <v>0.70000000000000007</v>
      </c>
      <c r="G279" s="147">
        <f t="shared" si="14"/>
        <v>0.70000000000000007</v>
      </c>
      <c r="H279" s="147">
        <f t="shared" si="13"/>
        <v>1324.4</v>
      </c>
      <c r="I279" s="150">
        <v>1324.4</v>
      </c>
    </row>
    <row r="280" spans="1:9" x14ac:dyDescent="0.25">
      <c r="A280" s="143" t="s">
        <v>1018</v>
      </c>
      <c r="B280" s="144" t="s">
        <v>660</v>
      </c>
      <c r="C280" s="165" t="s">
        <v>1395</v>
      </c>
      <c r="D280" s="144" t="s">
        <v>661</v>
      </c>
      <c r="E280" s="163">
        <v>60</v>
      </c>
      <c r="F280" s="147">
        <f t="shared" si="15"/>
        <v>2.2000000000000002</v>
      </c>
      <c r="G280" s="147">
        <f t="shared" si="14"/>
        <v>2.2000000000000002</v>
      </c>
      <c r="H280" s="147">
        <f t="shared" si="13"/>
        <v>132</v>
      </c>
      <c r="I280" s="150">
        <v>132</v>
      </c>
    </row>
    <row r="281" spans="1:9" x14ac:dyDescent="0.25">
      <c r="A281" s="143" t="s">
        <v>1019</v>
      </c>
      <c r="B281" s="144" t="s">
        <v>660</v>
      </c>
      <c r="C281" s="165" t="s">
        <v>1396</v>
      </c>
      <c r="D281" s="144" t="s">
        <v>661</v>
      </c>
      <c r="E281" s="163">
        <v>240</v>
      </c>
      <c r="F281" s="147">
        <f t="shared" si="15"/>
        <v>1.5</v>
      </c>
      <c r="G281" s="147">
        <f t="shared" si="14"/>
        <v>1.5</v>
      </c>
      <c r="H281" s="147">
        <f t="shared" si="13"/>
        <v>360</v>
      </c>
      <c r="I281" s="150">
        <v>360</v>
      </c>
    </row>
    <row r="282" spans="1:9" x14ac:dyDescent="0.25">
      <c r="A282" s="143" t="s">
        <v>1020</v>
      </c>
      <c r="B282" s="144" t="s">
        <v>660</v>
      </c>
      <c r="C282" s="165" t="s">
        <v>1397</v>
      </c>
      <c r="D282" s="144" t="s">
        <v>661</v>
      </c>
      <c r="E282" s="163">
        <v>996</v>
      </c>
      <c r="F282" s="147">
        <f t="shared" si="15"/>
        <v>0.73012048192771084</v>
      </c>
      <c r="G282" s="147">
        <f t="shared" si="14"/>
        <v>0.73012048192771084</v>
      </c>
      <c r="H282" s="147">
        <f t="shared" si="13"/>
        <v>727.2</v>
      </c>
      <c r="I282" s="150">
        <v>727.2</v>
      </c>
    </row>
    <row r="283" spans="1:9" x14ac:dyDescent="0.25">
      <c r="A283" s="143" t="s">
        <v>1021</v>
      </c>
      <c r="B283" s="144" t="s">
        <v>660</v>
      </c>
      <c r="C283" s="165" t="s">
        <v>1398</v>
      </c>
      <c r="D283" s="144" t="s">
        <v>661</v>
      </c>
      <c r="E283" s="163">
        <v>828</v>
      </c>
      <c r="F283" s="147">
        <f t="shared" si="15"/>
        <v>1.5869565217391304</v>
      </c>
      <c r="G283" s="147">
        <f t="shared" si="14"/>
        <v>1.5869565217391304</v>
      </c>
      <c r="H283" s="147">
        <f t="shared" si="13"/>
        <v>1314</v>
      </c>
      <c r="I283" s="150">
        <v>1314</v>
      </c>
    </row>
    <row r="284" spans="1:9" x14ac:dyDescent="0.25">
      <c r="A284" s="143" t="s">
        <v>1022</v>
      </c>
      <c r="B284" s="144" t="s">
        <v>660</v>
      </c>
      <c r="C284" s="165" t="s">
        <v>1399</v>
      </c>
      <c r="D284" s="144" t="s">
        <v>661</v>
      </c>
      <c r="E284" s="163">
        <v>400</v>
      </c>
      <c r="F284" s="147">
        <f t="shared" si="15"/>
        <v>1.6</v>
      </c>
      <c r="G284" s="147">
        <f t="shared" si="14"/>
        <v>1.6</v>
      </c>
      <c r="H284" s="147">
        <f t="shared" si="13"/>
        <v>640</v>
      </c>
      <c r="I284" s="150">
        <v>640</v>
      </c>
    </row>
    <row r="285" spans="1:9" x14ac:dyDescent="0.25">
      <c r="A285" s="143" t="s">
        <v>1023</v>
      </c>
      <c r="B285" s="144" t="s">
        <v>660</v>
      </c>
      <c r="C285" s="165" t="s">
        <v>1380</v>
      </c>
      <c r="D285" s="144" t="s">
        <v>661</v>
      </c>
      <c r="E285" s="166">
        <f>1381+900</f>
        <v>2281</v>
      </c>
      <c r="F285" s="147">
        <f t="shared" si="15"/>
        <v>1.0897851819377466</v>
      </c>
      <c r="G285" s="147">
        <v>1.8</v>
      </c>
      <c r="H285" s="147">
        <f t="shared" si="13"/>
        <v>4105.8</v>
      </c>
      <c r="I285" s="150">
        <v>2485.8000000000002</v>
      </c>
    </row>
    <row r="286" spans="1:9" x14ac:dyDescent="0.25">
      <c r="A286" s="143" t="s">
        <v>1024</v>
      </c>
      <c r="B286" s="144" t="s">
        <v>660</v>
      </c>
      <c r="C286" s="162" t="s">
        <v>1381</v>
      </c>
      <c r="D286" s="144" t="s">
        <v>661</v>
      </c>
      <c r="E286" s="166">
        <f>6+900</f>
        <v>906</v>
      </c>
      <c r="F286" s="147">
        <f t="shared" si="15"/>
        <v>2.6490066225165563E-2</v>
      </c>
      <c r="G286" s="147">
        <v>4</v>
      </c>
      <c r="H286" s="147">
        <f t="shared" si="13"/>
        <v>3624</v>
      </c>
      <c r="I286" s="150">
        <v>24</v>
      </c>
    </row>
    <row r="287" spans="1:9" x14ac:dyDescent="0.25">
      <c r="A287" s="143" t="s">
        <v>1025</v>
      </c>
      <c r="B287" s="144" t="s">
        <v>660</v>
      </c>
      <c r="C287" s="162" t="s">
        <v>1382</v>
      </c>
      <c r="D287" s="144" t="s">
        <v>661</v>
      </c>
      <c r="E287" s="166">
        <f>8+900</f>
        <v>908</v>
      </c>
      <c r="F287" s="147">
        <f t="shared" si="15"/>
        <v>4.8458149779735685E-2</v>
      </c>
      <c r="G287" s="147">
        <v>5.5</v>
      </c>
      <c r="H287" s="147">
        <f t="shared" si="13"/>
        <v>4994</v>
      </c>
      <c r="I287" s="150">
        <v>44</v>
      </c>
    </row>
    <row r="288" spans="1:9" x14ac:dyDescent="0.25">
      <c r="A288" s="143" t="s">
        <v>1026</v>
      </c>
      <c r="B288" s="144" t="s">
        <v>660</v>
      </c>
      <c r="C288" s="162" t="s">
        <v>1379</v>
      </c>
      <c r="D288" s="144" t="s">
        <v>661</v>
      </c>
      <c r="E288" s="166">
        <f>37+900</f>
        <v>937</v>
      </c>
      <c r="F288" s="147">
        <f t="shared" si="15"/>
        <v>0.13820704375667023</v>
      </c>
      <c r="G288" s="147">
        <v>3.5</v>
      </c>
      <c r="H288" s="147">
        <f t="shared" si="13"/>
        <v>3279.5</v>
      </c>
      <c r="I288" s="150">
        <v>129.5</v>
      </c>
    </row>
    <row r="289" spans="1:9" x14ac:dyDescent="0.25">
      <c r="A289" s="143" t="s">
        <v>1027</v>
      </c>
      <c r="B289" s="144" t="s">
        <v>660</v>
      </c>
      <c r="C289" s="162" t="s">
        <v>362</v>
      </c>
      <c r="D289" s="144" t="s">
        <v>661</v>
      </c>
      <c r="E289" s="166">
        <f>220+950</f>
        <v>1170</v>
      </c>
      <c r="F289" s="147">
        <f t="shared" si="15"/>
        <v>0.52649572649572651</v>
      </c>
      <c r="G289" s="147">
        <v>2.8</v>
      </c>
      <c r="H289" s="147">
        <f t="shared" si="13"/>
        <v>3276</v>
      </c>
      <c r="I289" s="150">
        <v>616</v>
      </c>
    </row>
    <row r="290" spans="1:9" x14ac:dyDescent="0.25">
      <c r="A290" s="143" t="s">
        <v>1028</v>
      </c>
      <c r="B290" s="144" t="s">
        <v>660</v>
      </c>
      <c r="C290" s="162" t="s">
        <v>634</v>
      </c>
      <c r="D290" s="144" t="s">
        <v>661</v>
      </c>
      <c r="E290" s="166">
        <f>2+750</f>
        <v>752</v>
      </c>
      <c r="F290" s="147">
        <f t="shared" si="15"/>
        <v>0.71808510638297873</v>
      </c>
      <c r="G290" s="147">
        <v>270</v>
      </c>
      <c r="H290" s="147">
        <f t="shared" si="13"/>
        <v>203040</v>
      </c>
      <c r="I290" s="150">
        <v>540</v>
      </c>
    </row>
    <row r="291" spans="1:9" x14ac:dyDescent="0.25">
      <c r="A291" s="143" t="s">
        <v>1029</v>
      </c>
      <c r="B291" s="144" t="s">
        <v>660</v>
      </c>
      <c r="C291" s="162" t="s">
        <v>1378</v>
      </c>
      <c r="D291" s="144" t="s">
        <v>661</v>
      </c>
      <c r="E291" s="154">
        <f>5519+900</f>
        <v>6419</v>
      </c>
      <c r="F291" s="147">
        <f t="shared" si="15"/>
        <v>6.018538713195202</v>
      </c>
      <c r="G291" s="147">
        <v>7</v>
      </c>
      <c r="H291" s="147">
        <f t="shared" si="13"/>
        <v>44933</v>
      </c>
      <c r="I291" s="150">
        <v>38633</v>
      </c>
    </row>
    <row r="292" spans="1:9" x14ac:dyDescent="0.25">
      <c r="A292" s="143" t="s">
        <v>1030</v>
      </c>
      <c r="B292" s="144" t="s">
        <v>660</v>
      </c>
      <c r="C292" s="162" t="s">
        <v>1377</v>
      </c>
      <c r="D292" s="144" t="s">
        <v>661</v>
      </c>
      <c r="E292" s="154">
        <f>1230+900</f>
        <v>2130</v>
      </c>
      <c r="F292" s="147">
        <f t="shared" si="15"/>
        <v>3.176056338028169</v>
      </c>
      <c r="G292" s="147">
        <v>5.5</v>
      </c>
      <c r="H292" s="147">
        <f t="shared" si="13"/>
        <v>11715</v>
      </c>
      <c r="I292" s="150">
        <v>6765</v>
      </c>
    </row>
    <row r="293" spans="1:9" x14ac:dyDescent="0.25">
      <c r="F293" s="168" t="s">
        <v>659</v>
      </c>
      <c r="G293" s="168"/>
      <c r="H293" s="150">
        <f>SUM(H12:H292)</f>
        <v>2010526.5545409916</v>
      </c>
      <c r="I293" s="150">
        <f>SUM(I12:I292)</f>
        <v>1161850.4000000001</v>
      </c>
    </row>
  </sheetData>
  <autoFilter ref="A9:I292"/>
  <mergeCells count="5">
    <mergeCell ref="A1:I1"/>
    <mergeCell ref="A2:I2"/>
    <mergeCell ref="E9:E11"/>
    <mergeCell ref="F9:F11"/>
    <mergeCell ref="D5:E5"/>
  </mergeCells>
  <pageMargins left="0.25" right="0.25" top="0.45833333333333331" bottom="0.75" header="0.3" footer="0.3"/>
  <pageSetup paperSize="9" scale="5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topLeftCell="A4" zoomScaleNormal="100" workbookViewId="0">
      <selection activeCell="A6" sqref="A6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48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2011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798737</v>
      </c>
      <c r="C10" s="10"/>
    </row>
    <row r="11" spans="1:3" s="2" customFormat="1" x14ac:dyDescent="0.25">
      <c r="A11" s="9" t="s">
        <v>5</v>
      </c>
      <c r="B11" s="48">
        <v>540044.87</v>
      </c>
      <c r="C11" s="10"/>
    </row>
    <row r="12" spans="1:3" s="2" customFormat="1" x14ac:dyDescent="0.25">
      <c r="A12" s="11" t="s">
        <v>50</v>
      </c>
      <c r="B12" s="49">
        <f>B10-B11</f>
        <v>258692.13</v>
      </c>
      <c r="C12" s="10"/>
    </row>
    <row r="13" spans="1:3" s="2" customFormat="1" x14ac:dyDescent="0.25">
      <c r="A13" s="55" t="s">
        <v>6</v>
      </c>
      <c r="B13" s="48">
        <v>196402.63</v>
      </c>
      <c r="C13" s="10"/>
    </row>
    <row r="14" spans="1:3" s="2" customFormat="1" x14ac:dyDescent="0.25">
      <c r="A14" s="55" t="s">
        <v>7</v>
      </c>
      <c r="B14" s="48">
        <v>8079</v>
      </c>
      <c r="C14" s="10"/>
    </row>
    <row r="15" spans="1:3" s="2" customFormat="1" x14ac:dyDescent="0.25">
      <c r="A15" s="11" t="s">
        <v>51</v>
      </c>
      <c r="B15" s="49">
        <f>B12-B13-B14</f>
        <v>54210.5</v>
      </c>
      <c r="C15" s="10"/>
    </row>
    <row r="16" spans="1:3" s="2" customFormat="1" x14ac:dyDescent="0.25">
      <c r="A16" s="9" t="s">
        <v>8</v>
      </c>
      <c r="B16" s="48">
        <v>32810.400000000001</v>
      </c>
      <c r="C16" s="10"/>
    </row>
    <row r="17" spans="1:3" s="2" customFormat="1" x14ac:dyDescent="0.25">
      <c r="A17" s="9" t="s">
        <v>52</v>
      </c>
      <c r="B17" s="48"/>
      <c r="C17" s="10"/>
    </row>
    <row r="18" spans="1:3" s="2" customFormat="1" x14ac:dyDescent="0.25">
      <c r="A18" s="12" t="s">
        <v>53</v>
      </c>
      <c r="B18" s="49">
        <f>B15-B16</f>
        <v>21400.1</v>
      </c>
      <c r="C18" s="10"/>
    </row>
    <row r="19" spans="1:3" s="2" customFormat="1" x14ac:dyDescent="0.25">
      <c r="A19" s="9" t="s">
        <v>9</v>
      </c>
      <c r="B19" s="48">
        <v>6420</v>
      </c>
      <c r="C19" s="10"/>
    </row>
    <row r="20" spans="1:3" s="2" customFormat="1" x14ac:dyDescent="0.25">
      <c r="A20" s="12" t="s">
        <v>54</v>
      </c>
      <c r="B20" s="49">
        <f>B18-B19</f>
        <v>14980.099999999999</v>
      </c>
      <c r="C20" s="10"/>
    </row>
    <row r="21" spans="1:3" s="2" customFormat="1" x14ac:dyDescent="0.25"/>
    <row r="22" spans="1:3" s="2" customFormat="1" x14ac:dyDescent="0.25">
      <c r="A22" s="200" t="s">
        <v>31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Layout" topLeftCell="A12" zoomScale="60" zoomScaleNormal="100" zoomScalePageLayoutView="60" workbookViewId="0">
      <selection activeCell="C20" sqref="C20"/>
    </sheetView>
  </sheetViews>
  <sheetFormatPr baseColWidth="10" defaultRowHeight="15" x14ac:dyDescent="0.25"/>
  <cols>
    <col min="1" max="1" width="15" customWidth="1"/>
    <col min="2" max="2" width="17.28515625" customWidth="1"/>
    <col min="3" max="3" width="45.140625" customWidth="1"/>
    <col min="4" max="4" width="20.85546875" customWidth="1"/>
    <col min="5" max="5" width="15.5703125" customWidth="1"/>
    <col min="6" max="6" width="20.85546875" customWidth="1"/>
    <col min="7" max="7" width="21.7109375" customWidth="1"/>
  </cols>
  <sheetData>
    <row r="1" spans="1:7" ht="18" x14ac:dyDescent="0.25">
      <c r="A1" s="210" t="s">
        <v>75</v>
      </c>
      <c r="B1" s="210"/>
      <c r="C1" s="210"/>
      <c r="D1" s="210"/>
      <c r="E1" s="210"/>
      <c r="F1" s="210"/>
      <c r="G1" s="210"/>
    </row>
    <row r="2" spans="1:7" ht="18" x14ac:dyDescent="0.25">
      <c r="A2" s="211" t="s">
        <v>76</v>
      </c>
      <c r="B2" s="211"/>
      <c r="C2" s="211"/>
      <c r="D2" s="211"/>
      <c r="E2" s="211"/>
      <c r="F2" s="211"/>
      <c r="G2" s="211"/>
    </row>
    <row r="3" spans="1:7" ht="18" x14ac:dyDescent="0.25">
      <c r="A3" s="65"/>
      <c r="B3" s="64"/>
      <c r="C3" s="64"/>
      <c r="D3" s="65"/>
      <c r="E3" s="64"/>
      <c r="F3" s="64"/>
      <c r="G3" s="64"/>
    </row>
    <row r="4" spans="1:7" x14ac:dyDescent="0.25">
      <c r="A4" s="68" t="s">
        <v>0</v>
      </c>
      <c r="B4" s="64"/>
      <c r="C4" s="64"/>
      <c r="D4" s="74">
        <v>2011</v>
      </c>
      <c r="E4" s="64"/>
      <c r="F4" s="64"/>
      <c r="G4" s="64"/>
    </row>
    <row r="5" spans="1:7" x14ac:dyDescent="0.25">
      <c r="A5" s="68" t="s">
        <v>1</v>
      </c>
      <c r="B5" s="64"/>
      <c r="C5" s="64"/>
      <c r="D5" s="74">
        <v>20453237223</v>
      </c>
      <c r="E5" s="64"/>
      <c r="F5" s="64"/>
      <c r="G5" s="64"/>
    </row>
    <row r="6" spans="1:7" x14ac:dyDescent="0.25">
      <c r="A6" s="68" t="s">
        <v>2</v>
      </c>
      <c r="B6" s="64"/>
      <c r="C6" s="64"/>
      <c r="D6" s="74" t="s">
        <v>667</v>
      </c>
      <c r="E6" s="64"/>
      <c r="F6" s="64"/>
      <c r="G6" s="113"/>
    </row>
    <row r="7" spans="1:7" x14ac:dyDescent="0.25">
      <c r="A7" s="73" t="s">
        <v>77</v>
      </c>
      <c r="B7" s="66"/>
      <c r="C7" s="66"/>
      <c r="D7" s="74"/>
      <c r="E7" s="64"/>
      <c r="F7" s="64"/>
      <c r="G7" s="64"/>
    </row>
    <row r="8" spans="1:7" x14ac:dyDescent="0.25">
      <c r="A8" s="69"/>
      <c r="B8" s="70"/>
      <c r="C8" s="70"/>
      <c r="D8" s="69"/>
      <c r="E8" s="69"/>
      <c r="F8" s="69"/>
      <c r="G8" s="69"/>
    </row>
    <row r="9" spans="1:7" x14ac:dyDescent="0.25">
      <c r="A9" s="75" t="s">
        <v>78</v>
      </c>
      <c r="B9" s="80" t="s">
        <v>79</v>
      </c>
      <c r="C9" s="72"/>
      <c r="D9" s="81" t="s">
        <v>80</v>
      </c>
      <c r="E9" s="207" t="s">
        <v>691</v>
      </c>
      <c r="F9" s="207" t="s">
        <v>741</v>
      </c>
      <c r="G9" s="207" t="s">
        <v>659</v>
      </c>
    </row>
    <row r="10" spans="1:7" x14ac:dyDescent="0.25">
      <c r="A10" s="76" t="s">
        <v>81</v>
      </c>
      <c r="B10" s="78" t="s">
        <v>82</v>
      </c>
      <c r="C10" s="76" t="s">
        <v>55</v>
      </c>
      <c r="D10" s="79" t="s">
        <v>83</v>
      </c>
      <c r="E10" s="208"/>
      <c r="F10" s="208"/>
      <c r="G10" s="208"/>
    </row>
    <row r="11" spans="1:7" x14ac:dyDescent="0.25">
      <c r="A11" s="77"/>
      <c r="B11" s="82" t="s">
        <v>84</v>
      </c>
      <c r="C11" s="71"/>
      <c r="D11" s="83" t="s">
        <v>85</v>
      </c>
      <c r="E11" s="209"/>
      <c r="F11" s="209"/>
      <c r="G11" s="209"/>
    </row>
    <row r="12" spans="1:7" x14ac:dyDescent="0.25">
      <c r="A12" s="124" t="s">
        <v>707</v>
      </c>
      <c r="B12" s="123" t="s">
        <v>660</v>
      </c>
      <c r="C12" s="101" t="s">
        <v>332</v>
      </c>
      <c r="D12" s="123" t="s">
        <v>661</v>
      </c>
      <c r="E12" s="117">
        <v>12000</v>
      </c>
      <c r="F12" s="116">
        <v>1.4014</v>
      </c>
      <c r="G12" s="116">
        <f>E12*F12</f>
        <v>16816.8</v>
      </c>
    </row>
    <row r="13" spans="1:7" x14ac:dyDescent="0.25">
      <c r="A13" s="124" t="s">
        <v>708</v>
      </c>
      <c r="B13" s="123" t="s">
        <v>660</v>
      </c>
      <c r="C13" s="101" t="s">
        <v>333</v>
      </c>
      <c r="D13" s="123" t="s">
        <v>661</v>
      </c>
      <c r="E13" s="117">
        <v>23000</v>
      </c>
      <c r="F13" s="116">
        <v>1.6169999999999998</v>
      </c>
      <c r="G13" s="116">
        <f t="shared" ref="G13:G45" si="0">E13*F13</f>
        <v>37190.999999999993</v>
      </c>
    </row>
    <row r="14" spans="1:7" x14ac:dyDescent="0.25">
      <c r="A14" s="124" t="s">
        <v>709</v>
      </c>
      <c r="B14" s="123" t="s">
        <v>660</v>
      </c>
      <c r="C14" s="101" t="s">
        <v>334</v>
      </c>
      <c r="D14" s="123" t="s">
        <v>661</v>
      </c>
      <c r="E14" s="117">
        <v>23000</v>
      </c>
      <c r="F14" s="116">
        <v>2.0482</v>
      </c>
      <c r="G14" s="116">
        <f t="shared" si="0"/>
        <v>47108.6</v>
      </c>
    </row>
    <row r="15" spans="1:7" x14ac:dyDescent="0.25">
      <c r="A15" s="124" t="s">
        <v>710</v>
      </c>
      <c r="B15" s="123" t="s">
        <v>660</v>
      </c>
      <c r="C15" s="101" t="s">
        <v>335</v>
      </c>
      <c r="D15" s="123" t="s">
        <v>661</v>
      </c>
      <c r="E15" s="117">
        <v>5248</v>
      </c>
      <c r="F15" s="116">
        <v>4.6084499999999995</v>
      </c>
      <c r="G15" s="116">
        <f t="shared" si="0"/>
        <v>24185.145599999996</v>
      </c>
    </row>
    <row r="16" spans="1:7" x14ac:dyDescent="0.25">
      <c r="A16" s="124" t="s">
        <v>711</v>
      </c>
      <c r="B16" s="123" t="s">
        <v>660</v>
      </c>
      <c r="C16" s="101" t="s">
        <v>231</v>
      </c>
      <c r="D16" s="123" t="s">
        <v>661</v>
      </c>
      <c r="E16" s="117">
        <v>17799</v>
      </c>
      <c r="F16" s="116">
        <v>0.75460000000000005</v>
      </c>
      <c r="G16" s="116">
        <f t="shared" si="0"/>
        <v>13431.125400000001</v>
      </c>
    </row>
    <row r="17" spans="1:7" x14ac:dyDescent="0.25">
      <c r="A17" s="124" t="s">
        <v>712</v>
      </c>
      <c r="B17" s="123" t="s">
        <v>660</v>
      </c>
      <c r="C17" s="101" t="s">
        <v>232</v>
      </c>
      <c r="D17" s="123" t="s">
        <v>661</v>
      </c>
      <c r="E17" s="117">
        <v>24000</v>
      </c>
      <c r="F17" s="116">
        <v>1.1318999999999999</v>
      </c>
      <c r="G17" s="116">
        <f t="shared" si="0"/>
        <v>27165.599999999999</v>
      </c>
    </row>
    <row r="18" spans="1:7" x14ac:dyDescent="0.25">
      <c r="A18" s="124" t="s">
        <v>713</v>
      </c>
      <c r="B18" s="123" t="s">
        <v>660</v>
      </c>
      <c r="C18" s="101" t="s">
        <v>675</v>
      </c>
      <c r="D18" s="123" t="s">
        <v>663</v>
      </c>
      <c r="E18" s="117">
        <v>1207</v>
      </c>
      <c r="F18" s="116">
        <v>19.943000000000001</v>
      </c>
      <c r="G18" s="116">
        <f t="shared" si="0"/>
        <v>24071.201000000001</v>
      </c>
    </row>
    <row r="19" spans="1:7" x14ac:dyDescent="0.25">
      <c r="A19" s="124" t="s">
        <v>714</v>
      </c>
      <c r="B19" s="123" t="s">
        <v>660</v>
      </c>
      <c r="C19" s="101" t="s">
        <v>676</v>
      </c>
      <c r="D19" s="123" t="s">
        <v>663</v>
      </c>
      <c r="E19" s="117">
        <v>3000</v>
      </c>
      <c r="F19" s="116">
        <v>14.8225</v>
      </c>
      <c r="G19" s="116">
        <f t="shared" si="0"/>
        <v>44467.5</v>
      </c>
    </row>
    <row r="20" spans="1:7" x14ac:dyDescent="0.25">
      <c r="A20" s="124" t="s">
        <v>715</v>
      </c>
      <c r="B20" s="123" t="s">
        <v>660</v>
      </c>
      <c r="C20" s="101" t="s">
        <v>677</v>
      </c>
      <c r="D20" s="123" t="s">
        <v>663</v>
      </c>
      <c r="E20" s="117">
        <v>2640</v>
      </c>
      <c r="F20" s="116">
        <v>9.4324999999999992</v>
      </c>
      <c r="G20" s="116">
        <f t="shared" si="0"/>
        <v>24901.8</v>
      </c>
    </row>
    <row r="21" spans="1:7" x14ac:dyDescent="0.25">
      <c r="A21" s="124" t="s">
        <v>716</v>
      </c>
      <c r="B21" s="123" t="s">
        <v>660</v>
      </c>
      <c r="C21" s="114" t="s">
        <v>371</v>
      </c>
      <c r="D21" s="123" t="s">
        <v>663</v>
      </c>
      <c r="E21" s="118">
        <v>1800</v>
      </c>
      <c r="F21" s="116">
        <v>16.169999999999998</v>
      </c>
      <c r="G21" s="116">
        <f t="shared" si="0"/>
        <v>29105.999999999996</v>
      </c>
    </row>
    <row r="22" spans="1:7" x14ac:dyDescent="0.25">
      <c r="A22" s="124" t="s">
        <v>717</v>
      </c>
      <c r="B22" s="123" t="s">
        <v>660</v>
      </c>
      <c r="C22" s="114" t="s">
        <v>372</v>
      </c>
      <c r="D22" s="123" t="s">
        <v>663</v>
      </c>
      <c r="E22" s="118">
        <v>6000</v>
      </c>
      <c r="F22" s="116">
        <v>12.1275</v>
      </c>
      <c r="G22" s="116">
        <f t="shared" si="0"/>
        <v>72765</v>
      </c>
    </row>
    <row r="23" spans="1:7" x14ac:dyDescent="0.25">
      <c r="A23" s="124" t="s">
        <v>718</v>
      </c>
      <c r="B23" s="123" t="s">
        <v>660</v>
      </c>
      <c r="C23" s="97" t="s">
        <v>136</v>
      </c>
      <c r="D23" s="123" t="s">
        <v>661</v>
      </c>
      <c r="E23" s="118">
        <v>5640</v>
      </c>
      <c r="F23" s="116">
        <v>1.4822500000000001</v>
      </c>
      <c r="G23" s="116">
        <f t="shared" si="0"/>
        <v>8359.8900000000012</v>
      </c>
    </row>
    <row r="24" spans="1:7" x14ac:dyDescent="0.25">
      <c r="A24" s="124" t="s">
        <v>719</v>
      </c>
      <c r="B24" s="123" t="s">
        <v>660</v>
      </c>
      <c r="C24" s="97" t="s">
        <v>137</v>
      </c>
      <c r="D24" s="123" t="s">
        <v>661</v>
      </c>
      <c r="E24" s="118">
        <v>20000</v>
      </c>
      <c r="F24" s="116">
        <v>1.4822500000000001</v>
      </c>
      <c r="G24" s="116">
        <f t="shared" si="0"/>
        <v>29645</v>
      </c>
    </row>
    <row r="25" spans="1:7" x14ac:dyDescent="0.25">
      <c r="A25" s="124" t="s">
        <v>720</v>
      </c>
      <c r="B25" s="123" t="s">
        <v>660</v>
      </c>
      <c r="C25" s="97" t="s">
        <v>138</v>
      </c>
      <c r="D25" s="123" t="s">
        <v>661</v>
      </c>
      <c r="E25" s="118">
        <v>30000</v>
      </c>
      <c r="F25" s="116">
        <v>1.4822500000000001</v>
      </c>
      <c r="G25" s="116">
        <f t="shared" si="0"/>
        <v>44467.5</v>
      </c>
    </row>
    <row r="26" spans="1:7" x14ac:dyDescent="0.25">
      <c r="A26" s="124" t="s">
        <v>721</v>
      </c>
      <c r="B26" s="123" t="s">
        <v>660</v>
      </c>
      <c r="C26" s="97" t="s">
        <v>139</v>
      </c>
      <c r="D26" s="123" t="s">
        <v>661</v>
      </c>
      <c r="E26" s="118">
        <v>7080</v>
      </c>
      <c r="F26" s="116">
        <v>1.5092000000000001</v>
      </c>
      <c r="G26" s="116">
        <f t="shared" si="0"/>
        <v>10685.136</v>
      </c>
    </row>
    <row r="27" spans="1:7" x14ac:dyDescent="0.25">
      <c r="A27" s="124" t="s">
        <v>722</v>
      </c>
      <c r="B27" s="123" t="s">
        <v>660</v>
      </c>
      <c r="C27" s="97" t="s">
        <v>140</v>
      </c>
      <c r="D27" s="123" t="s">
        <v>661</v>
      </c>
      <c r="E27" s="118">
        <v>14400</v>
      </c>
      <c r="F27" s="116">
        <v>1.5092000000000001</v>
      </c>
      <c r="G27" s="116">
        <f t="shared" si="0"/>
        <v>21732.480000000003</v>
      </c>
    </row>
    <row r="28" spans="1:7" x14ac:dyDescent="0.25">
      <c r="A28" s="124" t="s">
        <v>723</v>
      </c>
      <c r="B28" s="123" t="s">
        <v>660</v>
      </c>
      <c r="C28" s="97" t="s">
        <v>692</v>
      </c>
      <c r="D28" s="123" t="s">
        <v>661</v>
      </c>
      <c r="E28" s="118">
        <v>1200</v>
      </c>
      <c r="F28" s="116">
        <v>1.5092000000000001</v>
      </c>
      <c r="G28" s="116">
        <f t="shared" si="0"/>
        <v>1811.0400000000002</v>
      </c>
    </row>
    <row r="29" spans="1:7" x14ac:dyDescent="0.25">
      <c r="A29" s="124" t="s">
        <v>724</v>
      </c>
      <c r="B29" s="123" t="s">
        <v>660</v>
      </c>
      <c r="C29" s="97" t="s">
        <v>693</v>
      </c>
      <c r="D29" s="123" t="s">
        <v>661</v>
      </c>
      <c r="E29" s="118">
        <v>1600</v>
      </c>
      <c r="F29" s="116">
        <v>2.61415</v>
      </c>
      <c r="G29" s="116">
        <f t="shared" si="0"/>
        <v>4182.6400000000003</v>
      </c>
    </row>
    <row r="30" spans="1:7" x14ac:dyDescent="0.25">
      <c r="A30" s="124" t="s">
        <v>725</v>
      </c>
      <c r="B30" s="123" t="s">
        <v>660</v>
      </c>
      <c r="C30" s="114" t="s">
        <v>396</v>
      </c>
      <c r="D30" s="123" t="s">
        <v>661</v>
      </c>
      <c r="E30" s="119">
        <v>600</v>
      </c>
      <c r="F30" s="116">
        <v>2.6949999999999998</v>
      </c>
      <c r="G30" s="116">
        <f t="shared" si="0"/>
        <v>1617</v>
      </c>
    </row>
    <row r="31" spans="1:7" x14ac:dyDescent="0.25">
      <c r="A31" s="124" t="s">
        <v>726</v>
      </c>
      <c r="B31" s="123" t="s">
        <v>660</v>
      </c>
      <c r="C31" s="114" t="s">
        <v>397</v>
      </c>
      <c r="D31" s="123" t="s">
        <v>661</v>
      </c>
      <c r="E31" s="119">
        <v>1200</v>
      </c>
      <c r="F31" s="116">
        <v>4.0424999999999995</v>
      </c>
      <c r="G31" s="116">
        <f t="shared" si="0"/>
        <v>4850.9999999999991</v>
      </c>
    </row>
    <row r="32" spans="1:7" x14ac:dyDescent="0.25">
      <c r="A32" s="124" t="s">
        <v>727</v>
      </c>
      <c r="B32" s="123" t="s">
        <v>660</v>
      </c>
      <c r="C32" s="114" t="s">
        <v>398</v>
      </c>
      <c r="D32" s="123" t="s">
        <v>661</v>
      </c>
      <c r="E32" s="119">
        <v>300</v>
      </c>
      <c r="F32" s="116">
        <v>8.0849999999999991</v>
      </c>
      <c r="G32" s="116">
        <f t="shared" si="0"/>
        <v>2425.4999999999995</v>
      </c>
    </row>
    <row r="33" spans="1:7" x14ac:dyDescent="0.25">
      <c r="A33" s="124" t="s">
        <v>728</v>
      </c>
      <c r="B33" s="123" t="s">
        <v>660</v>
      </c>
      <c r="C33" s="101" t="s">
        <v>694</v>
      </c>
      <c r="D33" s="123" t="s">
        <v>661</v>
      </c>
      <c r="E33" s="117">
        <v>1200</v>
      </c>
      <c r="F33" s="116">
        <v>4.0424999999999995</v>
      </c>
      <c r="G33" s="116">
        <f t="shared" si="0"/>
        <v>4850.9999999999991</v>
      </c>
    </row>
    <row r="34" spans="1:7" x14ac:dyDescent="0.25">
      <c r="A34" s="124" t="s">
        <v>729</v>
      </c>
      <c r="B34" s="123" t="s">
        <v>660</v>
      </c>
      <c r="C34" s="101" t="s">
        <v>695</v>
      </c>
      <c r="D34" s="123" t="s">
        <v>661</v>
      </c>
      <c r="E34" s="117">
        <v>1500</v>
      </c>
      <c r="F34" s="116">
        <v>4.9857500000000003</v>
      </c>
      <c r="G34" s="116">
        <f t="shared" si="0"/>
        <v>7478.6250000000009</v>
      </c>
    </row>
    <row r="35" spans="1:7" x14ac:dyDescent="0.25">
      <c r="A35" s="124" t="s">
        <v>730</v>
      </c>
      <c r="B35" s="123" t="s">
        <v>660</v>
      </c>
      <c r="C35" s="114" t="s">
        <v>696</v>
      </c>
      <c r="D35" s="123" t="s">
        <v>661</v>
      </c>
      <c r="E35" s="119">
        <v>600</v>
      </c>
      <c r="F35" s="116">
        <v>10.78</v>
      </c>
      <c r="G35" s="116">
        <f t="shared" si="0"/>
        <v>6468</v>
      </c>
    </row>
    <row r="36" spans="1:7" x14ac:dyDescent="0.25">
      <c r="A36" s="124" t="s">
        <v>731</v>
      </c>
      <c r="B36" s="123" t="s">
        <v>660</v>
      </c>
      <c r="C36" s="114" t="s">
        <v>697</v>
      </c>
      <c r="D36" s="123" t="s">
        <v>661</v>
      </c>
      <c r="E36" s="118">
        <v>120</v>
      </c>
      <c r="F36" s="116">
        <v>19.673499999999997</v>
      </c>
      <c r="G36" s="116">
        <f t="shared" si="0"/>
        <v>2360.8199999999997</v>
      </c>
    </row>
    <row r="37" spans="1:7" x14ac:dyDescent="0.25">
      <c r="A37" s="124" t="s">
        <v>732</v>
      </c>
      <c r="B37" s="123" t="s">
        <v>660</v>
      </c>
      <c r="C37" s="101" t="s">
        <v>698</v>
      </c>
      <c r="D37" s="123" t="s">
        <v>661</v>
      </c>
      <c r="E37" s="117">
        <v>11700</v>
      </c>
      <c r="F37" s="116">
        <v>3.5034999999999998</v>
      </c>
      <c r="G37" s="116">
        <f t="shared" si="0"/>
        <v>40990.949999999997</v>
      </c>
    </row>
    <row r="38" spans="1:7" x14ac:dyDescent="0.25">
      <c r="A38" s="124" t="s">
        <v>733</v>
      </c>
      <c r="B38" s="123" t="s">
        <v>660</v>
      </c>
      <c r="C38" s="101" t="s">
        <v>699</v>
      </c>
      <c r="D38" s="123" t="s">
        <v>661</v>
      </c>
      <c r="E38" s="117">
        <v>2400</v>
      </c>
      <c r="F38" s="116">
        <v>3.5034999999999998</v>
      </c>
      <c r="G38" s="116">
        <f t="shared" si="0"/>
        <v>8408.4</v>
      </c>
    </row>
    <row r="39" spans="1:7" x14ac:dyDescent="0.25">
      <c r="A39" s="124" t="s">
        <v>734</v>
      </c>
      <c r="B39" s="123" t="s">
        <v>660</v>
      </c>
      <c r="C39" s="101" t="s">
        <v>700</v>
      </c>
      <c r="D39" s="123" t="s">
        <v>661</v>
      </c>
      <c r="E39" s="118">
        <v>1032</v>
      </c>
      <c r="F39" s="116">
        <v>3.5034999999999998</v>
      </c>
      <c r="G39" s="116">
        <f t="shared" si="0"/>
        <v>3615.6119999999996</v>
      </c>
    </row>
    <row r="40" spans="1:7" x14ac:dyDescent="0.25">
      <c r="A40" s="124" t="s">
        <v>735</v>
      </c>
      <c r="B40" s="123" t="s">
        <v>660</v>
      </c>
      <c r="C40" s="101" t="s">
        <v>701</v>
      </c>
      <c r="D40" s="123" t="s">
        <v>661</v>
      </c>
      <c r="E40" s="118">
        <v>6000</v>
      </c>
      <c r="F40" s="116">
        <v>3.5034999999999998</v>
      </c>
      <c r="G40" s="116">
        <f t="shared" si="0"/>
        <v>21021</v>
      </c>
    </row>
    <row r="41" spans="1:7" x14ac:dyDescent="0.25">
      <c r="A41" s="124" t="s">
        <v>736</v>
      </c>
      <c r="B41" s="123" t="s">
        <v>660</v>
      </c>
      <c r="C41" s="101" t="s">
        <v>702</v>
      </c>
      <c r="D41" s="123" t="s">
        <v>661</v>
      </c>
      <c r="E41" s="118">
        <v>6000</v>
      </c>
      <c r="F41" s="116">
        <v>3.5034999999999998</v>
      </c>
      <c r="G41" s="116">
        <f t="shared" si="0"/>
        <v>21021</v>
      </c>
    </row>
    <row r="42" spans="1:7" x14ac:dyDescent="0.25">
      <c r="A42" s="124" t="s">
        <v>737</v>
      </c>
      <c r="B42" s="123" t="s">
        <v>660</v>
      </c>
      <c r="C42" s="97" t="s">
        <v>703</v>
      </c>
      <c r="D42" s="123" t="s">
        <v>663</v>
      </c>
      <c r="E42" s="119">
        <v>160</v>
      </c>
      <c r="F42" s="116">
        <v>19.673499999999997</v>
      </c>
      <c r="G42" s="116">
        <f t="shared" si="0"/>
        <v>3147.7599999999993</v>
      </c>
    </row>
    <row r="43" spans="1:7" x14ac:dyDescent="0.25">
      <c r="A43" s="124" t="s">
        <v>738</v>
      </c>
      <c r="B43" s="123" t="s">
        <v>660</v>
      </c>
      <c r="C43" s="97" t="s">
        <v>704</v>
      </c>
      <c r="D43" s="123" t="s">
        <v>663</v>
      </c>
      <c r="E43" s="119">
        <v>1600</v>
      </c>
      <c r="F43" s="116">
        <v>14.8225</v>
      </c>
      <c r="G43" s="116">
        <f t="shared" si="0"/>
        <v>23716</v>
      </c>
    </row>
    <row r="44" spans="1:7" x14ac:dyDescent="0.25">
      <c r="A44" s="124" t="s">
        <v>739</v>
      </c>
      <c r="B44" s="123" t="s">
        <v>660</v>
      </c>
      <c r="C44" s="97" t="s">
        <v>705</v>
      </c>
      <c r="D44" s="123" t="s">
        <v>663</v>
      </c>
      <c r="E44" s="118">
        <v>1800</v>
      </c>
      <c r="F44" s="116">
        <v>9.4324999999999992</v>
      </c>
      <c r="G44" s="116">
        <f t="shared" si="0"/>
        <v>16978.5</v>
      </c>
    </row>
    <row r="45" spans="1:7" x14ac:dyDescent="0.25">
      <c r="A45" s="124" t="s">
        <v>740</v>
      </c>
      <c r="B45" s="123" t="s">
        <v>660</v>
      </c>
      <c r="C45" s="101" t="s">
        <v>706</v>
      </c>
      <c r="D45" s="123" t="s">
        <v>663</v>
      </c>
      <c r="E45" s="118">
        <v>1500</v>
      </c>
      <c r="F45" s="116">
        <v>12.1275</v>
      </c>
      <c r="G45" s="116">
        <f t="shared" si="0"/>
        <v>18191.25</v>
      </c>
    </row>
    <row r="46" spans="1:7" x14ac:dyDescent="0.25">
      <c r="F46" s="103" t="s">
        <v>659</v>
      </c>
      <c r="G46" s="122">
        <f>SUM(G12:G45)</f>
        <v>669235.87499999988</v>
      </c>
    </row>
  </sheetData>
  <mergeCells count="5">
    <mergeCell ref="F9:F11"/>
    <mergeCell ref="G9:G11"/>
    <mergeCell ref="A1:G1"/>
    <mergeCell ref="A2:G2"/>
    <mergeCell ref="E9:E11"/>
  </mergeCells>
  <pageMargins left="0.7" right="0.7" top="0.75" bottom="0.75" header="0.3" footer="0.3"/>
  <pageSetup paperSize="9" scale="54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45"/>
  <sheetViews>
    <sheetView view="pageLayout" zoomScale="80" zoomScaleNormal="100" zoomScalePageLayoutView="80" workbookViewId="0">
      <selection activeCell="B4" sqref="B4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56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2012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10048.1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744271.29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83998.32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878717.71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12119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SUM(B26:B28)</f>
        <v>-256332.55</v>
      </c>
      <c r="D25" s="10"/>
      <c r="F25" s="16"/>
    </row>
    <row r="26" spans="1:6" s="2" customFormat="1" ht="15" customHeight="1" x14ac:dyDescent="0.25">
      <c r="A26" s="24" t="s">
        <v>20</v>
      </c>
      <c r="B26" s="37">
        <v>-115756.55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-141934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1358</v>
      </c>
      <c r="C28" s="43"/>
      <c r="D28" s="10"/>
      <c r="F28" s="16"/>
    </row>
    <row r="29" spans="1:6" s="2" customFormat="1" ht="16.5" customHeight="1" x14ac:dyDescent="0.25">
      <c r="A29" s="51" t="s">
        <v>37</v>
      </c>
      <c r="B29" s="33"/>
      <c r="C29" s="43">
        <v>209278.48</v>
      </c>
      <c r="D29" s="10"/>
      <c r="F29" s="16"/>
    </row>
    <row r="30" spans="1:6" s="2" customFormat="1" ht="15" customHeight="1" x14ac:dyDescent="0.25">
      <c r="A30" s="24" t="s">
        <v>24</v>
      </c>
      <c r="B30" s="33"/>
      <c r="C30" s="43"/>
      <c r="D30" s="10"/>
      <c r="F30" s="16"/>
    </row>
    <row r="31" spans="1:6" s="2" customFormat="1" ht="15" customHeight="1" x14ac:dyDescent="0.25">
      <c r="A31" s="51" t="s">
        <v>38</v>
      </c>
      <c r="B31" s="36"/>
      <c r="C31" s="43">
        <v>711850.43</v>
      </c>
      <c r="D31" s="10"/>
      <c r="F31" s="16"/>
    </row>
    <row r="32" spans="1:6" s="2" customFormat="1" ht="15" customHeight="1" x14ac:dyDescent="0.25">
      <c r="A32" s="24" t="s">
        <v>22</v>
      </c>
      <c r="B32" s="33"/>
      <c r="C32" s="43"/>
      <c r="D32" s="10"/>
      <c r="F32" s="16"/>
    </row>
    <row r="33" spans="1:6" s="2" customFormat="1" ht="15" customHeight="1" x14ac:dyDescent="0.25">
      <c r="A33" s="23" t="s">
        <v>25</v>
      </c>
      <c r="B33" s="33"/>
      <c r="C33" s="47">
        <f>SUM(C22:C31)</f>
        <v>676915.3600000001</v>
      </c>
      <c r="D33" s="10"/>
      <c r="F33" s="16"/>
    </row>
    <row r="34" spans="1:6" s="2" customFormat="1" ht="15" customHeight="1" x14ac:dyDescent="0.25">
      <c r="A34" s="24"/>
      <c r="B34" s="33"/>
      <c r="C34" s="42"/>
      <c r="D34" s="10"/>
      <c r="F34" s="16"/>
    </row>
    <row r="35" spans="1:6" s="2" customFormat="1" ht="15" customHeight="1" x14ac:dyDescent="0.25">
      <c r="A35" s="28" t="s">
        <v>26</v>
      </c>
      <c r="B35" s="33"/>
      <c r="C35" s="42"/>
      <c r="D35" s="10"/>
      <c r="F35" s="16"/>
    </row>
    <row r="36" spans="1:6" s="2" customFormat="1" ht="15" customHeight="1" x14ac:dyDescent="0.25">
      <c r="A36" s="51" t="s">
        <v>47</v>
      </c>
      <c r="B36" s="33"/>
      <c r="C36" s="43">
        <v>97500</v>
      </c>
      <c r="D36" s="10"/>
      <c r="F36" s="16"/>
    </row>
    <row r="37" spans="1:6" s="2" customFormat="1" ht="15" customHeight="1" x14ac:dyDescent="0.25">
      <c r="A37" s="24" t="s">
        <v>27</v>
      </c>
      <c r="B37" s="35"/>
      <c r="C37" s="45"/>
      <c r="D37" s="10"/>
      <c r="F37" s="16"/>
    </row>
    <row r="38" spans="1:6" s="2" customFormat="1" ht="15" customHeight="1" x14ac:dyDescent="0.25">
      <c r="A38" s="51" t="s">
        <v>39</v>
      </c>
      <c r="B38" s="22"/>
      <c r="C38" s="45">
        <v>76733.27</v>
      </c>
      <c r="D38" s="8"/>
      <c r="F38" s="16"/>
    </row>
    <row r="39" spans="1:6" s="2" customFormat="1" ht="15" customHeight="1" x14ac:dyDescent="0.25">
      <c r="A39" s="24" t="s">
        <v>28</v>
      </c>
      <c r="B39" s="35"/>
      <c r="C39" s="45"/>
      <c r="D39" s="10"/>
      <c r="F39" s="16"/>
    </row>
    <row r="40" spans="1:6" s="2" customFormat="1" ht="15" customHeight="1" x14ac:dyDescent="0.25">
      <c r="A40" s="51" t="s">
        <v>40</v>
      </c>
      <c r="B40" s="54"/>
      <c r="C40" s="48">
        <v>27569.08</v>
      </c>
      <c r="D40" s="1"/>
    </row>
    <row r="41" spans="1:6" s="2" customFormat="1" ht="15" customHeight="1" x14ac:dyDescent="0.25">
      <c r="A41" s="9" t="s">
        <v>29</v>
      </c>
      <c r="B41" s="9"/>
      <c r="C41" s="48"/>
      <c r="D41" s="1"/>
    </row>
    <row r="42" spans="1:6" s="2" customFormat="1" ht="15" customHeight="1" x14ac:dyDescent="0.25">
      <c r="A42" s="11" t="s">
        <v>30</v>
      </c>
      <c r="B42" s="11"/>
      <c r="C42" s="49">
        <f>SUM(C36:C41)</f>
        <v>201802.35000000003</v>
      </c>
      <c r="D42" s="1"/>
    </row>
    <row r="43" spans="1:6" s="2" customFormat="1" ht="15" customHeight="1" x14ac:dyDescent="0.25">
      <c r="A43" s="1"/>
      <c r="B43" s="1"/>
    </row>
    <row r="44" spans="1:6" s="2" customFormat="1" ht="18" customHeight="1" x14ac:dyDescent="0.25">
      <c r="A44" s="1"/>
      <c r="B44" s="1"/>
    </row>
    <row r="45" spans="1:6" x14ac:dyDescent="0.25">
      <c r="A45" s="200" t="s">
        <v>74</v>
      </c>
      <c r="B45" s="200"/>
    </row>
  </sheetData>
  <mergeCells count="2">
    <mergeCell ref="A1:C1"/>
    <mergeCell ref="A45:B45"/>
  </mergeCells>
  <pageMargins left="0.7" right="0.7" top="0.75" bottom="0.75" header="0.3" footer="0.3"/>
  <pageSetup paperSize="9" scale="95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Layout" topLeftCell="A2" zoomScaleNormal="100" workbookViewId="0">
      <selection activeCell="B11" sqref="B11"/>
    </sheetView>
  </sheetViews>
  <sheetFormatPr baseColWidth="10" defaultRowHeight="15" x14ac:dyDescent="0.25"/>
  <cols>
    <col min="1" max="1" width="53.42578125" customWidth="1"/>
    <col min="2" max="3" width="17.42578125" customWidth="1"/>
    <col min="5" max="5" width="14" customWidth="1"/>
  </cols>
  <sheetData>
    <row r="1" spans="1:5" ht="18" x14ac:dyDescent="0.25">
      <c r="A1" s="201" t="s">
        <v>57</v>
      </c>
      <c r="B1" s="201"/>
      <c r="C1" s="201"/>
    </row>
    <row r="2" spans="1:5" ht="15.75" x14ac:dyDescent="0.25">
      <c r="A2" s="3"/>
      <c r="B2" s="3"/>
      <c r="C2" s="2"/>
    </row>
    <row r="3" spans="1:5" x14ac:dyDescent="0.25">
      <c r="A3" s="39" t="s">
        <v>0</v>
      </c>
      <c r="B3" s="52">
        <v>2012</v>
      </c>
      <c r="C3" s="41"/>
    </row>
    <row r="4" spans="1:5" x14ac:dyDescent="0.25">
      <c r="A4" s="39" t="s">
        <v>1</v>
      </c>
      <c r="B4" s="52">
        <v>20453237223</v>
      </c>
      <c r="C4" s="41"/>
    </row>
    <row r="5" spans="1:5" x14ac:dyDescent="0.25">
      <c r="A5" s="39" t="s">
        <v>2</v>
      </c>
      <c r="B5" s="52" t="s">
        <v>667</v>
      </c>
      <c r="C5" s="41"/>
    </row>
    <row r="6" spans="1:5" ht="23.25" x14ac:dyDescent="0.35">
      <c r="A6" s="4"/>
      <c r="B6" s="4"/>
      <c r="C6" s="5"/>
    </row>
    <row r="7" spans="1:5" x14ac:dyDescent="0.25">
      <c r="A7" s="17"/>
      <c r="B7" s="202" t="s">
        <v>42</v>
      </c>
      <c r="C7" s="203"/>
    </row>
    <row r="8" spans="1:5" x14ac:dyDescent="0.25">
      <c r="A8" s="20"/>
      <c r="B8" s="204" t="s">
        <v>43</v>
      </c>
      <c r="C8" s="205"/>
    </row>
    <row r="9" spans="1:5" x14ac:dyDescent="0.25">
      <c r="A9" s="19"/>
      <c r="B9" s="19"/>
      <c r="C9" s="8"/>
    </row>
    <row r="10" spans="1:5" x14ac:dyDescent="0.25">
      <c r="A10" s="24" t="s">
        <v>16</v>
      </c>
      <c r="B10" s="43">
        <f>'INV 2012'!C12</f>
        <v>10048.1</v>
      </c>
      <c r="C10" s="43"/>
    </row>
    <row r="11" spans="1:5" x14ac:dyDescent="0.25">
      <c r="A11" s="24" t="s">
        <v>17</v>
      </c>
      <c r="B11" s="43">
        <f>'INV 2012'!C14</f>
        <v>744271.29</v>
      </c>
      <c r="C11" s="43"/>
    </row>
    <row r="12" spans="1:5" x14ac:dyDescent="0.25">
      <c r="A12" s="51" t="s">
        <v>33</v>
      </c>
      <c r="B12" s="43">
        <f>'INV 2012'!C16</f>
        <v>40400</v>
      </c>
      <c r="C12" s="43"/>
    </row>
    <row r="13" spans="1:5" x14ac:dyDescent="0.25">
      <c r="A13" s="51" t="s">
        <v>34</v>
      </c>
      <c r="B13" s="43">
        <f>'INV 2012'!C18</f>
        <v>83998.32</v>
      </c>
      <c r="C13" s="43"/>
    </row>
    <row r="14" spans="1:5" x14ac:dyDescent="0.25">
      <c r="A14" s="51" t="s">
        <v>44</v>
      </c>
      <c r="B14" s="43"/>
      <c r="C14" s="43">
        <f>'INV 2012'!C23</f>
        <v>12119</v>
      </c>
    </row>
    <row r="15" spans="1:5" ht="25.5" x14ac:dyDescent="0.25">
      <c r="A15" s="50" t="s">
        <v>45</v>
      </c>
      <c r="B15" s="33"/>
      <c r="C15" s="43">
        <f>'INV 2012'!C25</f>
        <v>-256332.55</v>
      </c>
      <c r="E15" s="43"/>
    </row>
    <row r="16" spans="1:5" x14ac:dyDescent="0.25">
      <c r="A16" s="51" t="s">
        <v>46</v>
      </c>
      <c r="B16" s="33"/>
      <c r="C16" s="43">
        <f>'INV 2012'!C29</f>
        <v>209278.48</v>
      </c>
    </row>
    <row r="17" spans="1:3" x14ac:dyDescent="0.25">
      <c r="A17" s="51" t="s">
        <v>38</v>
      </c>
      <c r="B17" s="36"/>
      <c r="C17" s="43">
        <f>'INV 2012'!C31</f>
        <v>711850.43</v>
      </c>
    </row>
    <row r="18" spans="1:3" x14ac:dyDescent="0.25">
      <c r="A18" s="51" t="s">
        <v>47</v>
      </c>
      <c r="B18" s="33"/>
      <c r="C18" s="43">
        <f>'INV 2012'!C36</f>
        <v>97500</v>
      </c>
    </row>
    <row r="19" spans="1:3" x14ac:dyDescent="0.25">
      <c r="A19" s="51" t="s">
        <v>39</v>
      </c>
      <c r="B19" s="22"/>
      <c r="C19" s="45">
        <f>'INV 2012'!C38</f>
        <v>76733.27</v>
      </c>
    </row>
    <row r="20" spans="1:3" x14ac:dyDescent="0.25">
      <c r="A20" s="51" t="s">
        <v>40</v>
      </c>
      <c r="B20" s="54"/>
      <c r="C20" s="48">
        <f>'INV 2012'!C40</f>
        <v>27569.08</v>
      </c>
    </row>
    <row r="21" spans="1:3" x14ac:dyDescent="0.25">
      <c r="A21" s="11" t="s">
        <v>30</v>
      </c>
      <c r="B21" s="53">
        <f>SUM(B10:B20)</f>
        <v>878717.71</v>
      </c>
      <c r="C21" s="53">
        <f>SUM(C10:C20)</f>
        <v>878717.71000000008</v>
      </c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200" t="s">
        <v>74</v>
      </c>
      <c r="B24" s="200"/>
    </row>
  </sheetData>
  <mergeCells count="4">
    <mergeCell ref="A1:C1"/>
    <mergeCell ref="B7:C7"/>
    <mergeCell ref="B8:C8"/>
    <mergeCell ref="A24:B24"/>
  </mergeCells>
  <pageMargins left="0.7" right="0.7" top="0.75" bottom="0.75" header="0.3" footer="0.3"/>
  <pageSetup paperSize="9" scale="95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activeCell="B6" sqref="B6"/>
    </sheetView>
  </sheetViews>
  <sheetFormatPr baseColWidth="10" defaultRowHeight="15" x14ac:dyDescent="0.25"/>
  <cols>
    <col min="1" max="1" width="45.7109375" customWidth="1"/>
    <col min="2" max="2" width="31.5703125" customWidth="1"/>
  </cols>
  <sheetData>
    <row r="1" spans="1:3" s="2" customFormat="1" ht="15.75" x14ac:dyDescent="0.25">
      <c r="A1" s="206" t="s">
        <v>58</v>
      </c>
      <c r="B1" s="206"/>
    </row>
    <row r="2" spans="1:3" s="2" customFormat="1" ht="15.75" x14ac:dyDescent="0.25">
      <c r="A2" s="3"/>
    </row>
    <row r="3" spans="1:3" s="2" customFormat="1" x14ac:dyDescent="0.25">
      <c r="A3" s="40" t="s">
        <v>0</v>
      </c>
      <c r="B3" s="52">
        <v>2012</v>
      </c>
    </row>
    <row r="4" spans="1:3" s="2" customFormat="1" x14ac:dyDescent="0.25">
      <c r="A4" s="40" t="s">
        <v>1</v>
      </c>
      <c r="B4" s="52">
        <v>20453237223</v>
      </c>
    </row>
    <row r="5" spans="1:3" s="2" customFormat="1" x14ac:dyDescent="0.25">
      <c r="A5" s="40" t="s">
        <v>2</v>
      </c>
      <c r="B5" s="52" t="s">
        <v>667</v>
      </c>
    </row>
    <row r="6" spans="1:3" s="2" customFormat="1" ht="23.25" x14ac:dyDescent="0.35">
      <c r="A6" s="4"/>
      <c r="B6" s="5"/>
      <c r="C6" s="5"/>
    </row>
    <row r="7" spans="1:3" s="2" customFormat="1" x14ac:dyDescent="0.25">
      <c r="A7" s="57" t="s">
        <v>55</v>
      </c>
      <c r="B7" s="56" t="s">
        <v>3</v>
      </c>
      <c r="C7" s="6"/>
    </row>
    <row r="8" spans="1:3" s="2" customFormat="1" x14ac:dyDescent="0.25">
      <c r="A8" s="7"/>
      <c r="B8" s="58" t="s">
        <v>4</v>
      </c>
      <c r="C8" s="6"/>
    </row>
    <row r="9" spans="1:3" s="2" customFormat="1" x14ac:dyDescent="0.25">
      <c r="A9" s="6"/>
      <c r="B9" s="8"/>
      <c r="C9" s="8"/>
    </row>
    <row r="10" spans="1:3" s="2" customFormat="1" x14ac:dyDescent="0.25">
      <c r="A10" s="9" t="s">
        <v>49</v>
      </c>
      <c r="B10" s="48">
        <v>1162081.1200000001</v>
      </c>
      <c r="C10" s="10"/>
    </row>
    <row r="11" spans="1:3" s="2" customFormat="1" x14ac:dyDescent="0.25">
      <c r="A11" s="9" t="s">
        <v>5</v>
      </c>
      <c r="B11" s="48">
        <v>769832.14</v>
      </c>
      <c r="C11" s="10"/>
    </row>
    <row r="12" spans="1:3" s="2" customFormat="1" x14ac:dyDescent="0.25">
      <c r="A12" s="11" t="s">
        <v>50</v>
      </c>
      <c r="B12" s="49">
        <f>B10-B11</f>
        <v>392248.9800000001</v>
      </c>
      <c r="C12" s="10"/>
    </row>
    <row r="13" spans="1:3" s="2" customFormat="1" x14ac:dyDescent="0.25">
      <c r="A13" s="55" t="s">
        <v>6</v>
      </c>
      <c r="B13" s="48">
        <v>5726</v>
      </c>
      <c r="C13" s="10"/>
    </row>
    <row r="14" spans="1:3" s="2" customFormat="1" x14ac:dyDescent="0.25">
      <c r="A14" s="55" t="s">
        <v>7</v>
      </c>
      <c r="B14" s="48">
        <v>279257.87</v>
      </c>
      <c r="C14" s="10"/>
    </row>
    <row r="15" spans="1:3" s="2" customFormat="1" x14ac:dyDescent="0.25">
      <c r="A15" s="11" t="s">
        <v>51</v>
      </c>
      <c r="B15" s="49">
        <f>B12-B13-B14</f>
        <v>107265.1100000001</v>
      </c>
      <c r="C15" s="10"/>
    </row>
    <row r="16" spans="1:3" s="2" customFormat="1" x14ac:dyDescent="0.25">
      <c r="A16" s="9" t="s">
        <v>8</v>
      </c>
      <c r="B16" s="48">
        <v>67880.03</v>
      </c>
      <c r="C16" s="10"/>
    </row>
    <row r="17" spans="1:3" s="2" customFormat="1" x14ac:dyDescent="0.25">
      <c r="A17" s="9" t="s">
        <v>52</v>
      </c>
      <c r="B17" s="48"/>
      <c r="C17" s="10"/>
    </row>
    <row r="18" spans="1:3" s="2" customFormat="1" x14ac:dyDescent="0.25">
      <c r="A18" s="12" t="s">
        <v>53</v>
      </c>
      <c r="B18" s="49">
        <f>B15-B16</f>
        <v>39385.080000000104</v>
      </c>
      <c r="C18" s="10"/>
    </row>
    <row r="19" spans="1:3" s="2" customFormat="1" x14ac:dyDescent="0.25">
      <c r="A19" s="9" t="s">
        <v>9</v>
      </c>
      <c r="B19" s="48">
        <v>11816</v>
      </c>
      <c r="C19" s="10"/>
    </row>
    <row r="20" spans="1:3" s="2" customFormat="1" x14ac:dyDescent="0.25">
      <c r="A20" s="12" t="s">
        <v>54</v>
      </c>
      <c r="B20" s="49">
        <f>B18-B19</f>
        <v>27569.080000000104</v>
      </c>
      <c r="C20" s="10"/>
    </row>
    <row r="21" spans="1:3" s="2" customFormat="1" x14ac:dyDescent="0.25"/>
    <row r="22" spans="1:3" s="2" customFormat="1" x14ac:dyDescent="0.25">
      <c r="A22" s="200" t="s">
        <v>74</v>
      </c>
      <c r="B22" s="200"/>
    </row>
    <row r="23" spans="1:3" s="2" customFormat="1" x14ac:dyDescent="0.25">
      <c r="A23" s="1"/>
    </row>
  </sheetData>
  <mergeCells count="2">
    <mergeCell ref="A1:B1"/>
    <mergeCell ref="A22:B2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view="pageLayout" topLeftCell="A26" zoomScale="70" zoomScaleNormal="100" zoomScalePageLayoutView="70" workbookViewId="0">
      <selection activeCell="E48" sqref="E48"/>
    </sheetView>
  </sheetViews>
  <sheetFormatPr baseColWidth="10" defaultRowHeight="15" x14ac:dyDescent="0.25"/>
  <cols>
    <col min="1" max="1" width="15" customWidth="1"/>
    <col min="2" max="2" width="17.28515625" customWidth="1"/>
    <col min="3" max="3" width="45.140625" customWidth="1"/>
    <col min="4" max="4" width="19.140625" customWidth="1"/>
    <col min="5" max="5" width="14.28515625" customWidth="1"/>
    <col min="6" max="6" width="19.7109375" customWidth="1"/>
    <col min="7" max="7" width="21.7109375" customWidth="1"/>
  </cols>
  <sheetData>
    <row r="1" spans="1:7" ht="18" x14ac:dyDescent="0.25">
      <c r="A1" s="215" t="s">
        <v>75</v>
      </c>
      <c r="B1" s="215"/>
      <c r="C1" s="215"/>
      <c r="D1" s="215"/>
      <c r="E1" s="215"/>
      <c r="F1" s="215"/>
      <c r="G1" s="215"/>
    </row>
    <row r="2" spans="1:7" ht="18" x14ac:dyDescent="0.25">
      <c r="A2" s="211" t="s">
        <v>76</v>
      </c>
      <c r="B2" s="211"/>
      <c r="C2" s="211"/>
      <c r="D2" s="211"/>
      <c r="E2" s="211"/>
      <c r="F2" s="211"/>
      <c r="G2" s="211"/>
    </row>
    <row r="3" spans="1:7" ht="18" x14ac:dyDescent="0.25">
      <c r="A3" s="65"/>
      <c r="B3" s="64"/>
      <c r="C3" s="64"/>
      <c r="D3" s="65"/>
      <c r="E3" s="64"/>
      <c r="F3" s="64"/>
      <c r="G3" s="64"/>
    </row>
    <row r="4" spans="1:7" x14ac:dyDescent="0.25">
      <c r="A4" s="68" t="s">
        <v>0</v>
      </c>
      <c r="B4" s="64"/>
      <c r="C4" s="64"/>
      <c r="D4" s="74">
        <v>2012</v>
      </c>
      <c r="E4" s="64"/>
      <c r="F4" s="64"/>
      <c r="G4" s="64"/>
    </row>
    <row r="5" spans="1:7" x14ac:dyDescent="0.25">
      <c r="A5" s="68" t="s">
        <v>1</v>
      </c>
      <c r="B5" s="64"/>
      <c r="C5" s="64"/>
      <c r="D5" s="74">
        <v>20453237223</v>
      </c>
      <c r="E5" s="64"/>
      <c r="F5" s="64"/>
      <c r="G5" s="64"/>
    </row>
    <row r="6" spans="1:7" x14ac:dyDescent="0.25">
      <c r="A6" s="68" t="s">
        <v>2</v>
      </c>
      <c r="B6" s="64"/>
      <c r="C6" s="64"/>
      <c r="D6" s="74" t="s">
        <v>667</v>
      </c>
      <c r="E6" s="64"/>
      <c r="F6" s="64"/>
      <c r="G6" s="64"/>
    </row>
    <row r="7" spans="1:7" x14ac:dyDescent="0.25">
      <c r="A7" s="73" t="s">
        <v>77</v>
      </c>
      <c r="B7" s="66"/>
      <c r="C7" s="66"/>
      <c r="D7" s="74"/>
      <c r="E7" s="64"/>
      <c r="F7" s="64"/>
      <c r="G7" s="64"/>
    </row>
    <row r="8" spans="1:7" x14ac:dyDescent="0.25">
      <c r="A8" s="69"/>
      <c r="B8" s="70"/>
      <c r="C8" s="70"/>
      <c r="D8" s="69"/>
      <c r="E8" s="69"/>
      <c r="F8" s="69"/>
      <c r="G8" s="69"/>
    </row>
    <row r="9" spans="1:7" x14ac:dyDescent="0.25">
      <c r="A9" s="75" t="s">
        <v>78</v>
      </c>
      <c r="B9" s="80" t="s">
        <v>79</v>
      </c>
      <c r="C9" s="72"/>
      <c r="D9" s="81" t="s">
        <v>80</v>
      </c>
      <c r="E9" s="207" t="s">
        <v>691</v>
      </c>
      <c r="F9" s="212" t="s">
        <v>741</v>
      </c>
      <c r="G9" s="207" t="s">
        <v>659</v>
      </c>
    </row>
    <row r="10" spans="1:7" x14ac:dyDescent="0.25">
      <c r="A10" s="76" t="s">
        <v>81</v>
      </c>
      <c r="B10" s="78" t="s">
        <v>82</v>
      </c>
      <c r="C10" s="76" t="s">
        <v>55</v>
      </c>
      <c r="D10" s="79" t="s">
        <v>1332</v>
      </c>
      <c r="E10" s="208"/>
      <c r="F10" s="213"/>
      <c r="G10" s="208"/>
    </row>
    <row r="11" spans="1:7" x14ac:dyDescent="0.25">
      <c r="A11" s="77"/>
      <c r="B11" s="82" t="s">
        <v>84</v>
      </c>
      <c r="C11" s="71"/>
      <c r="D11" s="83" t="s">
        <v>85</v>
      </c>
      <c r="E11" s="209"/>
      <c r="F11" s="214"/>
      <c r="G11" s="209"/>
    </row>
    <row r="12" spans="1:7" x14ac:dyDescent="0.25">
      <c r="A12" s="124" t="s">
        <v>707</v>
      </c>
      <c r="B12" s="123" t="s">
        <v>660</v>
      </c>
      <c r="C12" s="120" t="s">
        <v>742</v>
      </c>
      <c r="D12" s="123" t="s">
        <v>661</v>
      </c>
      <c r="E12" s="121">
        <v>1000</v>
      </c>
      <c r="F12" s="91">
        <v>33.214019999999998</v>
      </c>
      <c r="G12" s="91">
        <f t="shared" ref="G12:G53" si="0">E12*F12</f>
        <v>33214.019999999997</v>
      </c>
    </row>
    <row r="13" spans="1:7" x14ac:dyDescent="0.25">
      <c r="A13" s="124" t="s">
        <v>708</v>
      </c>
      <c r="B13" s="123" t="s">
        <v>660</v>
      </c>
      <c r="C13" s="120" t="s">
        <v>743</v>
      </c>
      <c r="D13" s="123" t="s">
        <v>661</v>
      </c>
      <c r="E13" s="121">
        <v>1200</v>
      </c>
      <c r="F13" s="91">
        <v>37.040520000000001</v>
      </c>
      <c r="G13" s="91">
        <f t="shared" si="0"/>
        <v>44448.624000000003</v>
      </c>
    </row>
    <row r="14" spans="1:7" x14ac:dyDescent="0.25">
      <c r="A14" s="124" t="s">
        <v>709</v>
      </c>
      <c r="B14" s="123" t="s">
        <v>660</v>
      </c>
      <c r="C14" s="120" t="s">
        <v>744</v>
      </c>
      <c r="D14" s="123" t="s">
        <v>661</v>
      </c>
      <c r="E14" s="121">
        <v>1000</v>
      </c>
      <c r="F14" s="91">
        <v>31.530360000000002</v>
      </c>
      <c r="G14" s="91">
        <f t="shared" si="0"/>
        <v>31530.36</v>
      </c>
    </row>
    <row r="15" spans="1:7" x14ac:dyDescent="0.25">
      <c r="A15" s="124" t="s">
        <v>710</v>
      </c>
      <c r="B15" s="123" t="s">
        <v>660</v>
      </c>
      <c r="C15" s="120" t="s">
        <v>745</v>
      </c>
      <c r="D15" s="123" t="s">
        <v>661</v>
      </c>
      <c r="E15" s="121">
        <v>600</v>
      </c>
      <c r="F15" s="91">
        <v>37.346640000000001</v>
      </c>
      <c r="G15" s="91">
        <f t="shared" si="0"/>
        <v>22407.984</v>
      </c>
    </row>
    <row r="16" spans="1:7" x14ac:dyDescent="0.25">
      <c r="A16" s="124" t="s">
        <v>711</v>
      </c>
      <c r="B16" s="123" t="s">
        <v>660</v>
      </c>
      <c r="C16" s="120" t="s">
        <v>746</v>
      </c>
      <c r="D16" s="123" t="s">
        <v>661</v>
      </c>
      <c r="E16" s="121">
        <v>320</v>
      </c>
      <c r="F16" s="91">
        <v>53.264879999999998</v>
      </c>
      <c r="G16" s="91">
        <f t="shared" si="0"/>
        <v>17044.761599999998</v>
      </c>
    </row>
    <row r="17" spans="1:7" x14ac:dyDescent="0.25">
      <c r="A17" s="124" t="s">
        <v>712</v>
      </c>
      <c r="B17" s="123" t="s">
        <v>660</v>
      </c>
      <c r="C17" s="120" t="s">
        <v>747</v>
      </c>
      <c r="D17" s="123" t="s">
        <v>661</v>
      </c>
      <c r="E17" s="121">
        <v>900</v>
      </c>
      <c r="F17" s="91">
        <v>80.356500000000011</v>
      </c>
      <c r="G17" s="91">
        <f t="shared" si="0"/>
        <v>72320.850000000006</v>
      </c>
    </row>
    <row r="18" spans="1:7" x14ac:dyDescent="0.25">
      <c r="A18" s="124" t="s">
        <v>713</v>
      </c>
      <c r="B18" s="123" t="s">
        <v>660</v>
      </c>
      <c r="C18" s="120" t="s">
        <v>748</v>
      </c>
      <c r="D18" s="123" t="s">
        <v>661</v>
      </c>
      <c r="E18" s="121">
        <v>506</v>
      </c>
      <c r="F18" s="91">
        <v>80.968739999999997</v>
      </c>
      <c r="G18" s="91">
        <f t="shared" si="0"/>
        <v>40970.182439999997</v>
      </c>
    </row>
    <row r="19" spans="1:7" x14ac:dyDescent="0.25">
      <c r="A19" s="124" t="s">
        <v>714</v>
      </c>
      <c r="B19" s="123" t="s">
        <v>660</v>
      </c>
      <c r="C19" s="120" t="s">
        <v>749</v>
      </c>
      <c r="D19" s="123" t="s">
        <v>661</v>
      </c>
      <c r="E19" s="121">
        <v>200</v>
      </c>
      <c r="F19" s="91">
        <v>73.468800000000002</v>
      </c>
      <c r="G19" s="91">
        <f t="shared" si="0"/>
        <v>14693.76</v>
      </c>
    </row>
    <row r="20" spans="1:7" x14ac:dyDescent="0.25">
      <c r="A20" s="124" t="s">
        <v>715</v>
      </c>
      <c r="B20" s="123" t="s">
        <v>660</v>
      </c>
      <c r="C20" s="120" t="s">
        <v>750</v>
      </c>
      <c r="D20" s="123" t="s">
        <v>661</v>
      </c>
      <c r="E20" s="121">
        <v>50</v>
      </c>
      <c r="F20" s="91">
        <v>154.28448</v>
      </c>
      <c r="G20" s="91">
        <f t="shared" si="0"/>
        <v>7714.2240000000002</v>
      </c>
    </row>
    <row r="21" spans="1:7" x14ac:dyDescent="0.25">
      <c r="A21" s="124" t="s">
        <v>716</v>
      </c>
      <c r="B21" s="123" t="s">
        <v>660</v>
      </c>
      <c r="C21" s="120" t="s">
        <v>751</v>
      </c>
      <c r="D21" s="123" t="s">
        <v>661</v>
      </c>
      <c r="E21" s="121">
        <v>50</v>
      </c>
      <c r="F21" s="91">
        <v>318.3648</v>
      </c>
      <c r="G21" s="91">
        <f t="shared" si="0"/>
        <v>15918.24</v>
      </c>
    </row>
    <row r="22" spans="1:7" x14ac:dyDescent="0.25">
      <c r="A22" s="124" t="s">
        <v>717</v>
      </c>
      <c r="B22" s="123" t="s">
        <v>660</v>
      </c>
      <c r="C22" s="120" t="s">
        <v>752</v>
      </c>
      <c r="D22" s="123" t="s">
        <v>661</v>
      </c>
      <c r="E22" s="121">
        <v>240</v>
      </c>
      <c r="F22" s="91">
        <v>102.55020000000002</v>
      </c>
      <c r="G22" s="91">
        <f t="shared" si="0"/>
        <v>24612.048000000003</v>
      </c>
    </row>
    <row r="23" spans="1:7" x14ac:dyDescent="0.25">
      <c r="A23" s="124" t="s">
        <v>718</v>
      </c>
      <c r="B23" s="123" t="s">
        <v>660</v>
      </c>
      <c r="C23" s="120" t="s">
        <v>753</v>
      </c>
      <c r="D23" s="123" t="s">
        <v>661</v>
      </c>
      <c r="E23" s="121">
        <v>400</v>
      </c>
      <c r="F23" s="91">
        <v>156.73344</v>
      </c>
      <c r="G23" s="91">
        <f t="shared" si="0"/>
        <v>62693.376000000004</v>
      </c>
    </row>
    <row r="24" spans="1:7" x14ac:dyDescent="0.25">
      <c r="A24" s="124" t="s">
        <v>719</v>
      </c>
      <c r="B24" s="123" t="s">
        <v>660</v>
      </c>
      <c r="C24" s="120" t="s">
        <v>754</v>
      </c>
      <c r="D24" s="123" t="s">
        <v>661</v>
      </c>
      <c r="E24" s="121">
        <v>10001</v>
      </c>
      <c r="F24" s="91">
        <v>1.3316220000000001</v>
      </c>
      <c r="G24" s="91">
        <f t="shared" si="0"/>
        <v>13317.551622000001</v>
      </c>
    </row>
    <row r="25" spans="1:7" x14ac:dyDescent="0.25">
      <c r="A25" s="124" t="s">
        <v>720</v>
      </c>
      <c r="B25" s="123" t="s">
        <v>660</v>
      </c>
      <c r="C25" s="120" t="s">
        <v>755</v>
      </c>
      <c r="D25" s="123" t="s">
        <v>661</v>
      </c>
      <c r="E25" s="121">
        <v>7530</v>
      </c>
      <c r="F25" s="91">
        <v>1.7601899999999999</v>
      </c>
      <c r="G25" s="91">
        <f t="shared" si="0"/>
        <v>13254.2307</v>
      </c>
    </row>
    <row r="26" spans="1:7" x14ac:dyDescent="0.25">
      <c r="A26" s="124" t="s">
        <v>721</v>
      </c>
      <c r="B26" s="123" t="s">
        <v>660</v>
      </c>
      <c r="C26" s="120" t="s">
        <v>756</v>
      </c>
      <c r="D26" s="123" t="s">
        <v>661</v>
      </c>
      <c r="E26" s="121">
        <v>7500</v>
      </c>
      <c r="F26" s="91">
        <v>1.9515150000000001</v>
      </c>
      <c r="G26" s="91">
        <f t="shared" si="0"/>
        <v>14636.362500000001</v>
      </c>
    </row>
    <row r="27" spans="1:7" x14ac:dyDescent="0.25">
      <c r="A27" s="124" t="s">
        <v>722</v>
      </c>
      <c r="B27" s="123" t="s">
        <v>660</v>
      </c>
      <c r="C27" s="120" t="s">
        <v>757</v>
      </c>
      <c r="D27" s="123" t="s">
        <v>661</v>
      </c>
      <c r="E27" s="121">
        <v>4000</v>
      </c>
      <c r="F27" s="91">
        <v>3.0611999999999999</v>
      </c>
      <c r="G27" s="91">
        <f t="shared" si="0"/>
        <v>12244.8</v>
      </c>
    </row>
    <row r="28" spans="1:7" x14ac:dyDescent="0.25">
      <c r="A28" s="124" t="s">
        <v>723</v>
      </c>
      <c r="B28" s="123" t="s">
        <v>660</v>
      </c>
      <c r="C28" s="120" t="s">
        <v>758</v>
      </c>
      <c r="D28" s="123" t="s">
        <v>661</v>
      </c>
      <c r="E28" s="121">
        <v>4000</v>
      </c>
      <c r="F28" s="91">
        <v>4.3622100000000001</v>
      </c>
      <c r="G28" s="91">
        <f t="shared" si="0"/>
        <v>17448.84</v>
      </c>
    </row>
    <row r="29" spans="1:7" x14ac:dyDescent="0.25">
      <c r="A29" s="124" t="s">
        <v>724</v>
      </c>
      <c r="B29" s="123" t="s">
        <v>660</v>
      </c>
      <c r="C29" s="120" t="s">
        <v>759</v>
      </c>
      <c r="D29" s="123" t="s">
        <v>661</v>
      </c>
      <c r="E29" s="121">
        <v>6000</v>
      </c>
      <c r="F29" s="91">
        <v>0.79591200000000006</v>
      </c>
      <c r="G29" s="91">
        <f t="shared" si="0"/>
        <v>4775.4720000000007</v>
      </c>
    </row>
    <row r="30" spans="1:7" x14ac:dyDescent="0.25">
      <c r="A30" s="124" t="s">
        <v>725</v>
      </c>
      <c r="B30" s="123" t="s">
        <v>660</v>
      </c>
      <c r="C30" s="120" t="s">
        <v>760</v>
      </c>
      <c r="D30" s="123" t="s">
        <v>661</v>
      </c>
      <c r="E30" s="121">
        <v>15000</v>
      </c>
      <c r="F30" s="91">
        <v>1.07142</v>
      </c>
      <c r="G30" s="91">
        <f t="shared" si="0"/>
        <v>16071.300000000001</v>
      </c>
    </row>
    <row r="31" spans="1:7" x14ac:dyDescent="0.25">
      <c r="A31" s="124" t="s">
        <v>726</v>
      </c>
      <c r="B31" s="123" t="s">
        <v>660</v>
      </c>
      <c r="C31" s="120" t="s">
        <v>761</v>
      </c>
      <c r="D31" s="123" t="s">
        <v>663</v>
      </c>
      <c r="E31" s="121">
        <v>1600</v>
      </c>
      <c r="F31" s="91">
        <v>14.0305</v>
      </c>
      <c r="G31" s="91">
        <f t="shared" si="0"/>
        <v>22448.799999999999</v>
      </c>
    </row>
    <row r="32" spans="1:7" x14ac:dyDescent="0.25">
      <c r="A32" s="124" t="s">
        <v>727</v>
      </c>
      <c r="B32" s="123" t="s">
        <v>660</v>
      </c>
      <c r="C32" s="120" t="s">
        <v>762</v>
      </c>
      <c r="D32" s="123" t="s">
        <v>663</v>
      </c>
      <c r="E32" s="121">
        <v>940</v>
      </c>
      <c r="F32" s="91">
        <v>18.622299999999999</v>
      </c>
      <c r="G32" s="91">
        <f t="shared" si="0"/>
        <v>17504.962</v>
      </c>
    </row>
    <row r="33" spans="1:7" x14ac:dyDescent="0.25">
      <c r="A33" s="124" t="s">
        <v>728</v>
      </c>
      <c r="B33" s="123" t="s">
        <v>660</v>
      </c>
      <c r="C33" s="120" t="s">
        <v>763</v>
      </c>
      <c r="D33" s="123" t="s">
        <v>663</v>
      </c>
      <c r="E33" s="121">
        <v>1000</v>
      </c>
      <c r="F33" s="91">
        <v>11.479500000000002</v>
      </c>
      <c r="G33" s="91">
        <f t="shared" si="0"/>
        <v>11479.500000000002</v>
      </c>
    </row>
    <row r="34" spans="1:7" x14ac:dyDescent="0.25">
      <c r="A34" s="124" t="s">
        <v>729</v>
      </c>
      <c r="B34" s="123" t="s">
        <v>660</v>
      </c>
      <c r="C34" s="120" t="s">
        <v>764</v>
      </c>
      <c r="D34" s="123" t="s">
        <v>663</v>
      </c>
      <c r="E34" s="121">
        <v>360</v>
      </c>
      <c r="F34" s="91">
        <v>15.306000000000001</v>
      </c>
      <c r="G34" s="91">
        <f t="shared" si="0"/>
        <v>5510.1600000000008</v>
      </c>
    </row>
    <row r="35" spans="1:7" x14ac:dyDescent="0.25">
      <c r="A35" s="124" t="s">
        <v>730</v>
      </c>
      <c r="B35" s="123" t="s">
        <v>660</v>
      </c>
      <c r="C35" s="120" t="s">
        <v>765</v>
      </c>
      <c r="D35" s="123" t="s">
        <v>663</v>
      </c>
      <c r="E35" s="121">
        <v>301</v>
      </c>
      <c r="F35" s="91">
        <v>40.816000000000003</v>
      </c>
      <c r="G35" s="91">
        <f t="shared" si="0"/>
        <v>12285.616</v>
      </c>
    </row>
    <row r="36" spans="1:7" x14ac:dyDescent="0.25">
      <c r="A36" s="124" t="s">
        <v>731</v>
      </c>
      <c r="B36" s="123" t="s">
        <v>660</v>
      </c>
      <c r="C36" s="120" t="s">
        <v>766</v>
      </c>
      <c r="D36" s="123" t="s">
        <v>661</v>
      </c>
      <c r="E36" s="121">
        <v>4800</v>
      </c>
      <c r="F36" s="91">
        <v>1.4030500000000001</v>
      </c>
      <c r="G36" s="91">
        <f t="shared" si="0"/>
        <v>6734.64</v>
      </c>
    </row>
    <row r="37" spans="1:7" x14ac:dyDescent="0.25">
      <c r="A37" s="124" t="s">
        <v>732</v>
      </c>
      <c r="B37" s="123" t="s">
        <v>660</v>
      </c>
      <c r="C37" s="120" t="s">
        <v>767</v>
      </c>
      <c r="D37" s="123" t="s">
        <v>661</v>
      </c>
      <c r="E37" s="121">
        <v>4800</v>
      </c>
      <c r="F37" s="91">
        <v>1.4030500000000001</v>
      </c>
      <c r="G37" s="91">
        <f t="shared" si="0"/>
        <v>6734.64</v>
      </c>
    </row>
    <row r="38" spans="1:7" x14ac:dyDescent="0.25">
      <c r="A38" s="124" t="s">
        <v>733</v>
      </c>
      <c r="B38" s="123" t="s">
        <v>660</v>
      </c>
      <c r="C38" s="120" t="s">
        <v>768</v>
      </c>
      <c r="D38" s="123" t="s">
        <v>661</v>
      </c>
      <c r="E38" s="121">
        <v>14400</v>
      </c>
      <c r="F38" s="91">
        <v>1.4030500000000001</v>
      </c>
      <c r="G38" s="91">
        <f t="shared" si="0"/>
        <v>20203.920000000002</v>
      </c>
    </row>
    <row r="39" spans="1:7" x14ac:dyDescent="0.25">
      <c r="A39" s="124" t="s">
        <v>734</v>
      </c>
      <c r="B39" s="123" t="s">
        <v>660</v>
      </c>
      <c r="C39" s="120" t="s">
        <v>769</v>
      </c>
      <c r="D39" s="123" t="s">
        <v>661</v>
      </c>
      <c r="E39" s="121">
        <v>4800</v>
      </c>
      <c r="F39" s="91">
        <v>1.4030500000000001</v>
      </c>
      <c r="G39" s="91">
        <f t="shared" si="0"/>
        <v>6734.64</v>
      </c>
    </row>
    <row r="40" spans="1:7" x14ac:dyDescent="0.25">
      <c r="A40" s="124" t="s">
        <v>735</v>
      </c>
      <c r="B40" s="123" t="s">
        <v>660</v>
      </c>
      <c r="C40" s="120" t="s">
        <v>770</v>
      </c>
      <c r="D40" s="123" t="s">
        <v>661</v>
      </c>
      <c r="E40" s="121">
        <v>4800</v>
      </c>
      <c r="F40" s="91">
        <v>1.4030500000000001</v>
      </c>
      <c r="G40" s="91">
        <f t="shared" si="0"/>
        <v>6734.64</v>
      </c>
    </row>
    <row r="41" spans="1:7" x14ac:dyDescent="0.25">
      <c r="A41" s="124" t="s">
        <v>736</v>
      </c>
      <c r="B41" s="123" t="s">
        <v>660</v>
      </c>
      <c r="C41" s="120" t="s">
        <v>771</v>
      </c>
      <c r="D41" s="123" t="s">
        <v>661</v>
      </c>
      <c r="E41" s="121">
        <v>1200</v>
      </c>
      <c r="F41" s="91">
        <v>3.8265000000000002</v>
      </c>
      <c r="G41" s="91">
        <f t="shared" si="0"/>
        <v>4591.8</v>
      </c>
    </row>
    <row r="42" spans="1:7" x14ac:dyDescent="0.25">
      <c r="A42" s="124" t="s">
        <v>737</v>
      </c>
      <c r="B42" s="123" t="s">
        <v>660</v>
      </c>
      <c r="C42" s="120" t="s">
        <v>772</v>
      </c>
      <c r="D42" s="123" t="s">
        <v>661</v>
      </c>
      <c r="E42" s="121">
        <v>300</v>
      </c>
      <c r="F42" s="91">
        <v>7.6530000000000005</v>
      </c>
      <c r="G42" s="91">
        <f t="shared" si="0"/>
        <v>2295.9</v>
      </c>
    </row>
    <row r="43" spans="1:7" x14ac:dyDescent="0.25">
      <c r="A43" s="124" t="s">
        <v>738</v>
      </c>
      <c r="B43" s="123" t="s">
        <v>660</v>
      </c>
      <c r="C43" s="120" t="s">
        <v>773</v>
      </c>
      <c r="D43" s="123" t="s">
        <v>661</v>
      </c>
      <c r="E43" s="121">
        <v>600</v>
      </c>
      <c r="F43" s="91">
        <v>2.5510000000000002</v>
      </c>
      <c r="G43" s="91">
        <f t="shared" si="0"/>
        <v>1530.6000000000001</v>
      </c>
    </row>
    <row r="44" spans="1:7" x14ac:dyDescent="0.25">
      <c r="A44" s="124" t="s">
        <v>739</v>
      </c>
      <c r="B44" s="123" t="s">
        <v>660</v>
      </c>
      <c r="C44" s="120" t="s">
        <v>774</v>
      </c>
      <c r="D44" s="123" t="s">
        <v>1333</v>
      </c>
      <c r="E44" s="121">
        <v>750</v>
      </c>
      <c r="F44" s="91">
        <v>17.601900000000001</v>
      </c>
      <c r="G44" s="91">
        <f t="shared" si="0"/>
        <v>13201.425000000001</v>
      </c>
    </row>
    <row r="45" spans="1:7" x14ac:dyDescent="0.25">
      <c r="A45" s="124" t="s">
        <v>740</v>
      </c>
      <c r="B45" s="123" t="s">
        <v>660</v>
      </c>
      <c r="C45" s="120" t="s">
        <v>775</v>
      </c>
      <c r="D45" s="123" t="s">
        <v>661</v>
      </c>
      <c r="E45" s="121">
        <v>1000</v>
      </c>
      <c r="F45" s="91">
        <v>4.7193500000000004</v>
      </c>
      <c r="G45" s="91">
        <f t="shared" si="0"/>
        <v>4719.3500000000004</v>
      </c>
    </row>
    <row r="46" spans="1:7" x14ac:dyDescent="0.25">
      <c r="A46" s="124" t="s">
        <v>784</v>
      </c>
      <c r="B46" s="123" t="s">
        <v>660</v>
      </c>
      <c r="C46" s="120" t="s">
        <v>776</v>
      </c>
      <c r="D46" s="123" t="s">
        <v>661</v>
      </c>
      <c r="E46" s="121">
        <v>610</v>
      </c>
      <c r="F46" s="91">
        <v>10.204000000000001</v>
      </c>
      <c r="G46" s="91">
        <f t="shared" si="0"/>
        <v>6224.4400000000005</v>
      </c>
    </row>
    <row r="47" spans="1:7" x14ac:dyDescent="0.25">
      <c r="A47" s="124" t="s">
        <v>785</v>
      </c>
      <c r="B47" s="123" t="s">
        <v>660</v>
      </c>
      <c r="C47" s="120" t="s">
        <v>777</v>
      </c>
      <c r="D47" s="123" t="s">
        <v>661</v>
      </c>
      <c r="E47" s="121">
        <v>6000</v>
      </c>
      <c r="F47" s="91">
        <v>3.3163000000000005</v>
      </c>
      <c r="G47" s="91">
        <f t="shared" si="0"/>
        <v>19897.800000000003</v>
      </c>
    </row>
    <row r="48" spans="1:7" x14ac:dyDescent="0.25">
      <c r="A48" s="124" t="s">
        <v>786</v>
      </c>
      <c r="B48" s="123" t="s">
        <v>660</v>
      </c>
      <c r="C48" s="120" t="s">
        <v>778</v>
      </c>
      <c r="D48" s="123" t="s">
        <v>661</v>
      </c>
      <c r="E48" s="121">
        <v>2400</v>
      </c>
      <c r="F48" s="91">
        <v>3.3163000000000005</v>
      </c>
      <c r="G48" s="91">
        <f t="shared" si="0"/>
        <v>7959.1200000000008</v>
      </c>
    </row>
    <row r="49" spans="1:7" x14ac:dyDescent="0.25">
      <c r="A49" s="124" t="s">
        <v>787</v>
      </c>
      <c r="B49" s="123" t="s">
        <v>660</v>
      </c>
      <c r="C49" s="120" t="s">
        <v>779</v>
      </c>
      <c r="D49" s="123" t="s">
        <v>661</v>
      </c>
      <c r="E49" s="121">
        <v>5000</v>
      </c>
      <c r="F49" s="91">
        <v>3.3163000000000005</v>
      </c>
      <c r="G49" s="91">
        <f t="shared" si="0"/>
        <v>16581.500000000004</v>
      </c>
    </row>
    <row r="50" spans="1:7" x14ac:dyDescent="0.25">
      <c r="A50" s="124" t="s">
        <v>788</v>
      </c>
      <c r="B50" s="123" t="s">
        <v>660</v>
      </c>
      <c r="C50" s="120" t="s">
        <v>780</v>
      </c>
      <c r="D50" s="123" t="s">
        <v>661</v>
      </c>
      <c r="E50" s="121">
        <v>8000</v>
      </c>
      <c r="F50" s="91">
        <v>3.3163000000000005</v>
      </c>
      <c r="G50" s="91">
        <f t="shared" si="0"/>
        <v>26530.400000000005</v>
      </c>
    </row>
    <row r="51" spans="1:7" x14ac:dyDescent="0.25">
      <c r="A51" s="124" t="s">
        <v>789</v>
      </c>
      <c r="B51" s="123" t="s">
        <v>660</v>
      </c>
      <c r="C51" s="120" t="s">
        <v>781</v>
      </c>
      <c r="D51" s="123" t="s">
        <v>661</v>
      </c>
      <c r="E51" s="121">
        <v>6200</v>
      </c>
      <c r="F51" s="91">
        <v>3.3163000000000005</v>
      </c>
      <c r="G51" s="91">
        <f t="shared" si="0"/>
        <v>20561.060000000001</v>
      </c>
    </row>
    <row r="52" spans="1:7" x14ac:dyDescent="0.25">
      <c r="A52" s="124" t="s">
        <v>790</v>
      </c>
      <c r="B52" s="123" t="s">
        <v>660</v>
      </c>
      <c r="C52" s="120" t="s">
        <v>782</v>
      </c>
      <c r="D52" s="123" t="s">
        <v>661</v>
      </c>
      <c r="E52" s="121">
        <v>8000</v>
      </c>
      <c r="F52" s="91">
        <v>1.5306</v>
      </c>
      <c r="G52" s="91">
        <f t="shared" si="0"/>
        <v>12244.8</v>
      </c>
    </row>
    <row r="53" spans="1:7" x14ac:dyDescent="0.25">
      <c r="A53" s="124" t="s">
        <v>791</v>
      </c>
      <c r="B53" s="123" t="s">
        <v>660</v>
      </c>
      <c r="C53" s="120" t="s">
        <v>783</v>
      </c>
      <c r="D53" s="123" t="s">
        <v>661</v>
      </c>
      <c r="E53" s="121">
        <v>8000</v>
      </c>
      <c r="F53" s="91">
        <v>1.5306</v>
      </c>
      <c r="G53" s="91">
        <f t="shared" si="0"/>
        <v>12244.8</v>
      </c>
    </row>
    <row r="54" spans="1:7" x14ac:dyDescent="0.25">
      <c r="F54" s="103" t="s">
        <v>659</v>
      </c>
      <c r="G54" s="105">
        <f>SUM(G12:G53)</f>
        <v>744271.49986200046</v>
      </c>
    </row>
  </sheetData>
  <mergeCells count="5">
    <mergeCell ref="F9:F11"/>
    <mergeCell ref="G9:G11"/>
    <mergeCell ref="E9:E11"/>
    <mergeCell ref="A1:G1"/>
    <mergeCell ref="A2:G2"/>
  </mergeCells>
  <pageMargins left="0.7" right="0.7" top="0.75" bottom="0.75" header="0.3" footer="0.3"/>
  <pageSetup paperSize="9" scale="55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view="pageLayout" zoomScaleNormal="100" workbookViewId="0">
      <selection activeCell="C4" sqref="C4"/>
    </sheetView>
  </sheetViews>
  <sheetFormatPr baseColWidth="10" defaultRowHeight="15" x14ac:dyDescent="0.25"/>
  <cols>
    <col min="1" max="1" width="58.140625" customWidth="1"/>
    <col min="2" max="2" width="13" customWidth="1"/>
    <col min="3" max="3" width="19.7109375" customWidth="1"/>
  </cols>
  <sheetData>
    <row r="1" spans="1:7" s="2" customFormat="1" ht="18" x14ac:dyDescent="0.25">
      <c r="A1" s="201" t="s">
        <v>59</v>
      </c>
      <c r="B1" s="201"/>
      <c r="C1" s="201"/>
    </row>
    <row r="2" spans="1:7" s="2" customFormat="1" ht="15.75" x14ac:dyDescent="0.25">
      <c r="A2" s="3"/>
      <c r="B2" s="3"/>
    </row>
    <row r="3" spans="1:7" s="2" customFormat="1" ht="18" customHeight="1" x14ac:dyDescent="0.3">
      <c r="A3" s="38" t="s">
        <v>0</v>
      </c>
      <c r="B3" s="1">
        <v>2013</v>
      </c>
      <c r="C3" s="41"/>
      <c r="D3" s="26"/>
      <c r="E3" s="14"/>
      <c r="F3" s="14"/>
      <c r="G3" s="14"/>
    </row>
    <row r="4" spans="1:7" s="2" customFormat="1" ht="18" customHeight="1" x14ac:dyDescent="0.3">
      <c r="A4" s="38" t="s">
        <v>1</v>
      </c>
      <c r="B4" s="1">
        <v>20453237223</v>
      </c>
      <c r="C4" s="41"/>
      <c r="E4" s="14"/>
      <c r="F4" s="14"/>
      <c r="G4" s="14"/>
    </row>
    <row r="5" spans="1:7" s="2" customFormat="1" ht="18" customHeight="1" x14ac:dyDescent="0.35">
      <c r="A5" s="38" t="s">
        <v>2</v>
      </c>
      <c r="B5" s="1" t="s">
        <v>667</v>
      </c>
      <c r="C5" s="41"/>
      <c r="E5" s="15"/>
    </row>
    <row r="6" spans="1:7" s="2" customFormat="1" ht="18" customHeight="1" x14ac:dyDescent="0.35">
      <c r="A6" s="4"/>
      <c r="B6" s="4"/>
      <c r="C6" s="5"/>
      <c r="D6" s="5"/>
      <c r="E6" s="5"/>
      <c r="F6" s="16"/>
    </row>
    <row r="7" spans="1:7" s="2" customFormat="1" ht="24.75" customHeight="1" x14ac:dyDescent="0.25">
      <c r="A7" s="17"/>
      <c r="B7" s="29"/>
      <c r="C7" s="18" t="s">
        <v>3</v>
      </c>
      <c r="D7" s="19"/>
      <c r="F7" s="16"/>
    </row>
    <row r="8" spans="1:7" s="2" customFormat="1" x14ac:dyDescent="0.25">
      <c r="A8" s="20"/>
      <c r="B8" s="30"/>
      <c r="C8" s="21" t="s">
        <v>4</v>
      </c>
      <c r="D8" s="19"/>
      <c r="F8" s="16"/>
    </row>
    <row r="9" spans="1:7" s="2" customFormat="1" ht="15" customHeight="1" x14ac:dyDescent="0.25">
      <c r="A9" s="19"/>
      <c r="B9" s="19"/>
      <c r="C9" s="8"/>
      <c r="D9" s="8"/>
      <c r="F9" s="16"/>
    </row>
    <row r="10" spans="1:7" s="2" customFormat="1" ht="15" customHeight="1" x14ac:dyDescent="0.25">
      <c r="A10" s="27" t="s">
        <v>10</v>
      </c>
      <c r="B10" s="31"/>
      <c r="C10" s="22"/>
      <c r="D10" s="8"/>
      <c r="F10" s="16"/>
    </row>
    <row r="11" spans="1:7" s="2" customFormat="1" ht="15" customHeight="1" x14ac:dyDescent="0.25">
      <c r="A11" s="12"/>
      <c r="B11" s="32"/>
      <c r="C11" s="42"/>
      <c r="D11" s="8"/>
      <c r="F11" s="16"/>
    </row>
    <row r="12" spans="1:7" s="2" customFormat="1" ht="15" customHeight="1" x14ac:dyDescent="0.25">
      <c r="A12" s="24" t="s">
        <v>16</v>
      </c>
      <c r="B12" s="33"/>
      <c r="C12" s="43">
        <v>3610.29</v>
      </c>
      <c r="D12" s="10"/>
      <c r="F12" s="16"/>
    </row>
    <row r="13" spans="1:7" s="2" customFormat="1" ht="15" customHeight="1" x14ac:dyDescent="0.25">
      <c r="A13" s="24" t="s">
        <v>11</v>
      </c>
      <c r="B13" s="33"/>
      <c r="C13" s="43"/>
      <c r="D13" s="10"/>
      <c r="F13" s="16"/>
    </row>
    <row r="14" spans="1:7" s="2" customFormat="1" ht="15" customHeight="1" x14ac:dyDescent="0.25">
      <c r="A14" s="24" t="s">
        <v>17</v>
      </c>
      <c r="B14" s="33"/>
      <c r="C14" s="43">
        <v>808479.67</v>
      </c>
      <c r="D14" s="10"/>
      <c r="F14" s="16"/>
    </row>
    <row r="15" spans="1:7" s="2" customFormat="1" ht="15" customHeight="1" x14ac:dyDescent="0.25">
      <c r="A15" s="24" t="s">
        <v>12</v>
      </c>
      <c r="B15" s="33"/>
      <c r="C15" s="43"/>
      <c r="D15" s="10"/>
      <c r="F15" s="16"/>
    </row>
    <row r="16" spans="1:7" s="2" customFormat="1" ht="15" customHeight="1" x14ac:dyDescent="0.25">
      <c r="A16" s="51" t="s">
        <v>33</v>
      </c>
      <c r="B16" s="33"/>
      <c r="C16" s="43">
        <v>40400</v>
      </c>
      <c r="D16" s="10"/>
      <c r="F16" s="16"/>
    </row>
    <row r="17" spans="1:6" s="2" customFormat="1" ht="15" customHeight="1" x14ac:dyDescent="0.25">
      <c r="A17" s="24" t="s">
        <v>13</v>
      </c>
      <c r="B17" s="33"/>
      <c r="C17" s="43"/>
      <c r="D17" s="10"/>
      <c r="F17" s="16"/>
    </row>
    <row r="18" spans="1:6" s="2" customFormat="1" ht="15" customHeight="1" x14ac:dyDescent="0.25">
      <c r="A18" s="51" t="s">
        <v>34</v>
      </c>
      <c r="B18" s="33"/>
      <c r="C18" s="43">
        <v>83998.32</v>
      </c>
      <c r="D18" s="10"/>
      <c r="F18" s="16"/>
    </row>
    <row r="19" spans="1:6" s="2" customFormat="1" ht="15" customHeight="1" x14ac:dyDescent="0.25">
      <c r="A19" s="24" t="s">
        <v>14</v>
      </c>
      <c r="B19" s="33"/>
      <c r="C19" s="43"/>
      <c r="D19" s="10"/>
      <c r="F19" s="16"/>
    </row>
    <row r="20" spans="1:6" s="2" customFormat="1" ht="15" customHeight="1" x14ac:dyDescent="0.25">
      <c r="A20" s="25" t="s">
        <v>15</v>
      </c>
      <c r="B20" s="34"/>
      <c r="C20" s="44">
        <f>SUM(C12:C19)</f>
        <v>936488.28</v>
      </c>
      <c r="D20" s="10"/>
      <c r="F20" s="16"/>
    </row>
    <row r="21" spans="1:6" s="2" customFormat="1" ht="15" customHeight="1" x14ac:dyDescent="0.25">
      <c r="A21" s="23"/>
      <c r="B21" s="35"/>
      <c r="C21" s="43"/>
      <c r="D21" s="10"/>
      <c r="F21" s="16"/>
    </row>
    <row r="22" spans="1:6" s="2" customFormat="1" ht="15" customHeight="1" x14ac:dyDescent="0.25">
      <c r="A22" s="28" t="s">
        <v>18</v>
      </c>
      <c r="B22" s="63"/>
      <c r="C22" s="45"/>
      <c r="D22" s="8"/>
      <c r="F22" s="16"/>
    </row>
    <row r="23" spans="1:6" s="2" customFormat="1" ht="15" customHeight="1" x14ac:dyDescent="0.25">
      <c r="A23" s="51" t="s">
        <v>35</v>
      </c>
      <c r="B23" s="33"/>
      <c r="C23" s="43">
        <v>12119</v>
      </c>
      <c r="D23" s="8"/>
      <c r="F23" s="16"/>
    </row>
    <row r="24" spans="1:6" s="2" customFormat="1" ht="15" customHeight="1" x14ac:dyDescent="0.25">
      <c r="A24" s="24" t="s">
        <v>23</v>
      </c>
      <c r="B24" s="33"/>
      <c r="C24" s="46"/>
      <c r="D24" s="10"/>
      <c r="F24" s="16"/>
    </row>
    <row r="25" spans="1:6" s="2" customFormat="1" ht="30.75" customHeight="1" x14ac:dyDescent="0.25">
      <c r="A25" s="50" t="s">
        <v>36</v>
      </c>
      <c r="B25" s="33"/>
      <c r="C25" s="43">
        <f>SUM(B26:B28)</f>
        <v>-290082.49</v>
      </c>
      <c r="D25" s="10"/>
      <c r="F25" s="16"/>
    </row>
    <row r="26" spans="1:6" s="2" customFormat="1" ht="15" customHeight="1" x14ac:dyDescent="0.25">
      <c r="A26" s="24" t="s">
        <v>20</v>
      </c>
      <c r="B26" s="37">
        <v>-115757.49</v>
      </c>
      <c r="C26" s="43"/>
      <c r="D26" s="10"/>
      <c r="F26" s="16"/>
    </row>
    <row r="27" spans="1:6" s="2" customFormat="1" ht="15" customHeight="1" x14ac:dyDescent="0.25">
      <c r="A27" s="24" t="s">
        <v>19</v>
      </c>
      <c r="B27" s="37">
        <v>-173902</v>
      </c>
      <c r="C27" s="43"/>
      <c r="D27" s="10"/>
      <c r="F27" s="16"/>
    </row>
    <row r="28" spans="1:6" s="2" customFormat="1" ht="15" customHeight="1" x14ac:dyDescent="0.25">
      <c r="A28" s="24" t="s">
        <v>21</v>
      </c>
      <c r="B28" s="37">
        <v>-423</v>
      </c>
      <c r="C28" s="43"/>
      <c r="D28" s="10"/>
      <c r="F28" s="16"/>
    </row>
    <row r="29" spans="1:6" s="2" customFormat="1" ht="16.5" customHeight="1" x14ac:dyDescent="0.25">
      <c r="A29" s="51" t="s">
        <v>37</v>
      </c>
      <c r="B29" s="33"/>
      <c r="C29" s="43">
        <v>209278.48</v>
      </c>
      <c r="D29" s="10"/>
      <c r="F29" s="16"/>
    </row>
    <row r="30" spans="1:6" s="2" customFormat="1" ht="15" customHeight="1" x14ac:dyDescent="0.25">
      <c r="A30" s="24" t="s">
        <v>24</v>
      </c>
      <c r="B30" s="33"/>
      <c r="C30" s="43"/>
      <c r="D30" s="10"/>
      <c r="F30" s="16"/>
    </row>
    <row r="31" spans="1:6" s="2" customFormat="1" ht="15" customHeight="1" x14ac:dyDescent="0.25">
      <c r="A31" s="59" t="s">
        <v>72</v>
      </c>
      <c r="B31" s="36"/>
      <c r="C31" s="43">
        <v>758010.74</v>
      </c>
      <c r="D31" s="10"/>
      <c r="F31" s="16"/>
    </row>
    <row r="32" spans="1:6" s="2" customFormat="1" ht="15" customHeight="1" x14ac:dyDescent="0.25">
      <c r="A32" s="24" t="s">
        <v>71</v>
      </c>
      <c r="B32" s="33"/>
      <c r="C32" s="43"/>
      <c r="D32" s="10"/>
      <c r="F32" s="16"/>
    </row>
    <row r="33" spans="1:6" s="2" customFormat="1" ht="15" customHeight="1" x14ac:dyDescent="0.25">
      <c r="A33" s="23" t="s">
        <v>25</v>
      </c>
      <c r="B33" s="33"/>
      <c r="C33" s="47">
        <f>SUM(C22:C31)</f>
        <v>689325.73</v>
      </c>
      <c r="D33" s="10"/>
      <c r="F33" s="16"/>
    </row>
    <row r="34" spans="1:6" s="2" customFormat="1" ht="15" customHeight="1" x14ac:dyDescent="0.25">
      <c r="A34" s="24"/>
      <c r="B34" s="33"/>
      <c r="C34" s="42"/>
      <c r="D34" s="10"/>
      <c r="F34" s="16"/>
    </row>
    <row r="35" spans="1:6" s="2" customFormat="1" ht="15" customHeight="1" x14ac:dyDescent="0.25">
      <c r="A35" s="28" t="s">
        <v>26</v>
      </c>
      <c r="B35" s="33"/>
      <c r="C35" s="42"/>
      <c r="D35" s="10"/>
      <c r="F35" s="16"/>
    </row>
    <row r="36" spans="1:6" s="2" customFormat="1" ht="15" customHeight="1" x14ac:dyDescent="0.25">
      <c r="A36" s="51" t="s">
        <v>47</v>
      </c>
      <c r="B36" s="33"/>
      <c r="C36" s="43">
        <v>97500</v>
      </c>
      <c r="D36" s="10"/>
      <c r="F36" s="16"/>
    </row>
    <row r="37" spans="1:6" s="2" customFormat="1" ht="15" customHeight="1" x14ac:dyDescent="0.25">
      <c r="A37" s="24" t="s">
        <v>27</v>
      </c>
      <c r="B37" s="35"/>
      <c r="C37" s="45"/>
      <c r="D37" s="10"/>
      <c r="F37" s="16"/>
    </row>
    <row r="38" spans="1:6" s="2" customFormat="1" ht="15" customHeight="1" x14ac:dyDescent="0.25">
      <c r="A38" s="51" t="s">
        <v>39</v>
      </c>
      <c r="B38" s="22"/>
      <c r="C38" s="45">
        <v>104302.35</v>
      </c>
      <c r="D38" s="8"/>
      <c r="F38" s="16"/>
    </row>
    <row r="39" spans="1:6" s="2" customFormat="1" ht="15" customHeight="1" x14ac:dyDescent="0.25">
      <c r="A39" s="24" t="s">
        <v>28</v>
      </c>
      <c r="B39" s="35"/>
      <c r="C39" s="45"/>
      <c r="D39" s="10"/>
      <c r="F39" s="16"/>
    </row>
    <row r="40" spans="1:6" s="2" customFormat="1" ht="15" customHeight="1" x14ac:dyDescent="0.25">
      <c r="A40" s="51" t="s">
        <v>40</v>
      </c>
      <c r="B40" s="54"/>
      <c r="C40" s="48">
        <v>45360.2</v>
      </c>
      <c r="D40" s="1"/>
    </row>
    <row r="41" spans="1:6" s="2" customFormat="1" ht="15" customHeight="1" x14ac:dyDescent="0.25">
      <c r="A41" s="9" t="s">
        <v>29</v>
      </c>
      <c r="B41" s="9"/>
      <c r="C41" s="48"/>
      <c r="D41" s="1"/>
    </row>
    <row r="42" spans="1:6" s="2" customFormat="1" ht="15" customHeight="1" x14ac:dyDescent="0.25">
      <c r="A42" s="11" t="s">
        <v>30</v>
      </c>
      <c r="B42" s="11"/>
      <c r="C42" s="49">
        <f>SUM(C36:C41)</f>
        <v>247162.55</v>
      </c>
      <c r="D42" s="1"/>
    </row>
    <row r="43" spans="1:6" s="2" customFormat="1" ht="15" customHeight="1" x14ac:dyDescent="0.25">
      <c r="A43" s="1"/>
      <c r="B43" s="1"/>
    </row>
    <row r="44" spans="1:6" s="2" customFormat="1" ht="18" customHeight="1" x14ac:dyDescent="0.25">
      <c r="A44" s="1"/>
      <c r="B44" s="1"/>
    </row>
    <row r="45" spans="1:6" x14ac:dyDescent="0.25">
      <c r="A45" s="200" t="s">
        <v>62</v>
      </c>
      <c r="B45" s="200"/>
    </row>
  </sheetData>
  <mergeCells count="2">
    <mergeCell ref="A1:C1"/>
    <mergeCell ref="A45:B45"/>
  </mergeCells>
  <pageMargins left="0.7" right="0.7" top="0.75" bottom="0.75" header="0.3" footer="0.3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INV 2011</vt:lpstr>
      <vt:lpstr>BAL INV 2011</vt:lpstr>
      <vt:lpstr>EGyP2011</vt:lpstr>
      <vt:lpstr>inv final2011</vt:lpstr>
      <vt:lpstr>INV 2012</vt:lpstr>
      <vt:lpstr>BAL INV 2012</vt:lpstr>
      <vt:lpstr>EGyP2012</vt:lpstr>
      <vt:lpstr>inv final2012</vt:lpstr>
      <vt:lpstr>INV 2013</vt:lpstr>
      <vt:lpstr>BAL INV 2013</vt:lpstr>
      <vt:lpstr>EGyP2013</vt:lpstr>
      <vt:lpstr>inv final2013</vt:lpstr>
      <vt:lpstr>INV 2014</vt:lpstr>
      <vt:lpstr>BAL INV 2014</vt:lpstr>
      <vt:lpstr>EGyP2014</vt:lpstr>
      <vt:lpstr>inv final2014</vt:lpstr>
      <vt:lpstr>INV 2015</vt:lpstr>
      <vt:lpstr>BAL INV 2015</vt:lpstr>
      <vt:lpstr>EGyP2015</vt:lpstr>
      <vt:lpstr>inv final2015</vt:lpstr>
      <vt:lpstr>INV 2016</vt:lpstr>
      <vt:lpstr>BAL INV 2016</vt:lpstr>
      <vt:lpstr>EGyP2016</vt:lpstr>
      <vt:lpstr>inv final2016</vt:lpstr>
      <vt:lpstr>INV II2017</vt:lpstr>
      <vt:lpstr>inv final borrador2016</vt:lpstr>
      <vt:lpstr>'inv final2016'!Títulos_a_imprimir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cp:lastPrinted>2017-10-02T16:55:15Z</cp:lastPrinted>
  <dcterms:created xsi:type="dcterms:W3CDTF">2016-05-09T16:23:25Z</dcterms:created>
  <dcterms:modified xsi:type="dcterms:W3CDTF">2017-10-02T17:56:07Z</dcterms:modified>
</cp:coreProperties>
</file>