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0115" windowHeight="7560"/>
  </bookViews>
  <sheets>
    <sheet name="COSTEO PELOTAS SPALDING" sheetId="1" r:id="rId1"/>
  </sheets>
  <calcPr calcId="144525"/>
</workbook>
</file>

<file path=xl/calcChain.xml><?xml version="1.0" encoding="utf-8"?>
<calcChain xmlns="http://schemas.openxmlformats.org/spreadsheetml/2006/main">
  <c r="AC4" i="1" l="1"/>
  <c r="Q29" i="1" l="1"/>
  <c r="Q28" i="1"/>
  <c r="Q27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U5" i="1"/>
  <c r="V5" i="1" s="1"/>
  <c r="Y5" i="1" s="1"/>
  <c r="U6" i="1"/>
  <c r="V6" i="1" s="1"/>
  <c r="Y6" i="1" s="1"/>
  <c r="U7" i="1"/>
  <c r="V7" i="1" s="1"/>
  <c r="Y7" i="1" s="1"/>
  <c r="U8" i="1"/>
  <c r="V8" i="1" s="1"/>
  <c r="Y8" i="1" s="1"/>
  <c r="U9" i="1"/>
  <c r="V9" i="1" s="1"/>
  <c r="Y9" i="1" s="1"/>
  <c r="U10" i="1"/>
  <c r="V10" i="1" s="1"/>
  <c r="Y10" i="1" s="1"/>
  <c r="U11" i="1"/>
  <c r="V11" i="1" s="1"/>
  <c r="Y11" i="1" s="1"/>
  <c r="U12" i="1"/>
  <c r="V12" i="1" s="1"/>
  <c r="Y12" i="1" s="1"/>
  <c r="U13" i="1"/>
  <c r="V13" i="1" s="1"/>
  <c r="Y13" i="1" s="1"/>
  <c r="U14" i="1"/>
  <c r="V14" i="1" s="1"/>
  <c r="Y14" i="1" s="1"/>
  <c r="U15" i="1"/>
  <c r="V15" i="1" s="1"/>
  <c r="Y15" i="1" s="1"/>
  <c r="U16" i="1"/>
  <c r="V16" i="1" s="1"/>
  <c r="Y16" i="1" s="1"/>
  <c r="U17" i="1"/>
  <c r="V17" i="1" s="1"/>
  <c r="Y17" i="1" s="1"/>
  <c r="U18" i="1"/>
  <c r="V18" i="1" s="1"/>
  <c r="Y18" i="1" s="1"/>
  <c r="U19" i="1"/>
  <c r="V19" i="1" s="1"/>
  <c r="Y19" i="1" s="1"/>
  <c r="S4" i="1"/>
  <c r="S20" i="1" l="1"/>
  <c r="P32" i="1" s="1"/>
  <c r="AJ20" i="1"/>
  <c r="P39" i="1" s="1"/>
  <c r="P34" i="1" l="1"/>
  <c r="K20" i="1"/>
  <c r="X8" i="1" l="1"/>
  <c r="X12" i="1"/>
  <c r="X16" i="1"/>
  <c r="X7" i="1"/>
  <c r="X11" i="1"/>
  <c r="X15" i="1"/>
  <c r="X19" i="1"/>
  <c r="W7" i="1"/>
  <c r="W11" i="1"/>
  <c r="W15" i="1"/>
  <c r="W19" i="1"/>
  <c r="W8" i="1"/>
  <c r="W12" i="1"/>
  <c r="W16" i="1"/>
  <c r="X6" i="1"/>
  <c r="X10" i="1"/>
  <c r="X14" i="1"/>
  <c r="X18" i="1"/>
  <c r="X5" i="1"/>
  <c r="X9" i="1"/>
  <c r="X13" i="1"/>
  <c r="X17" i="1"/>
  <c r="W5" i="1"/>
  <c r="W9" i="1"/>
  <c r="W13" i="1"/>
  <c r="W17" i="1"/>
  <c r="W6" i="1"/>
  <c r="W10" i="1"/>
  <c r="W14" i="1"/>
  <c r="W18" i="1"/>
  <c r="Z14" i="1" l="1"/>
  <c r="AC14" i="1" s="1"/>
  <c r="Z9" i="1"/>
  <c r="AA9" i="1" s="1"/>
  <c r="Z16" i="1"/>
  <c r="AA16" i="1" s="1"/>
  <c r="Z11" i="1"/>
  <c r="AA11" i="1" s="1"/>
  <c r="Z6" i="1"/>
  <c r="AC6" i="1" s="1"/>
  <c r="Z17" i="1"/>
  <c r="AA17" i="1" s="1"/>
  <c r="Z8" i="1"/>
  <c r="AC8" i="1" s="1"/>
  <c r="Z19" i="1"/>
  <c r="AA19" i="1" s="1"/>
  <c r="Z10" i="1"/>
  <c r="AC10" i="1" s="1"/>
  <c r="Z12" i="1"/>
  <c r="AC12" i="1" s="1"/>
  <c r="Z15" i="1"/>
  <c r="AA15" i="1" s="1"/>
  <c r="Z5" i="1"/>
  <c r="AA5" i="1" s="1"/>
  <c r="Z7" i="1"/>
  <c r="AA7" i="1" s="1"/>
  <c r="Z18" i="1"/>
  <c r="AA18" i="1" s="1"/>
  <c r="Z13" i="1"/>
  <c r="AC13" i="1" s="1"/>
  <c r="AC19" i="1" l="1"/>
  <c r="AD19" i="1" s="1"/>
  <c r="AG19" i="1" s="1"/>
  <c r="AI19" i="1" s="1"/>
  <c r="AC18" i="1"/>
  <c r="AD18" i="1" s="1"/>
  <c r="AG18" i="1" s="1"/>
  <c r="AI18" i="1" s="1"/>
  <c r="AA10" i="1"/>
  <c r="AC15" i="1"/>
  <c r="AD15" i="1" s="1"/>
  <c r="AG15" i="1" s="1"/>
  <c r="AI15" i="1" s="1"/>
  <c r="AA12" i="1"/>
  <c r="AA13" i="1"/>
  <c r="AA8" i="1"/>
  <c r="AC9" i="1"/>
  <c r="AE9" i="1" s="1"/>
  <c r="AA14" i="1"/>
  <c r="AC16" i="1"/>
  <c r="AD16" i="1" s="1"/>
  <c r="AG16" i="1" s="1"/>
  <c r="AI16" i="1" s="1"/>
  <c r="AA6" i="1"/>
  <c r="AC11" i="1"/>
  <c r="AD11" i="1" s="1"/>
  <c r="AG11" i="1" s="1"/>
  <c r="AI11" i="1" s="1"/>
  <c r="AC17" i="1"/>
  <c r="AD17" i="1" s="1"/>
  <c r="AG17" i="1" s="1"/>
  <c r="AI17" i="1" s="1"/>
  <c r="AC5" i="1"/>
  <c r="AD5" i="1" s="1"/>
  <c r="AG5" i="1" s="1"/>
  <c r="AI5" i="1" s="1"/>
  <c r="AC7" i="1"/>
  <c r="AD7" i="1" s="1"/>
  <c r="AG7" i="1" s="1"/>
  <c r="AI7" i="1" s="1"/>
  <c r="AD6" i="1"/>
  <c r="AG6" i="1" s="1"/>
  <c r="AI6" i="1" s="1"/>
  <c r="AE6" i="1"/>
  <c r="AD14" i="1"/>
  <c r="AG14" i="1" s="1"/>
  <c r="AI14" i="1" s="1"/>
  <c r="AE14" i="1"/>
  <c r="AD12" i="1"/>
  <c r="AG12" i="1" s="1"/>
  <c r="AI12" i="1" s="1"/>
  <c r="AE12" i="1"/>
  <c r="AD10" i="1"/>
  <c r="AG10" i="1" s="1"/>
  <c r="AI10" i="1" s="1"/>
  <c r="AE10" i="1"/>
  <c r="AD8" i="1"/>
  <c r="AG8" i="1" s="1"/>
  <c r="AI8" i="1" s="1"/>
  <c r="AE8" i="1"/>
  <c r="AD13" i="1"/>
  <c r="AG13" i="1" s="1"/>
  <c r="AI13" i="1" s="1"/>
  <c r="AE13" i="1"/>
  <c r="P33" i="1"/>
  <c r="P35" i="1"/>
  <c r="U4" i="1"/>
  <c r="V4" i="1" s="1"/>
  <c r="Y4" i="1" s="1"/>
  <c r="AE19" i="1" l="1"/>
  <c r="AE18" i="1"/>
  <c r="AE15" i="1"/>
  <c r="AE11" i="1"/>
  <c r="AE17" i="1"/>
  <c r="AD9" i="1"/>
  <c r="AG9" i="1" s="1"/>
  <c r="AE5" i="1"/>
  <c r="AE7" i="1"/>
  <c r="AE16" i="1"/>
  <c r="AF13" i="1"/>
  <c r="AF15" i="1"/>
  <c r="AF16" i="1"/>
  <c r="AF8" i="1"/>
  <c r="AF19" i="1"/>
  <c r="AF5" i="1"/>
  <c r="AF7" i="1"/>
  <c r="AF17" i="1"/>
  <c r="AF11" i="1"/>
  <c r="AF18" i="1"/>
  <c r="AF10" i="1"/>
  <c r="AF12" i="1"/>
  <c r="AF14" i="1"/>
  <c r="AF6" i="1"/>
  <c r="P36" i="1"/>
  <c r="P38" i="1" s="1"/>
  <c r="W4" i="1"/>
  <c r="X4" i="1"/>
  <c r="AF9" i="1" l="1"/>
  <c r="AI9" i="1"/>
  <c r="P40" i="1"/>
  <c r="Z4" i="1"/>
  <c r="AE4" i="1" l="1"/>
  <c r="AE20" i="1" s="1"/>
  <c r="AD4" i="1"/>
  <c r="AG4" i="1" s="1"/>
  <c r="AI4" i="1" s="1"/>
  <c r="AA4" i="1"/>
  <c r="AA20" i="1" s="1"/>
  <c r="AF4" i="1" l="1"/>
  <c r="AF20" i="1" s="1"/>
</calcChain>
</file>

<file path=xl/comments1.xml><?xml version="1.0" encoding="utf-8"?>
<comments xmlns="http://schemas.openxmlformats.org/spreadsheetml/2006/main">
  <authors>
    <author>CONTABILIDAD</author>
  </authors>
  <commentList>
    <comment ref="Z3" author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COSTO DE REPOSICION EN DOLARES</t>
        </r>
      </text>
    </comment>
    <comment ref="AC3" authorId="0">
      <text>
        <r>
          <rPr>
            <b/>
            <sz val="9"/>
            <color indexed="81"/>
            <rFont val="Tahoma"/>
            <family val="2"/>
          </rPr>
          <t>CONTABILIDAD:</t>
        </r>
        <r>
          <rPr>
            <sz val="9"/>
            <color indexed="81"/>
            <rFont val="Tahoma"/>
            <family val="2"/>
          </rPr>
          <t xml:space="preserve">
COSTO DE REPOSICION EN SOLES</t>
        </r>
      </text>
    </comment>
  </commentList>
</comments>
</file>

<file path=xl/sharedStrings.xml><?xml version="1.0" encoding="utf-8"?>
<sst xmlns="http://schemas.openxmlformats.org/spreadsheetml/2006/main" count="228" uniqueCount="98">
  <si>
    <t>DOCUMENTACIÓN</t>
  </si>
  <si>
    <t>CODIGO</t>
  </si>
  <si>
    <t>LINEA</t>
  </si>
  <si>
    <t>EDAD</t>
  </si>
  <si>
    <t>GENERO</t>
  </si>
  <si>
    <t>DEPORTE</t>
  </si>
  <si>
    <t>MARCA</t>
  </si>
  <si>
    <t>TIPO DE PRODUCTO</t>
  </si>
  <si>
    <t>DESCRIPCION</t>
  </si>
  <si>
    <t>TALLA</t>
  </si>
  <si>
    <t>CANTIDAD</t>
  </si>
  <si>
    <t>FECHA</t>
  </si>
  <si>
    <t>FACTURA</t>
  </si>
  <si>
    <t>D. DE SALIDA</t>
  </si>
  <si>
    <t>C.U. SEGÚN FACTURA (USD)</t>
  </si>
  <si>
    <t>TOTAL FACTURA</t>
  </si>
  <si>
    <t>% DSCT</t>
  </si>
  <si>
    <t>DSCT. CANT.</t>
  </si>
  <si>
    <t>C.U. NETO (USD)</t>
  </si>
  <si>
    <t>GTOS DE ZOFRA (USD)</t>
  </si>
  <si>
    <t>FLETE (USD)</t>
  </si>
  <si>
    <t>ARANCEL (USD)</t>
  </si>
  <si>
    <t>COSTO UNIT. NETO (USD)</t>
  </si>
  <si>
    <t>COSTO TOTAL (USD)</t>
  </si>
  <si>
    <t>T/C</t>
  </si>
  <si>
    <t>COSTO UNITARIO (PEN)</t>
  </si>
  <si>
    <t>COSTO TOTAL (PEN)</t>
  </si>
  <si>
    <t>UTILIDAD</t>
  </si>
  <si>
    <t>PRECIO DE VENTA</t>
  </si>
  <si>
    <t>DIFERENCIA</t>
  </si>
  <si>
    <t>PEN</t>
  </si>
  <si>
    <t>USD</t>
  </si>
  <si>
    <t>FLETE</t>
  </si>
  <si>
    <t>GASTOS ZOFRA</t>
  </si>
  <si>
    <t>ARANCEL</t>
  </si>
  <si>
    <t>CONCEPTO</t>
  </si>
  <si>
    <t>MONTO</t>
  </si>
  <si>
    <t>TOTAL (USD)</t>
  </si>
  <si>
    <t>TOTAL (PEN)</t>
  </si>
  <si>
    <t>VENTA</t>
  </si>
  <si>
    <t>UTILIDAD BRUTA</t>
  </si>
  <si>
    <t>HOMBRE</t>
  </si>
  <si>
    <t>ADULTO</t>
  </si>
  <si>
    <t>COSTO SEGÚN FACTURA (ME)</t>
  </si>
  <si>
    <t>PRECIO TOTAL DE VENTA</t>
  </si>
  <si>
    <t>ITEM</t>
  </si>
  <si>
    <t>PELOTA</t>
  </si>
  <si>
    <t>ACCESORIO</t>
  </si>
  <si>
    <t>COSTO SEGÚN FACTURA (M.N.)</t>
  </si>
  <si>
    <t>SPALDING</t>
  </si>
  <si>
    <t>FACT. 015 - Nº 0000348</t>
  </si>
  <si>
    <t>D.S. 006455/15-Q5</t>
  </si>
  <si>
    <t>BASKETBALL</t>
  </si>
  <si>
    <t>GRAFITTI</t>
  </si>
  <si>
    <t>ZONE BRICK</t>
  </si>
  <si>
    <t>NBA 3X</t>
  </si>
  <si>
    <t>TF-150</t>
  </si>
  <si>
    <t>KOBE BRYANT</t>
  </si>
  <si>
    <t>TF-250</t>
  </si>
  <si>
    <t>LAKERS</t>
  </si>
  <si>
    <t>HEAT</t>
  </si>
  <si>
    <t>BULLS</t>
  </si>
  <si>
    <t>TRIPLE THREAT</t>
  </si>
  <si>
    <t>HIGHLIGHT GOLD</t>
  </si>
  <si>
    <t>LEBRON JAMES</t>
  </si>
  <si>
    <t>73722Z</t>
  </si>
  <si>
    <t>73923Z</t>
  </si>
  <si>
    <t>73932Z</t>
  </si>
  <si>
    <t>73953Z</t>
  </si>
  <si>
    <t>73955Z</t>
  </si>
  <si>
    <t>83021Z</t>
  </si>
  <si>
    <t>73925Z</t>
  </si>
  <si>
    <t>73954Z</t>
  </si>
  <si>
    <t>74531Z</t>
  </si>
  <si>
    <t>83156Z</t>
  </si>
  <si>
    <t>83161Z</t>
  </si>
  <si>
    <t>83173Z</t>
  </si>
  <si>
    <t>83176Z</t>
  </si>
  <si>
    <t>83182Z</t>
  </si>
  <si>
    <t>83194Z</t>
  </si>
  <si>
    <t>83227Z</t>
  </si>
  <si>
    <t xml:space="preserve">PRECIO DE OFERTA </t>
  </si>
  <si>
    <t xml:space="preserve">TOTAL </t>
  </si>
  <si>
    <t>codigo de barra</t>
  </si>
  <si>
    <t>029321831568</t>
  </si>
  <si>
    <t>029321739239</t>
  </si>
  <si>
    <t>029321739253</t>
  </si>
  <si>
    <t>029321739550</t>
  </si>
  <si>
    <t>029321831735</t>
  </si>
  <si>
    <t>029321739536</t>
  </si>
  <si>
    <t>029321830219</t>
  </si>
  <si>
    <t>029321745315</t>
  </si>
  <si>
    <t>029321831940</t>
  </si>
  <si>
    <t>029321737228</t>
  </si>
  <si>
    <t>029321832275</t>
  </si>
  <si>
    <t>029321739543</t>
  </si>
  <si>
    <t>029321831766</t>
  </si>
  <si>
    <t>029321831612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</si>
</sst>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 [$USD]\ * #,##0.00_ ;_ [$USD]\ * \-#,##0.00_ ;_ [$USD]\ * &quot;-&quot;??_ ;_ @_ "/>
    <numFmt numFmtId="165" formatCode="[$$-409]#,##0.00"/>
    <numFmt numFmtId="166" formatCode="0.0000000000"/>
    <numFmt numFmtId="167" formatCode="&quot;S/.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Verdana"/>
      <family val="2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98">
    <xf numFmtId="0" fontId="0" fillId="0" borderId="0" xfId="0"/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2" fontId="3" fillId="0" borderId="3" xfId="1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44" fontId="3" fillId="0" borderId="3" xfId="0" applyNumberFormat="1" applyFont="1" applyBorder="1" applyAlignment="1">
      <alignment horizontal="center" vertical="center"/>
    </xf>
    <xf numFmtId="44" fontId="6" fillId="3" borderId="3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44" fontId="6" fillId="4" borderId="4" xfId="0" applyNumberFormat="1" applyFont="1" applyFill="1" applyBorder="1" applyAlignment="1">
      <alignment horizontal="center" vertical="center"/>
    </xf>
    <xf numFmtId="0" fontId="0" fillId="0" borderId="0" xfId="0" applyFont="1" applyFill="1"/>
    <xf numFmtId="49" fontId="3" fillId="5" borderId="0" xfId="3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43" fontId="3" fillId="0" borderId="0" xfId="0" applyNumberFormat="1" applyFont="1" applyFill="1" applyBorder="1" applyAlignment="1">
      <alignment horizontal="center" vertical="center"/>
    </xf>
    <xf numFmtId="9" fontId="3" fillId="0" borderId="0" xfId="2" applyFont="1" applyFill="1" applyBorder="1" applyAlignment="1">
      <alignment horizontal="center" vertical="center"/>
    </xf>
    <xf numFmtId="2" fontId="3" fillId="0" borderId="0" xfId="1" applyNumberFormat="1" applyFont="1" applyFill="1" applyBorder="1" applyAlignment="1">
      <alignment horizontal="center" vertical="center"/>
    </xf>
    <xf numFmtId="43" fontId="3" fillId="0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43" fontId="3" fillId="0" borderId="3" xfId="0" applyNumberFormat="1" applyFont="1" applyFill="1" applyBorder="1" applyAlignment="1">
      <alignment horizontal="center" vertical="center"/>
    </xf>
    <xf numFmtId="9" fontId="3" fillId="0" borderId="3" xfId="2" applyFont="1" applyFill="1" applyBorder="1" applyAlignment="1">
      <alignment horizontal="center" vertical="center"/>
    </xf>
    <xf numFmtId="2" fontId="3" fillId="0" borderId="3" xfId="1" applyNumberFormat="1" applyFont="1" applyFill="1" applyBorder="1" applyAlignment="1">
      <alignment horizontal="center" vertical="center"/>
    </xf>
    <xf numFmtId="43" fontId="3" fillId="0" borderId="3" xfId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/>
    </xf>
    <xf numFmtId="44" fontId="3" fillId="0" borderId="0" xfId="0" applyNumberFormat="1" applyFont="1" applyFill="1" applyBorder="1" applyAlignment="1">
      <alignment horizontal="center" vertical="center"/>
    </xf>
    <xf numFmtId="44" fontId="6" fillId="0" borderId="0" xfId="0" applyNumberFormat="1" applyFont="1" applyFill="1" applyBorder="1" applyAlignment="1">
      <alignment horizontal="center" vertical="center"/>
    </xf>
    <xf numFmtId="2" fontId="3" fillId="5" borderId="3" xfId="1" applyNumberFormat="1" applyFont="1" applyFill="1" applyBorder="1" applyAlignment="1">
      <alignment horizontal="center" vertical="center"/>
    </xf>
    <xf numFmtId="165" fontId="3" fillId="5" borderId="3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3" fillId="0" borderId="0" xfId="0" applyNumberFormat="1" applyFont="1" applyFill="1" applyBorder="1" applyAlignment="1">
      <alignment horizontal="center" vertical="center"/>
    </xf>
    <xf numFmtId="49" fontId="3" fillId="0" borderId="0" xfId="3" applyNumberFormat="1" applyFont="1" applyFill="1" applyBorder="1" applyAlignment="1">
      <alignment horizontal="center" vertical="center"/>
    </xf>
    <xf numFmtId="43" fontId="8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/>
    <xf numFmtId="167" fontId="6" fillId="8" borderId="3" xfId="0" applyNumberFormat="1" applyFont="1" applyFill="1" applyBorder="1" applyAlignment="1">
      <alignment horizontal="center" vertical="center"/>
    </xf>
    <xf numFmtId="41" fontId="6" fillId="8" borderId="3" xfId="0" applyNumberFormat="1" applyFont="1" applyFill="1" applyBorder="1" applyAlignment="1">
      <alignment horizontal="center" vertical="center"/>
    </xf>
    <xf numFmtId="43" fontId="6" fillId="11" borderId="5" xfId="1" applyNumberFormat="1" applyFont="1" applyFill="1" applyBorder="1" applyAlignment="1">
      <alignment horizontal="center" vertical="center" wrapText="1"/>
    </xf>
    <xf numFmtId="2" fontId="6" fillId="11" borderId="5" xfId="1" applyNumberFormat="1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 wrapText="1"/>
    </xf>
    <xf numFmtId="43" fontId="6" fillId="7" borderId="3" xfId="1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43" fontId="6" fillId="12" borderId="3" xfId="1" applyFont="1" applyFill="1" applyBorder="1" applyAlignment="1">
      <alignment horizontal="center" vertical="center" wrapText="1"/>
    </xf>
    <xf numFmtId="43" fontId="3" fillId="0" borderId="3" xfId="0" applyNumberFormat="1" applyFont="1" applyBorder="1" applyAlignment="1">
      <alignment horizontal="center" vertical="center"/>
    </xf>
    <xf numFmtId="43" fontId="3" fillId="13" borderId="3" xfId="1" applyFont="1" applyFill="1" applyBorder="1" applyAlignment="1">
      <alignment horizontal="center" vertical="center"/>
    </xf>
    <xf numFmtId="165" fontId="3" fillId="8" borderId="3" xfId="0" applyNumberFormat="1" applyFont="1" applyFill="1" applyBorder="1" applyAlignment="1">
      <alignment horizontal="center" vertical="center"/>
    </xf>
    <xf numFmtId="10" fontId="3" fillId="0" borderId="0" xfId="2" applyNumberFormat="1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43" fontId="3" fillId="13" borderId="0" xfId="0" applyNumberFormat="1" applyFont="1" applyFill="1" applyBorder="1"/>
    <xf numFmtId="0" fontId="6" fillId="9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49" fontId="3" fillId="14" borderId="3" xfId="3" applyNumberFormat="1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/>
    </xf>
    <xf numFmtId="3" fontId="0" fillId="14" borderId="3" xfId="0" applyNumberFormat="1" applyFont="1" applyFill="1" applyBorder="1" applyAlignment="1">
      <alignment horizontal="center" vertical="center"/>
    </xf>
    <xf numFmtId="41" fontId="6" fillId="8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 wrapText="1"/>
    </xf>
    <xf numFmtId="49" fontId="0" fillId="14" borderId="3" xfId="0" applyNumberFormat="1" applyFont="1" applyFill="1" applyBorder="1" applyAlignment="1">
      <alignment horizontal="center" vertical="center"/>
    </xf>
    <xf numFmtId="49" fontId="6" fillId="8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/>
    <xf numFmtId="0" fontId="2" fillId="14" borderId="3" xfId="0" applyFont="1" applyFill="1" applyBorder="1"/>
    <xf numFmtId="0" fontId="6" fillId="14" borderId="3" xfId="0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1"/>
  <sheetViews>
    <sheetView tabSelected="1" topLeftCell="Z1" workbookViewId="0">
      <pane ySplit="4" topLeftCell="A5" activePane="bottomLeft" state="frozen"/>
      <selection activeCell="I1" sqref="I1"/>
      <selection pane="bottomLeft" activeCell="AH3" sqref="AH3"/>
    </sheetView>
  </sheetViews>
  <sheetFormatPr baseColWidth="10" defaultRowHeight="15" outlineLevelCol="1" x14ac:dyDescent="0.25"/>
  <cols>
    <col min="2" max="2" width="12.85546875" style="10" customWidth="1"/>
    <col min="3" max="3" width="11.7109375" style="10" hidden="1" customWidth="1" outlineLevel="1"/>
    <col min="4" max="4" width="8.140625" style="10" hidden="1" customWidth="1" outlineLevel="1"/>
    <col min="5" max="5" width="8.7109375" style="10" hidden="1" customWidth="1" outlineLevel="1"/>
    <col min="6" max="6" width="12.5703125" style="10" hidden="1" customWidth="1" outlineLevel="1"/>
    <col min="7" max="7" width="17.140625" style="10" hidden="1" customWidth="1" outlineLevel="1"/>
    <col min="8" max="8" width="18.28515625" style="10" hidden="1" customWidth="1" outlineLevel="1"/>
    <col min="9" max="9" width="31.5703125" style="10" hidden="1" customWidth="1" outlineLevel="1"/>
    <col min="10" max="10" width="6.28515625" style="10" hidden="1" customWidth="1" outlineLevel="1"/>
    <col min="11" max="11" width="11.42578125" style="10" collapsed="1"/>
    <col min="12" max="13" width="11.42578125" style="10"/>
    <col min="14" max="14" width="13.7109375" style="88" bestFit="1" customWidth="1"/>
    <col min="15" max="15" width="15.7109375" style="10" bestFit="1" customWidth="1"/>
    <col min="16" max="16" width="22.140625" style="10" customWidth="1"/>
    <col min="17" max="17" width="17" style="10" bestFit="1" customWidth="1"/>
    <col min="18" max="18" width="11.42578125" style="38"/>
    <col min="19" max="19" width="16.7109375" style="38" bestFit="1" customWidth="1"/>
    <col min="20" max="20" width="11.42578125" style="38"/>
    <col min="21" max="21" width="7.28515625" style="38" customWidth="1"/>
    <col min="22" max="22" width="16.140625" style="39" customWidth="1"/>
    <col min="23" max="23" width="12.42578125" style="39" bestFit="1" customWidth="1"/>
    <col min="24" max="24" width="11.42578125" style="39"/>
    <col min="25" max="25" width="10.5703125" style="39" customWidth="1"/>
    <col min="26" max="31" width="11.42578125" style="39"/>
    <col min="32" max="32" width="12.85546875" style="39" customWidth="1"/>
    <col min="33" max="33" width="11.42578125" style="39"/>
    <col min="34" max="34" width="13.140625" style="39" customWidth="1"/>
    <col min="35" max="35" width="11.42578125" style="39"/>
    <col min="36" max="36" width="13.7109375" customWidth="1"/>
  </cols>
  <sheetData>
    <row r="1" spans="1:36" x14ac:dyDescent="0.25"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7"/>
      <c r="AD1" s="77"/>
      <c r="AE1" s="77"/>
      <c r="AF1" s="77"/>
      <c r="AG1" s="77"/>
      <c r="AH1" s="77"/>
      <c r="AI1" s="77"/>
    </row>
    <row r="2" spans="1:36" ht="1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89"/>
      <c r="O2" s="74" t="s">
        <v>0</v>
      </c>
      <c r="P2" s="75"/>
      <c r="Q2" s="75"/>
      <c r="R2" s="78" t="s">
        <v>43</v>
      </c>
      <c r="S2" s="78"/>
      <c r="T2" s="78"/>
      <c r="U2" s="78"/>
      <c r="V2" s="78"/>
      <c r="W2" s="78"/>
      <c r="X2" s="78"/>
      <c r="Y2" s="78"/>
      <c r="Z2" s="78"/>
      <c r="AA2" s="78"/>
      <c r="AB2" s="80" t="s">
        <v>24</v>
      </c>
      <c r="AC2" s="79" t="s">
        <v>48</v>
      </c>
      <c r="AD2" s="79"/>
      <c r="AE2" s="79"/>
      <c r="AF2" s="73" t="s">
        <v>44</v>
      </c>
      <c r="AG2" s="82" t="s">
        <v>27</v>
      </c>
      <c r="AH2" s="83"/>
      <c r="AI2" s="83"/>
      <c r="AJ2" s="83"/>
    </row>
    <row r="3" spans="1:36" ht="60" x14ac:dyDescent="0.25">
      <c r="A3" s="50" t="s">
        <v>45</v>
      </c>
      <c r="B3" s="6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6" t="s">
        <v>6</v>
      </c>
      <c r="H3" s="7" t="s">
        <v>7</v>
      </c>
      <c r="I3" s="6" t="s">
        <v>8</v>
      </c>
      <c r="J3" s="7" t="s">
        <v>9</v>
      </c>
      <c r="K3" s="7" t="s">
        <v>10</v>
      </c>
      <c r="L3" s="7"/>
      <c r="M3" s="7"/>
      <c r="N3" s="90" t="s">
        <v>83</v>
      </c>
      <c r="O3" s="7" t="s">
        <v>11</v>
      </c>
      <c r="P3" s="7" t="s">
        <v>12</v>
      </c>
      <c r="Q3" s="7" t="s">
        <v>13</v>
      </c>
      <c r="R3" s="60" t="s">
        <v>14</v>
      </c>
      <c r="S3" s="61" t="s">
        <v>15</v>
      </c>
      <c r="T3" s="62" t="s">
        <v>16</v>
      </c>
      <c r="U3" s="62" t="s">
        <v>17</v>
      </c>
      <c r="V3" s="62" t="s">
        <v>18</v>
      </c>
      <c r="W3" s="62" t="s">
        <v>19</v>
      </c>
      <c r="X3" s="62" t="s">
        <v>20</v>
      </c>
      <c r="Y3" s="62" t="s">
        <v>21</v>
      </c>
      <c r="Z3" s="62" t="s">
        <v>22</v>
      </c>
      <c r="AA3" s="62" t="s">
        <v>23</v>
      </c>
      <c r="AB3" s="81"/>
      <c r="AC3" s="63" t="s">
        <v>25</v>
      </c>
      <c r="AD3" s="64" t="s">
        <v>27</v>
      </c>
      <c r="AE3" s="64" t="s">
        <v>26</v>
      </c>
      <c r="AF3" s="73"/>
      <c r="AG3" s="65" t="s">
        <v>28</v>
      </c>
      <c r="AH3" s="97" t="s">
        <v>81</v>
      </c>
      <c r="AI3" s="65" t="s">
        <v>29</v>
      </c>
      <c r="AJ3" s="66" t="s">
        <v>82</v>
      </c>
    </row>
    <row r="4" spans="1:36" s="9" customFormat="1" x14ac:dyDescent="0.25">
      <c r="A4" s="23">
        <v>1</v>
      </c>
      <c r="B4" s="84" t="s">
        <v>65</v>
      </c>
      <c r="C4" s="84" t="s">
        <v>46</v>
      </c>
      <c r="D4" s="84" t="s">
        <v>42</v>
      </c>
      <c r="E4" s="85" t="s">
        <v>41</v>
      </c>
      <c r="F4" s="85" t="s">
        <v>52</v>
      </c>
      <c r="G4" s="85" t="s">
        <v>49</v>
      </c>
      <c r="H4" s="84" t="s">
        <v>47</v>
      </c>
      <c r="I4" s="84" t="s">
        <v>53</v>
      </c>
      <c r="J4" s="96"/>
      <c r="K4" s="86">
        <v>18</v>
      </c>
      <c r="L4" s="86">
        <v>7</v>
      </c>
      <c r="M4" s="86">
        <v>18</v>
      </c>
      <c r="N4" s="91" t="s">
        <v>93</v>
      </c>
      <c r="O4" s="51">
        <v>42345</v>
      </c>
      <c r="P4" s="52" t="s">
        <v>50</v>
      </c>
      <c r="Q4" s="52" t="s">
        <v>51</v>
      </c>
      <c r="R4" s="49">
        <v>7.79</v>
      </c>
      <c r="S4" s="32">
        <f>K4*R4</f>
        <v>140.22</v>
      </c>
      <c r="T4" s="33">
        <v>0</v>
      </c>
      <c r="U4" s="32">
        <f>R4*T4</f>
        <v>0</v>
      </c>
      <c r="V4" s="31">
        <f>R4-U4</f>
        <v>7.79</v>
      </c>
      <c r="W4" s="34">
        <f t="shared" ref="W4:W19" si="0">$Q$28/$K$20</f>
        <v>7.5694697245479919E-2</v>
      </c>
      <c r="X4" s="34">
        <f t="shared" ref="X4:X19" si="1">$Q$27/$K$20</f>
        <v>6.0672248513529911E-2</v>
      </c>
      <c r="Y4" s="35">
        <f>ROUND((V4*6%),2)</f>
        <v>0.47</v>
      </c>
      <c r="Z4" s="31">
        <f t="shared" ref="Z4:Z19" si="2">V4+W4+X4+Y4</f>
        <v>8.3963669457590093</v>
      </c>
      <c r="AA4" s="31">
        <f t="shared" ref="AA4:AA19" si="3">Z4*K4</f>
        <v>151.13460502366217</v>
      </c>
      <c r="AB4" s="30">
        <v>3.5</v>
      </c>
      <c r="AC4" s="32">
        <f>Z4*AB4</f>
        <v>29.387284310156531</v>
      </c>
      <c r="AD4" s="32">
        <f>+AC4*50%</f>
        <v>14.693642155078265</v>
      </c>
      <c r="AE4" s="32">
        <f t="shared" ref="AE4:AE19" si="4">+AC4*K4</f>
        <v>528.97111758281756</v>
      </c>
      <c r="AF4" s="32">
        <f t="shared" ref="AF4:AF19" si="5">+AG4*K4</f>
        <v>793.45667637422639</v>
      </c>
      <c r="AG4" s="35">
        <f>+AC4+AD4</f>
        <v>44.080926465234796</v>
      </c>
      <c r="AH4" s="68">
        <v>49</v>
      </c>
      <c r="AI4" s="32">
        <f>AH4-AG4</f>
        <v>4.9190735347652037</v>
      </c>
      <c r="AJ4" s="72">
        <f>+AH4*K4</f>
        <v>882</v>
      </c>
    </row>
    <row r="5" spans="1:36" s="17" customFormat="1" x14ac:dyDescent="0.25">
      <c r="A5" s="23">
        <v>2</v>
      </c>
      <c r="B5" s="84" t="s">
        <v>66</v>
      </c>
      <c r="C5" s="84" t="s">
        <v>46</v>
      </c>
      <c r="D5" s="84" t="s">
        <v>42</v>
      </c>
      <c r="E5" s="85" t="s">
        <v>41</v>
      </c>
      <c r="F5" s="85" t="s">
        <v>52</v>
      </c>
      <c r="G5" s="85" t="s">
        <v>49</v>
      </c>
      <c r="H5" s="84" t="s">
        <v>47</v>
      </c>
      <c r="I5" s="84" t="s">
        <v>54</v>
      </c>
      <c r="J5" s="85"/>
      <c r="K5" s="86">
        <v>12</v>
      </c>
      <c r="L5" s="86">
        <v>7</v>
      </c>
      <c r="M5" s="86">
        <v>12</v>
      </c>
      <c r="N5" s="91" t="s">
        <v>85</v>
      </c>
      <c r="O5" s="51">
        <v>42345</v>
      </c>
      <c r="P5" s="52" t="s">
        <v>50</v>
      </c>
      <c r="Q5" s="52" t="s">
        <v>51</v>
      </c>
      <c r="R5" s="31">
        <v>5.94</v>
      </c>
      <c r="S5" s="32">
        <f t="shared" ref="S5:S19" si="6">K5*R5</f>
        <v>71.28</v>
      </c>
      <c r="T5" s="33">
        <v>0</v>
      </c>
      <c r="U5" s="32">
        <f t="shared" ref="U5:U19" si="7">R5*T5</f>
        <v>0</v>
      </c>
      <c r="V5" s="31">
        <f t="shared" ref="V5:V19" si="8">R5-U5</f>
        <v>5.94</v>
      </c>
      <c r="W5" s="34">
        <f t="shared" si="0"/>
        <v>7.5694697245479919E-2</v>
      </c>
      <c r="X5" s="34">
        <f t="shared" si="1"/>
        <v>6.0672248513529911E-2</v>
      </c>
      <c r="Y5" s="35">
        <f t="shared" ref="Y5:Y19" si="9">ROUND((V5*6%),2)</f>
        <v>0.36</v>
      </c>
      <c r="Z5" s="31">
        <f t="shared" si="2"/>
        <v>6.4363669457590102</v>
      </c>
      <c r="AA5" s="31">
        <f t="shared" si="3"/>
        <v>77.236403349108116</v>
      </c>
      <c r="AB5" s="30">
        <v>3.5</v>
      </c>
      <c r="AC5" s="32">
        <f t="shared" ref="AC5:AC19" si="10">Z5*AB5</f>
        <v>22.527284310156535</v>
      </c>
      <c r="AD5" s="32">
        <f t="shared" ref="AD5:AD19" si="11">+AC5*50%</f>
        <v>11.263642155078267</v>
      </c>
      <c r="AE5" s="32">
        <f t="shared" si="4"/>
        <v>270.32741172187843</v>
      </c>
      <c r="AF5" s="32">
        <f t="shared" si="5"/>
        <v>405.49111758281765</v>
      </c>
      <c r="AG5" s="35">
        <f t="shared" ref="AG5:AG19" si="12">+AC5+AD5</f>
        <v>33.790926465234804</v>
      </c>
      <c r="AH5" s="68">
        <v>39</v>
      </c>
      <c r="AI5" s="32">
        <f t="shared" ref="AI5:AI19" si="13">AH5-AG5</f>
        <v>5.2090735347651957</v>
      </c>
      <c r="AJ5" s="72">
        <f t="shared" ref="AJ5:AJ19" si="14">+AH5*K5</f>
        <v>468</v>
      </c>
    </row>
    <row r="6" spans="1:36" s="17" customFormat="1" x14ac:dyDescent="0.25">
      <c r="A6" s="23">
        <v>3</v>
      </c>
      <c r="B6" s="84" t="s">
        <v>67</v>
      </c>
      <c r="C6" s="84" t="s">
        <v>46</v>
      </c>
      <c r="D6" s="84" t="s">
        <v>42</v>
      </c>
      <c r="E6" s="85" t="s">
        <v>41</v>
      </c>
      <c r="F6" s="85" t="s">
        <v>52</v>
      </c>
      <c r="G6" s="85" t="s">
        <v>49</v>
      </c>
      <c r="H6" s="84" t="s">
        <v>47</v>
      </c>
      <c r="I6" s="84" t="s">
        <v>55</v>
      </c>
      <c r="J6" s="85"/>
      <c r="K6" s="86">
        <v>24</v>
      </c>
      <c r="L6" s="86">
        <v>7</v>
      </c>
      <c r="M6" s="86">
        <v>24</v>
      </c>
      <c r="N6" s="91">
        <v>29321739321</v>
      </c>
      <c r="O6" s="51">
        <v>42345</v>
      </c>
      <c r="P6" s="52" t="s">
        <v>50</v>
      </c>
      <c r="Q6" s="52" t="s">
        <v>51</v>
      </c>
      <c r="R6" s="31">
        <v>7.48</v>
      </c>
      <c r="S6" s="32">
        <f t="shared" si="6"/>
        <v>179.52</v>
      </c>
      <c r="T6" s="33">
        <v>0</v>
      </c>
      <c r="U6" s="32">
        <f t="shared" si="7"/>
        <v>0</v>
      </c>
      <c r="V6" s="31">
        <f t="shared" si="8"/>
        <v>7.48</v>
      </c>
      <c r="W6" s="34">
        <f t="shared" si="0"/>
        <v>7.5694697245479919E-2</v>
      </c>
      <c r="X6" s="34">
        <f t="shared" si="1"/>
        <v>6.0672248513529911E-2</v>
      </c>
      <c r="Y6" s="35">
        <f t="shared" si="9"/>
        <v>0.45</v>
      </c>
      <c r="Z6" s="31">
        <f t="shared" si="2"/>
        <v>8.0663669457590093</v>
      </c>
      <c r="AA6" s="31">
        <f t="shared" si="3"/>
        <v>193.59280669821624</v>
      </c>
      <c r="AB6" s="30">
        <v>3.5</v>
      </c>
      <c r="AC6" s="32">
        <f t="shared" si="10"/>
        <v>28.232284310156533</v>
      </c>
      <c r="AD6" s="32">
        <f t="shared" si="11"/>
        <v>14.116142155078267</v>
      </c>
      <c r="AE6" s="32">
        <f t="shared" si="4"/>
        <v>677.57482344375683</v>
      </c>
      <c r="AF6" s="32">
        <f t="shared" si="5"/>
        <v>1016.3622351656352</v>
      </c>
      <c r="AG6" s="35">
        <f t="shared" si="12"/>
        <v>42.348426465234802</v>
      </c>
      <c r="AH6" s="68">
        <v>49</v>
      </c>
      <c r="AI6" s="32">
        <f t="shared" si="13"/>
        <v>6.6515735347651983</v>
      </c>
      <c r="AJ6" s="72">
        <f t="shared" si="14"/>
        <v>1176</v>
      </c>
    </row>
    <row r="7" spans="1:36" s="17" customFormat="1" x14ac:dyDescent="0.25">
      <c r="A7" s="23">
        <v>4</v>
      </c>
      <c r="B7" s="84" t="s">
        <v>68</v>
      </c>
      <c r="C7" s="84" t="s">
        <v>46</v>
      </c>
      <c r="D7" s="84" t="s">
        <v>42</v>
      </c>
      <c r="E7" s="85" t="s">
        <v>41</v>
      </c>
      <c r="F7" s="85" t="s">
        <v>52</v>
      </c>
      <c r="G7" s="85" t="s">
        <v>49</v>
      </c>
      <c r="H7" s="84" t="s">
        <v>47</v>
      </c>
      <c r="I7" s="84" t="s">
        <v>56</v>
      </c>
      <c r="J7" s="85"/>
      <c r="K7" s="86">
        <v>18</v>
      </c>
      <c r="L7" s="86">
        <v>7</v>
      </c>
      <c r="M7" s="86">
        <v>18</v>
      </c>
      <c r="N7" s="91" t="s">
        <v>89</v>
      </c>
      <c r="O7" s="51">
        <v>42345</v>
      </c>
      <c r="P7" s="52" t="s">
        <v>50</v>
      </c>
      <c r="Q7" s="52" t="s">
        <v>51</v>
      </c>
      <c r="R7" s="31">
        <v>5.51</v>
      </c>
      <c r="S7" s="32">
        <f t="shared" si="6"/>
        <v>99.179999999999993</v>
      </c>
      <c r="T7" s="33">
        <v>0</v>
      </c>
      <c r="U7" s="32">
        <f t="shared" si="7"/>
        <v>0</v>
      </c>
      <c r="V7" s="31">
        <f t="shared" si="8"/>
        <v>5.51</v>
      </c>
      <c r="W7" s="34">
        <f t="shared" si="0"/>
        <v>7.5694697245479919E-2</v>
      </c>
      <c r="X7" s="34">
        <f t="shared" si="1"/>
        <v>6.0672248513529911E-2</v>
      </c>
      <c r="Y7" s="35">
        <f t="shared" si="9"/>
        <v>0.33</v>
      </c>
      <c r="Z7" s="31">
        <f t="shared" si="2"/>
        <v>5.9763669457590094</v>
      </c>
      <c r="AA7" s="31">
        <f t="shared" si="3"/>
        <v>107.57460502366217</v>
      </c>
      <c r="AB7" s="30">
        <v>3.5</v>
      </c>
      <c r="AC7" s="32">
        <f t="shared" si="10"/>
        <v>20.917284310156532</v>
      </c>
      <c r="AD7" s="32">
        <f t="shared" si="11"/>
        <v>10.458642155078266</v>
      </c>
      <c r="AE7" s="32">
        <f t="shared" si="4"/>
        <v>376.51111758281758</v>
      </c>
      <c r="AF7" s="32">
        <f t="shared" si="5"/>
        <v>564.76667637422634</v>
      </c>
      <c r="AG7" s="35">
        <f t="shared" si="12"/>
        <v>31.375926465234798</v>
      </c>
      <c r="AH7" s="68">
        <v>39</v>
      </c>
      <c r="AI7" s="32">
        <f t="shared" si="13"/>
        <v>7.624073534765202</v>
      </c>
      <c r="AJ7" s="72">
        <f t="shared" si="14"/>
        <v>702</v>
      </c>
    </row>
    <row r="8" spans="1:36" s="17" customFormat="1" x14ac:dyDescent="0.25">
      <c r="A8" s="23">
        <v>5</v>
      </c>
      <c r="B8" s="84" t="s">
        <v>69</v>
      </c>
      <c r="C8" s="84" t="s">
        <v>46</v>
      </c>
      <c r="D8" s="84" t="s">
        <v>42</v>
      </c>
      <c r="E8" s="85" t="s">
        <v>41</v>
      </c>
      <c r="F8" s="85" t="s">
        <v>52</v>
      </c>
      <c r="G8" s="85" t="s">
        <v>49</v>
      </c>
      <c r="H8" s="84" t="s">
        <v>47</v>
      </c>
      <c r="I8" s="84" t="s">
        <v>56</v>
      </c>
      <c r="J8" s="85"/>
      <c r="K8" s="86">
        <v>18</v>
      </c>
      <c r="L8" s="86">
        <v>5</v>
      </c>
      <c r="M8" s="86">
        <v>18</v>
      </c>
      <c r="N8" s="91" t="s">
        <v>87</v>
      </c>
      <c r="O8" s="51">
        <v>42345</v>
      </c>
      <c r="P8" s="52" t="s">
        <v>50</v>
      </c>
      <c r="Q8" s="52" t="s">
        <v>51</v>
      </c>
      <c r="R8" s="31">
        <v>5.37</v>
      </c>
      <c r="S8" s="32">
        <f t="shared" si="6"/>
        <v>96.66</v>
      </c>
      <c r="T8" s="33">
        <v>0</v>
      </c>
      <c r="U8" s="32">
        <f t="shared" si="7"/>
        <v>0</v>
      </c>
      <c r="V8" s="31">
        <f t="shared" si="8"/>
        <v>5.37</v>
      </c>
      <c r="W8" s="34">
        <f t="shared" si="0"/>
        <v>7.5694697245479919E-2</v>
      </c>
      <c r="X8" s="34">
        <f t="shared" si="1"/>
        <v>6.0672248513529911E-2</v>
      </c>
      <c r="Y8" s="35">
        <f t="shared" si="9"/>
        <v>0.32</v>
      </c>
      <c r="Z8" s="31">
        <f t="shared" si="2"/>
        <v>5.8263669457590099</v>
      </c>
      <c r="AA8" s="31">
        <f t="shared" si="3"/>
        <v>104.87460502366218</v>
      </c>
      <c r="AB8" s="30">
        <v>3.5</v>
      </c>
      <c r="AC8" s="32">
        <f t="shared" si="10"/>
        <v>20.392284310156533</v>
      </c>
      <c r="AD8" s="32">
        <f t="shared" si="11"/>
        <v>10.196142155078267</v>
      </c>
      <c r="AE8" s="32">
        <f t="shared" si="4"/>
        <v>367.06111758281759</v>
      </c>
      <c r="AF8" s="32">
        <f t="shared" si="5"/>
        <v>550.59167637422638</v>
      </c>
      <c r="AG8" s="35">
        <f t="shared" si="12"/>
        <v>30.5884264652348</v>
      </c>
      <c r="AH8" s="68">
        <v>39</v>
      </c>
      <c r="AI8" s="32">
        <f t="shared" si="13"/>
        <v>8.4115735347651999</v>
      </c>
      <c r="AJ8" s="72">
        <f t="shared" si="14"/>
        <v>702</v>
      </c>
    </row>
    <row r="9" spans="1:36" s="17" customFormat="1" x14ac:dyDescent="0.25">
      <c r="A9" s="23">
        <v>6</v>
      </c>
      <c r="B9" s="84" t="s">
        <v>70</v>
      </c>
      <c r="C9" s="84" t="s">
        <v>46</v>
      </c>
      <c r="D9" s="84" t="s">
        <v>42</v>
      </c>
      <c r="E9" s="85" t="s">
        <v>41</v>
      </c>
      <c r="F9" s="85" t="s">
        <v>52</v>
      </c>
      <c r="G9" s="85" t="s">
        <v>49</v>
      </c>
      <c r="H9" s="84" t="s">
        <v>47</v>
      </c>
      <c r="I9" s="84" t="s">
        <v>57</v>
      </c>
      <c r="J9" s="85"/>
      <c r="K9" s="86">
        <v>6</v>
      </c>
      <c r="L9" s="86">
        <v>7</v>
      </c>
      <c r="M9" s="86">
        <v>6</v>
      </c>
      <c r="N9" s="91" t="s">
        <v>90</v>
      </c>
      <c r="O9" s="51">
        <v>42345</v>
      </c>
      <c r="P9" s="52" t="s">
        <v>50</v>
      </c>
      <c r="Q9" s="52" t="s">
        <v>51</v>
      </c>
      <c r="R9" s="31">
        <v>8.56</v>
      </c>
      <c r="S9" s="32">
        <f t="shared" si="6"/>
        <v>51.36</v>
      </c>
      <c r="T9" s="33">
        <v>0</v>
      </c>
      <c r="U9" s="32">
        <f t="shared" si="7"/>
        <v>0</v>
      </c>
      <c r="V9" s="31">
        <f t="shared" si="8"/>
        <v>8.56</v>
      </c>
      <c r="W9" s="34">
        <f t="shared" si="0"/>
        <v>7.5694697245479919E-2</v>
      </c>
      <c r="X9" s="34">
        <f t="shared" si="1"/>
        <v>6.0672248513529911E-2</v>
      </c>
      <c r="Y9" s="35">
        <f t="shared" si="9"/>
        <v>0.51</v>
      </c>
      <c r="Z9" s="31">
        <f t="shared" si="2"/>
        <v>9.2063669457590098</v>
      </c>
      <c r="AA9" s="31">
        <f t="shared" si="3"/>
        <v>55.238201674554062</v>
      </c>
      <c r="AB9" s="30">
        <v>3.5</v>
      </c>
      <c r="AC9" s="32">
        <f t="shared" si="10"/>
        <v>32.222284310156532</v>
      </c>
      <c r="AD9" s="32">
        <f t="shared" si="11"/>
        <v>16.111142155078266</v>
      </c>
      <c r="AE9" s="32">
        <f t="shared" si="4"/>
        <v>193.33370586093918</v>
      </c>
      <c r="AF9" s="32">
        <f t="shared" si="5"/>
        <v>290.00055879140876</v>
      </c>
      <c r="AG9" s="35">
        <f t="shared" si="12"/>
        <v>48.333426465234794</v>
      </c>
      <c r="AH9" s="68">
        <v>49</v>
      </c>
      <c r="AI9" s="32">
        <f t="shared" si="13"/>
        <v>0.66657353476520598</v>
      </c>
      <c r="AJ9" s="72">
        <f t="shared" si="14"/>
        <v>294</v>
      </c>
    </row>
    <row r="10" spans="1:36" s="17" customFormat="1" x14ac:dyDescent="0.25">
      <c r="A10" s="23">
        <v>7</v>
      </c>
      <c r="B10" s="84" t="s">
        <v>71</v>
      </c>
      <c r="C10" s="84" t="s">
        <v>46</v>
      </c>
      <c r="D10" s="84" t="s">
        <v>42</v>
      </c>
      <c r="E10" s="85" t="s">
        <v>41</v>
      </c>
      <c r="F10" s="85" t="s">
        <v>52</v>
      </c>
      <c r="G10" s="85" t="s">
        <v>49</v>
      </c>
      <c r="H10" s="84" t="s">
        <v>47</v>
      </c>
      <c r="I10" s="84" t="s">
        <v>54</v>
      </c>
      <c r="J10" s="85"/>
      <c r="K10" s="86">
        <v>12</v>
      </c>
      <c r="L10" s="86">
        <v>5</v>
      </c>
      <c r="M10" s="86">
        <v>12</v>
      </c>
      <c r="N10" s="91" t="s">
        <v>86</v>
      </c>
      <c r="O10" s="51">
        <v>42345</v>
      </c>
      <c r="P10" s="52" t="s">
        <v>50</v>
      </c>
      <c r="Q10" s="52" t="s">
        <v>51</v>
      </c>
      <c r="R10" s="31">
        <v>5.68</v>
      </c>
      <c r="S10" s="32">
        <f t="shared" si="6"/>
        <v>68.16</v>
      </c>
      <c r="T10" s="33">
        <v>0</v>
      </c>
      <c r="U10" s="32">
        <f t="shared" si="7"/>
        <v>0</v>
      </c>
      <c r="V10" s="31">
        <f t="shared" si="8"/>
        <v>5.68</v>
      </c>
      <c r="W10" s="34">
        <f t="shared" si="0"/>
        <v>7.5694697245479919E-2</v>
      </c>
      <c r="X10" s="34">
        <f t="shared" si="1"/>
        <v>6.0672248513529911E-2</v>
      </c>
      <c r="Y10" s="35">
        <f t="shared" si="9"/>
        <v>0.34</v>
      </c>
      <c r="Z10" s="31">
        <f t="shared" si="2"/>
        <v>6.1563669457590091</v>
      </c>
      <c r="AA10" s="31">
        <f t="shared" si="3"/>
        <v>73.876403349108102</v>
      </c>
      <c r="AB10" s="30">
        <v>3.5</v>
      </c>
      <c r="AC10" s="32">
        <f t="shared" si="10"/>
        <v>21.547284310156531</v>
      </c>
      <c r="AD10" s="32">
        <f t="shared" si="11"/>
        <v>10.773642155078266</v>
      </c>
      <c r="AE10" s="32">
        <f t="shared" si="4"/>
        <v>258.56741172187839</v>
      </c>
      <c r="AF10" s="32">
        <f t="shared" si="5"/>
        <v>387.85111758281755</v>
      </c>
      <c r="AG10" s="35">
        <f t="shared" si="12"/>
        <v>32.320926465234798</v>
      </c>
      <c r="AH10" s="68">
        <v>39</v>
      </c>
      <c r="AI10" s="32">
        <f t="shared" si="13"/>
        <v>6.6790735347652017</v>
      </c>
      <c r="AJ10" s="72">
        <f t="shared" si="14"/>
        <v>468</v>
      </c>
    </row>
    <row r="11" spans="1:36" s="17" customFormat="1" x14ac:dyDescent="0.25">
      <c r="A11" s="23">
        <v>8</v>
      </c>
      <c r="B11" s="84" t="s">
        <v>72</v>
      </c>
      <c r="C11" s="84" t="s">
        <v>46</v>
      </c>
      <c r="D11" s="84" t="s">
        <v>42</v>
      </c>
      <c r="E11" s="85" t="s">
        <v>41</v>
      </c>
      <c r="F11" s="85" t="s">
        <v>52</v>
      </c>
      <c r="G11" s="85" t="s">
        <v>49</v>
      </c>
      <c r="H11" s="84" t="s">
        <v>47</v>
      </c>
      <c r="I11" s="84" t="s">
        <v>56</v>
      </c>
      <c r="J11" s="85"/>
      <c r="K11" s="86">
        <v>18</v>
      </c>
      <c r="L11" s="86">
        <v>7</v>
      </c>
      <c r="M11" s="86">
        <v>18</v>
      </c>
      <c r="N11" s="91" t="s">
        <v>95</v>
      </c>
      <c r="O11" s="51">
        <v>42345</v>
      </c>
      <c r="P11" s="52" t="s">
        <v>50</v>
      </c>
      <c r="Q11" s="52" t="s">
        <v>51</v>
      </c>
      <c r="R11" s="31">
        <v>5.51</v>
      </c>
      <c r="S11" s="32">
        <f t="shared" si="6"/>
        <v>99.179999999999993</v>
      </c>
      <c r="T11" s="33">
        <v>0</v>
      </c>
      <c r="U11" s="32">
        <f t="shared" si="7"/>
        <v>0</v>
      </c>
      <c r="V11" s="31">
        <f t="shared" si="8"/>
        <v>5.51</v>
      </c>
      <c r="W11" s="34">
        <f t="shared" si="0"/>
        <v>7.5694697245479919E-2</v>
      </c>
      <c r="X11" s="34">
        <f t="shared" si="1"/>
        <v>6.0672248513529911E-2</v>
      </c>
      <c r="Y11" s="35">
        <f t="shared" si="9"/>
        <v>0.33</v>
      </c>
      <c r="Z11" s="31">
        <f t="shared" si="2"/>
        <v>5.9763669457590094</v>
      </c>
      <c r="AA11" s="31">
        <f t="shared" si="3"/>
        <v>107.57460502366217</v>
      </c>
      <c r="AB11" s="30">
        <v>3.5</v>
      </c>
      <c r="AC11" s="32">
        <f t="shared" si="10"/>
        <v>20.917284310156532</v>
      </c>
      <c r="AD11" s="32">
        <f t="shared" si="11"/>
        <v>10.458642155078266</v>
      </c>
      <c r="AE11" s="32">
        <f t="shared" si="4"/>
        <v>376.51111758281758</v>
      </c>
      <c r="AF11" s="32">
        <f t="shared" si="5"/>
        <v>564.76667637422634</v>
      </c>
      <c r="AG11" s="35">
        <f t="shared" si="12"/>
        <v>31.375926465234798</v>
      </c>
      <c r="AH11" s="68">
        <v>39</v>
      </c>
      <c r="AI11" s="32">
        <f t="shared" si="13"/>
        <v>7.624073534765202</v>
      </c>
      <c r="AJ11" s="72">
        <f t="shared" si="14"/>
        <v>702</v>
      </c>
    </row>
    <row r="12" spans="1:36" s="17" customFormat="1" x14ac:dyDescent="0.25">
      <c r="A12" s="23">
        <v>9</v>
      </c>
      <c r="B12" s="84" t="s">
        <v>73</v>
      </c>
      <c r="C12" s="84" t="s">
        <v>46</v>
      </c>
      <c r="D12" s="84" t="s">
        <v>42</v>
      </c>
      <c r="E12" s="85" t="s">
        <v>41</v>
      </c>
      <c r="F12" s="85" t="s">
        <v>52</v>
      </c>
      <c r="G12" s="85" t="s">
        <v>49</v>
      </c>
      <c r="H12" s="84" t="s">
        <v>47</v>
      </c>
      <c r="I12" s="84" t="s">
        <v>58</v>
      </c>
      <c r="J12" s="85"/>
      <c r="K12" s="86">
        <v>12</v>
      </c>
      <c r="L12" s="86">
        <v>7</v>
      </c>
      <c r="M12" s="86">
        <v>12</v>
      </c>
      <c r="N12" s="91" t="s">
        <v>91</v>
      </c>
      <c r="O12" s="51">
        <v>42345</v>
      </c>
      <c r="P12" s="52" t="s">
        <v>50</v>
      </c>
      <c r="Q12" s="52" t="s">
        <v>51</v>
      </c>
      <c r="R12" s="31">
        <v>12.57</v>
      </c>
      <c r="S12" s="32">
        <f t="shared" si="6"/>
        <v>150.84</v>
      </c>
      <c r="T12" s="33">
        <v>0</v>
      </c>
      <c r="U12" s="32">
        <f t="shared" si="7"/>
        <v>0</v>
      </c>
      <c r="V12" s="31">
        <f t="shared" si="8"/>
        <v>12.57</v>
      </c>
      <c r="W12" s="34">
        <f t="shared" si="0"/>
        <v>7.5694697245479919E-2</v>
      </c>
      <c r="X12" s="34">
        <f t="shared" si="1"/>
        <v>6.0672248513529911E-2</v>
      </c>
      <c r="Y12" s="35">
        <f t="shared" si="9"/>
        <v>0.75</v>
      </c>
      <c r="Z12" s="31">
        <f t="shared" si="2"/>
        <v>13.45636694575901</v>
      </c>
      <c r="AA12" s="31">
        <f t="shared" si="3"/>
        <v>161.47640334910812</v>
      </c>
      <c r="AB12" s="30">
        <v>3.5</v>
      </c>
      <c r="AC12" s="32">
        <f t="shared" si="10"/>
        <v>47.097284310156532</v>
      </c>
      <c r="AD12" s="32">
        <f t="shared" si="11"/>
        <v>23.548642155078266</v>
      </c>
      <c r="AE12" s="32">
        <f t="shared" si="4"/>
        <v>565.16741172187835</v>
      </c>
      <c r="AF12" s="32">
        <f t="shared" si="5"/>
        <v>847.75111758281753</v>
      </c>
      <c r="AG12" s="35">
        <f t="shared" si="12"/>
        <v>70.645926465234794</v>
      </c>
      <c r="AH12" s="68">
        <v>79</v>
      </c>
      <c r="AI12" s="32">
        <f t="shared" si="13"/>
        <v>8.354073534765206</v>
      </c>
      <c r="AJ12" s="72">
        <f t="shared" si="14"/>
        <v>948</v>
      </c>
    </row>
    <row r="13" spans="1:36" s="17" customFormat="1" x14ac:dyDescent="0.25">
      <c r="A13" s="23">
        <v>10</v>
      </c>
      <c r="B13" s="84" t="s">
        <v>74</v>
      </c>
      <c r="C13" s="84" t="s">
        <v>46</v>
      </c>
      <c r="D13" s="84" t="s">
        <v>42</v>
      </c>
      <c r="E13" s="85" t="s">
        <v>41</v>
      </c>
      <c r="F13" s="85" t="s">
        <v>52</v>
      </c>
      <c r="G13" s="85" t="s">
        <v>49</v>
      </c>
      <c r="H13" s="84" t="s">
        <v>47</v>
      </c>
      <c r="I13" s="84" t="s">
        <v>59</v>
      </c>
      <c r="J13" s="85"/>
      <c r="K13" s="86">
        <v>12</v>
      </c>
      <c r="L13" s="86">
        <v>7</v>
      </c>
      <c r="M13" s="86">
        <v>12</v>
      </c>
      <c r="N13" s="91" t="s">
        <v>84</v>
      </c>
      <c r="O13" s="51">
        <v>42345</v>
      </c>
      <c r="P13" s="52" t="s">
        <v>50</v>
      </c>
      <c r="Q13" s="52" t="s">
        <v>51</v>
      </c>
      <c r="R13" s="31">
        <v>7.21</v>
      </c>
      <c r="S13" s="32">
        <f t="shared" si="6"/>
        <v>86.52</v>
      </c>
      <c r="T13" s="33">
        <v>0</v>
      </c>
      <c r="U13" s="32">
        <f t="shared" si="7"/>
        <v>0</v>
      </c>
      <c r="V13" s="31">
        <f t="shared" si="8"/>
        <v>7.21</v>
      </c>
      <c r="W13" s="34">
        <f t="shared" si="0"/>
        <v>7.5694697245479919E-2</v>
      </c>
      <c r="X13" s="34">
        <f t="shared" si="1"/>
        <v>6.0672248513529911E-2</v>
      </c>
      <c r="Y13" s="35">
        <f t="shared" si="9"/>
        <v>0.43</v>
      </c>
      <c r="Z13" s="31">
        <f t="shared" si="2"/>
        <v>7.7763669457590092</v>
      </c>
      <c r="AA13" s="31">
        <f t="shared" si="3"/>
        <v>93.316403349108114</v>
      </c>
      <c r="AB13" s="30">
        <v>3.5</v>
      </c>
      <c r="AC13" s="32">
        <f t="shared" si="10"/>
        <v>27.217284310156533</v>
      </c>
      <c r="AD13" s="32">
        <f t="shared" si="11"/>
        <v>13.608642155078266</v>
      </c>
      <c r="AE13" s="32">
        <f t="shared" si="4"/>
        <v>326.60741172187841</v>
      </c>
      <c r="AF13" s="32">
        <f t="shared" si="5"/>
        <v>489.91111758281761</v>
      </c>
      <c r="AG13" s="35">
        <f t="shared" si="12"/>
        <v>40.825926465234801</v>
      </c>
      <c r="AH13" s="68">
        <v>49</v>
      </c>
      <c r="AI13" s="32">
        <f t="shared" si="13"/>
        <v>8.1740735347651992</v>
      </c>
      <c r="AJ13" s="72">
        <f t="shared" si="14"/>
        <v>588</v>
      </c>
    </row>
    <row r="14" spans="1:36" s="17" customFormat="1" x14ac:dyDescent="0.25">
      <c r="A14" s="23">
        <v>11</v>
      </c>
      <c r="B14" s="84" t="s">
        <v>75</v>
      </c>
      <c r="C14" s="84" t="s">
        <v>46</v>
      </c>
      <c r="D14" s="84" t="s">
        <v>42</v>
      </c>
      <c r="E14" s="85" t="s">
        <v>41</v>
      </c>
      <c r="F14" s="85" t="s">
        <v>52</v>
      </c>
      <c r="G14" s="85" t="s">
        <v>49</v>
      </c>
      <c r="H14" s="84" t="s">
        <v>47</v>
      </c>
      <c r="I14" s="84" t="s">
        <v>60</v>
      </c>
      <c r="J14" s="85"/>
      <c r="K14" s="86">
        <v>12</v>
      </c>
      <c r="L14" s="86">
        <v>7</v>
      </c>
      <c r="M14" s="86">
        <v>12</v>
      </c>
      <c r="N14" s="91" t="s">
        <v>97</v>
      </c>
      <c r="O14" s="51">
        <v>42345</v>
      </c>
      <c r="P14" s="52" t="s">
        <v>50</v>
      </c>
      <c r="Q14" s="52" t="s">
        <v>51</v>
      </c>
      <c r="R14" s="31">
        <v>7.21</v>
      </c>
      <c r="S14" s="32">
        <f t="shared" si="6"/>
        <v>86.52</v>
      </c>
      <c r="T14" s="33">
        <v>0</v>
      </c>
      <c r="U14" s="32">
        <f t="shared" si="7"/>
        <v>0</v>
      </c>
      <c r="V14" s="31">
        <f t="shared" si="8"/>
        <v>7.21</v>
      </c>
      <c r="W14" s="34">
        <f t="shared" si="0"/>
        <v>7.5694697245479919E-2</v>
      </c>
      <c r="X14" s="34">
        <f t="shared" si="1"/>
        <v>6.0672248513529911E-2</v>
      </c>
      <c r="Y14" s="35">
        <f t="shared" si="9"/>
        <v>0.43</v>
      </c>
      <c r="Z14" s="31">
        <f t="shared" si="2"/>
        <v>7.7763669457590092</v>
      </c>
      <c r="AA14" s="31">
        <f t="shared" si="3"/>
        <v>93.316403349108114</v>
      </c>
      <c r="AB14" s="30">
        <v>3.5</v>
      </c>
      <c r="AC14" s="32">
        <f t="shared" si="10"/>
        <v>27.217284310156533</v>
      </c>
      <c r="AD14" s="32">
        <f t="shared" si="11"/>
        <v>13.608642155078266</v>
      </c>
      <c r="AE14" s="32">
        <f t="shared" si="4"/>
        <v>326.60741172187841</v>
      </c>
      <c r="AF14" s="32">
        <f t="shared" si="5"/>
        <v>489.91111758281761</v>
      </c>
      <c r="AG14" s="35">
        <f t="shared" si="12"/>
        <v>40.825926465234801</v>
      </c>
      <c r="AH14" s="68">
        <v>49</v>
      </c>
      <c r="AI14" s="32">
        <f t="shared" si="13"/>
        <v>8.1740735347651992</v>
      </c>
      <c r="AJ14" s="72">
        <f t="shared" si="14"/>
        <v>588</v>
      </c>
    </row>
    <row r="15" spans="1:36" s="17" customFormat="1" x14ac:dyDescent="0.25">
      <c r="A15" s="23">
        <v>12</v>
      </c>
      <c r="B15" s="84" t="s">
        <v>76</v>
      </c>
      <c r="C15" s="84" t="s">
        <v>46</v>
      </c>
      <c r="D15" s="84" t="s">
        <v>42</v>
      </c>
      <c r="E15" s="85" t="s">
        <v>41</v>
      </c>
      <c r="F15" s="85" t="s">
        <v>52</v>
      </c>
      <c r="G15" s="85" t="s">
        <v>49</v>
      </c>
      <c r="H15" s="84" t="s">
        <v>47</v>
      </c>
      <c r="I15" s="84" t="s">
        <v>61</v>
      </c>
      <c r="J15" s="85"/>
      <c r="K15" s="86">
        <v>18</v>
      </c>
      <c r="L15" s="86">
        <v>7</v>
      </c>
      <c r="M15" s="86">
        <v>18</v>
      </c>
      <c r="N15" s="91" t="s">
        <v>88</v>
      </c>
      <c r="O15" s="51">
        <v>42345</v>
      </c>
      <c r="P15" s="52" t="s">
        <v>50</v>
      </c>
      <c r="Q15" s="52" t="s">
        <v>51</v>
      </c>
      <c r="R15" s="31">
        <v>7.21</v>
      </c>
      <c r="S15" s="32">
        <f t="shared" si="6"/>
        <v>129.78</v>
      </c>
      <c r="T15" s="33">
        <v>0</v>
      </c>
      <c r="U15" s="32">
        <f t="shared" si="7"/>
        <v>0</v>
      </c>
      <c r="V15" s="31">
        <f t="shared" si="8"/>
        <v>7.21</v>
      </c>
      <c r="W15" s="34">
        <f t="shared" si="0"/>
        <v>7.5694697245479919E-2</v>
      </c>
      <c r="X15" s="34">
        <f t="shared" si="1"/>
        <v>6.0672248513529911E-2</v>
      </c>
      <c r="Y15" s="35">
        <f t="shared" si="9"/>
        <v>0.43</v>
      </c>
      <c r="Z15" s="31">
        <f t="shared" si="2"/>
        <v>7.7763669457590092</v>
      </c>
      <c r="AA15" s="31">
        <f t="shared" si="3"/>
        <v>139.97460502366218</v>
      </c>
      <c r="AB15" s="30">
        <v>3.5</v>
      </c>
      <c r="AC15" s="32">
        <f t="shared" si="10"/>
        <v>27.217284310156533</v>
      </c>
      <c r="AD15" s="32">
        <f t="shared" si="11"/>
        <v>13.608642155078266</v>
      </c>
      <c r="AE15" s="32">
        <f t="shared" si="4"/>
        <v>489.91111758281761</v>
      </c>
      <c r="AF15" s="32">
        <f t="shared" si="5"/>
        <v>734.86667637422647</v>
      </c>
      <c r="AG15" s="35">
        <f t="shared" si="12"/>
        <v>40.825926465234801</v>
      </c>
      <c r="AH15" s="68">
        <v>49</v>
      </c>
      <c r="AI15" s="32">
        <f t="shared" si="13"/>
        <v>8.1740735347651992</v>
      </c>
      <c r="AJ15" s="72">
        <f t="shared" si="14"/>
        <v>882</v>
      </c>
    </row>
    <row r="16" spans="1:36" s="17" customFormat="1" x14ac:dyDescent="0.25">
      <c r="A16" s="23">
        <v>13</v>
      </c>
      <c r="B16" s="84" t="s">
        <v>77</v>
      </c>
      <c r="C16" s="84" t="s">
        <v>46</v>
      </c>
      <c r="D16" s="84" t="s">
        <v>42</v>
      </c>
      <c r="E16" s="85" t="s">
        <v>41</v>
      </c>
      <c r="F16" s="85" t="s">
        <v>52</v>
      </c>
      <c r="G16" s="85" t="s">
        <v>49</v>
      </c>
      <c r="H16" s="84" t="s">
        <v>47</v>
      </c>
      <c r="I16" s="84" t="s">
        <v>53</v>
      </c>
      <c r="J16" s="85"/>
      <c r="K16" s="86">
        <v>18</v>
      </c>
      <c r="L16" s="86">
        <v>7</v>
      </c>
      <c r="M16" s="86">
        <v>18</v>
      </c>
      <c r="N16" s="91" t="s">
        <v>96</v>
      </c>
      <c r="O16" s="51">
        <v>42345</v>
      </c>
      <c r="P16" s="52" t="s">
        <v>50</v>
      </c>
      <c r="Q16" s="52" t="s">
        <v>51</v>
      </c>
      <c r="R16" s="31">
        <v>7.79</v>
      </c>
      <c r="S16" s="32">
        <f t="shared" si="6"/>
        <v>140.22</v>
      </c>
      <c r="T16" s="33">
        <v>0</v>
      </c>
      <c r="U16" s="32">
        <f t="shared" si="7"/>
        <v>0</v>
      </c>
      <c r="V16" s="31">
        <f t="shared" si="8"/>
        <v>7.79</v>
      </c>
      <c r="W16" s="34">
        <f t="shared" si="0"/>
        <v>7.5694697245479919E-2</v>
      </c>
      <c r="X16" s="34">
        <f t="shared" si="1"/>
        <v>6.0672248513529911E-2</v>
      </c>
      <c r="Y16" s="35">
        <f t="shared" si="9"/>
        <v>0.47</v>
      </c>
      <c r="Z16" s="31">
        <f t="shared" si="2"/>
        <v>8.3963669457590093</v>
      </c>
      <c r="AA16" s="31">
        <f t="shared" si="3"/>
        <v>151.13460502366217</v>
      </c>
      <c r="AB16" s="30">
        <v>3.5</v>
      </c>
      <c r="AC16" s="32">
        <f t="shared" si="10"/>
        <v>29.387284310156531</v>
      </c>
      <c r="AD16" s="32">
        <f t="shared" si="11"/>
        <v>14.693642155078265</v>
      </c>
      <c r="AE16" s="32">
        <f t="shared" si="4"/>
        <v>528.97111758281756</v>
      </c>
      <c r="AF16" s="32">
        <f t="shared" si="5"/>
        <v>793.45667637422639</v>
      </c>
      <c r="AG16" s="35">
        <f t="shared" si="12"/>
        <v>44.080926465234796</v>
      </c>
      <c r="AH16" s="68">
        <v>49</v>
      </c>
      <c r="AI16" s="32">
        <f t="shared" si="13"/>
        <v>4.9190735347652037</v>
      </c>
      <c r="AJ16" s="72">
        <f t="shared" si="14"/>
        <v>882</v>
      </c>
    </row>
    <row r="17" spans="1:36" s="17" customFormat="1" x14ac:dyDescent="0.25">
      <c r="A17" s="23">
        <v>14</v>
      </c>
      <c r="B17" s="84" t="s">
        <v>78</v>
      </c>
      <c r="C17" s="84" t="s">
        <v>46</v>
      </c>
      <c r="D17" s="84" t="s">
        <v>42</v>
      </c>
      <c r="E17" s="85" t="s">
        <v>41</v>
      </c>
      <c r="F17" s="85" t="s">
        <v>52</v>
      </c>
      <c r="G17" s="85" t="s">
        <v>49</v>
      </c>
      <c r="H17" s="84" t="s">
        <v>47</v>
      </c>
      <c r="I17" s="84" t="s">
        <v>62</v>
      </c>
      <c r="J17" s="85"/>
      <c r="K17" s="86">
        <v>24</v>
      </c>
      <c r="L17" s="86">
        <v>7</v>
      </c>
      <c r="M17" s="86">
        <v>24</v>
      </c>
      <c r="N17" s="91">
        <v>29321831827</v>
      </c>
      <c r="O17" s="51">
        <v>42345</v>
      </c>
      <c r="P17" s="52" t="s">
        <v>50</v>
      </c>
      <c r="Q17" s="52" t="s">
        <v>51</v>
      </c>
      <c r="R17" s="31">
        <v>5.94</v>
      </c>
      <c r="S17" s="32">
        <f t="shared" si="6"/>
        <v>142.56</v>
      </c>
      <c r="T17" s="33">
        <v>0</v>
      </c>
      <c r="U17" s="32">
        <f t="shared" si="7"/>
        <v>0</v>
      </c>
      <c r="V17" s="31">
        <f t="shared" si="8"/>
        <v>5.94</v>
      </c>
      <c r="W17" s="34">
        <f t="shared" si="0"/>
        <v>7.5694697245479919E-2</v>
      </c>
      <c r="X17" s="34">
        <f t="shared" si="1"/>
        <v>6.0672248513529911E-2</v>
      </c>
      <c r="Y17" s="35">
        <f t="shared" si="9"/>
        <v>0.36</v>
      </c>
      <c r="Z17" s="31">
        <f t="shared" si="2"/>
        <v>6.4363669457590102</v>
      </c>
      <c r="AA17" s="31">
        <f t="shared" si="3"/>
        <v>154.47280669821623</v>
      </c>
      <c r="AB17" s="30">
        <v>3.5</v>
      </c>
      <c r="AC17" s="32">
        <f t="shared" si="10"/>
        <v>22.527284310156535</v>
      </c>
      <c r="AD17" s="32">
        <f t="shared" si="11"/>
        <v>11.263642155078267</v>
      </c>
      <c r="AE17" s="32">
        <f t="shared" si="4"/>
        <v>540.65482344375687</v>
      </c>
      <c r="AF17" s="32">
        <f t="shared" si="5"/>
        <v>810.9822351656353</v>
      </c>
      <c r="AG17" s="35">
        <f t="shared" si="12"/>
        <v>33.790926465234804</v>
      </c>
      <c r="AH17" s="68">
        <v>39</v>
      </c>
      <c r="AI17" s="32">
        <f t="shared" si="13"/>
        <v>5.2090735347651957</v>
      </c>
      <c r="AJ17" s="72">
        <f t="shared" si="14"/>
        <v>936</v>
      </c>
    </row>
    <row r="18" spans="1:36" s="17" customFormat="1" x14ac:dyDescent="0.25">
      <c r="A18" s="23">
        <v>15</v>
      </c>
      <c r="B18" s="84" t="s">
        <v>79</v>
      </c>
      <c r="C18" s="84" t="s">
        <v>46</v>
      </c>
      <c r="D18" s="84" t="s">
        <v>42</v>
      </c>
      <c r="E18" s="85" t="s">
        <v>41</v>
      </c>
      <c r="F18" s="85" t="s">
        <v>52</v>
      </c>
      <c r="G18" s="85" t="s">
        <v>49</v>
      </c>
      <c r="H18" s="84" t="s">
        <v>47</v>
      </c>
      <c r="I18" s="84" t="s">
        <v>63</v>
      </c>
      <c r="J18" s="85"/>
      <c r="K18" s="86">
        <v>18</v>
      </c>
      <c r="L18" s="86">
        <v>7</v>
      </c>
      <c r="M18" s="86">
        <v>18</v>
      </c>
      <c r="N18" s="91" t="s">
        <v>92</v>
      </c>
      <c r="O18" s="51">
        <v>42345</v>
      </c>
      <c r="P18" s="52" t="s">
        <v>50</v>
      </c>
      <c r="Q18" s="52" t="s">
        <v>51</v>
      </c>
      <c r="R18" s="31">
        <v>8.44</v>
      </c>
      <c r="S18" s="32">
        <f t="shared" si="6"/>
        <v>151.91999999999999</v>
      </c>
      <c r="T18" s="33">
        <v>0</v>
      </c>
      <c r="U18" s="32">
        <f t="shared" si="7"/>
        <v>0</v>
      </c>
      <c r="V18" s="31">
        <f t="shared" si="8"/>
        <v>8.44</v>
      </c>
      <c r="W18" s="34">
        <f t="shared" si="0"/>
        <v>7.5694697245479919E-2</v>
      </c>
      <c r="X18" s="34">
        <f t="shared" si="1"/>
        <v>6.0672248513529911E-2</v>
      </c>
      <c r="Y18" s="35">
        <f t="shared" si="9"/>
        <v>0.51</v>
      </c>
      <c r="Z18" s="31">
        <f t="shared" si="2"/>
        <v>9.0863669457590088</v>
      </c>
      <c r="AA18" s="31">
        <f t="shared" si="3"/>
        <v>163.55460502366216</v>
      </c>
      <c r="AB18" s="30">
        <v>3.5</v>
      </c>
      <c r="AC18" s="32">
        <f t="shared" si="10"/>
        <v>31.80228431015653</v>
      </c>
      <c r="AD18" s="32">
        <f t="shared" si="11"/>
        <v>15.901142155078265</v>
      </c>
      <c r="AE18" s="32">
        <f t="shared" si="4"/>
        <v>572.44111758281758</v>
      </c>
      <c r="AF18" s="32">
        <f t="shared" si="5"/>
        <v>858.66167637422632</v>
      </c>
      <c r="AG18" s="35">
        <f t="shared" si="12"/>
        <v>47.703426465234799</v>
      </c>
      <c r="AH18" s="68">
        <v>49</v>
      </c>
      <c r="AI18" s="32">
        <f t="shared" si="13"/>
        <v>1.2965735347652014</v>
      </c>
      <c r="AJ18" s="72">
        <f t="shared" si="14"/>
        <v>882</v>
      </c>
    </row>
    <row r="19" spans="1:36" s="17" customFormat="1" x14ac:dyDescent="0.25">
      <c r="A19" s="23">
        <v>16</v>
      </c>
      <c r="B19" s="84" t="s">
        <v>80</v>
      </c>
      <c r="C19" s="84" t="s">
        <v>46</v>
      </c>
      <c r="D19" s="84" t="s">
        <v>42</v>
      </c>
      <c r="E19" s="85" t="s">
        <v>41</v>
      </c>
      <c r="F19" s="85" t="s">
        <v>52</v>
      </c>
      <c r="G19" s="85" t="s">
        <v>49</v>
      </c>
      <c r="H19" s="84" t="s">
        <v>47</v>
      </c>
      <c r="I19" s="84" t="s">
        <v>64</v>
      </c>
      <c r="J19" s="85"/>
      <c r="K19" s="86">
        <v>6</v>
      </c>
      <c r="L19" s="86">
        <v>7</v>
      </c>
      <c r="M19" s="86">
        <v>6</v>
      </c>
      <c r="N19" s="91" t="s">
        <v>94</v>
      </c>
      <c r="O19" s="51">
        <v>42345</v>
      </c>
      <c r="P19" s="52" t="s">
        <v>50</v>
      </c>
      <c r="Q19" s="52" t="s">
        <v>51</v>
      </c>
      <c r="R19" s="31">
        <v>8.56</v>
      </c>
      <c r="S19" s="32">
        <f t="shared" si="6"/>
        <v>51.36</v>
      </c>
      <c r="T19" s="33">
        <v>0</v>
      </c>
      <c r="U19" s="32">
        <f t="shared" si="7"/>
        <v>0</v>
      </c>
      <c r="V19" s="31">
        <f t="shared" si="8"/>
        <v>8.56</v>
      </c>
      <c r="W19" s="34">
        <f t="shared" si="0"/>
        <v>7.5694697245479919E-2</v>
      </c>
      <c r="X19" s="34">
        <f t="shared" si="1"/>
        <v>6.0672248513529911E-2</v>
      </c>
      <c r="Y19" s="35">
        <f t="shared" si="9"/>
        <v>0.51</v>
      </c>
      <c r="Z19" s="31">
        <f t="shared" si="2"/>
        <v>9.2063669457590098</v>
      </c>
      <c r="AA19" s="31">
        <f t="shared" si="3"/>
        <v>55.238201674554062</v>
      </c>
      <c r="AB19" s="30">
        <v>3.5</v>
      </c>
      <c r="AC19" s="32">
        <f t="shared" si="10"/>
        <v>32.222284310156532</v>
      </c>
      <c r="AD19" s="32">
        <f t="shared" si="11"/>
        <v>16.111142155078266</v>
      </c>
      <c r="AE19" s="32">
        <f t="shared" si="4"/>
        <v>193.33370586093918</v>
      </c>
      <c r="AF19" s="32">
        <f t="shared" si="5"/>
        <v>290.00055879140876</v>
      </c>
      <c r="AG19" s="35">
        <f t="shared" si="12"/>
        <v>48.333426465234794</v>
      </c>
      <c r="AH19" s="68">
        <v>49</v>
      </c>
      <c r="AI19" s="32">
        <f t="shared" si="13"/>
        <v>0.66657353476520598</v>
      </c>
      <c r="AJ19" s="72">
        <f t="shared" si="14"/>
        <v>294</v>
      </c>
    </row>
    <row r="20" spans="1:36" s="57" customFormat="1" ht="18.75" x14ac:dyDescent="0.25">
      <c r="B20" s="18"/>
      <c r="C20" s="55"/>
      <c r="D20" s="18"/>
      <c r="E20" s="19"/>
      <c r="F20" s="19"/>
      <c r="G20" s="36"/>
      <c r="H20" s="55"/>
      <c r="I20" s="18"/>
      <c r="J20" s="20"/>
      <c r="K20" s="59">
        <f>SUM(K4:K19)</f>
        <v>246</v>
      </c>
      <c r="L20" s="87"/>
      <c r="M20" s="87"/>
      <c r="N20" s="92"/>
      <c r="O20" s="22"/>
      <c r="P20" s="23"/>
      <c r="Q20" s="23"/>
      <c r="R20" s="24"/>
      <c r="S20" s="69">
        <f>SUM(S4:S19)</f>
        <v>1745.28</v>
      </c>
      <c r="T20" s="26"/>
      <c r="U20" s="25"/>
      <c r="V20" s="56"/>
      <c r="W20" s="56"/>
      <c r="X20" s="56"/>
      <c r="Y20" s="56"/>
      <c r="Z20" s="56"/>
      <c r="AA20" s="58">
        <f>SUM(AA4:AA19)</f>
        <v>1883.5862686567166</v>
      </c>
      <c r="AB20" s="23"/>
      <c r="AC20" s="25"/>
      <c r="AD20" s="25"/>
      <c r="AE20" s="58">
        <f>SUM(AE4:AE19)</f>
        <v>6592.5519402985074</v>
      </c>
      <c r="AF20" s="58">
        <f>SUM(AF4:AF19)</f>
        <v>9888.8279104477606</v>
      </c>
      <c r="AG20" s="28"/>
      <c r="AH20" s="28"/>
      <c r="AI20" s="56"/>
      <c r="AJ20" s="58">
        <f>SUM(AJ4:AJ19)</f>
        <v>11394</v>
      </c>
    </row>
    <row r="21" spans="1:36" s="57" customFormat="1" x14ac:dyDescent="0.25">
      <c r="B21" s="18"/>
      <c r="C21" s="18"/>
      <c r="D21" s="18"/>
      <c r="E21" s="19"/>
      <c r="F21" s="19"/>
      <c r="G21" s="19"/>
      <c r="H21" s="18"/>
      <c r="I21" s="18"/>
      <c r="J21" s="20"/>
      <c r="K21" s="21"/>
      <c r="L21" s="21"/>
      <c r="M21" s="21"/>
      <c r="N21" s="93"/>
      <c r="O21" s="22"/>
      <c r="P21" s="23"/>
      <c r="Q21" s="23"/>
      <c r="R21" s="24"/>
      <c r="S21" s="25"/>
      <c r="T21" s="26"/>
      <c r="U21" s="25"/>
      <c r="V21" s="24"/>
      <c r="W21" s="27"/>
      <c r="X21" s="27"/>
      <c r="Y21" s="28"/>
      <c r="Z21" s="24"/>
      <c r="AA21" s="25"/>
      <c r="AB21" s="23"/>
      <c r="AC21" s="25"/>
      <c r="AD21" s="25"/>
      <c r="AE21" s="25"/>
      <c r="AF21" s="25"/>
      <c r="AG21" s="28"/>
      <c r="AH21" s="28"/>
      <c r="AI21" s="25"/>
    </row>
    <row r="22" spans="1:36" s="57" customFormat="1" x14ac:dyDescent="0.25">
      <c r="B22" s="18"/>
      <c r="C22" s="18"/>
      <c r="D22" s="18"/>
      <c r="E22" s="19"/>
      <c r="F22" s="19"/>
      <c r="G22" s="19"/>
      <c r="H22" s="18"/>
      <c r="I22" s="18"/>
      <c r="J22" s="20"/>
      <c r="K22" s="21"/>
      <c r="L22" s="21"/>
      <c r="M22" s="21"/>
      <c r="N22" s="93"/>
      <c r="O22" s="22"/>
      <c r="P22" s="23"/>
      <c r="Q22" s="23"/>
      <c r="R22" s="24"/>
      <c r="S22" s="70"/>
      <c r="T22" s="26"/>
      <c r="U22" s="25"/>
      <c r="V22" s="25"/>
      <c r="W22" s="28"/>
      <c r="X22" s="28"/>
      <c r="Y22" s="28"/>
      <c r="Z22" s="25"/>
      <c r="AA22" s="24"/>
      <c r="AB22" s="23"/>
      <c r="AC22" s="25"/>
      <c r="AD22" s="25"/>
      <c r="AE22" s="25"/>
      <c r="AF22" s="54"/>
      <c r="AG22" s="28"/>
      <c r="AH22" s="28"/>
      <c r="AI22" s="25"/>
    </row>
    <row r="23" spans="1:36" s="57" customFormat="1" x14ac:dyDescent="0.25">
      <c r="B23" s="18"/>
      <c r="C23" s="18"/>
      <c r="D23" s="18"/>
      <c r="E23" s="19"/>
      <c r="F23" s="19"/>
      <c r="G23" s="19"/>
      <c r="H23" s="18"/>
      <c r="I23" s="18"/>
      <c r="J23" s="20"/>
      <c r="K23" s="21"/>
      <c r="L23" s="21"/>
      <c r="M23" s="21"/>
      <c r="N23" s="93"/>
      <c r="O23" s="22"/>
      <c r="P23" s="23"/>
      <c r="Q23" s="23"/>
      <c r="R23" s="24"/>
      <c r="S23" s="25"/>
      <c r="T23" s="26"/>
      <c r="U23" s="25"/>
      <c r="V23" s="24"/>
      <c r="W23" s="27"/>
      <c r="X23" s="27"/>
      <c r="Y23" s="28"/>
      <c r="Z23" s="24"/>
      <c r="AA23" s="25"/>
      <c r="AB23" s="23"/>
      <c r="AC23" s="25"/>
      <c r="AD23" s="25"/>
      <c r="AE23" s="25"/>
      <c r="AF23" s="25"/>
      <c r="AG23" s="28"/>
      <c r="AH23" s="28"/>
      <c r="AI23" s="25"/>
    </row>
    <row r="24" spans="1:36" x14ac:dyDescent="0.25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94"/>
      <c r="O24" s="29"/>
      <c r="P24" s="29"/>
      <c r="Q24" s="29"/>
      <c r="R24" s="37"/>
      <c r="S24" s="71"/>
      <c r="T24" s="37"/>
      <c r="U24" s="37"/>
      <c r="V24" s="23"/>
      <c r="W24" s="23"/>
      <c r="X24" s="23"/>
      <c r="Y24" s="23"/>
      <c r="Z24" s="23"/>
      <c r="AA24" s="23"/>
      <c r="AB24" s="23"/>
      <c r="AC24" s="23"/>
      <c r="AD24" s="23"/>
      <c r="AE24" s="54"/>
      <c r="AF24" s="23"/>
      <c r="AG24" s="23"/>
      <c r="AH24" s="23"/>
      <c r="AI24" s="23"/>
    </row>
    <row r="25" spans="1:36" x14ac:dyDescent="0.25">
      <c r="V25" s="37"/>
      <c r="W25" s="37"/>
      <c r="X25" s="37"/>
    </row>
    <row r="26" spans="1:36" x14ac:dyDescent="0.25">
      <c r="O26" s="1"/>
      <c r="P26" s="5" t="s">
        <v>30</v>
      </c>
      <c r="Q26" s="5" t="s">
        <v>31</v>
      </c>
      <c r="S26" s="42"/>
      <c r="V26" s="23"/>
      <c r="W26" s="43"/>
      <c r="X26" s="43"/>
    </row>
    <row r="27" spans="1:36" x14ac:dyDescent="0.25">
      <c r="O27" s="5" t="s">
        <v>32</v>
      </c>
      <c r="P27" s="3">
        <v>50</v>
      </c>
      <c r="Q27" s="4">
        <f>P27/3.35</f>
        <v>14.925373134328359</v>
      </c>
      <c r="V27" s="43"/>
      <c r="W27" s="27"/>
      <c r="X27" s="41"/>
    </row>
    <row r="28" spans="1:36" x14ac:dyDescent="0.25">
      <c r="O28" s="5" t="s">
        <v>33</v>
      </c>
      <c r="P28" s="53">
        <v>62.38</v>
      </c>
      <c r="Q28" s="4">
        <f>P28/3.35</f>
        <v>18.620895522388061</v>
      </c>
      <c r="R28" s="40"/>
      <c r="V28" s="43"/>
      <c r="W28" s="27"/>
      <c r="X28" s="41"/>
    </row>
    <row r="29" spans="1:36" x14ac:dyDescent="0.25">
      <c r="O29" s="11" t="s">
        <v>34</v>
      </c>
      <c r="P29" s="48">
        <v>362.8</v>
      </c>
      <c r="Q29" s="4">
        <f>P29/3.35</f>
        <v>108.29850746268657</v>
      </c>
      <c r="V29" s="44"/>
      <c r="W29" s="27"/>
      <c r="X29" s="41"/>
    </row>
    <row r="30" spans="1:36" x14ac:dyDescent="0.25">
      <c r="O30" s="1"/>
      <c r="P30" s="1"/>
      <c r="Q30" s="1"/>
      <c r="V30" s="23"/>
      <c r="W30" s="23"/>
      <c r="X30" s="23"/>
    </row>
    <row r="31" spans="1:36" x14ac:dyDescent="0.25">
      <c r="O31" s="5" t="s">
        <v>35</v>
      </c>
      <c r="P31" s="5" t="s">
        <v>36</v>
      </c>
      <c r="Q31" s="1"/>
      <c r="V31" s="43"/>
      <c r="W31" s="43"/>
      <c r="X31" s="23"/>
    </row>
    <row r="32" spans="1:36" x14ac:dyDescent="0.25">
      <c r="O32" s="8" t="s">
        <v>12</v>
      </c>
      <c r="P32" s="12">
        <f>+S20</f>
        <v>1745.28</v>
      </c>
      <c r="Q32" s="1"/>
      <c r="V32" s="23"/>
      <c r="W32" s="45"/>
      <c r="X32" s="23"/>
    </row>
    <row r="33" spans="2:35" x14ac:dyDescent="0.25">
      <c r="O33" s="8" t="s">
        <v>33</v>
      </c>
      <c r="P33" s="12">
        <f>+Q28</f>
        <v>18.620895522388061</v>
      </c>
      <c r="Q33" s="1"/>
      <c r="V33" s="23"/>
      <c r="W33" s="45"/>
      <c r="X33" s="23"/>
    </row>
    <row r="34" spans="2:35" x14ac:dyDescent="0.25">
      <c r="O34" s="8" t="s">
        <v>34</v>
      </c>
      <c r="P34" s="12">
        <f>+Q29</f>
        <v>108.29850746268657</v>
      </c>
      <c r="Q34" s="1"/>
      <c r="V34" s="23"/>
      <c r="W34" s="45"/>
      <c r="X34" s="23"/>
    </row>
    <row r="35" spans="2:35" x14ac:dyDescent="0.25">
      <c r="O35" s="8" t="s">
        <v>32</v>
      </c>
      <c r="P35" s="12">
        <f>+Q27</f>
        <v>14.925373134328359</v>
      </c>
      <c r="Q35" s="1"/>
      <c r="V35" s="23"/>
      <c r="W35" s="45"/>
      <c r="X35" s="23"/>
    </row>
    <row r="36" spans="2:35" x14ac:dyDescent="0.25">
      <c r="B36"/>
      <c r="C36"/>
      <c r="D36"/>
      <c r="E36"/>
      <c r="F36"/>
      <c r="G36"/>
      <c r="H36"/>
      <c r="I36"/>
      <c r="J36"/>
      <c r="K36"/>
      <c r="L36"/>
      <c r="M36"/>
      <c r="N36" s="95"/>
      <c r="O36" s="8" t="s">
        <v>37</v>
      </c>
      <c r="P36" s="12">
        <f>SUM(P32:P35)</f>
        <v>1887.1247761194029</v>
      </c>
      <c r="Q36" s="1"/>
      <c r="V36" s="23"/>
      <c r="W36" s="45"/>
      <c r="X36" s="23"/>
      <c r="Y36"/>
      <c r="Z36"/>
      <c r="AA36"/>
      <c r="AB36"/>
      <c r="AC36"/>
      <c r="AD36"/>
      <c r="AE36"/>
      <c r="AF36"/>
      <c r="AG36"/>
      <c r="AH36"/>
      <c r="AI36"/>
    </row>
    <row r="37" spans="2:35" x14ac:dyDescent="0.25">
      <c r="B37"/>
      <c r="C37"/>
      <c r="D37"/>
      <c r="E37"/>
      <c r="F37"/>
      <c r="G37"/>
      <c r="H37"/>
      <c r="I37"/>
      <c r="J37"/>
      <c r="K37"/>
      <c r="L37"/>
      <c r="M37"/>
      <c r="N37" s="95"/>
      <c r="O37" s="8" t="s">
        <v>24</v>
      </c>
      <c r="P37" s="67">
        <v>3.35</v>
      </c>
      <c r="Q37" s="1"/>
      <c r="V37" s="23"/>
      <c r="W37" s="45"/>
      <c r="X37" s="23"/>
      <c r="Y37"/>
      <c r="Z37"/>
      <c r="AA37"/>
      <c r="AB37"/>
      <c r="AC37"/>
      <c r="AD37"/>
      <c r="AE37"/>
      <c r="AF37"/>
      <c r="AG37"/>
      <c r="AH37"/>
      <c r="AI37"/>
    </row>
    <row r="38" spans="2:35" x14ac:dyDescent="0.25">
      <c r="B38"/>
      <c r="C38"/>
      <c r="D38"/>
      <c r="E38"/>
      <c r="F38"/>
      <c r="G38"/>
      <c r="H38"/>
      <c r="I38"/>
      <c r="J38"/>
      <c r="K38"/>
      <c r="L38"/>
      <c r="M38"/>
      <c r="N38" s="95"/>
      <c r="O38" s="8" t="s">
        <v>38</v>
      </c>
      <c r="P38" s="13">
        <f>+P36*P37</f>
        <v>6321.8679999999995</v>
      </c>
      <c r="Q38" s="1"/>
      <c r="V38" s="23"/>
      <c r="W38" s="46"/>
      <c r="X38" s="23"/>
      <c r="Y38"/>
      <c r="Z38"/>
      <c r="AA38"/>
      <c r="AB38"/>
      <c r="AC38"/>
      <c r="AD38"/>
      <c r="AE38"/>
      <c r="AF38"/>
      <c r="AG38"/>
      <c r="AH38"/>
      <c r="AI38"/>
    </row>
    <row r="39" spans="2:35" x14ac:dyDescent="0.25">
      <c r="B39"/>
      <c r="C39"/>
      <c r="D39"/>
      <c r="E39"/>
      <c r="F39"/>
      <c r="G39"/>
      <c r="H39"/>
      <c r="I39"/>
      <c r="J39"/>
      <c r="K39"/>
      <c r="L39"/>
      <c r="M39"/>
      <c r="N39" s="95"/>
      <c r="O39" s="15" t="s">
        <v>39</v>
      </c>
      <c r="P39" s="16">
        <f>+AJ20</f>
        <v>11394</v>
      </c>
      <c r="Q39" s="1"/>
      <c r="V39" s="43"/>
      <c r="W39" s="47"/>
      <c r="X39" s="23"/>
      <c r="Y39"/>
      <c r="Z39"/>
      <c r="AA39"/>
      <c r="AB39"/>
      <c r="AC39"/>
      <c r="AD39"/>
      <c r="AE39"/>
      <c r="AF39"/>
      <c r="AG39"/>
      <c r="AH39"/>
      <c r="AI39"/>
    </row>
    <row r="40" spans="2:35" x14ac:dyDescent="0.25">
      <c r="B40"/>
      <c r="C40"/>
      <c r="D40"/>
      <c r="E40"/>
      <c r="F40"/>
      <c r="G40"/>
      <c r="H40"/>
      <c r="I40"/>
      <c r="J40"/>
      <c r="K40"/>
      <c r="L40"/>
      <c r="M40"/>
      <c r="N40" s="95"/>
      <c r="O40" s="5" t="s">
        <v>40</v>
      </c>
      <c r="P40" s="14">
        <f>P39-P38</f>
        <v>5072.1320000000005</v>
      </c>
      <c r="Q40" s="2"/>
      <c r="V40" s="43"/>
      <c r="W40" s="47"/>
      <c r="X40" s="28"/>
      <c r="Y40"/>
      <c r="Z40"/>
      <c r="AA40"/>
      <c r="AB40"/>
      <c r="AC40"/>
      <c r="AD40"/>
      <c r="AE40"/>
      <c r="AF40"/>
      <c r="AG40"/>
      <c r="AH40"/>
      <c r="AI40"/>
    </row>
    <row r="41" spans="2:35" x14ac:dyDescent="0.25">
      <c r="B41"/>
      <c r="C41"/>
      <c r="D41"/>
      <c r="E41"/>
      <c r="F41"/>
      <c r="G41"/>
      <c r="H41"/>
      <c r="I41"/>
      <c r="J41"/>
      <c r="K41"/>
      <c r="L41"/>
      <c r="M41"/>
      <c r="N41" s="95"/>
      <c r="V41" s="23"/>
      <c r="W41" s="23"/>
      <c r="X41" s="23"/>
      <c r="Y41"/>
      <c r="Z41"/>
      <c r="AA41"/>
      <c r="AB41"/>
      <c r="AC41"/>
      <c r="AD41"/>
      <c r="AE41"/>
      <c r="AF41"/>
      <c r="AG41"/>
      <c r="AH41"/>
      <c r="AI41"/>
    </row>
  </sheetData>
  <mergeCells count="7">
    <mergeCell ref="AF2:AF3"/>
    <mergeCell ref="O2:Q2"/>
    <mergeCell ref="R1:AI1"/>
    <mergeCell ref="R2:AA2"/>
    <mergeCell ref="AC2:AE2"/>
    <mergeCell ref="AB2:AB3"/>
    <mergeCell ref="AG2:AJ2"/>
  </mergeCells>
  <pageMargins left="0.7" right="0.7" top="0.75" bottom="0.75" header="0.3" footer="0.3"/>
  <pageSetup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COSTEO PELOTAS SPALDING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EDICIONES</dc:creator>
  <cp:lastModifiedBy>Invitado</cp:lastModifiedBy>
  <dcterms:created xsi:type="dcterms:W3CDTF">2015-06-27T15:34:08Z</dcterms:created>
  <dcterms:modified xsi:type="dcterms:W3CDTF">2015-12-10T00:02:40Z</dcterms:modified>
</cp:coreProperties>
</file>