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481498B3C4373867/"/>
    </mc:Choice>
  </mc:AlternateContent>
  <xr:revisionPtr revIDLastSave="183" documentId="11_73235F5636C2DFC22B200DF3FA17279A66C6462B" xr6:coauthVersionLast="47" xr6:coauthVersionMax="47" xr10:uidLastSave="{9EDD8BA4-2E40-E744-A675-C2ED9D5166F9}"/>
  <bookViews>
    <workbookView xWindow="-110" yWindow="-110" windowWidth="19420" windowHeight="10300" firstSheet="10" activeTab="11" xr2:uid="{00000000-000D-0000-FFFF-FFFF00000000}"/>
  </bookViews>
  <sheets>
    <sheet name="ENERO" sheetId="1" r:id="rId1"/>
    <sheet name="FEBRERO" sheetId="16" r:id="rId2"/>
    <sheet name="MARZO" sheetId="17" r:id="rId3"/>
    <sheet name="ABRIL" sheetId="18" r:id="rId4"/>
    <sheet name="MAYO" sheetId="19" r:id="rId5"/>
    <sheet name="JUNIO" sheetId="20" r:id="rId6"/>
    <sheet name="JULIO" sheetId="21" r:id="rId7"/>
    <sheet name="AGOSTO" sheetId="22" r:id="rId8"/>
    <sheet name="SEPTIEMBRE" sheetId="23" r:id="rId9"/>
    <sheet name="OCTUBRE" sheetId="24" r:id="rId10"/>
    <sheet name="NOVIEMBRE" sheetId="25" r:id="rId11"/>
    <sheet name="DICIEMBRE" sheetId="26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26" l="1"/>
  <c r="O29" i="26"/>
  <c r="M2" i="26"/>
  <c r="O2" i="26"/>
  <c r="O3" i="26"/>
  <c r="M4" i="26"/>
  <c r="O4" i="26"/>
  <c r="M5" i="26"/>
  <c r="O5" i="26"/>
  <c r="M6" i="26"/>
  <c r="O6" i="26"/>
  <c r="M7" i="26"/>
  <c r="O7" i="26"/>
  <c r="M8" i="26"/>
  <c r="O8" i="26"/>
  <c r="M9" i="26"/>
  <c r="O9" i="26"/>
  <c r="M10" i="26"/>
  <c r="O10" i="26"/>
  <c r="M11" i="26"/>
  <c r="O11" i="26"/>
  <c r="M12" i="26"/>
  <c r="O12" i="26"/>
  <c r="O13" i="26"/>
  <c r="M14" i="26"/>
  <c r="O14" i="26"/>
  <c r="O15" i="26"/>
  <c r="M16" i="26"/>
  <c r="O16" i="26"/>
  <c r="M17" i="26"/>
  <c r="O17" i="26"/>
  <c r="M18" i="26"/>
  <c r="O18" i="26"/>
  <c r="O19" i="26"/>
  <c r="M20" i="26"/>
  <c r="O20" i="26"/>
  <c r="M21" i="26"/>
  <c r="O21" i="26"/>
  <c r="M22" i="26"/>
  <c r="O22" i="26"/>
  <c r="M23" i="26"/>
  <c r="O23" i="26"/>
  <c r="O24" i="26"/>
  <c r="O25" i="26"/>
  <c r="M26" i="26"/>
  <c r="O26" i="26"/>
  <c r="M27" i="26"/>
  <c r="O27" i="26"/>
  <c r="M28" i="26"/>
  <c r="O28" i="26"/>
  <c r="O32" i="26"/>
  <c r="O33" i="26"/>
  <c r="O34" i="26"/>
  <c r="O35" i="26"/>
  <c r="O36" i="26"/>
  <c r="O37" i="26"/>
  <c r="O38" i="26"/>
  <c r="O39" i="26"/>
  <c r="O40" i="26"/>
  <c r="O41" i="26"/>
  <c r="P2" i="26"/>
  <c r="M3" i="26"/>
  <c r="P3" i="26"/>
  <c r="P4" i="26"/>
  <c r="P5" i="26"/>
  <c r="P6" i="26"/>
  <c r="P7" i="26"/>
  <c r="P8" i="26"/>
  <c r="P9" i="26"/>
  <c r="P10" i="26"/>
  <c r="P11" i="26"/>
  <c r="P12" i="26"/>
  <c r="M13" i="26"/>
  <c r="P13" i="26"/>
  <c r="P14" i="26"/>
  <c r="M15" i="26"/>
  <c r="P15" i="26"/>
  <c r="P16" i="26"/>
  <c r="P17" i="26"/>
  <c r="P18" i="26"/>
  <c r="M19" i="26"/>
  <c r="P19" i="26"/>
  <c r="P20" i="26"/>
  <c r="P21" i="26"/>
  <c r="P22" i="26"/>
  <c r="P23" i="26"/>
  <c r="M24" i="26"/>
  <c r="P24" i="26"/>
  <c r="M25" i="26"/>
  <c r="P25" i="26"/>
  <c r="P26" i="26"/>
  <c r="P27" i="26"/>
  <c r="M30" i="26"/>
  <c r="P30" i="26"/>
  <c r="M31" i="26"/>
  <c r="P31" i="26"/>
  <c r="M32" i="26"/>
  <c r="P32" i="26"/>
  <c r="M33" i="26"/>
  <c r="P33" i="26"/>
  <c r="M34" i="26"/>
  <c r="P34" i="26"/>
  <c r="M35" i="26"/>
  <c r="P35" i="26"/>
  <c r="M36" i="26"/>
  <c r="P36" i="26"/>
  <c r="M37" i="26"/>
  <c r="P37" i="26"/>
  <c r="M38" i="26"/>
  <c r="P38" i="26"/>
  <c r="M39" i="26"/>
  <c r="P39" i="26"/>
  <c r="M40" i="26"/>
  <c r="P40" i="26"/>
  <c r="M41" i="26"/>
  <c r="P41" i="26"/>
  <c r="M15" i="25"/>
  <c r="M16" i="25"/>
  <c r="M11" i="22"/>
  <c r="P11" i="22"/>
  <c r="O11" i="22"/>
  <c r="M14" i="21"/>
  <c r="P14" i="21"/>
  <c r="O14" i="21"/>
  <c r="M21" i="17"/>
  <c r="P21" i="17"/>
  <c r="O21" i="17"/>
  <c r="M9" i="17"/>
  <c r="P9" i="17"/>
  <c r="R42" i="26"/>
  <c r="P29" i="26"/>
  <c r="P28" i="26"/>
  <c r="R42" i="25"/>
  <c r="O41" i="25"/>
  <c r="M41" i="25"/>
  <c r="P41" i="25"/>
  <c r="M40" i="25"/>
  <c r="P40" i="25"/>
  <c r="O40" i="25"/>
  <c r="M39" i="25"/>
  <c r="P39" i="25"/>
  <c r="O39" i="25"/>
  <c r="O38" i="25"/>
  <c r="M38" i="25"/>
  <c r="P38" i="25"/>
  <c r="O37" i="25"/>
  <c r="M37" i="25"/>
  <c r="P37" i="25"/>
  <c r="O36" i="25"/>
  <c r="M36" i="25"/>
  <c r="P36" i="25"/>
  <c r="M35" i="25"/>
  <c r="P35" i="25"/>
  <c r="O35" i="25"/>
  <c r="M34" i="25"/>
  <c r="P34" i="25"/>
  <c r="O34" i="25"/>
  <c r="O33" i="25"/>
  <c r="M33" i="25"/>
  <c r="P33" i="25"/>
  <c r="O32" i="25"/>
  <c r="M32" i="25"/>
  <c r="P32" i="25"/>
  <c r="M31" i="25"/>
  <c r="P31" i="25"/>
  <c r="O31" i="25"/>
  <c r="M30" i="25"/>
  <c r="P30" i="25"/>
  <c r="O30" i="25"/>
  <c r="O29" i="25"/>
  <c r="M29" i="25"/>
  <c r="P29" i="25"/>
  <c r="O28" i="25"/>
  <c r="M28" i="25"/>
  <c r="P28" i="25"/>
  <c r="M27" i="25"/>
  <c r="P27" i="25"/>
  <c r="O27" i="25"/>
  <c r="M26" i="25"/>
  <c r="P26" i="25"/>
  <c r="O26" i="25"/>
  <c r="O25" i="25"/>
  <c r="M25" i="25"/>
  <c r="P25" i="25"/>
  <c r="O24" i="25"/>
  <c r="M24" i="25"/>
  <c r="P24" i="25"/>
  <c r="M23" i="25"/>
  <c r="P23" i="25"/>
  <c r="O23" i="25"/>
  <c r="M22" i="25"/>
  <c r="P22" i="25"/>
  <c r="O22" i="25"/>
  <c r="O21" i="25"/>
  <c r="M21" i="25"/>
  <c r="P21" i="25"/>
  <c r="O20" i="25"/>
  <c r="M20" i="25"/>
  <c r="P20" i="25"/>
  <c r="M19" i="25"/>
  <c r="P19" i="25"/>
  <c r="O19" i="25"/>
  <c r="M18" i="25"/>
  <c r="P18" i="25"/>
  <c r="O18" i="25"/>
  <c r="M17" i="25"/>
  <c r="O17" i="25"/>
  <c r="P17" i="25"/>
  <c r="O16" i="25"/>
  <c r="P16" i="25"/>
  <c r="P15" i="25"/>
  <c r="O15" i="25"/>
  <c r="M14" i="25"/>
  <c r="P14" i="25"/>
  <c r="O14" i="25"/>
  <c r="O13" i="25"/>
  <c r="M13" i="25"/>
  <c r="P13" i="25"/>
  <c r="M12" i="25"/>
  <c r="O12" i="25"/>
  <c r="P12" i="25"/>
  <c r="M11" i="25"/>
  <c r="P11" i="25"/>
  <c r="O11" i="25"/>
  <c r="M10" i="25"/>
  <c r="P10" i="25"/>
  <c r="O10" i="25"/>
  <c r="M9" i="25"/>
  <c r="O9" i="25"/>
  <c r="P9" i="25"/>
  <c r="M8" i="25"/>
  <c r="O8" i="25"/>
  <c r="P8" i="25"/>
  <c r="M7" i="25"/>
  <c r="P7" i="25"/>
  <c r="M6" i="25"/>
  <c r="P6" i="25"/>
  <c r="O6" i="25"/>
  <c r="M5" i="25"/>
  <c r="P5" i="25"/>
  <c r="M4" i="25"/>
  <c r="O4" i="25"/>
  <c r="P4" i="25"/>
  <c r="M3" i="25"/>
  <c r="P3" i="25"/>
  <c r="O3" i="25"/>
  <c r="M2" i="25"/>
  <c r="P2" i="25"/>
  <c r="R42" i="24"/>
  <c r="M41" i="24"/>
  <c r="P41" i="24"/>
  <c r="O41" i="24"/>
  <c r="M40" i="24"/>
  <c r="P40" i="24"/>
  <c r="O40" i="24"/>
  <c r="O39" i="24"/>
  <c r="M39" i="24"/>
  <c r="P39" i="24"/>
  <c r="O38" i="24"/>
  <c r="M38" i="24"/>
  <c r="P38" i="24"/>
  <c r="M37" i="24"/>
  <c r="P37" i="24"/>
  <c r="O37" i="24"/>
  <c r="M36" i="24"/>
  <c r="P36" i="24"/>
  <c r="O36" i="24"/>
  <c r="O35" i="24"/>
  <c r="M35" i="24"/>
  <c r="P35" i="24"/>
  <c r="M34" i="24"/>
  <c r="O34" i="24"/>
  <c r="P34" i="24"/>
  <c r="M33" i="24"/>
  <c r="P33" i="24"/>
  <c r="O33" i="24"/>
  <c r="M32" i="24"/>
  <c r="P32" i="24"/>
  <c r="O32" i="24"/>
  <c r="M31" i="24"/>
  <c r="O31" i="24"/>
  <c r="P31" i="24"/>
  <c r="M30" i="24"/>
  <c r="O30" i="24"/>
  <c r="P30" i="24"/>
  <c r="M29" i="24"/>
  <c r="P29" i="24"/>
  <c r="O29" i="24"/>
  <c r="M28" i="24"/>
  <c r="P28" i="24"/>
  <c r="O28" i="24"/>
  <c r="O27" i="24"/>
  <c r="M27" i="24"/>
  <c r="P27" i="24"/>
  <c r="M26" i="24"/>
  <c r="O26" i="24"/>
  <c r="P26" i="24"/>
  <c r="M25" i="24"/>
  <c r="P25" i="24"/>
  <c r="O25" i="24"/>
  <c r="M24" i="24"/>
  <c r="P24" i="24"/>
  <c r="O24" i="24"/>
  <c r="M23" i="24"/>
  <c r="O23" i="24"/>
  <c r="O22" i="24"/>
  <c r="M22" i="24"/>
  <c r="P22" i="24"/>
  <c r="M21" i="24"/>
  <c r="P21" i="24"/>
  <c r="O21" i="24"/>
  <c r="M20" i="24"/>
  <c r="P20" i="24"/>
  <c r="O20" i="24"/>
  <c r="M19" i="24"/>
  <c r="O19" i="24"/>
  <c r="P19" i="24"/>
  <c r="M18" i="24"/>
  <c r="O18" i="24"/>
  <c r="P18" i="24"/>
  <c r="M17" i="24"/>
  <c r="P17" i="24"/>
  <c r="O17" i="24"/>
  <c r="M16" i="24"/>
  <c r="P16" i="24"/>
  <c r="O16" i="24"/>
  <c r="M15" i="24"/>
  <c r="O15" i="24"/>
  <c r="P15" i="24"/>
  <c r="M14" i="24"/>
  <c r="O14" i="24"/>
  <c r="P14" i="24"/>
  <c r="M13" i="24"/>
  <c r="P13" i="24"/>
  <c r="O13" i="24"/>
  <c r="M12" i="24"/>
  <c r="P12" i="24"/>
  <c r="O12" i="24"/>
  <c r="O11" i="24"/>
  <c r="M11" i="24"/>
  <c r="P11" i="24"/>
  <c r="M10" i="24"/>
  <c r="O10" i="24"/>
  <c r="P10" i="24"/>
  <c r="M9" i="24"/>
  <c r="P9" i="24"/>
  <c r="O9" i="24"/>
  <c r="M8" i="24"/>
  <c r="P8" i="24"/>
  <c r="O8" i="24"/>
  <c r="M7" i="24"/>
  <c r="O7" i="24"/>
  <c r="P7" i="24"/>
  <c r="O6" i="24"/>
  <c r="M6" i="24"/>
  <c r="P6" i="24"/>
  <c r="M5" i="24"/>
  <c r="P5" i="24"/>
  <c r="O5" i="24"/>
  <c r="M4" i="24"/>
  <c r="P4" i="24"/>
  <c r="O4" i="24"/>
  <c r="M3" i="24"/>
  <c r="O3" i="24"/>
  <c r="P3" i="24"/>
  <c r="M2" i="24"/>
  <c r="P2" i="24"/>
  <c r="R42" i="23"/>
  <c r="O41" i="23"/>
  <c r="M41" i="23"/>
  <c r="P41" i="23"/>
  <c r="M40" i="23"/>
  <c r="P40" i="23"/>
  <c r="O40" i="23"/>
  <c r="M39" i="23"/>
  <c r="P39" i="23"/>
  <c r="O39" i="23"/>
  <c r="O38" i="23"/>
  <c r="M38" i="23"/>
  <c r="P38" i="23"/>
  <c r="O37" i="23"/>
  <c r="M37" i="23"/>
  <c r="P37" i="23"/>
  <c r="M36" i="23"/>
  <c r="P36" i="23"/>
  <c r="O36" i="23"/>
  <c r="M35" i="23"/>
  <c r="P35" i="23"/>
  <c r="O35" i="23"/>
  <c r="O34" i="23"/>
  <c r="M34" i="23"/>
  <c r="P34" i="23"/>
  <c r="O33" i="23"/>
  <c r="M33" i="23"/>
  <c r="P33" i="23"/>
  <c r="M32" i="23"/>
  <c r="P32" i="23"/>
  <c r="O32" i="23"/>
  <c r="M31" i="23"/>
  <c r="P31" i="23"/>
  <c r="O31" i="23"/>
  <c r="O30" i="23"/>
  <c r="M30" i="23"/>
  <c r="P30" i="23"/>
  <c r="M29" i="23"/>
  <c r="O29" i="23"/>
  <c r="P29" i="23"/>
  <c r="M28" i="23"/>
  <c r="P28" i="23"/>
  <c r="O28" i="23"/>
  <c r="M27" i="23"/>
  <c r="P27" i="23"/>
  <c r="O27" i="23"/>
  <c r="O26" i="23"/>
  <c r="M26" i="23"/>
  <c r="P26" i="23"/>
  <c r="M25" i="23"/>
  <c r="O25" i="23"/>
  <c r="M24" i="23"/>
  <c r="P24" i="23"/>
  <c r="O24" i="23"/>
  <c r="M23" i="23"/>
  <c r="P23" i="23"/>
  <c r="O23" i="23"/>
  <c r="M22" i="23"/>
  <c r="O22" i="23"/>
  <c r="P22" i="23"/>
  <c r="O21" i="23"/>
  <c r="M21" i="23"/>
  <c r="P21" i="23"/>
  <c r="M20" i="23"/>
  <c r="P20" i="23"/>
  <c r="O20" i="23"/>
  <c r="M19" i="23"/>
  <c r="P19" i="23"/>
  <c r="O19" i="23"/>
  <c r="O18" i="23"/>
  <c r="M18" i="23"/>
  <c r="P18" i="23"/>
  <c r="O17" i="23"/>
  <c r="M17" i="23"/>
  <c r="P17" i="23"/>
  <c r="M16" i="23"/>
  <c r="P16" i="23"/>
  <c r="O16" i="23"/>
  <c r="M15" i="23"/>
  <c r="P15" i="23"/>
  <c r="O15" i="23"/>
  <c r="O14" i="23"/>
  <c r="M14" i="23"/>
  <c r="P14" i="23"/>
  <c r="O13" i="23"/>
  <c r="M13" i="23"/>
  <c r="P13" i="23"/>
  <c r="M12" i="23"/>
  <c r="P12" i="23"/>
  <c r="O12" i="23"/>
  <c r="M11" i="23"/>
  <c r="P11" i="23"/>
  <c r="O11" i="23"/>
  <c r="M10" i="23"/>
  <c r="O10" i="23"/>
  <c r="P10" i="23"/>
  <c r="M9" i="23"/>
  <c r="O9" i="23"/>
  <c r="P9" i="23"/>
  <c r="M8" i="23"/>
  <c r="P8" i="23"/>
  <c r="O8" i="23"/>
  <c r="M7" i="23"/>
  <c r="P7" i="23"/>
  <c r="O7" i="23"/>
  <c r="O6" i="23"/>
  <c r="M6" i="23"/>
  <c r="P6" i="23"/>
  <c r="M5" i="23"/>
  <c r="O5" i="23"/>
  <c r="P5" i="23"/>
  <c r="M4" i="23"/>
  <c r="P4" i="23"/>
  <c r="O4" i="23"/>
  <c r="M3" i="23"/>
  <c r="P3" i="23"/>
  <c r="O3" i="23"/>
  <c r="M2" i="23"/>
  <c r="P2" i="23"/>
  <c r="R43" i="22"/>
  <c r="O42" i="22"/>
  <c r="M42" i="22"/>
  <c r="P42" i="22"/>
  <c r="O41" i="22"/>
  <c r="M41" i="22"/>
  <c r="P41" i="22"/>
  <c r="M40" i="22"/>
  <c r="P40" i="22"/>
  <c r="O40" i="22"/>
  <c r="M39" i="22"/>
  <c r="P39" i="22"/>
  <c r="O39" i="22"/>
  <c r="O38" i="22"/>
  <c r="M38" i="22"/>
  <c r="P38" i="22"/>
  <c r="O37" i="22"/>
  <c r="M37" i="22"/>
  <c r="P37" i="22"/>
  <c r="M36" i="22"/>
  <c r="P36" i="22"/>
  <c r="O36" i="22"/>
  <c r="M35" i="22"/>
  <c r="P35" i="22"/>
  <c r="O35" i="22"/>
  <c r="O34" i="22"/>
  <c r="M34" i="22"/>
  <c r="P34" i="22"/>
  <c r="O33" i="22"/>
  <c r="M33" i="22"/>
  <c r="P33" i="22"/>
  <c r="M32" i="22"/>
  <c r="P32" i="22"/>
  <c r="O32" i="22"/>
  <c r="M31" i="22"/>
  <c r="P31" i="22"/>
  <c r="O31" i="22"/>
  <c r="O30" i="22"/>
  <c r="M30" i="22"/>
  <c r="P30" i="22"/>
  <c r="O29" i="22"/>
  <c r="M29" i="22"/>
  <c r="P29" i="22"/>
  <c r="M28" i="22"/>
  <c r="P28" i="22"/>
  <c r="O28" i="22"/>
  <c r="M27" i="22"/>
  <c r="P27" i="22"/>
  <c r="O27" i="22"/>
  <c r="M26" i="22"/>
  <c r="O26" i="22"/>
  <c r="P26" i="22"/>
  <c r="M25" i="22"/>
  <c r="O25" i="22"/>
  <c r="P25" i="22"/>
  <c r="M24" i="22"/>
  <c r="P24" i="22"/>
  <c r="O24" i="22"/>
  <c r="M23" i="22"/>
  <c r="P23" i="22"/>
  <c r="O23" i="22"/>
  <c r="M22" i="22"/>
  <c r="O22" i="22"/>
  <c r="P22" i="22"/>
  <c r="M21" i="22"/>
  <c r="O21" i="22"/>
  <c r="P21" i="22"/>
  <c r="M20" i="22"/>
  <c r="P20" i="22"/>
  <c r="O20" i="22"/>
  <c r="M19" i="22"/>
  <c r="P19" i="22"/>
  <c r="O19" i="22"/>
  <c r="M18" i="22"/>
  <c r="O18" i="22"/>
  <c r="P18" i="22"/>
  <c r="M17" i="22"/>
  <c r="O17" i="22"/>
  <c r="P17" i="22"/>
  <c r="M16" i="22"/>
  <c r="P16" i="22"/>
  <c r="O16" i="22"/>
  <c r="M15" i="22"/>
  <c r="P15" i="22"/>
  <c r="M14" i="22"/>
  <c r="O14" i="22"/>
  <c r="P14" i="22"/>
  <c r="M13" i="22"/>
  <c r="O13" i="22"/>
  <c r="P13" i="22"/>
  <c r="M12" i="22"/>
  <c r="P12" i="22"/>
  <c r="O12" i="22"/>
  <c r="M10" i="22"/>
  <c r="P10" i="22"/>
  <c r="M9" i="22"/>
  <c r="P9" i="22"/>
  <c r="O9" i="22"/>
  <c r="M8" i="22"/>
  <c r="O8" i="22"/>
  <c r="P8" i="22"/>
  <c r="M7" i="22"/>
  <c r="P7" i="22"/>
  <c r="O7" i="22"/>
  <c r="M6" i="22"/>
  <c r="P6" i="22"/>
  <c r="M5" i="22"/>
  <c r="P5" i="22"/>
  <c r="O5" i="22"/>
  <c r="O4" i="22"/>
  <c r="M4" i="22"/>
  <c r="P4" i="22"/>
  <c r="M3" i="22"/>
  <c r="P3" i="22"/>
  <c r="O3" i="22"/>
  <c r="M2" i="22"/>
  <c r="P2" i="22"/>
  <c r="R43" i="21"/>
  <c r="O42" i="21"/>
  <c r="M42" i="21"/>
  <c r="P42" i="21"/>
  <c r="M41" i="21"/>
  <c r="P41" i="21"/>
  <c r="O41" i="21"/>
  <c r="M40" i="21"/>
  <c r="P40" i="21"/>
  <c r="O40" i="21"/>
  <c r="O39" i="21"/>
  <c r="M39" i="21"/>
  <c r="P39" i="21"/>
  <c r="O38" i="21"/>
  <c r="M38" i="21"/>
  <c r="P38" i="21"/>
  <c r="M37" i="21"/>
  <c r="P37" i="21"/>
  <c r="O37" i="21"/>
  <c r="M36" i="21"/>
  <c r="P36" i="21"/>
  <c r="O36" i="21"/>
  <c r="O35" i="21"/>
  <c r="M35" i="21"/>
  <c r="P35" i="21"/>
  <c r="O34" i="21"/>
  <c r="M34" i="21"/>
  <c r="P34" i="21"/>
  <c r="M33" i="21"/>
  <c r="P33" i="21"/>
  <c r="O33" i="21"/>
  <c r="M32" i="21"/>
  <c r="P32" i="21"/>
  <c r="O32" i="21"/>
  <c r="O31" i="21"/>
  <c r="M31" i="21"/>
  <c r="P31" i="21"/>
  <c r="O30" i="21"/>
  <c r="M30" i="21"/>
  <c r="P30" i="21"/>
  <c r="M29" i="21"/>
  <c r="P29" i="21"/>
  <c r="O29" i="21"/>
  <c r="M28" i="21"/>
  <c r="P28" i="21"/>
  <c r="O28" i="21"/>
  <c r="O27" i="21"/>
  <c r="M27" i="21"/>
  <c r="P27" i="21"/>
  <c r="O26" i="21"/>
  <c r="M26" i="21"/>
  <c r="P26" i="21"/>
  <c r="M25" i="21"/>
  <c r="P25" i="21"/>
  <c r="O25" i="21"/>
  <c r="M24" i="21"/>
  <c r="P24" i="21"/>
  <c r="O24" i="21"/>
  <c r="O23" i="21"/>
  <c r="M23" i="21"/>
  <c r="P23" i="21"/>
  <c r="O22" i="21"/>
  <c r="M22" i="21"/>
  <c r="P22" i="21"/>
  <c r="M21" i="21"/>
  <c r="P21" i="21"/>
  <c r="O21" i="21"/>
  <c r="M20" i="21"/>
  <c r="P20" i="21"/>
  <c r="O20" i="21"/>
  <c r="O19" i="21"/>
  <c r="M19" i="21"/>
  <c r="P19" i="21"/>
  <c r="O18" i="21"/>
  <c r="M18" i="21"/>
  <c r="P18" i="21"/>
  <c r="M17" i="21"/>
  <c r="P17" i="21"/>
  <c r="O17" i="21"/>
  <c r="M16" i="21"/>
  <c r="P16" i="21"/>
  <c r="O16" i="21"/>
  <c r="M15" i="21"/>
  <c r="O15" i="21"/>
  <c r="P15" i="21"/>
  <c r="M13" i="21"/>
  <c r="P13" i="21"/>
  <c r="M12" i="21"/>
  <c r="P12" i="21"/>
  <c r="M11" i="21"/>
  <c r="P11" i="21"/>
  <c r="O11" i="21"/>
  <c r="M10" i="21"/>
  <c r="P10" i="21"/>
  <c r="M9" i="21"/>
  <c r="O9" i="21"/>
  <c r="M8" i="21"/>
  <c r="P8" i="21"/>
  <c r="O8" i="21"/>
  <c r="M7" i="21"/>
  <c r="P7" i="21"/>
  <c r="O7" i="21"/>
  <c r="O6" i="21"/>
  <c r="M6" i="21"/>
  <c r="P6" i="21"/>
  <c r="O5" i="21"/>
  <c r="M5" i="21"/>
  <c r="P5" i="21"/>
  <c r="M4" i="21"/>
  <c r="P4" i="21"/>
  <c r="O4" i="21"/>
  <c r="M3" i="21"/>
  <c r="P3" i="21"/>
  <c r="O3" i="21"/>
  <c r="M2" i="21"/>
  <c r="P2" i="21"/>
  <c r="R42" i="20"/>
  <c r="O41" i="20"/>
  <c r="M41" i="20"/>
  <c r="P41" i="20"/>
  <c r="M40" i="20"/>
  <c r="P40" i="20"/>
  <c r="O40" i="20"/>
  <c r="M39" i="20"/>
  <c r="P39" i="20"/>
  <c r="O39" i="20"/>
  <c r="O38" i="20"/>
  <c r="M38" i="20"/>
  <c r="P38" i="20"/>
  <c r="O37" i="20"/>
  <c r="M37" i="20"/>
  <c r="P37" i="20"/>
  <c r="M36" i="20"/>
  <c r="P36" i="20"/>
  <c r="O36" i="20"/>
  <c r="M35" i="20"/>
  <c r="P35" i="20"/>
  <c r="O35" i="20"/>
  <c r="O34" i="20"/>
  <c r="M34" i="20"/>
  <c r="P34" i="20"/>
  <c r="O33" i="20"/>
  <c r="M33" i="20"/>
  <c r="P33" i="20"/>
  <c r="M32" i="20"/>
  <c r="P32" i="20"/>
  <c r="O32" i="20"/>
  <c r="M31" i="20"/>
  <c r="P31" i="20"/>
  <c r="O31" i="20"/>
  <c r="O30" i="20"/>
  <c r="M30" i="20"/>
  <c r="P30" i="20"/>
  <c r="O29" i="20"/>
  <c r="M29" i="20"/>
  <c r="P29" i="20"/>
  <c r="M28" i="20"/>
  <c r="P28" i="20"/>
  <c r="O28" i="20"/>
  <c r="M27" i="20"/>
  <c r="P27" i="20"/>
  <c r="O27" i="20"/>
  <c r="O26" i="20"/>
  <c r="M26" i="20"/>
  <c r="P26" i="20"/>
  <c r="O25" i="20"/>
  <c r="M25" i="20"/>
  <c r="P25" i="20"/>
  <c r="M23" i="20"/>
  <c r="P23" i="20"/>
  <c r="O23" i="20"/>
  <c r="M22" i="20"/>
  <c r="O22" i="20"/>
  <c r="P22" i="20"/>
  <c r="O21" i="20"/>
  <c r="M21" i="20"/>
  <c r="P21" i="20"/>
  <c r="M20" i="20"/>
  <c r="P20" i="20"/>
  <c r="O20" i="20"/>
  <c r="M19" i="20"/>
  <c r="P19" i="20"/>
  <c r="O19" i="20"/>
  <c r="M18" i="20"/>
  <c r="O18" i="20"/>
  <c r="P18" i="20"/>
  <c r="M17" i="20"/>
  <c r="O17" i="20"/>
  <c r="P17" i="20"/>
  <c r="M16" i="20"/>
  <c r="P16" i="20"/>
  <c r="O16" i="20"/>
  <c r="M15" i="20"/>
  <c r="P15" i="20"/>
  <c r="O15" i="20"/>
  <c r="M14" i="20"/>
  <c r="O14" i="20"/>
  <c r="P14" i="20"/>
  <c r="M13" i="20"/>
  <c r="O13" i="20"/>
  <c r="P13" i="20"/>
  <c r="M12" i="20"/>
  <c r="P12" i="20"/>
  <c r="O12" i="20"/>
  <c r="M11" i="20"/>
  <c r="P11" i="20"/>
  <c r="O11" i="20"/>
  <c r="M10" i="20"/>
  <c r="P10" i="20"/>
  <c r="O10" i="20"/>
  <c r="M9" i="20"/>
  <c r="O9" i="20"/>
  <c r="P9" i="20"/>
  <c r="M8" i="20"/>
  <c r="P8" i="20"/>
  <c r="O8" i="20"/>
  <c r="M7" i="20"/>
  <c r="P7" i="20"/>
  <c r="O7" i="20"/>
  <c r="M6" i="20"/>
  <c r="O6" i="20"/>
  <c r="P6" i="20"/>
  <c r="M5" i="20"/>
  <c r="O5" i="20"/>
  <c r="P5" i="20"/>
  <c r="M4" i="20"/>
  <c r="P4" i="20"/>
  <c r="O4" i="20"/>
  <c r="M3" i="20"/>
  <c r="P3" i="20"/>
  <c r="O3" i="20"/>
  <c r="M2" i="20"/>
  <c r="P2" i="20"/>
  <c r="R42" i="19"/>
  <c r="O41" i="19"/>
  <c r="M41" i="19"/>
  <c r="P41" i="19"/>
  <c r="O40" i="19"/>
  <c r="M40" i="19"/>
  <c r="P40" i="19"/>
  <c r="M39" i="19"/>
  <c r="P39" i="19"/>
  <c r="O39" i="19"/>
  <c r="O38" i="19"/>
  <c r="M38" i="19"/>
  <c r="P38" i="19"/>
  <c r="M37" i="19"/>
  <c r="O37" i="19"/>
  <c r="P37" i="19"/>
  <c r="M36" i="19"/>
  <c r="P36" i="19"/>
  <c r="O36" i="19"/>
  <c r="M35" i="19"/>
  <c r="P35" i="19"/>
  <c r="O34" i="19"/>
  <c r="M34" i="19"/>
  <c r="P34" i="19"/>
  <c r="M33" i="19"/>
  <c r="O33" i="19"/>
  <c r="P33" i="19"/>
  <c r="M32" i="19"/>
  <c r="P32" i="19"/>
  <c r="O32" i="19"/>
  <c r="M31" i="19"/>
  <c r="P31" i="19"/>
  <c r="O31" i="19"/>
  <c r="M30" i="19"/>
  <c r="O30" i="19"/>
  <c r="P30" i="19"/>
  <c r="M29" i="19"/>
  <c r="O29" i="19"/>
  <c r="P29" i="19"/>
  <c r="M28" i="19"/>
  <c r="P28" i="19"/>
  <c r="O28" i="19"/>
  <c r="M27" i="19"/>
  <c r="P27" i="19"/>
  <c r="O27" i="19"/>
  <c r="M26" i="19"/>
  <c r="O26" i="19"/>
  <c r="P26" i="19"/>
  <c r="O25" i="19"/>
  <c r="M25" i="19"/>
  <c r="P25" i="19"/>
  <c r="M24" i="19"/>
  <c r="P24" i="19"/>
  <c r="O24" i="19"/>
  <c r="M23" i="19"/>
  <c r="P23" i="19"/>
  <c r="O23" i="19"/>
  <c r="O22" i="19"/>
  <c r="M22" i="19"/>
  <c r="P22" i="19"/>
  <c r="M21" i="19"/>
  <c r="O21" i="19"/>
  <c r="P21" i="19"/>
  <c r="M20" i="19"/>
  <c r="P20" i="19"/>
  <c r="O20" i="19"/>
  <c r="M19" i="19"/>
  <c r="P19" i="19"/>
  <c r="O19" i="19"/>
  <c r="M18" i="19"/>
  <c r="O18" i="19"/>
  <c r="P18" i="19"/>
  <c r="O17" i="19"/>
  <c r="M17" i="19"/>
  <c r="P17" i="19"/>
  <c r="M16" i="19"/>
  <c r="P16" i="19"/>
  <c r="O16" i="19"/>
  <c r="M15" i="19"/>
  <c r="P15" i="19"/>
  <c r="O15" i="19"/>
  <c r="M14" i="19"/>
  <c r="O14" i="19"/>
  <c r="P14" i="19"/>
  <c r="M13" i="19"/>
  <c r="O13" i="19"/>
  <c r="P13" i="19"/>
  <c r="M12" i="19"/>
  <c r="P12" i="19"/>
  <c r="O12" i="19"/>
  <c r="M11" i="19"/>
  <c r="P11" i="19"/>
  <c r="O11" i="19"/>
  <c r="M10" i="19"/>
  <c r="O10" i="19"/>
  <c r="P10" i="19"/>
  <c r="M9" i="19"/>
  <c r="O9" i="19"/>
  <c r="P9" i="19"/>
  <c r="M8" i="19"/>
  <c r="P8" i="19"/>
  <c r="O8" i="19"/>
  <c r="M7" i="19"/>
  <c r="P7" i="19"/>
  <c r="O7" i="19"/>
  <c r="M6" i="19"/>
  <c r="O6" i="19"/>
  <c r="P6" i="19"/>
  <c r="O5" i="19"/>
  <c r="M5" i="19"/>
  <c r="P5" i="19"/>
  <c r="M4" i="19"/>
  <c r="P4" i="19"/>
  <c r="O4" i="19"/>
  <c r="M3" i="19"/>
  <c r="P3" i="19"/>
  <c r="O3" i="19"/>
  <c r="M2" i="19"/>
  <c r="P2" i="19"/>
  <c r="R42" i="18"/>
  <c r="O41" i="18"/>
  <c r="M41" i="18"/>
  <c r="P41" i="18"/>
  <c r="M40" i="18"/>
  <c r="P40" i="18"/>
  <c r="O40" i="18"/>
  <c r="O39" i="18"/>
  <c r="M39" i="18"/>
  <c r="P39" i="18"/>
  <c r="O38" i="18"/>
  <c r="M38" i="18"/>
  <c r="P38" i="18"/>
  <c r="M37" i="18"/>
  <c r="P37" i="18"/>
  <c r="O37" i="18"/>
  <c r="M36" i="18"/>
  <c r="P36" i="18"/>
  <c r="O36" i="18"/>
  <c r="O35" i="18"/>
  <c r="M35" i="18"/>
  <c r="P35" i="18"/>
  <c r="M34" i="18"/>
  <c r="O34" i="18"/>
  <c r="M33" i="18"/>
  <c r="P33" i="18"/>
  <c r="O33" i="18"/>
  <c r="M32" i="18"/>
  <c r="P32" i="18"/>
  <c r="O32" i="18"/>
  <c r="M31" i="18"/>
  <c r="O31" i="18"/>
  <c r="P31" i="18"/>
  <c r="M30" i="18"/>
  <c r="O30" i="18"/>
  <c r="P30" i="18"/>
  <c r="M29" i="18"/>
  <c r="P29" i="18"/>
  <c r="O29" i="18"/>
  <c r="M28" i="18"/>
  <c r="P28" i="18"/>
  <c r="O28" i="18"/>
  <c r="M27" i="18"/>
  <c r="O27" i="18"/>
  <c r="P27" i="18"/>
  <c r="M26" i="18"/>
  <c r="O26" i="18"/>
  <c r="P26" i="18"/>
  <c r="M25" i="18"/>
  <c r="P25" i="18"/>
  <c r="O25" i="18"/>
  <c r="M24" i="18"/>
  <c r="P24" i="18"/>
  <c r="O24" i="18"/>
  <c r="M23" i="18"/>
  <c r="O23" i="18"/>
  <c r="P23" i="18"/>
  <c r="M22" i="18"/>
  <c r="O22" i="18"/>
  <c r="P22" i="18"/>
  <c r="M21" i="18"/>
  <c r="P21" i="18"/>
  <c r="O21" i="18"/>
  <c r="M20" i="18"/>
  <c r="P20" i="18"/>
  <c r="O20" i="18"/>
  <c r="M19" i="18"/>
  <c r="O19" i="18"/>
  <c r="P19" i="18"/>
  <c r="M18" i="18"/>
  <c r="O18" i="18"/>
  <c r="M17" i="18"/>
  <c r="P17" i="18"/>
  <c r="O17" i="18"/>
  <c r="M16" i="18"/>
  <c r="P16" i="18"/>
  <c r="O16" i="18"/>
  <c r="O15" i="18"/>
  <c r="M15" i="18"/>
  <c r="P15" i="18"/>
  <c r="M14" i="18"/>
  <c r="O14" i="18"/>
  <c r="M13" i="18"/>
  <c r="P13" i="18"/>
  <c r="O13" i="18"/>
  <c r="M12" i="18"/>
  <c r="P12" i="18"/>
  <c r="O12" i="18"/>
  <c r="O11" i="18"/>
  <c r="M11" i="18"/>
  <c r="P11" i="18"/>
  <c r="M10" i="18"/>
  <c r="O10" i="18"/>
  <c r="P10" i="18"/>
  <c r="M9" i="18"/>
  <c r="P9" i="18"/>
  <c r="O9" i="18"/>
  <c r="M8" i="18"/>
  <c r="P8" i="18"/>
  <c r="O8" i="18"/>
  <c r="M7" i="18"/>
  <c r="O7" i="18"/>
  <c r="P7" i="18"/>
  <c r="M6" i="18"/>
  <c r="O6" i="18"/>
  <c r="P6" i="18"/>
  <c r="M5" i="18"/>
  <c r="P5" i="18"/>
  <c r="O5" i="18"/>
  <c r="M4" i="18"/>
  <c r="P4" i="18"/>
  <c r="O4" i="18"/>
  <c r="M3" i="18"/>
  <c r="O3" i="18"/>
  <c r="P3" i="18"/>
  <c r="M2" i="18"/>
  <c r="P2" i="18"/>
  <c r="R44" i="17"/>
  <c r="M43" i="17"/>
  <c r="P43" i="17"/>
  <c r="O43" i="17"/>
  <c r="M42" i="17"/>
  <c r="P42" i="17"/>
  <c r="O42" i="17"/>
  <c r="O41" i="17"/>
  <c r="M41" i="17"/>
  <c r="P41" i="17"/>
  <c r="O40" i="17"/>
  <c r="M40" i="17"/>
  <c r="P40" i="17"/>
  <c r="M39" i="17"/>
  <c r="P39" i="17"/>
  <c r="O39" i="17"/>
  <c r="M38" i="17"/>
  <c r="P38" i="17"/>
  <c r="O38" i="17"/>
  <c r="O37" i="17"/>
  <c r="M37" i="17"/>
  <c r="P37" i="17"/>
  <c r="O36" i="17"/>
  <c r="M36" i="17"/>
  <c r="P36" i="17"/>
  <c r="M35" i="17"/>
  <c r="P35" i="17"/>
  <c r="O35" i="17"/>
  <c r="M34" i="17"/>
  <c r="P34" i="17"/>
  <c r="O34" i="17"/>
  <c r="O33" i="17"/>
  <c r="M33" i="17"/>
  <c r="P33" i="17"/>
  <c r="O32" i="17"/>
  <c r="M32" i="17"/>
  <c r="P32" i="17"/>
  <c r="M31" i="17"/>
  <c r="P31" i="17"/>
  <c r="O31" i="17"/>
  <c r="M30" i="17"/>
  <c r="P30" i="17"/>
  <c r="O30" i="17"/>
  <c r="O29" i="17"/>
  <c r="M29" i="17"/>
  <c r="P29" i="17"/>
  <c r="O28" i="17"/>
  <c r="M28" i="17"/>
  <c r="P28" i="17"/>
  <c r="M27" i="17"/>
  <c r="P27" i="17"/>
  <c r="O27" i="17"/>
  <c r="M26" i="17"/>
  <c r="P26" i="17"/>
  <c r="O26" i="17"/>
  <c r="M25" i="17"/>
  <c r="O25" i="17"/>
  <c r="P25" i="17"/>
  <c r="M24" i="17"/>
  <c r="O24" i="17"/>
  <c r="P24" i="17"/>
  <c r="M23" i="17"/>
  <c r="P23" i="17"/>
  <c r="O23" i="17"/>
  <c r="M22" i="17"/>
  <c r="P22" i="17"/>
  <c r="M20" i="17"/>
  <c r="P20" i="17"/>
  <c r="O20" i="17"/>
  <c r="M19" i="17"/>
  <c r="O19" i="17"/>
  <c r="P19" i="17"/>
  <c r="M18" i="17"/>
  <c r="P18" i="17"/>
  <c r="O18" i="17"/>
  <c r="M17" i="17"/>
  <c r="P17" i="17"/>
  <c r="M16" i="17"/>
  <c r="P16" i="17"/>
  <c r="O16" i="17"/>
  <c r="M15" i="17"/>
  <c r="O15" i="17"/>
  <c r="P15" i="17"/>
  <c r="M14" i="17"/>
  <c r="P14" i="17"/>
  <c r="O14" i="17"/>
  <c r="M13" i="17"/>
  <c r="P13" i="17"/>
  <c r="M12" i="17"/>
  <c r="P12" i="17"/>
  <c r="O12" i="17"/>
  <c r="M11" i="17"/>
  <c r="O11" i="17"/>
  <c r="P11" i="17"/>
  <c r="M10" i="17"/>
  <c r="P10" i="17"/>
  <c r="O10" i="17"/>
  <c r="M8" i="17"/>
  <c r="P8" i="17"/>
  <c r="M7" i="17"/>
  <c r="P7" i="17"/>
  <c r="O7" i="17"/>
  <c r="M6" i="17"/>
  <c r="O6" i="17"/>
  <c r="P6" i="17"/>
  <c r="M5" i="17"/>
  <c r="P5" i="17"/>
  <c r="O5" i="17"/>
  <c r="M4" i="17"/>
  <c r="P4" i="17"/>
  <c r="O3" i="17"/>
  <c r="M3" i="17"/>
  <c r="P3" i="17"/>
  <c r="M2" i="17"/>
  <c r="P2" i="17"/>
  <c r="R42" i="16"/>
  <c r="M41" i="16"/>
  <c r="P41" i="16"/>
  <c r="O41" i="16"/>
  <c r="O40" i="16"/>
  <c r="M40" i="16"/>
  <c r="P40" i="16"/>
  <c r="O39" i="16"/>
  <c r="M39" i="16"/>
  <c r="P39" i="16"/>
  <c r="M38" i="16"/>
  <c r="P38" i="16"/>
  <c r="O38" i="16"/>
  <c r="M37" i="16"/>
  <c r="P37" i="16"/>
  <c r="O37" i="16"/>
  <c r="O36" i="16"/>
  <c r="M36" i="16"/>
  <c r="P36" i="16"/>
  <c r="O35" i="16"/>
  <c r="M35" i="16"/>
  <c r="P35" i="16"/>
  <c r="M34" i="16"/>
  <c r="P34" i="16"/>
  <c r="O34" i="16"/>
  <c r="M33" i="16"/>
  <c r="P33" i="16"/>
  <c r="O33" i="16"/>
  <c r="O32" i="16"/>
  <c r="M32" i="16"/>
  <c r="P32" i="16"/>
  <c r="O31" i="16"/>
  <c r="M31" i="16"/>
  <c r="P31" i="16"/>
  <c r="M30" i="16"/>
  <c r="P30" i="16"/>
  <c r="M29" i="16"/>
  <c r="P29" i="16"/>
  <c r="O29" i="16"/>
  <c r="O28" i="16"/>
  <c r="M28" i="16"/>
  <c r="P28" i="16"/>
  <c r="M27" i="16"/>
  <c r="O27" i="16"/>
  <c r="P27" i="16"/>
  <c r="M26" i="16"/>
  <c r="P26" i="16"/>
  <c r="O26" i="16"/>
  <c r="M25" i="16"/>
  <c r="P25" i="16"/>
  <c r="O25" i="16"/>
  <c r="M24" i="16"/>
  <c r="O24" i="16"/>
  <c r="P24" i="16"/>
  <c r="M23" i="16"/>
  <c r="O23" i="16"/>
  <c r="P23" i="16"/>
  <c r="M22" i="16"/>
  <c r="P22" i="16"/>
  <c r="O22" i="16"/>
  <c r="M21" i="16"/>
  <c r="P21" i="16"/>
  <c r="O21" i="16"/>
  <c r="M20" i="16"/>
  <c r="O20" i="16"/>
  <c r="P20" i="16"/>
  <c r="M19" i="16"/>
  <c r="O19" i="16"/>
  <c r="P19" i="16"/>
  <c r="M18" i="16"/>
  <c r="P18" i="16"/>
  <c r="O18" i="16"/>
  <c r="M17" i="16"/>
  <c r="P17" i="16"/>
  <c r="O17" i="16"/>
  <c r="M16" i="16"/>
  <c r="P16" i="16"/>
  <c r="M15" i="16"/>
  <c r="O15" i="16"/>
  <c r="P15" i="16"/>
  <c r="M14" i="16"/>
  <c r="P14" i="16"/>
  <c r="O14" i="16"/>
  <c r="M13" i="16"/>
  <c r="P13" i="16"/>
  <c r="O13" i="16"/>
  <c r="M12" i="16"/>
  <c r="O12" i="16"/>
  <c r="P12" i="16"/>
  <c r="M11" i="16"/>
  <c r="O11" i="16"/>
  <c r="P11" i="16"/>
  <c r="M10" i="16"/>
  <c r="P10" i="16"/>
  <c r="O10" i="16"/>
  <c r="M9" i="16"/>
  <c r="P9" i="16"/>
  <c r="O9" i="16"/>
  <c r="M8" i="16"/>
  <c r="O8" i="16"/>
  <c r="P8" i="16"/>
  <c r="M7" i="16"/>
  <c r="O7" i="16"/>
  <c r="P7" i="16"/>
  <c r="M6" i="16"/>
  <c r="P6" i="16"/>
  <c r="O6" i="16"/>
  <c r="M5" i="16"/>
  <c r="P5" i="16"/>
  <c r="M4" i="16"/>
  <c r="P4" i="16"/>
  <c r="M3" i="16"/>
  <c r="P3" i="16"/>
  <c r="O3" i="16"/>
  <c r="M2" i="16"/>
  <c r="O2" i="16"/>
  <c r="O2" i="23"/>
  <c r="O2" i="22"/>
  <c r="O2" i="19"/>
  <c r="O2" i="24"/>
  <c r="O2" i="20"/>
  <c r="O2" i="18"/>
  <c r="O2" i="17"/>
  <c r="M4" i="1"/>
  <c r="P4" i="1"/>
  <c r="M5" i="1"/>
  <c r="P5" i="1"/>
  <c r="M6" i="1"/>
  <c r="P6" i="1"/>
  <c r="M7" i="1"/>
  <c r="P7" i="1"/>
  <c r="M8" i="1"/>
  <c r="P8" i="1"/>
  <c r="M9" i="1"/>
  <c r="P9" i="1"/>
  <c r="P10" i="1"/>
  <c r="M11" i="1"/>
  <c r="P11" i="1"/>
  <c r="M12" i="1"/>
  <c r="P12" i="1"/>
  <c r="M13" i="1"/>
  <c r="P13" i="1"/>
  <c r="M14" i="1"/>
  <c r="P14" i="1"/>
  <c r="M15" i="1"/>
  <c r="P15" i="1"/>
  <c r="M16" i="1"/>
  <c r="P16" i="1"/>
  <c r="M17" i="1"/>
  <c r="P17" i="1"/>
  <c r="M18" i="1"/>
  <c r="P18" i="1"/>
  <c r="M19" i="1"/>
  <c r="P19" i="1"/>
  <c r="M20" i="1"/>
  <c r="P20" i="1"/>
  <c r="M21" i="1"/>
  <c r="P21" i="1"/>
  <c r="M22" i="1"/>
  <c r="P22" i="1"/>
  <c r="M23" i="1"/>
  <c r="P23" i="1"/>
  <c r="M24" i="1"/>
  <c r="P24" i="1"/>
  <c r="M25" i="1"/>
  <c r="P25" i="1"/>
  <c r="M26" i="1"/>
  <c r="P26" i="1"/>
  <c r="M27" i="1"/>
  <c r="P27" i="1"/>
  <c r="M28" i="1"/>
  <c r="P28" i="1"/>
  <c r="M29" i="1"/>
  <c r="P29" i="1"/>
  <c r="M30" i="1"/>
  <c r="P30" i="1"/>
  <c r="M31" i="1"/>
  <c r="P31" i="1"/>
  <c r="M32" i="1"/>
  <c r="P32" i="1"/>
  <c r="M33" i="1"/>
  <c r="P33" i="1"/>
  <c r="M34" i="1"/>
  <c r="P34" i="1"/>
  <c r="M35" i="1"/>
  <c r="P35" i="1"/>
  <c r="M36" i="1"/>
  <c r="P36" i="1"/>
  <c r="M37" i="1"/>
  <c r="P37" i="1"/>
  <c r="M38" i="1"/>
  <c r="P38" i="1"/>
  <c r="M39" i="1"/>
  <c r="P39" i="1"/>
  <c r="M40" i="1"/>
  <c r="P40" i="1"/>
  <c r="M41" i="1"/>
  <c r="P41" i="1"/>
  <c r="M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P2" i="1"/>
  <c r="M3" i="1"/>
  <c r="P3" i="1"/>
  <c r="R42" i="1"/>
  <c r="O4" i="16"/>
  <c r="O5" i="16"/>
  <c r="P2" i="16"/>
  <c r="O25" i="1"/>
  <c r="O16" i="16"/>
  <c r="O30" i="16"/>
  <c r="O4" i="17"/>
  <c r="O8" i="17"/>
  <c r="O13" i="17"/>
  <c r="O17" i="17"/>
  <c r="O22" i="17"/>
  <c r="O9" i="17"/>
  <c r="P14" i="18"/>
  <c r="P18" i="18"/>
  <c r="P34" i="18"/>
  <c r="O35" i="19"/>
  <c r="O10" i="21"/>
  <c r="O12" i="21"/>
  <c r="P9" i="21"/>
  <c r="O13" i="21"/>
  <c r="O2" i="21"/>
  <c r="O6" i="22"/>
  <c r="O10" i="22"/>
  <c r="P25" i="23"/>
  <c r="P23" i="24"/>
  <c r="O7" i="25"/>
  <c r="O5" i="25"/>
  <c r="O2" i="25"/>
</calcChain>
</file>

<file path=xl/sharedStrings.xml><?xml version="1.0" encoding="utf-8"?>
<sst xmlns="http://schemas.openxmlformats.org/spreadsheetml/2006/main" count="2526" uniqueCount="950">
  <si>
    <t>FECHA</t>
  </si>
  <si>
    <t>DIRECCION</t>
  </si>
  <si>
    <t>NOMBRE CLIENTE</t>
  </si>
  <si>
    <t>TORRE Y APTO</t>
  </si>
  <si>
    <t xml:space="preserve">SERVICIO REALIZADO </t>
  </si>
  <si>
    <t>DOMICILIO</t>
  </si>
  <si>
    <t>VALOR SERVICIO</t>
  </si>
  <si>
    <t>MATERIALES</t>
  </si>
  <si>
    <t>VALOR MATERIALES</t>
  </si>
  <si>
    <t>IVA 19%</t>
  </si>
  <si>
    <t>PORTERIA</t>
  </si>
  <si>
    <t>FORMA DE PAGO</t>
  </si>
  <si>
    <t>TOTAL SERVICIO</t>
  </si>
  <si>
    <t>X50%X25%</t>
  </si>
  <si>
    <t>PARA JG</t>
  </si>
  <si>
    <t>PARA ABRECAR</t>
  </si>
  <si>
    <t>ESTADO DEL SERVICIO</t>
  </si>
  <si>
    <t>FECHA RELACIÓN SERVICIO</t>
  </si>
  <si>
    <t>TRANSFERENCIA</t>
  </si>
  <si>
    <t>YA RELACIOANADO</t>
  </si>
  <si>
    <t>X50%</t>
  </si>
  <si>
    <t>CRA 77 # 239 - 45 - CONJUNTO DURAZNILLO - HDA SAN SIMON</t>
  </si>
  <si>
    <t>CASA 9</t>
  </si>
  <si>
    <t>ajuste de cerradura elecronica samsung y ajuste de cerradura yale 170 1/4</t>
  </si>
  <si>
    <t>EFECTIVO</t>
  </si>
  <si>
    <t>CANCELADO</t>
  </si>
  <si>
    <t>X25%</t>
  </si>
  <si>
    <t>CRA 11 # 67D - 65 SUR</t>
  </si>
  <si>
    <t xml:space="preserve">CONJUNTO RESIDENCIAL MIRADOR DEL PORTAL 2 </t>
  </si>
  <si>
    <t>ADMINISTRACIÓN</t>
  </si>
  <si>
    <t>GARANTIA AJUSTE ELECTROIMAN TORRE 1</t>
  </si>
  <si>
    <t>GARANTIA</t>
  </si>
  <si>
    <t>COTIZACIÓN</t>
  </si>
  <si>
    <t>VEREDA EL SALITRE SECTOR CHOCOLATERO</t>
  </si>
  <si>
    <t>Greta Gavera</t>
  </si>
  <si>
    <t>CASA  18</t>
  </si>
  <si>
    <t>ajuste de motor levadizo accesmatic</t>
  </si>
  <si>
    <t>NO PAGARON DOMICILIO</t>
  </si>
  <si>
    <t>programación de 2 controles inalambricos puerta elevadiza</t>
  </si>
  <si>
    <t>2 controles</t>
  </si>
  <si>
    <t>NO SE COBRA DOMICILIO</t>
  </si>
  <si>
    <t xml:space="preserve">CALLE 157 # 14A - 81 </t>
  </si>
  <si>
    <t>CONJUNTO RESIDENCIAL CAMINOS DE CALAMRI 2 ETAPA</t>
  </si>
  <si>
    <t>inspeccion brazos electromecanicos entrada vehicular</t>
  </si>
  <si>
    <t>CALLE 129 # 56C - 34</t>
  </si>
  <si>
    <t>CASA IBAÑEZ</t>
  </si>
  <si>
    <t>EMPRESA</t>
  </si>
  <si>
    <t>venta y programación de 10 tokens</t>
  </si>
  <si>
    <t>PENDIENTE COBRAR</t>
  </si>
  <si>
    <t>CALLE 26 # 68C - 61</t>
  </si>
  <si>
    <t>Jose Moreno - Ana Guerrero</t>
  </si>
  <si>
    <t>LOCAL 128</t>
  </si>
  <si>
    <t>revision puerta de vidrio</t>
  </si>
  <si>
    <t>TRV 1 # 84C - 20</t>
  </si>
  <si>
    <t xml:space="preserve">revision puerta de vidrio el cliente lla.o a CANCELAR a la hira de la cita </t>
  </si>
  <si>
    <t>CRA 75 # 24D - 57</t>
  </si>
  <si>
    <t>ORGANIZACIÓN CARDENAS S.A Marlon Reyes</t>
  </si>
  <si>
    <t>CRA 44B # 22 - 10</t>
  </si>
  <si>
    <t>instalación brazo elctromecanico acces matic 250 con jk</t>
  </si>
  <si>
    <t xml:space="preserve">instalación de electroiman de 600 lbs </t>
  </si>
  <si>
    <t xml:space="preserve">electroiman base en ZL </t>
  </si>
  <si>
    <t>CRA 30 # 49A - 10</t>
  </si>
  <si>
    <t xml:space="preserve">LOTERIA DE CUNDINAMARCA - Jorge Pradilla </t>
  </si>
  <si>
    <t>revisión puerta entrada vehicular</t>
  </si>
  <si>
    <t>CRA 82BIS # 69A - 69</t>
  </si>
  <si>
    <t>CASA</t>
  </si>
  <si>
    <t xml:space="preserve">cambio de guardas de j hermano lubin </t>
  </si>
  <si>
    <t xml:space="preserve">CRA 43A # 24D - 07 </t>
  </si>
  <si>
    <t>EDIFICIO QUINTA PAREDES PH</t>
  </si>
  <si>
    <t xml:space="preserve">visita para cotización mantenimiento preventivo entrada vehicular </t>
  </si>
  <si>
    <t>CALLE 143 # 46 - 45</t>
  </si>
  <si>
    <t xml:space="preserve">EDIFICIO PRISMA </t>
  </si>
  <si>
    <t xml:space="preserve">revision brasos electromecanicos </t>
  </si>
  <si>
    <t>CRA 9 # 18 - 33</t>
  </si>
  <si>
    <t>LOCAL 20</t>
  </si>
  <si>
    <t xml:space="preserve">CALLE 17A # 69 - 51 </t>
  </si>
  <si>
    <t xml:space="preserve">TECNAS </t>
  </si>
  <si>
    <t>GARANTIA GRADUACION BISAGR DE PISO</t>
  </si>
  <si>
    <t xml:space="preserve"> CALLE 59 # 14A - 82</t>
  </si>
  <si>
    <t xml:space="preserve">EDIFICIO MIDTOWN - Jenifer Rodriguez </t>
  </si>
  <si>
    <t xml:space="preserve">revision de puertas para cotización </t>
  </si>
  <si>
    <t xml:space="preserve">instalación brazo elctromecanico blue para tarjeta b max </t>
  </si>
  <si>
    <t>CRA 78B # 7A - 79</t>
  </si>
  <si>
    <t xml:space="preserve">AGRUPACIÓN LA HERRERIA DEL DUQUE </t>
  </si>
  <si>
    <t>revisión electroiman</t>
  </si>
  <si>
    <t>suministro e instalación de antirremanente</t>
  </si>
  <si>
    <t>antirremanente</t>
  </si>
  <si>
    <t>mantenimiento preventivo y puesta en funcionamiento de motor corredizo genius</t>
  </si>
  <si>
    <t>cambio de rodamientos puertas corredizas de vidrio</t>
  </si>
  <si>
    <t xml:space="preserve">parqueaderos duplicado de llave y rodamientos </t>
  </si>
  <si>
    <t xml:space="preserve">desmonte de puerta en vidrio cambió de base en bronce para bisagra de piso limpieza y ajuste de bisagra de piso con Omar </t>
  </si>
  <si>
    <t xml:space="preserve">base para bisagra de piso y tarro de silicona </t>
  </si>
  <si>
    <t>CALLE 97 # 16 - 51</t>
  </si>
  <si>
    <t>EDIFICIO CHICÓ PLAZA 97</t>
  </si>
  <si>
    <t xml:space="preserve">revision puerta vehicular </t>
  </si>
  <si>
    <t>CALLE 5 # 3E - 160</t>
  </si>
  <si>
    <t xml:space="preserve">NOGALES RESERVADO - CAJICA </t>
  </si>
  <si>
    <t xml:space="preserve">cotizacion mantenimiento puertas de vidrio </t>
  </si>
  <si>
    <t>CRA 31C # 4A - 04</t>
  </si>
  <si>
    <t>VERAGUAS CENTRAL - Martha</t>
  </si>
  <si>
    <t>ajuste brazo hidraulico</t>
  </si>
  <si>
    <t>CALLE 4 # 36 - 85</t>
  </si>
  <si>
    <t xml:space="preserve">T 1 - 503 </t>
  </si>
  <si>
    <t xml:space="preserve">aperutra y cg </t>
  </si>
  <si>
    <t>CRA 19 # 84 - 30</t>
  </si>
  <si>
    <t>OFICINA 201</t>
  </si>
  <si>
    <t>arreglo puerta de vidrio con Omar</t>
  </si>
  <si>
    <t>CALLE  93A # 10 - 54</t>
  </si>
  <si>
    <t xml:space="preserve">arquitecto Ivan Álvarez </t>
  </si>
  <si>
    <t>OFICINA 301</t>
  </si>
  <si>
    <t>visita para instalación de elwctroimanes y chapa digital</t>
  </si>
  <si>
    <t>CRA 36 # 25B - 12</t>
  </si>
  <si>
    <t>HOTEL BOUTIQUE CENTRAL</t>
  </si>
  <si>
    <t>AV AMERICAS # 69C - 84</t>
  </si>
  <si>
    <t xml:space="preserve">IDIME OCCIDENTE </t>
  </si>
  <si>
    <t xml:space="preserve">CENTRO DE SALUD </t>
  </si>
  <si>
    <t xml:space="preserve">visita para instalación de boton apertura </t>
  </si>
  <si>
    <t xml:space="preserve">suministro e instalación de 2 electroimanes y reinstalacion de cerradura </t>
  </si>
  <si>
    <t xml:space="preserve">2 electroimanes una base en u 2 fuentes y caja metalica </t>
  </si>
  <si>
    <t>mantenimiento preventivo y reprogramación de parámetros brazo electromecanico ppa</t>
  </si>
  <si>
    <t>suministro e instalación de zocalo inferior y cambio de base para bisagra con siliconado de zocalo entrada porteria y cambió de base para pivote siliconado de zócalo inferior torre 5 con Omar</t>
  </si>
  <si>
    <t xml:space="preserve">zocalo base en bronce </t>
  </si>
  <si>
    <t xml:space="preserve">suministro y programacion de 2 controles inalambricos y suministro e instalación de biton fijo para apertura de motor corredizo </t>
  </si>
  <si>
    <t xml:space="preserve">CRA 24 # 1F - 27 </t>
  </si>
  <si>
    <t xml:space="preserve">ASOPORVENIR </t>
  </si>
  <si>
    <t>suministro y programación de 2 controles inalambricos de micromotores</t>
  </si>
  <si>
    <t xml:space="preserve">cambio de rodamientos puerta corrediza entrada vehicular con Omar </t>
  </si>
  <si>
    <t>3 rodamientos de 4 pulgadas para puerta de metal corrediza</t>
  </si>
  <si>
    <t>Total</t>
  </si>
  <si>
    <t>CALLE 116 # 18B - 72</t>
  </si>
  <si>
    <t xml:space="preserve">revisión lectora y puesta en funcionamiento </t>
  </si>
  <si>
    <t>ajuste de puerta vehicular recorte de travesaños de metal y mantenimiento de brazo con cambio de puerta con Omar</t>
  </si>
  <si>
    <t>CALLE 23G # 84 - 36</t>
  </si>
  <si>
    <t xml:space="preserve">Jaime Jimenez </t>
  </si>
  <si>
    <t>ajuste de motor corredizo acces matic entrada parqueadero</t>
  </si>
  <si>
    <t>CALLE 96 # 13A - 03</t>
  </si>
  <si>
    <t>ASALUD</t>
  </si>
  <si>
    <t>ajuste de guaya de tension resorte puerta elevadiza ajuste y graduación de resorte</t>
  </si>
  <si>
    <t>KM 6.3 AUTOPISTA BOGOTA-MEDELLIN (PARQUE INDUSTRIAL SIBERIA REAL)</t>
  </si>
  <si>
    <t>TIGO TITANIUM - Ingeniero Jair Moreno</t>
  </si>
  <si>
    <t>BODEGA</t>
  </si>
  <si>
    <t>revisión cerradur antipanico LA REVISION NO SE PUDO REALIZAR NO DIERON AUTORIZACIÓN DE ENTRADA SE CANCELA LA VISITA JK PAGA LA VISITA QUE YA HABIA CONSIGNADO EL CLIENTE</t>
  </si>
  <si>
    <t xml:space="preserve">CRA 36 # 1C - 13 </t>
  </si>
  <si>
    <t>DIGITAX EMPRESARIAL - Alejandro Yela o Orlando Villamil</t>
  </si>
  <si>
    <t xml:space="preserve">suministro e instalación de fjente regulada 12v 5A con antirremnente incorporado y boton no touch </t>
  </si>
  <si>
    <t xml:space="preserve">fuente y boton no touch </t>
  </si>
  <si>
    <t>CALLE 81H BIS # 77 - 51</t>
  </si>
  <si>
    <t xml:space="preserve">BLOQUE A - 201 </t>
  </si>
  <si>
    <t>apertura</t>
  </si>
  <si>
    <t>revisión cerradura antipanico NO SE REALIZO TRABAJO PORQUE LOS ENCARGADOS NO SABIAN LO QUE TOCABA HACER TENIAN DIFERENTES CONCEPTOS DEL ARREGLO DE LA CERRADURA</t>
  </si>
  <si>
    <t xml:space="preserve">CRA 72 # 127D - 75 </t>
  </si>
  <si>
    <t xml:space="preserve">COLINAGRO SEDE NORTE </t>
  </si>
  <si>
    <t xml:space="preserve">ajuste y nivelación puerta en vidrio </t>
  </si>
  <si>
    <t>CALLE 84A # 12 - 18</t>
  </si>
  <si>
    <t>MABA SAS - Lorena Pedraza</t>
  </si>
  <si>
    <t>OF 501</t>
  </si>
  <si>
    <t>revision control de acceso</t>
  </si>
  <si>
    <t>AUTOPISTA MEDELLIN KM 3,4 VIA BOGOTÁ - SIBERIA CENTRO EMPRESARIAL METROPOLITANO EDIFICIO CEN</t>
  </si>
  <si>
    <t>EDUCAR EDITORES - Katerin Gómez</t>
  </si>
  <si>
    <t xml:space="preserve">4 PISO </t>
  </si>
  <si>
    <t>cotización mantenimiento puertas de vidrio</t>
  </si>
  <si>
    <t>CALLE 137 # 12B - 70</t>
  </si>
  <si>
    <t>Katerin Rosas</t>
  </si>
  <si>
    <t>T 1 - 204</t>
  </si>
  <si>
    <t>ajuste de puerta de balcon</t>
  </si>
  <si>
    <t>CRA 19C # 91 - 63</t>
  </si>
  <si>
    <t>DENTSU - Luisa Fernanda</t>
  </si>
  <si>
    <t>2 PISO</t>
  </si>
  <si>
    <t>parqueadero</t>
  </si>
  <si>
    <t>CRA 30 # 25A - 31</t>
  </si>
  <si>
    <t>Felipe Garcia</t>
  </si>
  <si>
    <t>LOCAL 207</t>
  </si>
  <si>
    <t>2 aperturas y un cambio de guardas</t>
  </si>
  <si>
    <t>DIAG 81I # 74B - 20</t>
  </si>
  <si>
    <t>CR MINUTO DE DIOS</t>
  </si>
  <si>
    <t>ajuste de electroiman y brazo hidraulico</t>
  </si>
  <si>
    <t>CALLE 65 # 2 - 63</t>
  </si>
  <si>
    <t>cotización instalación de 2 electroimanes y 2 brazos hidraulicos</t>
  </si>
  <si>
    <t>CRA 140 # 148 - 07</t>
  </si>
  <si>
    <t>JENOS PIZZA -Steven/Jhoana</t>
  </si>
  <si>
    <t>LOCAL 290</t>
  </si>
  <si>
    <t>revisión puerta de vidrio</t>
  </si>
  <si>
    <t>CRA 5 # 79 - 35</t>
  </si>
  <si>
    <t>Ines Elvira Rubiano</t>
  </si>
  <si>
    <t>ajuste de brazos hidraulicos alacena</t>
  </si>
  <si>
    <t>CALLE 90 # 19A - 46</t>
  </si>
  <si>
    <t xml:space="preserve">JARDINES DE PAZ </t>
  </si>
  <si>
    <t xml:space="preserve">PISO 2 </t>
  </si>
  <si>
    <t xml:space="preserve">instalacuon platina para puerta de vidrio con Omar </t>
  </si>
  <si>
    <t xml:space="preserve">platina y tornillos </t>
  </si>
  <si>
    <t>CALLE 71B # 28 -36</t>
  </si>
  <si>
    <t>ORGANIZACIÓN SINGPRO SAS</t>
  </si>
  <si>
    <t xml:space="preserve">revision puerta corrediza vehicular </t>
  </si>
  <si>
    <t xml:space="preserve">CALLE 104A # 19A - 63 </t>
  </si>
  <si>
    <t xml:space="preserve">Alejandra </t>
  </si>
  <si>
    <t>cambio de cilinsro llave especial (se cruza el pago de jg con servicos en efevtivo para jk )</t>
  </si>
  <si>
    <t xml:space="preserve">cilindro kl </t>
  </si>
  <si>
    <t xml:space="preserve">CRA 33 # 13 - 35 </t>
  </si>
  <si>
    <t xml:space="preserve">Gustavo o Fredy Valencia </t>
  </si>
  <si>
    <t xml:space="preserve">EMPRESA </t>
  </si>
  <si>
    <t xml:space="preserve">revisioón para cotizacion arreglo puertas de vidrio </t>
  </si>
  <si>
    <t>CRA 7 # 17 - 91 CHIA</t>
  </si>
  <si>
    <t>CONJUNTO VALPARAISO CHIA</t>
  </si>
  <si>
    <t>revisión tarjeta electronica nice para brazos electromecanicos</t>
  </si>
  <si>
    <t>CRA 20 # 118 - 34/54</t>
  </si>
  <si>
    <t>IGLESIA CRISTIANA CARISMATICA TABERNÁCULO DE LA FE</t>
  </si>
  <si>
    <t>revisión puerta se vidrio para cotizacion arreglo</t>
  </si>
  <si>
    <t>CRA 51A # 37 - 21 SUR</t>
  </si>
  <si>
    <t xml:space="preserve">EDIFICIO SAN CARLOS </t>
  </si>
  <si>
    <t>reprogramación de motor acces matic puerta elevadiza</t>
  </si>
  <si>
    <t>suministro e instalación de platina para soporte pivote aereo puerta de vidrio con Omar</t>
  </si>
  <si>
    <t xml:space="preserve">pintura en spray y tornilleria </t>
  </si>
  <si>
    <t>CRA 11 # 84 - 09</t>
  </si>
  <si>
    <t>AMADEUS - Rosalba</t>
  </si>
  <si>
    <t>6 PISO</t>
  </si>
  <si>
    <t xml:space="preserve">cotización </t>
  </si>
  <si>
    <t>CALLE 93 # 19 - 55</t>
  </si>
  <si>
    <t>BET365</t>
  </si>
  <si>
    <t xml:space="preserve">cotización arreglo puertas de vidrio </t>
  </si>
  <si>
    <t xml:space="preserve">suministro e instalación de fuente regulada 12v - 5a y bateria de respaldo </t>
  </si>
  <si>
    <t>fuente y bateria</t>
  </si>
  <si>
    <t>CRA 11 # 67D SUR - 65</t>
  </si>
  <si>
    <t>CONJUNTO MIRADOR DEL PORTAL 2</t>
  </si>
  <si>
    <t>revisión puerta de vidrio entrada torre 2</t>
  </si>
  <si>
    <t>CALLE 95 # 13 - 35</t>
  </si>
  <si>
    <t>FAMOC</t>
  </si>
  <si>
    <t xml:space="preserve">revision motor acces matic entrada vehicular corrediza </t>
  </si>
  <si>
    <t>CALLE 83 # 16A - 44</t>
  </si>
  <si>
    <t>EDIFICIO CIMA - Mauricio</t>
  </si>
  <si>
    <t xml:space="preserve">ADMINISTRACIÓN </t>
  </si>
  <si>
    <t>anuste de puerta de vidrio con Omar</t>
  </si>
  <si>
    <t>CALLE 22 # 44A - 62</t>
  </si>
  <si>
    <t>EDIFICO EL ROBLE</t>
  </si>
  <si>
    <t>segun señora ya lo habian hecho el sabado anterior</t>
  </si>
  <si>
    <t>TRV 1A # 56 - 62</t>
  </si>
  <si>
    <t>Liliana Cuevas Lopez</t>
  </si>
  <si>
    <t>reprogramcion cerradura digital</t>
  </si>
  <si>
    <t xml:space="preserve">CALLE 93A # 10 - 54 </t>
  </si>
  <si>
    <t xml:space="preserve">Ana Zapata </t>
  </si>
  <si>
    <t xml:space="preserve">garantía instalación electroiman </t>
  </si>
  <si>
    <t>CRA 50 # 102 - 06</t>
  </si>
  <si>
    <t xml:space="preserve">Alberto </t>
  </si>
  <si>
    <t xml:space="preserve">ajuste de puerta de vidrio templado corrediza  </t>
  </si>
  <si>
    <t>CALLE 9 # 36 - 80</t>
  </si>
  <si>
    <t>Javier Ariza</t>
  </si>
  <si>
    <t>LOCAL</t>
  </si>
  <si>
    <t xml:space="preserve">cambió de guardas y ajuste de puerta de vidrio </t>
  </si>
  <si>
    <t xml:space="preserve">parqueadero </t>
  </si>
  <si>
    <t>CALLE 76 # 71 - 78</t>
  </si>
  <si>
    <t xml:space="preserve">Ray Ramírez </t>
  </si>
  <si>
    <t xml:space="preserve">cambió de guardas </t>
  </si>
  <si>
    <t>CRA 54 # 153 - 75</t>
  </si>
  <si>
    <t>Meli Gonzales</t>
  </si>
  <si>
    <t>cotización arreglo puerta de balcon</t>
  </si>
  <si>
    <t>CRA 15 # 92 - 70</t>
  </si>
  <si>
    <t>JARDINES DE PAZ</t>
  </si>
  <si>
    <t xml:space="preserve">302 - 502 </t>
  </si>
  <si>
    <t>suministro e instalación de 2 bisagras de piso sepeedy y cambio de esquinero y bronce para botella con Omar</t>
  </si>
  <si>
    <t>bisagras de piso esquinero y instalacion de bronce en botllea de acero y transporte</t>
  </si>
  <si>
    <t>CALLE 39 # 16 - 25</t>
  </si>
  <si>
    <t>COWORKING</t>
  </si>
  <si>
    <t xml:space="preserve">CASA </t>
  </si>
  <si>
    <t xml:space="preserve">revision sistema de control de acceso </t>
  </si>
  <si>
    <t>CRA 57 # 119A - 60</t>
  </si>
  <si>
    <t>Diana Marcela Fino</t>
  </si>
  <si>
    <t>1512-T3</t>
  </si>
  <si>
    <t xml:space="preserve">programación de cerradura yale electrónica y cmbio de guardas </t>
  </si>
  <si>
    <t xml:space="preserve">CRA 83 # 25B - 05 </t>
  </si>
  <si>
    <t>Edilsa</t>
  </si>
  <si>
    <t xml:space="preserve">reprogramación lector de trjetas y venta de 2 tokens </t>
  </si>
  <si>
    <t xml:space="preserve">GARANTÍA juste de guaya puerta elevadiza </t>
  </si>
  <si>
    <t xml:space="preserve">CRA 13A # 98 - 75 </t>
  </si>
  <si>
    <t>APPGATE</t>
  </si>
  <si>
    <t>revisión puerta de vidrio y boton no touch</t>
  </si>
  <si>
    <t xml:space="preserve">DIAG 60A # 22A - 63 </t>
  </si>
  <si>
    <t>SITECH</t>
  </si>
  <si>
    <t>revisión de motor corredizo entrada vehicular</t>
  </si>
  <si>
    <t xml:space="preserve">suministro e instalación de 2 bisagras de piso speedy m25 y 2 bases para zócalo y siliconado de zócalo inferior de 2 puertas con Omar </t>
  </si>
  <si>
    <t xml:space="preserve">2 bisagras de piso speedy m25 y 2 bases para zócalo y una silocona </t>
  </si>
  <si>
    <t>desmonte de 2 puertas de balcon y cambio de 4 rodachinas con omar</t>
  </si>
  <si>
    <t xml:space="preserve">2 rodaimientos </t>
  </si>
  <si>
    <t>TRV 76 # 1F - 53</t>
  </si>
  <si>
    <t xml:space="preserve">ENTRDA PARQUEADERO </t>
  </si>
  <si>
    <t>apertura de candado</t>
  </si>
  <si>
    <t>mantenimiento puerta corrediza entrada vehicular y cambio de rodamientos guia de piso con Omar</t>
  </si>
  <si>
    <t xml:space="preserve">GARANTIA puerta descolgada </t>
  </si>
  <si>
    <t>CRA 74 # 91 - 35</t>
  </si>
  <si>
    <t xml:space="preserve">cambio de guardas </t>
  </si>
  <si>
    <t>CALLE 113 # 7 - 45</t>
  </si>
  <si>
    <t>NACIONES UNIDAS ALTO COMISIONADO PARA LOS DERECHOS HUMANOS OFICINA EN COLOMBIA - Diana Carolina Triana Romero</t>
  </si>
  <si>
    <t>OFICINA -1101 TORRE B</t>
  </si>
  <si>
    <t xml:space="preserve">cotización instalación puerta de vidrio </t>
  </si>
  <si>
    <t xml:space="preserve">CALLE 98F SUR # 1 - 18 </t>
  </si>
  <si>
    <t xml:space="preserve">ajuste de motor elevadizo </t>
  </si>
  <si>
    <t xml:space="preserve">CRA 69G # 69 - 45 </t>
  </si>
  <si>
    <t xml:space="preserve">EDIFICIO </t>
  </si>
  <si>
    <t xml:space="preserve">reprogramacion de controles y ajuste de lamina </t>
  </si>
  <si>
    <t xml:space="preserve">CRA 48 # 124 - 21 </t>
  </si>
  <si>
    <t xml:space="preserve">revisión electroiman </t>
  </si>
  <si>
    <t>HOSPITAL SAN RAFAEL DE FACATATIVA</t>
  </si>
  <si>
    <t>Wilson Machado</t>
  </si>
  <si>
    <t>HOSPITAL</t>
  </si>
  <si>
    <t>reprogramación de cerradura electronica</t>
  </si>
  <si>
    <t xml:space="preserve">CRA 7C # 125 - 45 </t>
  </si>
  <si>
    <t xml:space="preserve">Valentina </t>
  </si>
  <si>
    <t xml:space="preserve">apertura </t>
  </si>
  <si>
    <t>CALLE 152 # 13 - 10</t>
  </si>
  <si>
    <t>PLAZUELA DE ASIS - Liliana</t>
  </si>
  <si>
    <t>visita para revisar brazos electromecánicos</t>
  </si>
  <si>
    <t>DIAG 92 # 4A - 30 DIRECCION ANTIGUA</t>
  </si>
  <si>
    <t>CASA EMBAJADORA DE MEXICO</t>
  </si>
  <si>
    <t>cambio de fuente 5a 12v, receptora de controles con un control terminado el 3 de abril del 2024</t>
  </si>
  <si>
    <t>fuente , unidad de controles con un control y buzzer de 12v</t>
  </si>
  <si>
    <t>CRA 43A # 24D - 07</t>
  </si>
  <si>
    <t xml:space="preserve">mantenimiento preventivo brazo electromecánico entrada vehicular ppa </t>
  </si>
  <si>
    <t>AMADEUS</t>
  </si>
  <si>
    <t>instalación de tope de piso y pegado de 3 letreros con trabasil</t>
  </si>
  <si>
    <t>tope de piso</t>
  </si>
  <si>
    <t xml:space="preserve">CALLE 129 # 56C - 34 </t>
  </si>
  <si>
    <t>CASA IBÀÑEZ</t>
  </si>
  <si>
    <t xml:space="preserve">venta y programación de 10 tokens </t>
  </si>
  <si>
    <t>tokens</t>
  </si>
  <si>
    <t>instalación de balisa luminosa y sonora con JK</t>
  </si>
  <si>
    <t>FAMOC-Cristian</t>
  </si>
  <si>
    <t xml:space="preserve">reseteo puesta en funcionamiento de puerta entrada principal, cambio de pila control remoto y puesta en funcionamiento  de barrera discapacitados </t>
  </si>
  <si>
    <t xml:space="preserve">ORGANIZACIÓN CARDENAS </t>
  </si>
  <si>
    <t xml:space="preserve">venta e instalación de fuente regulada 12v 5 amperios con salida para carga de batería </t>
  </si>
  <si>
    <t>fuente 12v 5a</t>
  </si>
  <si>
    <t>CRA 13A # 98 - 35</t>
  </si>
  <si>
    <t xml:space="preserve">instación de boton no touch </t>
  </si>
  <si>
    <t>boton no touch</t>
  </si>
  <si>
    <t>CALLE 113 # 7 - 21</t>
  </si>
  <si>
    <t>EMBAJADA DE MEXICO - Marisol</t>
  </si>
  <si>
    <t>2 PISO TORRE A</t>
  </si>
  <si>
    <t xml:space="preserve">ajuste de puerta en vidrio entrada principal (en prueba por 15 dias) </t>
  </si>
  <si>
    <t>GARANTIA del tope le rompieron el tornillo</t>
  </si>
  <si>
    <t>MIRADOR DEL PORTAL 2</t>
  </si>
  <si>
    <t>venta e instalación de bisagra de piso con bronce para bisagra con Omar</t>
  </si>
  <si>
    <t xml:space="preserve">bisagra de piso y bronce para bisagra </t>
  </si>
  <si>
    <t>ajuste y graduación de puerta en vidrio con botella seccionada</t>
  </si>
  <si>
    <t xml:space="preserve">CALLE 113 # 7 - 45 </t>
  </si>
  <si>
    <t>Diana Triana</t>
  </si>
  <si>
    <t>1101 TORRE B</t>
  </si>
  <si>
    <t xml:space="preserve">instalación de dos puertas de vidrio von Omar finalizado 17 de abril </t>
  </si>
  <si>
    <t>tira de 6 metros en u de aluminio, tira de 6 metros en L de añumino, estuco y parqueadero</t>
  </si>
  <si>
    <t xml:space="preserve">EDIFICIO CHICO 97 </t>
  </si>
  <si>
    <t xml:space="preserve">acompañamiento para certificación puertas vehiculares </t>
  </si>
  <si>
    <t xml:space="preserve">AV AMERICAS # 69C - 84 </t>
  </si>
  <si>
    <t xml:space="preserve">revision motor corredizo </t>
  </si>
  <si>
    <t>CRA 7 # 27 - 18</t>
  </si>
  <si>
    <t>revisión puerta vehicular</t>
  </si>
  <si>
    <t>instalación de motor corredizo y puesta en funcionamiento con fotoceldas</t>
  </si>
  <si>
    <t>TRV 19A # 98 - 28</t>
  </si>
  <si>
    <t xml:space="preserve">visita para cotización instalación de electroimán </t>
  </si>
  <si>
    <t xml:space="preserve">CALLE 98 # 70 - 91 </t>
  </si>
  <si>
    <t xml:space="preserve">HEIMCORE - Sergio Fuentes </t>
  </si>
  <si>
    <t xml:space="preserve">instalación de electroiman </t>
  </si>
  <si>
    <t>VEREDA SALITRE SECTOR CHOCOLATERO - LA CALERA</t>
  </si>
  <si>
    <t>CASA 13</t>
  </si>
  <si>
    <t xml:space="preserve">cotización cambio de kit de brazos electromecanicos </t>
  </si>
  <si>
    <t>CALLE 116 # 9 - 54</t>
  </si>
  <si>
    <t xml:space="preserve">Fredy </t>
  </si>
  <si>
    <t>visita para cotización instalación de lector de tarjetas</t>
  </si>
  <si>
    <t>reprogramción de cerradura biometrica samsung cambio de clabe y huellas</t>
  </si>
  <si>
    <t>CRA 7 # 152C - 20</t>
  </si>
  <si>
    <t>FAES FARMA - Niyire</t>
  </si>
  <si>
    <t>TORRE E PISO 36</t>
  </si>
  <si>
    <t xml:space="preserve">mantenimiento preventivo puertas de vidrio con Omar </t>
  </si>
  <si>
    <t>parqueadero y aceite</t>
  </si>
  <si>
    <t>CRA 19 # 131A - 30</t>
  </si>
  <si>
    <t>mantenimiento preventivo puertas de vidrio con Omar  iniciado el 24 de abril terminado el 30 de abril 2024</t>
  </si>
  <si>
    <t xml:space="preserve">visita para certificacion puerta vehicular entrada zotano </t>
  </si>
  <si>
    <t>CALLE 25B # 70B - 50</t>
  </si>
  <si>
    <t xml:space="preserve">Edilberto </t>
  </si>
  <si>
    <t>TORRE 3 1202</t>
  </si>
  <si>
    <t>reonstalaciode cerradura</t>
  </si>
  <si>
    <t>CALLE 113 # 13 -46</t>
  </si>
  <si>
    <t xml:space="preserve">venta e instalacion de cerraduras para escritorio llave tetra </t>
  </si>
  <si>
    <t>3 cerraduras croix llave tetra para escritorio</t>
  </si>
  <si>
    <t>CALLE 169a # 55A - 49</t>
  </si>
  <si>
    <t>CONJUNTO EL RELOJ</t>
  </si>
  <si>
    <t>cotización mantenimiento de 3 puertas vehiculares e instalación de un kit de brazo y tarjeta</t>
  </si>
  <si>
    <t>CALLE 69 # 68C - 36</t>
  </si>
  <si>
    <t>Sandra</t>
  </si>
  <si>
    <t>revision motor puerta levadiza</t>
  </si>
  <si>
    <t xml:space="preserve">CRA 10 # 18 - 65 SUR </t>
  </si>
  <si>
    <t>cotización mantenimiento preventivo de puerta levadiza</t>
  </si>
  <si>
    <t xml:space="preserve">MIRADOR DEL PORTAL 2 </t>
  </si>
  <si>
    <t xml:space="preserve">revision puerta peatonal y cotizacion de brazos electromecqnicos </t>
  </si>
  <si>
    <t>CRA 52A # 173 - 06</t>
  </si>
  <si>
    <t xml:space="preserve">Jose Villalobos </t>
  </si>
  <si>
    <t xml:space="preserve">mantenimiento preventivo de brazo electrmecanico ppa </t>
  </si>
  <si>
    <t xml:space="preserve">CRA 13 # 75 - 83 </t>
  </si>
  <si>
    <t xml:space="preserve">FAMOC - Cristian </t>
  </si>
  <si>
    <t xml:space="preserve">revision brazo ppa </t>
  </si>
  <si>
    <t>TRV 69B # 9D - 85</t>
  </si>
  <si>
    <t xml:space="preserve">Francisco </t>
  </si>
  <si>
    <t>cotización ajuste de puerta vehucular</t>
  </si>
  <si>
    <t>ORGANIZACIÓN CÁRDENAS - Mariluz</t>
  </si>
  <si>
    <t xml:space="preserve">2 PISO </t>
  </si>
  <si>
    <t>desmonte de puerta en vidrio y cambio de base pivotante con pibote con Omar</t>
  </si>
  <si>
    <t>CALLE 66B # 70 - 40</t>
  </si>
  <si>
    <t>EDIFICIO WASICHAY</t>
  </si>
  <si>
    <t xml:space="preserve">cotizacion arreglo puerta de vidrio </t>
  </si>
  <si>
    <t xml:space="preserve">suministro e instalación de fuente 12v 5a para controladora alarma ppa </t>
  </si>
  <si>
    <t xml:space="preserve">fuente 12v 5a </t>
  </si>
  <si>
    <t>CRA 45 # 58A - 94</t>
  </si>
  <si>
    <t xml:space="preserve">Reinaldo Soler </t>
  </si>
  <si>
    <t xml:space="preserve">101 - ADMINISTRACIÓN </t>
  </si>
  <si>
    <t xml:space="preserve">reprogramacion controles y recorrido motor corredizo acces matic </t>
  </si>
  <si>
    <t>DIAG 81 I # 74B - 20</t>
  </si>
  <si>
    <t>BL E - 312</t>
  </si>
  <si>
    <t>CRA 7B # 138 - 40</t>
  </si>
  <si>
    <t>Mauricio Sepulveda</t>
  </si>
  <si>
    <t>CASA 5</t>
  </si>
  <si>
    <t xml:space="preserve">mantenimiento ajuste de cadena y reprogramación de motor </t>
  </si>
  <si>
    <t>CALLE 5 # 3 - 160</t>
  </si>
  <si>
    <t>Claudia Figueroa</t>
  </si>
  <si>
    <t>cotizacion mantenimiento puertas interior 4 y 9</t>
  </si>
  <si>
    <t>FAES FARMA</t>
  </si>
  <si>
    <t>PISO 36</t>
  </si>
  <si>
    <t xml:space="preserve">visita para cotizar arreglo de sillas CANCELARON LA VISITA DESDE EL JUEVES NO MICHELLA NO AVISO </t>
  </si>
  <si>
    <t xml:space="preserve">VIA LA CALERA SECTOR EL CHOCOLATERO </t>
  </si>
  <si>
    <t>Merly Esther</t>
  </si>
  <si>
    <t>CASA 18</t>
  </si>
  <si>
    <t>revsion de motor levadizo scorpion 900 acces matic</t>
  </si>
  <si>
    <t>revision motor puerta vehicular(EL MOTOR OTRA VEZ ROMPIO LA RUEDA DE TRANSMISION SE EVIDENCIA MAL MANEJO)</t>
  </si>
  <si>
    <t>CALLE 71 # 28A - 11</t>
  </si>
  <si>
    <t>Braheam Castro Herrera</t>
  </si>
  <si>
    <t>cotización ajuste motores puerta corrediza y puerta peatonal</t>
  </si>
  <si>
    <t>cambiio de monedas de 2" para puerta de vidrio entrada principal con Omar</t>
  </si>
  <si>
    <t>CRA 37 # 7 - 49</t>
  </si>
  <si>
    <t>POLLO ANDINO</t>
  </si>
  <si>
    <t xml:space="preserve">toma de medidas para vidrio bllindado </t>
  </si>
  <si>
    <t>CRA 13A # 98 - 75</t>
  </si>
  <si>
    <t>EASY SOLUTION - APP GATE</t>
  </si>
  <si>
    <t>PISO 6</t>
  </si>
  <si>
    <t>pospuesto por falta de pago seguridad social</t>
  </si>
  <si>
    <t xml:space="preserve">CRA 11 # 87 - 51 </t>
  </si>
  <si>
    <t>PISO 8</t>
  </si>
  <si>
    <t>desmonte de 2 puertas de vidrio y cambio de 2 bases para bisagra y 2 bases para pivote y mantenimiento de bisagras con Omar</t>
  </si>
  <si>
    <t xml:space="preserve">2 bases para bisagra y 2 bases para pivote </t>
  </si>
  <si>
    <t>CALLE 6C # 82 - 38</t>
  </si>
  <si>
    <t xml:space="preserve">CONJUNTO RESIDENCIAL BISQUE DE LAS AMÉRICAS </t>
  </si>
  <si>
    <t>cotizacion mantenimiento puertas interior 1 al 10</t>
  </si>
  <si>
    <t>TRV 56A # 76 - 30</t>
  </si>
  <si>
    <t xml:space="preserve">CONJUNTO MULTIFAMILIAR 12 DE OCTUBRE </t>
  </si>
  <si>
    <t>CALLE 145A # 21 - 48</t>
  </si>
  <si>
    <t xml:space="preserve">EDIFICIO MYOSOTIS - Carmen Galvis </t>
  </si>
  <si>
    <t>mantenimiento a 5 cerraduras de alcoba</t>
  </si>
  <si>
    <t xml:space="preserve">CRA 7 # 71 - 52 </t>
  </si>
  <si>
    <t xml:space="preserve">Diego Penagos </t>
  </si>
  <si>
    <t xml:space="preserve">TORRE A - 502 </t>
  </si>
  <si>
    <t xml:space="preserve">ajuste de 2 cajoneros con trampa </t>
  </si>
  <si>
    <t xml:space="preserve">PARQUE INDUSTRIAL CELTA TRADE MARK </t>
  </si>
  <si>
    <t xml:space="preserve">VINYL COLORS - Alexander Cajamarca </t>
  </si>
  <si>
    <t>LOTE 58 - B</t>
  </si>
  <si>
    <t xml:space="preserve">suministro y programación control remoto de micromotores led verde </t>
  </si>
  <si>
    <t xml:space="preserve">control remoto </t>
  </si>
  <si>
    <t xml:space="preserve">KM 7 VIA SI ERIA COTA PORLA CONEJERA CARRERA 135 HACIENDA EL CANDIL </t>
  </si>
  <si>
    <t>Jordan Cierra</t>
  </si>
  <si>
    <t>revisión brazos electromecánicos bft</t>
  </si>
  <si>
    <t>CONJUNTO RESIDENCIAL NOGALES RESERVADO CAJICA</t>
  </si>
  <si>
    <t xml:space="preserve">suministro e instalación de bisagra de piso y esquinero para bisagra con Omar </t>
  </si>
  <si>
    <t xml:space="preserve">bisagra y esquinero </t>
  </si>
  <si>
    <t xml:space="preserve">CONJUNTO MULTIFAMILIAR MINUTO DE DIOS </t>
  </si>
  <si>
    <t xml:space="preserve">cambio de 2 chumaceras entrada peatonal </t>
  </si>
  <si>
    <t>CRA 59D # 91 - 84</t>
  </si>
  <si>
    <t>ajuste de puerta corrdiza con motor acces matic con Oscar</t>
  </si>
  <si>
    <t xml:space="preserve">CALLE 116 # 15B - 94 </t>
  </si>
  <si>
    <t xml:space="preserve">SAMSUNG </t>
  </si>
  <si>
    <t xml:space="preserve">LOCAL </t>
  </si>
  <si>
    <t xml:space="preserve">revisión lectora de tarjetas </t>
  </si>
  <si>
    <t>CONJUNTO PLAZUELA DE ASIS</t>
  </si>
  <si>
    <t xml:space="preserve">mantenimiento y ajuste de puertas parqueadero para certificación con JK y Óscar iniciado 31 de mayo de 2024 y finalizado el 4 de junio </t>
  </si>
  <si>
    <t>POLLO ANDINO - Harold</t>
  </si>
  <si>
    <t xml:space="preserve">visita para cotización de cerradura de seguridad grande </t>
  </si>
  <si>
    <t>COLINAGRO SEDE NORTE - Adriana Jimenéz</t>
  </si>
  <si>
    <t>visita para cotización de arreglo ventana de aluminio</t>
  </si>
  <si>
    <t>CALLE 102 # 70 -14</t>
  </si>
  <si>
    <t>Vanessa</t>
  </si>
  <si>
    <t>instalacón de cerradura electronica acces matic</t>
  </si>
  <si>
    <t xml:space="preserve">CRA 103A # 22 - 60 </t>
  </si>
  <si>
    <t>EDIFICIO KIDRON - Elizabeth</t>
  </si>
  <si>
    <t>manteniemiento preventivo de puerta en vidrio entrada principal y ajuste de puerta en aluminio entrada parqueadero con Omaar</t>
  </si>
  <si>
    <t>CONJUNTO RESIDENCIAL MIRADOR DEL PORTAL 2 - Helen Vega</t>
  </si>
  <si>
    <t xml:space="preserve">suministro e instalación de bisagra de piso speedy con cambio de base para bisagra con Omar </t>
  </si>
  <si>
    <t xml:space="preserve">bisagra de piso m60 y base en bronce para bisagra </t>
  </si>
  <si>
    <t xml:space="preserve">FAMOC - Mauricio </t>
  </si>
  <si>
    <t xml:space="preserve">visita para revision de puerta entrada principal </t>
  </si>
  <si>
    <t xml:space="preserve">cambio de brazos para puerta en aluminio </t>
  </si>
  <si>
    <t xml:space="preserve">brazos para ventana de aluminio </t>
  </si>
  <si>
    <t>CRA 21 BIS # 104A - 15</t>
  </si>
  <si>
    <t xml:space="preserve">ajuste de cerradura y reprogramación de brazo hidráulico </t>
  </si>
  <si>
    <t xml:space="preserve">mantenimiento preventivo para peurta automatica entrada peatonal acces matic </t>
  </si>
  <si>
    <t>CALLE 39BIS B # 29- 52</t>
  </si>
  <si>
    <t xml:space="preserve">Héctor Castiblanco </t>
  </si>
  <si>
    <t xml:space="preserve">mantenimiento ajusste y reprogramación de motor levadizo liftmaster </t>
  </si>
  <si>
    <t>GARANTIA TORRE 4</t>
  </si>
  <si>
    <t xml:space="preserve">CALLE 5 # 3E - 160 </t>
  </si>
  <si>
    <t>NOGALES RESERVADO CAJICA - Claudia Figueroa</t>
  </si>
  <si>
    <t xml:space="preserve">cambió de bisagra de piso y base en bronce para zocalo con Omar torre A </t>
  </si>
  <si>
    <t xml:space="preserve">bisagra de puso m25 y base para bisagra </t>
  </si>
  <si>
    <t>CALLE 45 # 45 - 47</t>
  </si>
  <si>
    <t xml:space="preserve">Martha </t>
  </si>
  <si>
    <t>TORRE 2 - 703</t>
  </si>
  <si>
    <t>suministro e instalación de cerradura croix pequeña llave tetra</t>
  </si>
  <si>
    <t xml:space="preserve">cerradura croix pequeña </t>
  </si>
  <si>
    <t xml:space="preserve">destrabe maquina registradora antigua </t>
  </si>
  <si>
    <t>CALLE 27 SUR # 29C - 73</t>
  </si>
  <si>
    <t xml:space="preserve">Alejandro </t>
  </si>
  <si>
    <t xml:space="preserve">revision sistema  de control de acceso </t>
  </si>
  <si>
    <t xml:space="preserve">CRA 8F # 166 - 78 </t>
  </si>
  <si>
    <t>Yenny</t>
  </si>
  <si>
    <t>TORRE 5 - 404</t>
  </si>
  <si>
    <t xml:space="preserve">venta e instalación de cerradura de pomo metailico entrada principal </t>
  </si>
  <si>
    <t xml:space="preserve">cerradura </t>
  </si>
  <si>
    <t xml:space="preserve">pegado de tapa electroiman con trabasil pendiente de la cotización </t>
  </si>
  <si>
    <t>pegante trabasil</t>
  </si>
  <si>
    <t xml:space="preserve">CRA 69B # 24 - 17 SUR </t>
  </si>
  <si>
    <t>MOGOTAX SAS</t>
  </si>
  <si>
    <t>suministro e instalación de brazo hidráulico de 80kg</t>
  </si>
  <si>
    <t>PLAZUELA DE ASIS</t>
  </si>
  <si>
    <t xml:space="preserve">visita para certificación entradas vehiculares </t>
  </si>
  <si>
    <t>CRA 62 # 172 - 41</t>
  </si>
  <si>
    <t>CASA CURA</t>
  </si>
  <si>
    <t xml:space="preserve">revision puerta entrada vehicular </t>
  </si>
  <si>
    <t xml:space="preserve">EASY SOLUTIONS - APPGATE </t>
  </si>
  <si>
    <t xml:space="preserve">mantenimiento de 3 puertas con brazo hidráulico </t>
  </si>
  <si>
    <t xml:space="preserve">Braheam </t>
  </si>
  <si>
    <t>mantenimiento de dos puertas corredizas con motor corredizo acces Matic y cambio de rodamientos en hierro y soldadura de topes con Omar inciado el 27 de junio de 2024 y finalizado el 28 de junio de 2024</t>
  </si>
  <si>
    <t xml:space="preserve">CALLE 27SUR # 29C - 73 </t>
  </si>
  <si>
    <t xml:space="preserve">EIGHTY SEVEN - Alejandro </t>
  </si>
  <si>
    <t xml:space="preserve">instalación de brazo hidráulico, fuente de 12v 5a, unidad de controles de 2 salidas, 3 Controles inalámbricos, antirremanente con sensor de puerta abierta </t>
  </si>
  <si>
    <t xml:space="preserve">fuente 12v 5a, caja plastica de 20x20, unidad de contrles de 2 salidas y 3 Controles inalambricos, brazo hidráulico, antirremanente, cable </t>
  </si>
  <si>
    <t xml:space="preserve">GARANTÍA </t>
  </si>
  <si>
    <t xml:space="preserve">soldada de base motor electromecánico y cambio de cable motor </t>
  </si>
  <si>
    <t xml:space="preserve">GARANTÍA reinstalado de tope de piso </t>
  </si>
  <si>
    <t xml:space="preserve">POLLO ANDINO - Harold </t>
  </si>
  <si>
    <t xml:space="preserve">suministro e instalación de cerradura de seguridad con manijas </t>
  </si>
  <si>
    <t>CARRERA 21 # 10 - 07</t>
  </si>
  <si>
    <t xml:space="preserve">Nayeth </t>
  </si>
  <si>
    <t xml:space="preserve">OFICINA 503 </t>
  </si>
  <si>
    <t xml:space="preserve">ajuste de manija puerta de vidrio </t>
  </si>
  <si>
    <t xml:space="preserve">CALLE 131A # 9A - 83 </t>
  </si>
  <si>
    <t xml:space="preserve">EDIFICIO CAMINO DEL COUNTRY - Luis Antonio Acevedo </t>
  </si>
  <si>
    <t xml:space="preserve">visita para cotización instalación kit de brazo electromecanico entrada parqueadero </t>
  </si>
  <si>
    <t>CRA 23 # 4A - 13</t>
  </si>
  <si>
    <t xml:space="preserve">CONJUNTO ALTA VISTA - Edith García </t>
  </si>
  <si>
    <t xml:space="preserve">suministro e instalación de juego de fotoceldas y puesta en funcionamiento motor corredizo faac </t>
  </si>
  <si>
    <t xml:space="preserve">juego de fotoceldas </t>
  </si>
  <si>
    <t xml:space="preserve">CRA 11 # 67D - 65 SUR </t>
  </si>
  <si>
    <t xml:space="preserve">MIRADOR DEL PORTAL </t>
  </si>
  <si>
    <t xml:space="preserve">visita para cotización mantenimiento puertas de vidrio entrada interores </t>
  </si>
  <si>
    <t>vechura de llaves cerradura motor corredizo faac</t>
  </si>
  <si>
    <t>duplicado</t>
  </si>
  <si>
    <t>CALLE 85 # 19A - 37</t>
  </si>
  <si>
    <t>DELI - Carolina Sanchez</t>
  </si>
  <si>
    <t>LOCAL 3</t>
  </si>
  <si>
    <t>visita para cotización hechura de puerta en vidrio</t>
  </si>
  <si>
    <t xml:space="preserve">suministro e instalación de esquineros en acero para bisagra de piso y pivotante puerta de vidrio </t>
  </si>
  <si>
    <t>2 esquineros en cero novoglass</t>
  </si>
  <si>
    <t>EDIFICIO ESTIBALIZ</t>
  </si>
  <si>
    <t>soldado de base y reprogramación de brazo accesmatic</t>
  </si>
  <si>
    <t>CRA 12 # 97 - 80</t>
  </si>
  <si>
    <t xml:space="preserve">EDIFICIO 97 PUNTO EMPRESARIAL </t>
  </si>
  <si>
    <t xml:space="preserve">ajuate de puerta automática entrada principal </t>
  </si>
  <si>
    <t xml:space="preserve">TRV 72A BIS # 1 - 82 </t>
  </si>
  <si>
    <t xml:space="preserve">EDIFICIO VUEMTA DEL CERRO </t>
  </si>
  <si>
    <t xml:space="preserve">extracción de llave partida cerrdaura de seguridad medeco en ascensor </t>
  </si>
  <si>
    <t xml:space="preserve">CALLE 39BIS B # 29 - 52 </t>
  </si>
  <si>
    <t xml:space="preserve">COLOMBIA PENSIONES SAS - Héctor Castiblanco </t>
  </si>
  <si>
    <t xml:space="preserve">remachado de guia patin superior ajuste </t>
  </si>
  <si>
    <t>CONJUNTO RESIDENCIAL BOSQUES DEL COUNTRY</t>
  </si>
  <si>
    <t>Rrevisión de sistema de control de acceso entrada torre</t>
  </si>
  <si>
    <t>CENTRO COMERCIAL PLAZA ENSUEÑO</t>
  </si>
  <si>
    <t>COLCHONES FANTASIA-Mallerlyk Valderrama-Laura Montoya</t>
  </si>
  <si>
    <t>revisión de puerta de vidrio entrada principal</t>
  </si>
  <si>
    <t>CRA 15 # 93A - 62</t>
  </si>
  <si>
    <t>FRAGON-Lady Suarez</t>
  </si>
  <si>
    <t>LOCAL 102</t>
  </si>
  <si>
    <t xml:space="preserve">CRA 7 # 155C - 20 </t>
  </si>
  <si>
    <t xml:space="preserve">MEDITEC SA-Carolina Quiñones </t>
  </si>
  <si>
    <t>OFICINA 3108</t>
  </si>
  <si>
    <t>CRA 22 # 118 - 71</t>
  </si>
  <si>
    <t>Raquel Parales</t>
  </si>
  <si>
    <t>instalción de brazo hidraulico en purta de baño(la señora no le gusto como quedo y pidio que lo quitara) CNACELADO</t>
  </si>
  <si>
    <t>CALLE 127 # 14 - 54</t>
  </si>
  <si>
    <t>LOCAL 105</t>
  </si>
  <si>
    <t>venta y programación de 2 controles inalambricos</t>
  </si>
  <si>
    <t>2 controles inalambricos</t>
  </si>
  <si>
    <t>CRA 24 # 53 - 38</t>
  </si>
  <si>
    <t>DENTIX -laura</t>
  </si>
  <si>
    <t xml:space="preserve">LOCAL  </t>
  </si>
  <si>
    <t xml:space="preserve">revision puerta automatica de cabezal </t>
  </si>
  <si>
    <t>CRA 15 # 93B 43</t>
  </si>
  <si>
    <t>COOMEVA-Juan Pablo</t>
  </si>
  <si>
    <t xml:space="preserve">visita para cotización automatización de puerta </t>
  </si>
  <si>
    <t xml:space="preserve">CRA 15 # 93A - 62 </t>
  </si>
  <si>
    <t xml:space="preserve">FRAGON </t>
  </si>
  <si>
    <t xml:space="preserve">LOCAL 102 </t>
  </si>
  <si>
    <t xml:space="preserve">desmonte de puerta cambio de esquinero y ahuste graduación mantenimiento bisagra </t>
  </si>
  <si>
    <t xml:space="preserve">esquinero y parqueaderos </t>
  </si>
  <si>
    <t xml:space="preserve">SUBACHOQUE </t>
  </si>
  <si>
    <t>FINCA</t>
  </si>
  <si>
    <t>revisión motor de puerta vehicular con JK</t>
  </si>
  <si>
    <t>CALLE 44C # 57 - 13</t>
  </si>
  <si>
    <t xml:space="preserve">Camilo </t>
  </si>
  <si>
    <t xml:space="preserve">suministro e instalación de unidad de controles inalámbricos mas un control adicional </t>
  </si>
  <si>
    <t xml:space="preserve">unidad de controles y control adicional </t>
  </si>
  <si>
    <t>CALLE 170 # 8G - 40</t>
  </si>
  <si>
    <t xml:space="preserve">HERMANAS MISIONERAS DE LA CONSOLATA - Jose Quiroga </t>
  </si>
  <si>
    <t xml:space="preserve">CONVENTO </t>
  </si>
  <si>
    <t xml:space="preserve">revisión puerta entrada vehicular bft hidráulico </t>
  </si>
  <si>
    <t>CRA 7 # 155C - 20</t>
  </si>
  <si>
    <t xml:space="preserve">MEDITECH - Carolina Quiñones </t>
  </si>
  <si>
    <t>TORRE E - 3108</t>
  </si>
  <si>
    <t xml:space="preserve">cambio de base superior e inferior puerta de vidrio con Omar </t>
  </si>
  <si>
    <t xml:space="preserve">base para bisagra y pivote y parqueaderos </t>
  </si>
  <si>
    <t xml:space="preserve">CRA 30 # 53 - 73 </t>
  </si>
  <si>
    <t xml:space="preserve">Oscar Sánchez </t>
  </si>
  <si>
    <t xml:space="preserve">apertura de cajilla de seguridad </t>
  </si>
  <si>
    <t>CALLE 46 SUR # 87D - 02</t>
  </si>
  <si>
    <t>Juan David Sierra</t>
  </si>
  <si>
    <t>visita para cotización mantenimiento puertas de vidiro</t>
  </si>
  <si>
    <t xml:space="preserve">CRA 65 # 95 - 12 </t>
  </si>
  <si>
    <t xml:space="preserve">soldada de soporte brazo accesmatic y reprogramación </t>
  </si>
  <si>
    <t>CRA 15 # 93B - 43</t>
  </si>
  <si>
    <t>COOMEVA- Nestor Gil - Cristian Solano</t>
  </si>
  <si>
    <t xml:space="preserve">mantenimiento preventivo puerta entrada vehicular </t>
  </si>
  <si>
    <t>CRA 49 # 106 -34</t>
  </si>
  <si>
    <t>Angela Molina</t>
  </si>
  <si>
    <t xml:space="preserve">CALLE 84A #12 - 18 </t>
  </si>
  <si>
    <t xml:space="preserve">MABA </t>
  </si>
  <si>
    <t>visita para cotizacion instalacion control de acceso</t>
  </si>
  <si>
    <t>CONJUNTO ALTA VISTA -Edith Garcia</t>
  </si>
  <si>
    <t xml:space="preserve">ajuste de fotoceldas </t>
  </si>
  <si>
    <t>CALLE 44 # 50 - 96</t>
  </si>
  <si>
    <t>Diana Enciso</t>
  </si>
  <si>
    <t>2 piso</t>
  </si>
  <si>
    <t>ajuste de cerradura</t>
  </si>
  <si>
    <t>CLLE 40 SUR # 72L - 55</t>
  </si>
  <si>
    <t xml:space="preserve">CONJUNTO RESIDENCIAL CUMBRES DE TIMIZA - Maria Teresa Jaimes </t>
  </si>
  <si>
    <t xml:space="preserve">visita para cotización instalación brazo parqueadero </t>
  </si>
  <si>
    <t>CRA 3 # 93 - 53</t>
  </si>
  <si>
    <t>CENTRO COMERCIAL ENSUEÑO</t>
  </si>
  <si>
    <t>COLCHONES FANTASIA</t>
  </si>
  <si>
    <t>venta e instalación de puerta en vidrio con monedas de 2" con Omar</t>
  </si>
  <si>
    <t>CALLE 52 # 19 - 39</t>
  </si>
  <si>
    <t>CALLE 71 # 28AA - 11</t>
  </si>
  <si>
    <t>Braheem</t>
  </si>
  <si>
    <t xml:space="preserve">ajuste de cremallera motor corredizo y reprogramación </t>
  </si>
  <si>
    <t>CALLE 19 # 33 - 02</t>
  </si>
  <si>
    <t>DIRECCIÓN SECCIONAL DE FISCALIAS BOGOTA - Favian Maecha</t>
  </si>
  <si>
    <t xml:space="preserve">PISO L2 </t>
  </si>
  <si>
    <t xml:space="preserve">instalación brazo hidráulico </t>
  </si>
  <si>
    <t xml:space="preserve">CASA IBÁÑEZ </t>
  </si>
  <si>
    <t>revision lectora y contizacion cambio de lectora</t>
  </si>
  <si>
    <t>CRA 69B # 24 - 17 SUR</t>
  </si>
  <si>
    <t xml:space="preserve">MOGOTAX - Magda Rodríguez </t>
  </si>
  <si>
    <t>CRA 64 # 94A - 59</t>
  </si>
  <si>
    <t>ACON SECURITY LTDA</t>
  </si>
  <si>
    <t>ajuste puerta de vidrio con Omar</t>
  </si>
  <si>
    <t xml:space="preserve">CALLE 95 # 13 - 35 </t>
  </si>
  <si>
    <t xml:space="preserve">instalación de motor corredizo y cremallera puesta en funcionamiento con Omar inciado 29 de agosto finalizado 30 de agosto 2024 </t>
  </si>
  <si>
    <t xml:space="preserve">Braheem Herrera </t>
  </si>
  <si>
    <t xml:space="preserve">cambio de pilas controles  inalambricos </t>
  </si>
  <si>
    <t xml:space="preserve">CALLE 26 # 92 - 32 </t>
  </si>
  <si>
    <t xml:space="preserve">BOGOTÁ G4-G5 DIAN CONECTA - Juan Camilo Rodas </t>
  </si>
  <si>
    <t xml:space="preserve">3 piso </t>
  </si>
  <si>
    <t xml:space="preserve">revision cabezal automático </t>
  </si>
  <si>
    <t xml:space="preserve">CASA IBAÑEZ </t>
  </si>
  <si>
    <t xml:space="preserve">instalación de lectora de yarjetas con 20 tokens programados </t>
  </si>
  <si>
    <t>lector tokens silicona papel aluminio tapa metalica</t>
  </si>
  <si>
    <t xml:space="preserve">CRA 78 # 11C - 21 </t>
  </si>
  <si>
    <t xml:space="preserve">BOSQUES DE ALSACIA </t>
  </si>
  <si>
    <t xml:space="preserve">revisión motor corredizo entrada vehicular </t>
  </si>
  <si>
    <t>CRA 7C # 127 - 07</t>
  </si>
  <si>
    <t xml:space="preserve">CLINICA DAVINCI </t>
  </si>
  <si>
    <t>revision brazo hidráulico entrada vehicular</t>
  </si>
  <si>
    <t xml:space="preserve">reprogramación motor entrada vehicular </t>
  </si>
  <si>
    <t xml:space="preserve">ORGANIZACION CARDENAS </t>
  </si>
  <si>
    <t xml:space="preserve">bisita para cotización cambio de brazo hidráulico </t>
  </si>
  <si>
    <t>CALLE 75A # 94 - 69</t>
  </si>
  <si>
    <t xml:space="preserve">COLEGIO </t>
  </si>
  <si>
    <t xml:space="preserve">apertura programada de clave y cerradura </t>
  </si>
  <si>
    <t xml:space="preserve">cerradura de llave copa </t>
  </si>
  <si>
    <t xml:space="preserve">DIAG 92 # 1 - 82 ESTE </t>
  </si>
  <si>
    <t xml:space="preserve"> CASA EMBAJADORA DE MEXICO </t>
  </si>
  <si>
    <t xml:space="preserve">revision electroiman </t>
  </si>
  <si>
    <t xml:space="preserve">cambio de cable cerradura electrica </t>
  </si>
  <si>
    <t xml:space="preserve">HOSPITAL SAN RAFAEL DE FACATATIVA </t>
  </si>
  <si>
    <t xml:space="preserve">Wilmer </t>
  </si>
  <si>
    <t xml:space="preserve">HOSPITAL </t>
  </si>
  <si>
    <t xml:space="preserve">revision cabezales automativos </t>
  </si>
  <si>
    <t>CRA 21 # 10 - 07</t>
  </si>
  <si>
    <t>ZOE COMPANY- nayeth</t>
  </si>
  <si>
    <t>revision mesas de vidrio</t>
  </si>
  <si>
    <t xml:space="preserve">insatalación de motor de piso y relprogramación NO FUNCIONO EL MOTOR </t>
  </si>
  <si>
    <t xml:space="preserve">DIAG 46 SUR # 53 - 08 </t>
  </si>
  <si>
    <t xml:space="preserve">DENTIX - Mauricio Sánchez </t>
  </si>
  <si>
    <t xml:space="preserve">mantenimiento preventivo cabezal automático entrada principal </t>
  </si>
  <si>
    <t xml:space="preserve">aceite en spray, limpiador electronico, toallas de papel, varsol y guantes </t>
  </si>
  <si>
    <t>FINCA EN SUBACHOQUE</t>
  </si>
  <si>
    <t xml:space="preserve">instalación de brazos electromecanicos accesmatic con jk </t>
  </si>
  <si>
    <t>CRA 23 # 74-27</t>
  </si>
  <si>
    <t>Cristian</t>
  </si>
  <si>
    <t>revisión motor corredizo entrada vehicular CANCELADO NUNCA CONFIRMO EL SEÑOR</t>
  </si>
  <si>
    <t>CRA 93D # 6 - 37</t>
  </si>
  <si>
    <t>CONJUNTO RESIDENCIAL CIUDAD TINTAL 2 ETAPA 4 - Camilo Rivera</t>
  </si>
  <si>
    <t>revisión brazos electromecanicos entrada vehicular marca nice</t>
  </si>
  <si>
    <t xml:space="preserve">CALLE 56 # 2 - 20 ENTRADA 2 CAZUCA SOACHA </t>
  </si>
  <si>
    <t>COLINAGRO SEDE CAZUCA - Carolina Alvarez</t>
  </si>
  <si>
    <t>revision puertas de vidrio y aluminio</t>
  </si>
  <si>
    <t>CALLE 82 # 7 - 77</t>
  </si>
  <si>
    <t>GUN CLUB - Kevin Zanabria</t>
  </si>
  <si>
    <t>CLUB</t>
  </si>
  <si>
    <t>revisión puerta corrediza con motor bft de cremallera</t>
  </si>
  <si>
    <t>CASA CURAL</t>
  </si>
  <si>
    <t xml:space="preserve">ajuste de brazos electromecanicos bft cambio de cable y reprogramación </t>
  </si>
  <si>
    <t>CRA 106 # 15A - 25</t>
  </si>
  <si>
    <t xml:space="preserve">BRIGHTCEL - Alejandro Aranda </t>
  </si>
  <si>
    <t>M9 - B19</t>
  </si>
  <si>
    <t xml:space="preserve">mantenimiento preventivo puerta de vidrio entrada principal </t>
  </si>
  <si>
    <t>CONTRATISTA</t>
  </si>
  <si>
    <t xml:space="preserve">instalación de motor puerta corrediza acces matic y puesta en funcionamiento 3 pares de fotoceldas reprogramación de parámetros </t>
  </si>
  <si>
    <t xml:space="preserve">CC PLAZA DE LAS AMERICAS - CRA 71D # 6 - 94 SUR </t>
  </si>
  <si>
    <t xml:space="preserve">DENTIX - Sandra </t>
  </si>
  <si>
    <t>LOCAL - 1902C</t>
  </si>
  <si>
    <t xml:space="preserve">destrabe de puerta de cabezal automatico </t>
  </si>
  <si>
    <t xml:space="preserve">CRA 30 # 26 - 75 </t>
  </si>
  <si>
    <t>DEMCOP</t>
  </si>
  <si>
    <t xml:space="preserve">instalación de bisagra de piso y cambio de base en bronce con Omar </t>
  </si>
  <si>
    <t>bisagra de piso y base en bronce</t>
  </si>
  <si>
    <t xml:space="preserve">MIRADOR DE MODELIA </t>
  </si>
  <si>
    <t xml:space="preserve">revision puerta de vidrio entrada torre 2, 4 y salidas a zotano </t>
  </si>
  <si>
    <t>EMBAJADA DE MEXICO</t>
  </si>
  <si>
    <t>ajsute de electroiman</t>
  </si>
  <si>
    <t xml:space="preserve">instalación de biometrico electroiman y controles remotos NO SE PUDO CAMBIARON LA INSTALACIÓN DEL CABLE Y TOCO CAMBIAR EL ELECTROIMAN </t>
  </si>
  <si>
    <t>instalación de biometrico electroiman y controles remotos  INICIO VIERNES 27 FINALIZADO LUNES 30 DE SEPTIEMBRE 2024</t>
  </si>
  <si>
    <t xml:space="preserve">biometrico unidad de controles un control canaleta cable cajas conectores parqueaderos  </t>
  </si>
  <si>
    <t>CRA 78 # 11C - 21</t>
  </si>
  <si>
    <t>BOSQUES DE ALSALCIA</t>
  </si>
  <si>
    <t xml:space="preserve">GARANTIA DE INSTALACIÓN DE MOTOR CORREDIZO </t>
  </si>
  <si>
    <t xml:space="preserve">CRA 71 # 126 - 03 </t>
  </si>
  <si>
    <t>Ivan Espejo</t>
  </si>
  <si>
    <t xml:space="preserve">reevision motor corredizo entrada vehicular bft </t>
  </si>
  <si>
    <t xml:space="preserve">CALLE 112 # 2 - 91 </t>
  </si>
  <si>
    <t xml:space="preserve">Fabian </t>
  </si>
  <si>
    <t>revision motor levadizo entrda vehicular</t>
  </si>
  <si>
    <t>CRA 52 # 42A - 22 SUR</t>
  </si>
  <si>
    <t>IMCOMTEC-German</t>
  </si>
  <si>
    <t>CRA 96G # 22M - 41</t>
  </si>
  <si>
    <t>Carlos Alvarez</t>
  </si>
  <si>
    <t>revisión de motor puerta enrrollabe</t>
  </si>
  <si>
    <t>CALLE 72A BIS # 1 - 82 ESTE</t>
  </si>
  <si>
    <t xml:space="preserve">EDIFICIO VUELTA DEL CERRO </t>
  </si>
  <si>
    <t xml:space="preserve">suministro e instalación de antirremante para electroimán </t>
  </si>
  <si>
    <t>CALLE 17 # 4 - 88</t>
  </si>
  <si>
    <t xml:space="preserve">revision cerradura electrónica hotel </t>
  </si>
  <si>
    <t xml:space="preserve">CRA 106 # 15A - 25 ZONA FRANCA </t>
  </si>
  <si>
    <t>COMPUMAX COMPUTER SAS LTDA - Harold Martinez - Alejandro Castro</t>
  </si>
  <si>
    <t>M 15 - B 99</t>
  </si>
  <si>
    <t>instalación de bisagra de piso y cambio de bases inferior y superior en bronce con Omar</t>
  </si>
  <si>
    <t xml:space="preserve">GUN CLUB - Kevin Sanabria </t>
  </si>
  <si>
    <t xml:space="preserve">CLUB </t>
  </si>
  <si>
    <t xml:space="preserve">mantenimiento motor corredizo bft de cremallera </t>
  </si>
  <si>
    <t xml:space="preserve">FINCA </t>
  </si>
  <si>
    <t>GARANTÍA MOTORES ACCES MATIC 250</t>
  </si>
  <si>
    <t xml:space="preserve">CENTRO ENPRESARIAL PORTOS KM 2.5 VIA PARCELAS COTA </t>
  </si>
  <si>
    <t>COLRECAMBIO</t>
  </si>
  <si>
    <t>BODEGA 138</t>
  </si>
  <si>
    <t xml:space="preserve">mantenimiento cerradura multilock </t>
  </si>
  <si>
    <t xml:space="preserve">mantenimiento motor de puerta enrrollable </t>
  </si>
  <si>
    <t xml:space="preserve">correa </t>
  </si>
  <si>
    <t xml:space="preserve"> CALLE 134 # 17 - 71</t>
  </si>
  <si>
    <t xml:space="preserve">INSTITUTO COLOMBIANO DEL SISTEMA NERVIOSO - CLÍNICA MONSERRAT </t>
  </si>
  <si>
    <t>revisión motores electromecanicos entrada vehicular</t>
  </si>
  <si>
    <t xml:space="preserve">CRA 70C # 54 - 41 </t>
  </si>
  <si>
    <t xml:space="preserve">visita para cotizar instalación motor de puerta corrediza </t>
  </si>
  <si>
    <t>CALLE 93 # 13 - 45</t>
  </si>
  <si>
    <t xml:space="preserve">revision de talanquera </t>
  </si>
  <si>
    <t xml:space="preserve">CRA 22 # 164 - 34 </t>
  </si>
  <si>
    <t>PDM - Jose</t>
  </si>
  <si>
    <t>CRA 7C # 2 - 85 SUR</t>
  </si>
  <si>
    <t xml:space="preserve">PARQUE CAMPESTRE ETAPA 3 SOACHA CUNDINAMARCA - Luis Anibal </t>
  </si>
  <si>
    <t xml:space="preserve">revisión brazo electro mecanico accesmatic 350 </t>
  </si>
  <si>
    <t>FAMOC - Francisco Marin</t>
  </si>
  <si>
    <t xml:space="preserve">visita acompañamiento certificación puerta peatonal y vehicular </t>
  </si>
  <si>
    <t xml:space="preserve">KM 2.5 VIA PARCELAS CIEM OIKOS DE OCCIDENTE </t>
  </si>
  <si>
    <t>ALDIMARK - Stephany  Diaz</t>
  </si>
  <si>
    <t>BODEGA M 199</t>
  </si>
  <si>
    <t xml:space="preserve">revision motor puerta enrollable </t>
  </si>
  <si>
    <t>CALLE 94 # 14 h 48</t>
  </si>
  <si>
    <t xml:space="preserve">EDIFICIO CAVALIERI - Mirian Quintero </t>
  </si>
  <si>
    <t xml:space="preserve">suministro e instalación de juego de fotoceldas </t>
  </si>
  <si>
    <t>fotoceldas a30 de accesmatic</t>
  </si>
  <si>
    <t>CRA 15 # 92 - 74</t>
  </si>
  <si>
    <t xml:space="preserve">JARDINES DE PAZ- Karina Montoya </t>
  </si>
  <si>
    <t>piso 3 y 5</t>
  </si>
  <si>
    <t>venta y programación de 40 tarjetas para lectores rfid</t>
  </si>
  <si>
    <t>40 tarjetas</t>
  </si>
  <si>
    <t xml:space="preserve">revisión fuente y antirremanente electroimán </t>
  </si>
  <si>
    <t xml:space="preserve">suministro e instalación de botón pará apertura cabezal automático con cable y canaleta </t>
  </si>
  <si>
    <t xml:space="preserve">8 canaletas, botón, caja plástica y terminales de conexión </t>
  </si>
  <si>
    <t xml:space="preserve">suministró e instalación de fuente regulada 12v 5a con antirremanente incorporado y buzzer de 12v para electroimán </t>
  </si>
  <si>
    <t xml:space="preserve">fuente 12v 5a, clavija, cable duplex, buzzer 12v u terminales de conexión </t>
  </si>
  <si>
    <t xml:space="preserve">revision boton que se instalo, LA PUERTA SE ESTA DESCOLGANDO Y NO TIENE ESPACIO PARA GRADUAR NO TIENE QUE VER CON LA INSTALACIÓN DEL BOTÓN </t>
  </si>
  <si>
    <t xml:space="preserve">GARANTÍA CAMBIO DE CABLE DE FOTOCELDA </t>
  </si>
  <si>
    <t xml:space="preserve">cable y silicona </t>
  </si>
  <si>
    <t xml:space="preserve">CALLE 56B# 2 -20 ENTRADA 2 CAZUCA SOACHA </t>
  </si>
  <si>
    <t>COLINAGRO SEDE CAZUCA - Carolina</t>
  </si>
  <si>
    <t>inicio de trabajo arreglo de puertas en aluminio cambio de ceraduras ajuste puertas de vidrio con Omar finalizado noviembre 12 2024</t>
  </si>
  <si>
    <t>CRA 43A # 22D - 07</t>
  </si>
  <si>
    <t xml:space="preserve">instalación de platina y soldada de soporte motor puerta batiente ppa con jk </t>
  </si>
  <si>
    <t xml:space="preserve">CRA 9A # 99 - 02 </t>
  </si>
  <si>
    <t>AZTECA -FAMOC</t>
  </si>
  <si>
    <t>PSIO 8 Y 9</t>
  </si>
  <si>
    <t>revisión cabezal automatico gilgen</t>
  </si>
  <si>
    <t xml:space="preserve">instalación de otor acces matic de puerta corrediza y ajuste de de ruel puerta con Omar </t>
  </si>
  <si>
    <t>CALLE 18A # 62 - 84</t>
  </si>
  <si>
    <t xml:space="preserve">TECNIPROCESOS </t>
  </si>
  <si>
    <t xml:space="preserve">revisión motor corredizo </t>
  </si>
  <si>
    <t>CRA 11 # 84A - 09</t>
  </si>
  <si>
    <t xml:space="preserve">6 piso </t>
  </si>
  <si>
    <t>suministró e instalación de manija de lujo y ajuste de cerraduras</t>
  </si>
  <si>
    <t>CRA 16 # 86A - 44</t>
  </si>
  <si>
    <t xml:space="preserve">arreglo de puerta de balcon con Omar finalizado el 27 de noviembre de 2024 </t>
  </si>
  <si>
    <t xml:space="preserve">2 rodachinas </t>
  </si>
  <si>
    <t>CALLE 17A SUR # 10A - 46</t>
  </si>
  <si>
    <t xml:space="preserve">Elizabeth </t>
  </si>
  <si>
    <t>revisión puerta motor corredizo acces matic</t>
  </si>
  <si>
    <t>CRA 65 # 96 - 12</t>
  </si>
  <si>
    <t>Juan</t>
  </si>
  <si>
    <t xml:space="preserve">mantenimiento puerta corrediza con motor </t>
  </si>
  <si>
    <t xml:space="preserve">Jenifer Montaño - Héctor </t>
  </si>
  <si>
    <t>revision puerta levadiza</t>
  </si>
  <si>
    <t xml:space="preserve">CALLE 127A # 7 - 53 </t>
  </si>
  <si>
    <t xml:space="preserve">Jorge Carrasquilla - jefe mantenimiento </t>
  </si>
  <si>
    <t>5 PISO</t>
  </si>
  <si>
    <t xml:space="preserve">mantenimiento a puertas automaticas quirofanos </t>
  </si>
  <si>
    <t>FAES FARMA - Niyired</t>
  </si>
  <si>
    <t>PISO 36 TORRE E</t>
  </si>
  <si>
    <t xml:space="preserve">mantenimiento de 25 puertas con Omar </t>
  </si>
  <si>
    <t xml:space="preserve">CALLE 26 # 43 - 81 </t>
  </si>
  <si>
    <t>ajuste y reprogramación de 2 brazos electromecánicos bft</t>
  </si>
  <si>
    <t xml:space="preserve">CRA 21 # 10 - 71 </t>
  </si>
  <si>
    <t>Nayeth</t>
  </si>
  <si>
    <t xml:space="preserve">ajuste de puerta </t>
  </si>
  <si>
    <t>CRA 76A # 135 - 55</t>
  </si>
  <si>
    <t xml:space="preserve">revisión puerta vehicular con brazo hidráulico </t>
  </si>
  <si>
    <t>CONJUNTO LOMITA</t>
  </si>
  <si>
    <t>Gloria Bolivar</t>
  </si>
  <si>
    <t xml:space="preserve">CASA 27 </t>
  </si>
  <si>
    <t>revision de motor corredizo bft</t>
  </si>
  <si>
    <t xml:space="preserve">garantia e inspección sala 1 </t>
  </si>
  <si>
    <t>AV AMERICAS # 60A - 37</t>
  </si>
  <si>
    <t>Dana</t>
  </si>
  <si>
    <t>SEDE MEDICA</t>
  </si>
  <si>
    <t xml:space="preserve">desmonte siliconado de zocalo inferior cambio de base en bronce bisagra de piso speedy m60 y esquinero superior con Omar </t>
  </si>
  <si>
    <t xml:space="preserve">bisagra de piso, esquinero superior y base en bronce </t>
  </si>
  <si>
    <t xml:space="preserve">CRA 8 # 127C - 52 </t>
  </si>
  <si>
    <t>EDIFICIO PRADO SUIZA</t>
  </si>
  <si>
    <t xml:space="preserve">cambio de monedas en acero de 2 puertas en vidrio con Omar </t>
  </si>
  <si>
    <t>CRA 73A # 81 - 25</t>
  </si>
  <si>
    <t xml:space="preserve">instalación de fuente 12v 5a para 2 electroimanes </t>
  </si>
  <si>
    <t>CRA 17 # 31 - 45</t>
  </si>
  <si>
    <t xml:space="preserve">EDIFICIO OMEGA 2 - Diana Rios </t>
  </si>
  <si>
    <t xml:space="preserve">revisión motor corredizo - pagado a jk en efectivo en el local </t>
  </si>
  <si>
    <t>garantía brazo bft</t>
  </si>
  <si>
    <t xml:space="preserve">CENTRO COMERCIAL EL EDEN </t>
  </si>
  <si>
    <t xml:space="preserve">AG MANTENIMIENTOS SA </t>
  </si>
  <si>
    <t xml:space="preserve">LOCAL 2089 </t>
  </si>
  <si>
    <t xml:space="preserve">ajuste cerradura cabezal automatico </t>
  </si>
  <si>
    <t>CONJUNTO OASIS</t>
  </si>
  <si>
    <t xml:space="preserve">ajuste de platina para soporte de brazo electromecánico genius con soldadura </t>
  </si>
  <si>
    <t xml:space="preserve">revisión de electroiman gerencia </t>
  </si>
  <si>
    <t xml:space="preserve">EDIFICIO OMEGA </t>
  </si>
  <si>
    <t>suministro e instalación de electroiman de 1000 lbs, caja, fuente cargadora, bateria soldada de puerta y patin con platinas INICIADO EL 4 DE DICIEMBRE DE 2024 Y FINALIZADO EL 5 DE DIECIEMBRE 2024</t>
  </si>
  <si>
    <t xml:space="preserve">electroiman, relevos base patin caja metalica fuente de 12v 5a canaletas </t>
  </si>
  <si>
    <t>reprogramación motor corredizo accesmatic</t>
  </si>
  <si>
    <t>CRA 65B # 12 - 56</t>
  </si>
  <si>
    <t>SCOTIABNK COLPATRIA - Jairo Garabito</t>
  </si>
  <si>
    <t xml:space="preserve">revisión de talanquera y motor ppa corredizo </t>
  </si>
  <si>
    <t>CRA 82 # 25B - 55</t>
  </si>
  <si>
    <t xml:space="preserve">EDIFICIO  </t>
  </si>
  <si>
    <t xml:space="preserve">revisión motor levadizo </t>
  </si>
  <si>
    <t>CALLE 137A # 58 - 70</t>
  </si>
  <si>
    <t>CONJUNTO RESIDENCIAL ACCANTO CLUB - Alexandra</t>
  </si>
  <si>
    <t>revisión cabezal automatico ppa</t>
  </si>
  <si>
    <t>CRA 74B # 55 - 15</t>
  </si>
  <si>
    <t>yeimi Perez</t>
  </si>
  <si>
    <t>suministro y programación de 2 controles inalambricos</t>
  </si>
  <si>
    <t>CALLE 69 # 5 - 59</t>
  </si>
  <si>
    <t>Felipe Langebaek</t>
  </si>
  <si>
    <t>CALLE 86A SUR # 7 - 51 ESTE</t>
  </si>
  <si>
    <t>CONJUNTO RESIDENCIAL RESERVA DE SAN DAVID 1</t>
  </si>
  <si>
    <t xml:space="preserve">reprogramación de brazos hidraulicos bft entrada vehicular y revisión cableado y puesta en funcinamiento de botonera </t>
  </si>
  <si>
    <t xml:space="preserve">GARANTIA revisión buzzer instalado </t>
  </si>
  <si>
    <t>CONJUNTO LA LOMITA</t>
  </si>
  <si>
    <t xml:space="preserve">Gloria Bolivar </t>
  </si>
  <si>
    <t>instalación de motor corredizo acces matic con jk</t>
  </si>
  <si>
    <t xml:space="preserve">CALLE 113 # 7 - 21 </t>
  </si>
  <si>
    <t>T-A OF- 201</t>
  </si>
  <si>
    <t xml:space="preserve">visita para cotizar instalación de sistema de acceso </t>
  </si>
  <si>
    <t>TRV26 # 53C - 17</t>
  </si>
  <si>
    <t>Sharik Rojas</t>
  </si>
  <si>
    <t>EDIFICIO</t>
  </si>
  <si>
    <t xml:space="preserve">programación de recorridos de 2 motores accesmatic levadizos </t>
  </si>
  <si>
    <t xml:space="preserve">CATAM </t>
  </si>
  <si>
    <t xml:space="preserve">Felipe Jiménez </t>
  </si>
  <si>
    <t xml:space="preserve">CASA 2 </t>
  </si>
  <si>
    <t xml:space="preserve">revisión cabezal automático </t>
  </si>
  <si>
    <t>CRA 81B # 17 - 80</t>
  </si>
  <si>
    <t>Pilar</t>
  </si>
  <si>
    <t>revisión puerta de baño</t>
  </si>
  <si>
    <t xml:space="preserve">GARANTIA ajuste cierre electroimán </t>
  </si>
  <si>
    <t>CRA 12A # 79 - 08</t>
  </si>
  <si>
    <t xml:space="preserve">CARGOCORP - Yudi Aguilar </t>
  </si>
  <si>
    <t>OFICINA 401</t>
  </si>
  <si>
    <t xml:space="preserve">revisión electroimán </t>
  </si>
  <si>
    <t xml:space="preserve">2 bases en bronce para zócalo 3 L para chapetas silicona tornilleria chapas de pomo pasadores en acero bisagras para puertas de aluminio trafico pesado </t>
  </si>
  <si>
    <t xml:space="preserve"> 2 cambios de guardas - SE HIZO TRANFERENCIA DEL SERVICIO AL NEQUI DE JK</t>
  </si>
  <si>
    <t>CALLE 127A # 7B - 33</t>
  </si>
  <si>
    <t xml:space="preserve">ajuste de brazos electromecánicos beninca </t>
  </si>
  <si>
    <t xml:space="preserve">TORRES DE ANDALUCIA </t>
  </si>
  <si>
    <t>mantenimiento de 2 puertas entrada vehicular cambio de 4 chumaceras cambio de platina para brazo con Omar</t>
  </si>
  <si>
    <t xml:space="preserve">instalación de electroiman con bateria y fuente regulada de 12v 5a con 2 botones y un control remoto </t>
  </si>
  <si>
    <t xml:space="preserve">canaleta cajas plasticas botones bateria fue te 12v 5a electroiman de 350lbs unidad receptora con 1 control caja metalica </t>
  </si>
  <si>
    <t>manijas de lujo</t>
  </si>
  <si>
    <t xml:space="preserve">CALLE 95 # 71 - 31 </t>
  </si>
  <si>
    <t xml:space="preserve">Adriana Velazquez </t>
  </si>
  <si>
    <t>T-4 1602</t>
  </si>
  <si>
    <t xml:space="preserve">extracción de llave </t>
  </si>
  <si>
    <t>monedas en carro oara 2 puertas de vidrio</t>
  </si>
  <si>
    <t xml:space="preserve">parqueaderos y varios </t>
  </si>
  <si>
    <t xml:space="preserve">Juan Carlos </t>
  </si>
  <si>
    <t xml:space="preserve">reprogramación y puesta en funcionamiento motor acces matic </t>
  </si>
  <si>
    <t>instalación de buzzer para electroiman - SE DEVOLVIO LA PLATA PORQUE LA CLIENTE NO SE DEJABA EXPLICAR EL TRABAJO ADICIONAL QUE HABIA QUE REALIZAR</t>
  </si>
  <si>
    <t>CALLE 180 # 12A - 16</t>
  </si>
  <si>
    <t>CRA 7 # 139 - 07 - CENTRO COMERCIAL PALATINO</t>
  </si>
  <si>
    <t>LOCAL 1-34</t>
  </si>
  <si>
    <t xml:space="preserve">ajuste de cerradura </t>
  </si>
  <si>
    <t>revisión brazos acces matic</t>
  </si>
  <si>
    <t xml:space="preserve">suministro e instalación de electroiman de 600lbs </t>
  </si>
  <si>
    <t>electroiman de 600lbs</t>
  </si>
  <si>
    <t>CRA 7 # 82 - 62</t>
  </si>
  <si>
    <t xml:space="preserve">ajuste de conxion electrica brazos acces matic </t>
  </si>
  <si>
    <t xml:space="preserve">CALLE 94A # 16 - 36 </t>
  </si>
  <si>
    <t xml:space="preserve">2 cambios de guardas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</si>
</sst>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[$-F800]dddd\,\ mmmm\ dd\,\ yyyy"/>
    <numFmt numFmtId="166" formatCode="&quot;$&quot;\ 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6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0" borderId="0" xfId="0" applyNumberFormat="1"/>
    <xf numFmtId="166" fontId="0" fillId="0" borderId="0" xfId="1" applyNumberFormat="1" applyFont="1" applyAlignment="1">
      <alignment horizontal="center" vertical="center" wrapText="1"/>
    </xf>
    <xf numFmtId="166" fontId="0" fillId="0" borderId="0" xfId="1" applyNumberFormat="1" applyFont="1"/>
    <xf numFmtId="166" fontId="0" fillId="0" borderId="0" xfId="0" applyNumberFormat="1" applyAlignment="1">
      <alignment horizontal="center" vertical="center" wrapText="1"/>
    </xf>
    <xf numFmtId="166" fontId="0" fillId="0" borderId="0" xfId="0" applyNumberFormat="1"/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166" fontId="1" fillId="0" borderId="0" xfId="0" applyNumberFormat="1" applyFont="1"/>
  </cellXfs>
  <cellStyles count="2">
    <cellStyle name="Millares" xfId="1" builtinId="3"/>
    <cellStyle name="Normal" xfId="0" builtinId="0"/>
  </cellStyles>
  <dxfs count="478">
    <dxf>
      <numFmt numFmtId="165" formatCode="[$-F800]dddd\,\ mmmm\ dd\,\ yyyy"/>
    </dxf>
    <dxf>
      <numFmt numFmtId="166" formatCode="&quot;$&quot;\ #,##0"/>
    </dxf>
    <dxf>
      <numFmt numFmtId="166" formatCode="&quot;$&quot;\ #,##0"/>
    </dxf>
    <dxf>
      <numFmt numFmtId="166" formatCode="&quot;$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$&quot;\ #,##0"/>
    </dxf>
    <dxf>
      <numFmt numFmtId="165" formatCode="[$-F800]dddd\,\ mmmm\ dd\,\ yyyy"/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66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FF66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4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66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4" tint="0.39994506668294322"/>
        </patternFill>
      </fill>
    </dxf>
    <dxf>
      <fill>
        <patternFill>
          <bgColor rgb="FFFF66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FF66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4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FF66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4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66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4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66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numFmt numFmtId="165" formatCode="[$-F800]dddd\,\ mmmm\ dd\,\ 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6" formatCode="&quot;$&quot;\ #,##0"/>
      <alignment horizontal="center" vertical="center" textRotation="0" wrapText="1" indent="0" justifyLastLine="0" shrinkToFit="0" readingOrder="0"/>
    </dxf>
    <dxf>
      <numFmt numFmtId="166" formatCode="&quot;$&quot;\ #,##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6" formatCode="&quot;$&quot;\ #,##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6" formatCode="&quot;$&quot;\ #,##0"/>
      <alignment horizontal="center" vertical="center" textRotation="0" wrapText="1" indent="0" justifyLastLine="0" shrinkToFit="0" readingOrder="0"/>
    </dxf>
    <dxf>
      <numFmt numFmtId="166" formatCode="&quot;$&quot;\ #,##0"/>
      <alignment horizontal="center" vertical="center" textRotation="0" wrapText="1" indent="0" justifyLastLine="0" shrinkToFit="0" readingOrder="0"/>
    </dxf>
    <dxf>
      <numFmt numFmtId="166" formatCode="&quot;$&quot;\ #,##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6" formatCode="&quot;$&quot;\ #,##0"/>
      <alignment horizontal="center" vertical="center" textRotation="0" wrapText="1" indent="0" justifyLastLine="0" shrinkToFit="0" readingOrder="0"/>
    </dxf>
    <dxf>
      <numFmt numFmtId="166" formatCode="&quot;$&quot;\ #,##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6" formatCode="&quot;$&quot;\ #,##0"/>
      <alignment horizontal="center" vertical="center" textRotation="0" wrapText="1" indent="0" justifyLastLine="0" shrinkToFit="0" readingOrder="0"/>
    </dxf>
    <dxf>
      <numFmt numFmtId="166" formatCode="&quot;$&quot;\ #,##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6" formatCode="&quot;$&quot;\ #,##0"/>
    </dxf>
    <dxf>
      <numFmt numFmtId="166" formatCode="&quot;$&quot;\ #,##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6" formatCode="&quot;$&quot;\ #,##0"/>
      <alignment horizontal="center" vertical="center" textRotation="0" wrapText="1" indent="0" justifyLastLine="0" shrinkToFit="0" readingOrder="0"/>
    </dxf>
    <dxf>
      <numFmt numFmtId="166" formatCode="&quot;$&quot;\ #,##0"/>
      <alignment horizontal="center" vertical="center" textRotation="0" wrapText="1" indent="0" justifyLastLine="0" shrinkToFit="0" readingOrder="0"/>
    </dxf>
    <dxf>
      <numFmt numFmtId="166" formatCode="&quot;$&quot;\ #,##0"/>
    </dxf>
    <dxf>
      <numFmt numFmtId="166" formatCode="&quot;$&quot;\ #,##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6" formatCode="&quot;$&quot;\ #,##0"/>
    </dxf>
    <dxf>
      <numFmt numFmtId="166" formatCode="&quot;$&quot;\ 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$&quot;\ #,##0"/>
    </dxf>
    <dxf>
      <numFmt numFmtId="166" formatCode="&quot;$&quot;\ #,##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6" formatCode="&quot;$&quot;\ #,##0"/>
      <alignment horizontal="center" vertical="center" textRotation="0" wrapText="1" indent="0" justifyLastLine="0" shrinkToFit="0" readingOrder="0"/>
    </dxf>
    <dxf>
      <numFmt numFmtId="166" formatCode="&quot;$&quot;\ #,##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6" formatCode="&quot;$&quot;\ #,##0"/>
    </dxf>
    <dxf>
      <numFmt numFmtId="166" formatCode="&quot;$&quot;\ #,##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6" formatCode="&quot;$&quot;\ #,##0"/>
      <alignment horizontal="center" vertical="center" textRotation="0" wrapText="1" indent="0" justifyLastLine="0" shrinkToFit="0" readingOrder="0"/>
    </dxf>
    <dxf>
      <numFmt numFmtId="166" formatCode="&quot;$&quot;\ #,##0"/>
      <alignment horizontal="center" vertical="center" textRotation="0" wrapText="1" indent="0" justifyLastLine="0" shrinkToFit="0" readingOrder="0"/>
    </dxf>
    <dxf>
      <numFmt numFmtId="166" formatCode="&quot;$&quot;\ #,##0"/>
    </dxf>
    <dxf>
      <numFmt numFmtId="166" formatCode="&quot;$&quot;\ #,##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6" formatCode="&quot;$&quot;\ #,##0"/>
    </dxf>
    <dxf>
      <numFmt numFmtId="166" formatCode="&quot;$&quot;\ 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$&quot;\ #,##0"/>
    </dxf>
    <dxf>
      <numFmt numFmtId="166" formatCode="&quot;$&quot;\ #,##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6" formatCode="&quot;$&quot;\ #,##0"/>
      <alignment horizontal="center" vertical="center" textRotation="0" wrapText="1" indent="0" justifyLastLine="0" shrinkToFit="0" readingOrder="0"/>
    </dxf>
    <dxf>
      <numFmt numFmtId="166" formatCode="&quot;$&quot;\ #,##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6" formatCode="&quot;$&quot;\ #,##0"/>
    </dxf>
    <dxf>
      <numFmt numFmtId="166" formatCode="&quot;$&quot;\ #,##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6" formatCode="&quot;$&quot;\ #,##0"/>
      <alignment horizontal="center" vertical="center" textRotation="0" wrapText="1" indent="0" justifyLastLine="0" shrinkToFit="0" readingOrder="0"/>
    </dxf>
    <dxf>
      <numFmt numFmtId="166" formatCode="&quot;$&quot;\ #,##0"/>
      <alignment horizontal="center" vertical="center" textRotation="0" wrapText="1" indent="0" justifyLastLine="0" shrinkToFit="0" readingOrder="0"/>
    </dxf>
    <dxf>
      <numFmt numFmtId="166" formatCode="&quot;$&quot;\ #,##0"/>
    </dxf>
    <dxf>
      <numFmt numFmtId="166" formatCode="&quot;$&quot;\ #,##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6" formatCode="&quot;$&quot;\ #,##0"/>
    </dxf>
    <dxf>
      <numFmt numFmtId="166" formatCode="&quot;$&quot;\ 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$&quot;\ #,##0"/>
    </dxf>
    <dxf>
      <numFmt numFmtId="166" formatCode="&quot;$&quot;\ #,##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6" formatCode="&quot;$&quot;\ #,##0"/>
      <alignment horizontal="center" vertical="center" textRotation="0" wrapText="1" indent="0" justifyLastLine="0" shrinkToFit="0" readingOrder="0"/>
    </dxf>
    <dxf>
      <numFmt numFmtId="166" formatCode="&quot;$&quot;\ #,##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6" formatCode="&quot;$&quot;\ #,##0"/>
    </dxf>
    <dxf>
      <numFmt numFmtId="166" formatCode="&quot;$&quot;\ #,##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6" formatCode="&quot;$&quot;\ #,##0"/>
      <alignment horizontal="center" vertical="center" textRotation="0" wrapText="1" indent="0" justifyLastLine="0" shrinkToFit="0" readingOrder="0"/>
    </dxf>
    <dxf>
      <numFmt numFmtId="166" formatCode="&quot;$&quot;\ #,##0"/>
      <alignment horizontal="center" vertical="center" textRotation="0" wrapText="1" indent="0" justifyLastLine="0" shrinkToFit="0" readingOrder="0"/>
    </dxf>
    <dxf>
      <numFmt numFmtId="166" formatCode="&quot;$&quot;\ #,##0"/>
    </dxf>
    <dxf>
      <numFmt numFmtId="166" formatCode="&quot;$&quot;\ #,##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6" formatCode="&quot;$&quot;\ #,##0"/>
    </dxf>
    <dxf>
      <numFmt numFmtId="166" formatCode="&quot;$&quot;\ 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$&quot;\ #,##0"/>
    </dxf>
    <dxf>
      <numFmt numFmtId="166" formatCode="&quot;$&quot;\ #,##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6" formatCode="&quot;$&quot;\ #,##0"/>
      <alignment horizontal="center" vertical="center" textRotation="0" wrapText="1" indent="0" justifyLastLine="0" shrinkToFit="0" readingOrder="0"/>
    </dxf>
    <dxf>
      <numFmt numFmtId="166" formatCode="&quot;$&quot;\ #,##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6" formatCode="&quot;$&quot;\ #,##0"/>
    </dxf>
    <dxf>
      <numFmt numFmtId="166" formatCode="&quot;$&quot;\ #,##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6" formatCode="&quot;$&quot;\ #,##0"/>
      <alignment horizontal="center" vertical="center" textRotation="0" wrapText="1" indent="0" justifyLastLine="0" shrinkToFit="0" readingOrder="0"/>
    </dxf>
    <dxf>
      <numFmt numFmtId="166" formatCode="&quot;$&quot;\ #,##0"/>
      <alignment horizontal="center" vertical="center" textRotation="0" wrapText="1" indent="0" justifyLastLine="0" shrinkToFit="0" readingOrder="0"/>
    </dxf>
    <dxf>
      <numFmt numFmtId="166" formatCode="&quot;$&quot;\ #,##0"/>
    </dxf>
    <dxf>
      <numFmt numFmtId="166" formatCode="&quot;$&quot;\ #,##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6" formatCode="&quot;$&quot;\ #,##0"/>
    </dxf>
    <dxf>
      <numFmt numFmtId="166" formatCode="&quot;$&quot;\ 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$&quot;\ #,##0"/>
    </dxf>
    <dxf>
      <numFmt numFmtId="166" formatCode="&quot;$&quot;\ #,##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6" formatCode="&quot;$&quot;\ #,##0"/>
      <alignment horizontal="center" vertical="center" textRotation="0" wrapText="1" indent="0" justifyLastLine="0" shrinkToFit="0" readingOrder="0"/>
    </dxf>
    <dxf>
      <numFmt numFmtId="166" formatCode="&quot;$&quot;\ #,##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6" formatCode="&quot;$&quot;\ #,##0"/>
    </dxf>
    <dxf>
      <numFmt numFmtId="166" formatCode="&quot;$&quot;\ #,##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6" formatCode="&quot;$&quot;\ #,##0"/>
      <alignment horizontal="center" vertical="center" textRotation="0" wrapText="1" indent="0" justifyLastLine="0" shrinkToFit="0" readingOrder="0"/>
    </dxf>
    <dxf>
      <numFmt numFmtId="166" formatCode="&quot;$&quot;\ #,##0"/>
      <alignment horizontal="center" vertical="center" textRotation="0" wrapText="1" indent="0" justifyLastLine="0" shrinkToFit="0" readingOrder="0"/>
    </dxf>
    <dxf>
      <numFmt numFmtId="166" formatCode="&quot;$&quot;\ #,##0"/>
    </dxf>
    <dxf>
      <numFmt numFmtId="166" formatCode="&quot;$&quot;\ #,##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6" formatCode="&quot;$&quot;\ #,##0"/>
    </dxf>
    <dxf>
      <numFmt numFmtId="166" formatCode="&quot;$&quot;\ 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$&quot;\ #,##0"/>
    </dxf>
    <dxf>
      <numFmt numFmtId="166" formatCode="&quot;$&quot;\ #,##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6" formatCode="&quot;$&quot;\ #,##0"/>
      <alignment horizontal="center" vertical="center" textRotation="0" wrapText="1" indent="0" justifyLastLine="0" shrinkToFit="0" readingOrder="0"/>
    </dxf>
    <dxf>
      <numFmt numFmtId="166" formatCode="&quot;$&quot;\ #,##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6" formatCode="&quot;$&quot;\ #,##0"/>
    </dxf>
    <dxf>
      <numFmt numFmtId="166" formatCode="&quot;$&quot;\ #,##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6" formatCode="&quot;$&quot;\ #,##0"/>
      <alignment horizontal="center" vertical="center" textRotation="0" wrapText="1" indent="0" justifyLastLine="0" shrinkToFit="0" readingOrder="0"/>
    </dxf>
    <dxf>
      <numFmt numFmtId="166" formatCode="&quot;$&quot;\ #,##0"/>
      <alignment horizontal="center" vertical="center" textRotation="0" wrapText="1" indent="0" justifyLastLine="0" shrinkToFit="0" readingOrder="0"/>
    </dxf>
    <dxf>
      <numFmt numFmtId="166" formatCode="&quot;$&quot;\ #,##0"/>
    </dxf>
    <dxf>
      <numFmt numFmtId="166" formatCode="&quot;$&quot;\ #,##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6" formatCode="&quot;$&quot;\ #,##0"/>
    </dxf>
    <dxf>
      <numFmt numFmtId="166" formatCode="&quot;$&quot;\ 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$&quot;\ #,##0"/>
    </dxf>
    <dxf>
      <numFmt numFmtId="166" formatCode="&quot;$&quot;\ #,##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6" formatCode="&quot;$&quot;\ #,##0"/>
      <alignment horizontal="center" vertical="center" textRotation="0" wrapText="1" indent="0" justifyLastLine="0" shrinkToFit="0" readingOrder="0"/>
    </dxf>
    <dxf>
      <numFmt numFmtId="166" formatCode="&quot;$&quot;\ #,##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6" formatCode="&quot;$&quot;\ #,##0"/>
    </dxf>
    <dxf>
      <numFmt numFmtId="166" formatCode="&quot;$&quot;\ #,##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6" formatCode="&quot;$&quot;\ #,##0"/>
      <alignment horizontal="center" vertical="center" textRotation="0" wrapText="1" indent="0" justifyLastLine="0" shrinkToFit="0" readingOrder="0"/>
    </dxf>
    <dxf>
      <numFmt numFmtId="166" formatCode="&quot;$&quot;\ #,##0"/>
      <alignment horizontal="center" vertical="center" textRotation="0" wrapText="1" indent="0" justifyLastLine="0" shrinkToFit="0" readingOrder="0"/>
    </dxf>
    <dxf>
      <numFmt numFmtId="166" formatCode="&quot;$&quot;\ #,##0"/>
    </dxf>
    <dxf>
      <numFmt numFmtId="166" formatCode="&quot;$&quot;\ #,##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6" formatCode="&quot;$&quot;\ #,##0"/>
    </dxf>
    <dxf>
      <numFmt numFmtId="166" formatCode="&quot;$&quot;\ 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$&quot;\ #,##0"/>
    </dxf>
    <dxf>
      <numFmt numFmtId="166" formatCode="&quot;$&quot;\ #,##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6" formatCode="&quot;$&quot;\ #,##0"/>
      <alignment horizontal="center" vertical="center" textRotation="0" wrapText="1" indent="0" justifyLastLine="0" shrinkToFit="0" readingOrder="0"/>
    </dxf>
    <dxf>
      <numFmt numFmtId="166" formatCode="&quot;$&quot;\ #,##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6" formatCode="&quot;$&quot;\ #,##0"/>
    </dxf>
    <dxf>
      <numFmt numFmtId="166" formatCode="&quot;$&quot;\ #,##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6" formatCode="&quot;$&quot;\ #,##0"/>
      <alignment horizontal="center" vertical="center" textRotation="0" wrapText="1" indent="0" justifyLastLine="0" shrinkToFit="0" readingOrder="0"/>
    </dxf>
    <dxf>
      <numFmt numFmtId="166" formatCode="&quot;$&quot;\ #,##0"/>
      <alignment horizontal="center" vertical="center" textRotation="0" wrapText="1" indent="0" justifyLastLine="0" shrinkToFit="0" readingOrder="0"/>
    </dxf>
    <dxf>
      <numFmt numFmtId="166" formatCode="&quot;$&quot;\ #,##0"/>
    </dxf>
    <dxf>
      <numFmt numFmtId="166" formatCode="&quot;$&quot;\ #,##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6" formatCode="&quot;$&quot;\ #,##0"/>
    </dxf>
    <dxf>
      <numFmt numFmtId="166" formatCode="&quot;$&quot;\ 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$&quot;\ #,##0"/>
    </dxf>
    <dxf>
      <numFmt numFmtId="166" formatCode="&quot;$&quot;\ #,##0"/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6" formatCode="&quot;$&quot;\ #,##0"/>
      <alignment horizontal="center" vertical="center" textRotation="0" wrapText="1" indent="0" justifyLastLine="0" shrinkToFit="0" readingOrder="0"/>
    </dxf>
    <dxf>
      <numFmt numFmtId="166" formatCode="&quot;$&quot;\ #,##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6" formatCode="&quot;$&quot;\ #,##0"/>
    </dxf>
    <dxf>
      <numFmt numFmtId="166" formatCode="&quot;$&quot;\ #,##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6" formatCode="&quot;$&quot;\ #,##0"/>
      <alignment horizontal="center" vertical="center" textRotation="0" wrapText="1" indent="0" justifyLastLine="0" shrinkToFit="0" readingOrder="0"/>
    </dxf>
    <dxf>
      <numFmt numFmtId="166" formatCode="&quot;$&quot;\ #,##0"/>
      <alignment horizontal="center" vertical="center" textRotation="0" wrapText="1" indent="0" justifyLastLine="0" shrinkToFit="0" readingOrder="0"/>
    </dxf>
    <dxf>
      <numFmt numFmtId="166" formatCode="&quot;$&quot;\ #,##0"/>
    </dxf>
    <dxf>
      <numFmt numFmtId="166" formatCode="&quot;$&quot;\ #,##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6" formatCode="&quot;$&quot;\ #,##0"/>
    </dxf>
    <dxf>
      <numFmt numFmtId="166" formatCode="&quot;$&quot;\ 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$&quot;\ #,##0"/>
    </dxf>
    <dxf>
      <numFmt numFmtId="166" formatCode="&quot;$&quot;\ #,##0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6" formatCode="&quot;$&quot;\ #,##0"/>
      <alignment horizontal="center" vertical="center" textRotation="0" wrapText="1" indent="0" justifyLastLine="0" shrinkToFit="0" readingOrder="0"/>
    </dxf>
    <dxf>
      <numFmt numFmtId="166" formatCode="&quot;$&quot;\ #,##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6" formatCode="&quot;$&quot;\ #,##0"/>
    </dxf>
    <dxf>
      <numFmt numFmtId="166" formatCode="&quot;$&quot;\ #,##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6" formatCode="&quot;$&quot;\ #,##0"/>
      <alignment horizontal="center" vertical="center" textRotation="0" wrapText="1" indent="0" justifyLastLine="0" shrinkToFit="0" readingOrder="0"/>
    </dxf>
    <dxf>
      <numFmt numFmtId="166" formatCode="&quot;$&quot;\ #,##0"/>
      <alignment horizontal="center" vertical="center" textRotation="0" wrapText="1" indent="0" justifyLastLine="0" shrinkToFit="0" readingOrder="0"/>
    </dxf>
    <dxf>
      <numFmt numFmtId="166" formatCode="&quot;$&quot;\ #,##0"/>
    </dxf>
    <dxf>
      <numFmt numFmtId="166" formatCode="&quot;$&quot;\ #,##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6" formatCode="&quot;$&quot;\ #,##0"/>
    </dxf>
    <dxf>
      <numFmt numFmtId="166" formatCode="&quot;$&quot;\ 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$&quot;\ #,##0"/>
    </dxf>
    <dxf>
      <numFmt numFmtId="166" formatCode="&quot;$&quot;\ #,##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worksheet" Target="worksheets/sheet12.xml" /><Relationship Id="rId1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6" Type="http://schemas.openxmlformats.org/officeDocument/2006/relationships/calcChain" Target="calcChain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5" Type="http://schemas.openxmlformats.org/officeDocument/2006/relationships/worksheet" Target="worksheets/sheet5.xml" /><Relationship Id="rId15" Type="http://schemas.openxmlformats.org/officeDocument/2006/relationships/sharedStrings" Target="sharedStrings.xml" /><Relationship Id="rId10" Type="http://schemas.openxmlformats.org/officeDocument/2006/relationships/worksheet" Target="worksheets/sheet10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styles" Target="styles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3" displayName="Tabla3" ref="A1:R42" totalsRowCount="1" headerRowDxfId="477">
  <autoFilter ref="A1:R41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tableColumns count="18">
    <tableColumn id="1" xr3:uid="{00000000-0010-0000-0000-000001000000}" name="FECHA" totalsRowLabel="Total" dataDxfId="476" totalsRowDxfId="475"/>
    <tableColumn id="2" xr3:uid="{00000000-0010-0000-0000-000002000000}" name="DIRECCION" dataDxfId="474"/>
    <tableColumn id="3" xr3:uid="{00000000-0010-0000-0000-000003000000}" name="NOMBRE CLIENTE" dataDxfId="473" totalsRowDxfId="472"/>
    <tableColumn id="4" xr3:uid="{00000000-0010-0000-0000-000004000000}" name="TORRE Y APTO" dataDxfId="471"/>
    <tableColumn id="5" xr3:uid="{00000000-0010-0000-0000-000005000000}" name="SERVICIO REALIZADO " dataDxfId="470"/>
    <tableColumn id="6" xr3:uid="{00000000-0010-0000-0000-000006000000}" name="DOMICILIO" dataDxfId="469" totalsRowDxfId="468" dataCellStyle="Millares"/>
    <tableColumn id="7" xr3:uid="{00000000-0010-0000-0000-000007000000}" name="VALOR SERVICIO" dataDxfId="467" totalsRowDxfId="466"/>
    <tableColumn id="8" xr3:uid="{00000000-0010-0000-0000-000008000000}" name="MATERIALES" dataDxfId="465"/>
    <tableColumn id="9" xr3:uid="{00000000-0010-0000-0000-000009000000}" name="VALOR MATERIALES" dataDxfId="464" totalsRowDxfId="463"/>
    <tableColumn id="10" xr3:uid="{00000000-0010-0000-0000-00000A000000}" name="IVA 19%" dataDxfId="462"/>
    <tableColumn id="11" xr3:uid="{00000000-0010-0000-0000-00000B000000}" name="PORTERIA" dataDxfId="461"/>
    <tableColumn id="12" xr3:uid="{00000000-0010-0000-0000-00000C000000}" name="FORMA DE PAGO" dataDxfId="460"/>
    <tableColumn id="13" xr3:uid="{00000000-0010-0000-0000-00000D000000}" name="TOTAL SERVICIO" dataDxfId="459" totalsRowDxfId="458">
      <calculatedColumnFormula>(F2+G2-I2-K2)</calculatedColumnFormula>
    </tableColumn>
    <tableColumn id="14" xr3:uid="{00000000-0010-0000-0000-00000E000000}" name="X50%X25%" dataDxfId="457"/>
    <tableColumn id="15" xr3:uid="{00000000-0010-0000-0000-00000F000000}" name="PARA JG" dataDxfId="456">
      <calculatedColumnFormula>IF(N2="X25%",M2*0.25,IF(N2="X50%",M2/2,""))</calculatedColumnFormula>
    </tableColumn>
    <tableColumn id="16" xr3:uid="{00000000-0010-0000-0000-000010000000}" name="PARA ABRECAR" dataDxfId="455">
      <calculatedColumnFormula>(M2/2+J2)</calculatedColumnFormula>
    </tableColumn>
    <tableColumn id="17" xr3:uid="{00000000-0010-0000-0000-000011000000}" name="ESTADO DEL SERVICIO" dataDxfId="454"/>
    <tableColumn id="18" xr3:uid="{00000000-0010-0000-0000-000012000000}" name="FECHA RELACIÓN SERVICIO" totalsRowFunction="count" dataDxfId="453" totalsRowDxfId="452"/>
  </tableColumns>
  <tableStyleInfo name="TableStyleLight8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9000000}" name="Tabla314" displayName="Tabla314" ref="A1:R42" totalsRowCount="1" headerRowDxfId="248">
  <autoFilter ref="A1:R41" xr:uid="{00000000-0009-0000-0100-00000D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tableColumns count="18">
    <tableColumn id="1" xr3:uid="{00000000-0010-0000-0900-000001000000}" name="FECHA" totalsRowLabel="Total" dataDxfId="247" totalsRowDxfId="246"/>
    <tableColumn id="2" xr3:uid="{00000000-0010-0000-0900-000002000000}" name="DIRECCION" dataDxfId="245"/>
    <tableColumn id="3" xr3:uid="{00000000-0010-0000-0900-000003000000}" name="NOMBRE CLIENTE" dataDxfId="244"/>
    <tableColumn id="4" xr3:uid="{00000000-0010-0000-0900-000004000000}" name="TORRE Y APTO" dataDxfId="243"/>
    <tableColumn id="5" xr3:uid="{00000000-0010-0000-0900-000005000000}" name="SERVICIO REALIZADO " dataDxfId="242"/>
    <tableColumn id="6" xr3:uid="{00000000-0010-0000-0900-000006000000}" name="DOMICILIO" dataDxfId="241" totalsRowDxfId="240" dataCellStyle="Millares"/>
    <tableColumn id="7" xr3:uid="{00000000-0010-0000-0900-000007000000}" name="VALOR SERVICIO" dataDxfId="239" totalsRowDxfId="238"/>
    <tableColumn id="8" xr3:uid="{00000000-0010-0000-0900-000008000000}" name="MATERIALES" dataDxfId="237"/>
    <tableColumn id="9" xr3:uid="{00000000-0010-0000-0900-000009000000}" name="VALOR MATERIALES" dataDxfId="236" totalsRowDxfId="235"/>
    <tableColumn id="10" xr3:uid="{00000000-0010-0000-0900-00000A000000}" name="IVA 19%" dataDxfId="234"/>
    <tableColumn id="11" xr3:uid="{00000000-0010-0000-0900-00000B000000}" name="PORTERIA" dataDxfId="233"/>
    <tableColumn id="12" xr3:uid="{00000000-0010-0000-0900-00000C000000}" name="FORMA DE PAGO" dataDxfId="232"/>
    <tableColumn id="13" xr3:uid="{00000000-0010-0000-0900-00000D000000}" name="TOTAL SERVICIO" dataDxfId="231" totalsRowDxfId="230">
      <calculatedColumnFormula>(F2+G2-I2-K2)</calculatedColumnFormula>
    </tableColumn>
    <tableColumn id="14" xr3:uid="{00000000-0010-0000-0900-00000E000000}" name="X50%X25%" dataDxfId="229"/>
    <tableColumn id="15" xr3:uid="{00000000-0010-0000-0900-00000F000000}" name="PARA JG" dataDxfId="228">
      <calculatedColumnFormula>IF(N2="X25%",M2*0.25,IF(N2="X50%",M2/2,""))</calculatedColumnFormula>
    </tableColumn>
    <tableColumn id="16" xr3:uid="{00000000-0010-0000-0900-000010000000}" name="PARA ABRECAR" dataDxfId="227">
      <calculatedColumnFormula>(M2/2+J2)</calculatedColumnFormula>
    </tableColumn>
    <tableColumn id="17" xr3:uid="{00000000-0010-0000-0900-000011000000}" name="ESTADO DEL SERVICIO" dataDxfId="226"/>
    <tableColumn id="18" xr3:uid="{00000000-0010-0000-0900-000012000000}" name="FECHA RELACIÓN SERVICIO" totalsRowFunction="count" dataDxfId="225" totalsRowDxfId="224"/>
  </tableColumns>
  <tableStyleInfo name="TableStyleLight8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A000000}" name="Tabla315" displayName="Tabla315" ref="A1:R42" totalsRowCount="1" headerRowDxfId="223">
  <autoFilter ref="A1:R41" xr:uid="{00000000-0009-0000-0100-00000E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tableColumns count="18">
    <tableColumn id="1" xr3:uid="{00000000-0010-0000-0A00-000001000000}" name="FECHA" totalsRowLabel="Total" dataDxfId="222" totalsRowDxfId="221"/>
    <tableColumn id="2" xr3:uid="{00000000-0010-0000-0A00-000002000000}" name="DIRECCION" dataDxfId="220"/>
    <tableColumn id="3" xr3:uid="{00000000-0010-0000-0A00-000003000000}" name="NOMBRE CLIENTE" dataDxfId="219"/>
    <tableColumn id="4" xr3:uid="{00000000-0010-0000-0A00-000004000000}" name="TORRE Y APTO" dataDxfId="218"/>
    <tableColumn id="5" xr3:uid="{00000000-0010-0000-0A00-000005000000}" name="SERVICIO REALIZADO " dataDxfId="217"/>
    <tableColumn id="6" xr3:uid="{00000000-0010-0000-0A00-000006000000}" name="DOMICILIO" dataDxfId="216" totalsRowDxfId="215"/>
    <tableColumn id="7" xr3:uid="{00000000-0010-0000-0A00-000007000000}" name="VALOR SERVICIO" dataDxfId="214" totalsRowDxfId="213"/>
    <tableColumn id="8" xr3:uid="{00000000-0010-0000-0A00-000008000000}" name="MATERIALES" dataDxfId="212"/>
    <tableColumn id="9" xr3:uid="{00000000-0010-0000-0A00-000009000000}" name="VALOR MATERIALES" dataDxfId="211" totalsRowDxfId="210"/>
    <tableColumn id="10" xr3:uid="{00000000-0010-0000-0A00-00000A000000}" name="IVA 19%" dataDxfId="209"/>
    <tableColumn id="11" xr3:uid="{00000000-0010-0000-0A00-00000B000000}" name="PORTERIA" dataDxfId="208"/>
    <tableColumn id="12" xr3:uid="{00000000-0010-0000-0A00-00000C000000}" name="FORMA DE PAGO" dataDxfId="207"/>
    <tableColumn id="13" xr3:uid="{00000000-0010-0000-0A00-00000D000000}" name="TOTAL SERVICIO" dataDxfId="206" totalsRowDxfId="205">
      <calculatedColumnFormula>(F2+G2-I2-K2)</calculatedColumnFormula>
    </tableColumn>
    <tableColumn id="14" xr3:uid="{00000000-0010-0000-0A00-00000E000000}" name="X50%X25%" dataDxfId="204"/>
    <tableColumn id="15" xr3:uid="{00000000-0010-0000-0A00-00000F000000}" name="PARA JG" dataDxfId="203">
      <calculatedColumnFormula>IF(N2="X25%",M2*0.25,IF(N2="X50%",M2/2,""))</calculatedColumnFormula>
    </tableColumn>
    <tableColumn id="16" xr3:uid="{00000000-0010-0000-0A00-000010000000}" name="PARA ABRECAR" dataDxfId="202">
      <calculatedColumnFormula>(M2/2+J2)</calculatedColumnFormula>
    </tableColumn>
    <tableColumn id="17" xr3:uid="{00000000-0010-0000-0A00-000011000000}" name="ESTADO DEL SERVICIO" dataDxfId="201"/>
    <tableColumn id="18" xr3:uid="{00000000-0010-0000-0A00-000012000000}" name="FECHA RELACIÓN SERVICIO" totalsRowFunction="count" dataDxfId="200" totalsRowDxfId="199"/>
  </tableColumns>
  <tableStyleInfo name="TableStyleLight8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B000000}" name="Tabla316" displayName="Tabla316" ref="A1:R42" totalsRowCount="1" headerRowDxfId="198">
  <autoFilter ref="A1:R41" xr:uid="{00000000-0009-0000-0100-00000F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tableColumns count="18">
    <tableColumn id="1" xr3:uid="{00000000-0010-0000-0B00-000001000000}" name="FECHA" totalsRowLabel="Total" dataDxfId="197" totalsRowDxfId="5"/>
    <tableColumn id="2" xr3:uid="{00000000-0010-0000-0B00-000002000000}" name="DIRECCION" dataDxfId="196"/>
    <tableColumn id="3" xr3:uid="{00000000-0010-0000-0B00-000003000000}" name="NOMBRE CLIENTE" dataDxfId="195"/>
    <tableColumn id="4" xr3:uid="{00000000-0010-0000-0B00-000004000000}" name="TORRE Y APTO" dataDxfId="194"/>
    <tableColumn id="5" xr3:uid="{00000000-0010-0000-0B00-000005000000}" name="SERVICIO REALIZADO " dataDxfId="193"/>
    <tableColumn id="6" xr3:uid="{00000000-0010-0000-0B00-000006000000}" name="DOMICILIO" dataDxfId="192" totalsRowDxfId="4" dataCellStyle="Millares"/>
    <tableColumn id="7" xr3:uid="{00000000-0010-0000-0B00-000007000000}" name="VALOR SERVICIO" dataDxfId="191" totalsRowDxfId="3"/>
    <tableColumn id="8" xr3:uid="{00000000-0010-0000-0B00-000008000000}" name="MATERIALES" dataDxfId="190"/>
    <tableColumn id="9" xr3:uid="{00000000-0010-0000-0B00-000009000000}" name="VALOR MATERIALES" dataDxfId="189" totalsRowDxfId="2"/>
    <tableColumn id="10" xr3:uid="{00000000-0010-0000-0B00-00000A000000}" name="IVA 19%" dataDxfId="188"/>
    <tableColumn id="11" xr3:uid="{00000000-0010-0000-0B00-00000B000000}" name="PORTERIA" dataDxfId="187"/>
    <tableColumn id="12" xr3:uid="{00000000-0010-0000-0B00-00000C000000}" name="FORMA DE PAGO" dataDxfId="186"/>
    <tableColumn id="13" xr3:uid="{00000000-0010-0000-0B00-00000D000000}" name="TOTAL SERVICIO" dataDxfId="185" totalsRowDxfId="1">
      <calculatedColumnFormula>(F2+G2-I2-K2)</calculatedColumnFormula>
    </tableColumn>
    <tableColumn id="14" xr3:uid="{00000000-0010-0000-0B00-00000E000000}" name="X50%X25%" dataDxfId="184"/>
    <tableColumn id="15" xr3:uid="{00000000-0010-0000-0B00-00000F000000}" name="PARA JG" dataDxfId="183">
      <calculatedColumnFormula>IF(N2="X25%",M2*0.25,IF(N2="X50%",M2/2,""))</calculatedColumnFormula>
    </tableColumn>
    <tableColumn id="16" xr3:uid="{00000000-0010-0000-0B00-000010000000}" name="PARA ABRECAR" dataDxfId="182">
      <calculatedColumnFormula>(M2/2+J2)</calculatedColumnFormula>
    </tableColumn>
    <tableColumn id="17" xr3:uid="{00000000-0010-0000-0B00-000011000000}" name="ESTADO DEL SERVICIO" dataDxfId="181"/>
    <tableColumn id="18" xr3:uid="{00000000-0010-0000-0B00-000012000000}" name="FECHA RELACIÓN SERVICIO" totalsRowFunction="count" dataDxfId="180" totalsRowDxfId="0"/>
  </tableColumns>
  <tableStyleInfo name="TableStyleLight8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a36" displayName="Tabla36" ref="A1:R42" totalsRowCount="1" headerRowDxfId="451">
  <autoFilter ref="A1:R41" xr:uid="{00000000-0009-0000-0100-000005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tableColumns count="18">
    <tableColumn id="1" xr3:uid="{00000000-0010-0000-0100-000001000000}" name="FECHA" totalsRowLabel="Total" dataDxfId="450" totalsRowDxfId="449"/>
    <tableColumn id="2" xr3:uid="{00000000-0010-0000-0100-000002000000}" name="DIRECCION" dataDxfId="448"/>
    <tableColumn id="3" xr3:uid="{00000000-0010-0000-0100-000003000000}" name="NOMBRE CLIENTE" dataDxfId="447" totalsRowDxfId="446"/>
    <tableColumn id="4" xr3:uid="{00000000-0010-0000-0100-000004000000}" name="TORRE Y APTO" dataDxfId="445"/>
    <tableColumn id="5" xr3:uid="{00000000-0010-0000-0100-000005000000}" name="SERVICIO REALIZADO " dataDxfId="444" totalsRowDxfId="443"/>
    <tableColumn id="6" xr3:uid="{00000000-0010-0000-0100-000006000000}" name="DOMICILIO" dataDxfId="442" totalsRowDxfId="441" dataCellStyle="Millares"/>
    <tableColumn id="7" xr3:uid="{00000000-0010-0000-0100-000007000000}" name="VALOR SERVICIO" dataDxfId="440" totalsRowDxfId="439"/>
    <tableColumn id="8" xr3:uid="{00000000-0010-0000-0100-000008000000}" name="MATERIALES" dataDxfId="438"/>
    <tableColumn id="9" xr3:uid="{00000000-0010-0000-0100-000009000000}" name="VALOR MATERIALES" dataDxfId="437" totalsRowDxfId="436"/>
    <tableColumn id="10" xr3:uid="{00000000-0010-0000-0100-00000A000000}" name="IVA 19%" dataDxfId="435"/>
    <tableColumn id="11" xr3:uid="{00000000-0010-0000-0100-00000B000000}" name="PORTERIA" dataDxfId="434"/>
    <tableColumn id="12" xr3:uid="{00000000-0010-0000-0100-00000C000000}" name="FORMA DE PAGO" dataDxfId="433"/>
    <tableColumn id="13" xr3:uid="{00000000-0010-0000-0100-00000D000000}" name="TOTAL SERVICIO" dataDxfId="432" totalsRowDxfId="431">
      <calculatedColumnFormula>(F2+G2-I2-K2)</calculatedColumnFormula>
    </tableColumn>
    <tableColumn id="14" xr3:uid="{00000000-0010-0000-0100-00000E000000}" name="X50%X25%" dataDxfId="430"/>
    <tableColumn id="15" xr3:uid="{00000000-0010-0000-0100-00000F000000}" name="PARA JG" dataDxfId="429">
      <calculatedColumnFormula>IF(N2="X25%",M2*0.25,IF(N2="X50%",M2/2,""))</calculatedColumnFormula>
    </tableColumn>
    <tableColumn id="16" xr3:uid="{00000000-0010-0000-0100-000010000000}" name="PARA ABRECAR" dataDxfId="428">
      <calculatedColumnFormula>(M2/2+J2)</calculatedColumnFormula>
    </tableColumn>
    <tableColumn id="17" xr3:uid="{00000000-0010-0000-0100-000011000000}" name="ESTADO DEL SERVICIO" dataDxfId="427"/>
    <tableColumn id="18" xr3:uid="{00000000-0010-0000-0100-000012000000}" name="FECHA RELACIÓN SERVICIO" totalsRowFunction="count" dataDxfId="426" totalsRowDxfId="425"/>
  </tableColumns>
  <tableStyleInfo name="TableStyleLight8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a37" displayName="Tabla37" ref="A1:R44" totalsRowCount="1" headerRowDxfId="424">
  <autoFilter ref="A1:R43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tableColumns count="18">
    <tableColumn id="1" xr3:uid="{00000000-0010-0000-0200-000001000000}" name="FECHA" totalsRowLabel="Total" dataDxfId="423" totalsRowDxfId="422"/>
    <tableColumn id="2" xr3:uid="{00000000-0010-0000-0200-000002000000}" name="DIRECCION" dataDxfId="421"/>
    <tableColumn id="3" xr3:uid="{00000000-0010-0000-0200-000003000000}" name="NOMBRE CLIENTE" dataDxfId="420"/>
    <tableColumn id="4" xr3:uid="{00000000-0010-0000-0200-000004000000}" name="TORRE Y APTO" dataDxfId="419"/>
    <tableColumn id="5" xr3:uid="{00000000-0010-0000-0200-000005000000}" name="SERVICIO REALIZADO " dataDxfId="418" totalsRowDxfId="417"/>
    <tableColumn id="6" xr3:uid="{00000000-0010-0000-0200-000006000000}" name="DOMICILIO" dataDxfId="416" totalsRowDxfId="415" dataCellStyle="Millares"/>
    <tableColumn id="7" xr3:uid="{00000000-0010-0000-0200-000007000000}" name="VALOR SERVICIO" dataDxfId="414" totalsRowDxfId="413"/>
    <tableColumn id="8" xr3:uid="{00000000-0010-0000-0200-000008000000}" name="MATERIALES" dataDxfId="412"/>
    <tableColumn id="9" xr3:uid="{00000000-0010-0000-0200-000009000000}" name="VALOR MATERIALES" dataDxfId="411" totalsRowDxfId="410"/>
    <tableColumn id="10" xr3:uid="{00000000-0010-0000-0200-00000A000000}" name="IVA 19%" dataDxfId="409"/>
    <tableColumn id="11" xr3:uid="{00000000-0010-0000-0200-00000B000000}" name="PORTERIA" dataDxfId="408"/>
    <tableColumn id="12" xr3:uid="{00000000-0010-0000-0200-00000C000000}" name="FORMA DE PAGO" dataDxfId="407"/>
    <tableColumn id="13" xr3:uid="{00000000-0010-0000-0200-00000D000000}" name="TOTAL SERVICIO" dataDxfId="406" totalsRowDxfId="405">
      <calculatedColumnFormula>(F2+G2-I2-K2)</calculatedColumnFormula>
    </tableColumn>
    <tableColumn id="14" xr3:uid="{00000000-0010-0000-0200-00000E000000}" name="X50%X25%" dataDxfId="404"/>
    <tableColumn id="15" xr3:uid="{00000000-0010-0000-0200-00000F000000}" name="PARA JG" dataDxfId="403">
      <calculatedColumnFormula>IF(N2="X25%",M2*0.25,IF(N2="X50%",M2/2,""))</calculatedColumnFormula>
    </tableColumn>
    <tableColumn id="16" xr3:uid="{00000000-0010-0000-0200-000010000000}" name="PARA ABRECAR" dataDxfId="402">
      <calculatedColumnFormula>(M2/2+J2)</calculatedColumnFormula>
    </tableColumn>
    <tableColumn id="17" xr3:uid="{00000000-0010-0000-0200-000011000000}" name="ESTADO DEL SERVICIO" dataDxfId="401"/>
    <tableColumn id="18" xr3:uid="{00000000-0010-0000-0200-000012000000}" name="FECHA RELACIÓN SERVICIO" totalsRowFunction="count" dataDxfId="400" totalsRowDxfId="399"/>
  </tableColumns>
  <tableStyleInfo name="TableStyleLight8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la38" displayName="Tabla38" ref="A1:R42" totalsRowCount="1" headerRowDxfId="398">
  <autoFilter ref="A1:R41" xr:uid="{00000000-0009-0000-0100-000007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tableColumns count="18">
    <tableColumn id="1" xr3:uid="{00000000-0010-0000-0300-000001000000}" name="FECHA" totalsRowLabel="Total" dataDxfId="397" totalsRowDxfId="396"/>
    <tableColumn id="2" xr3:uid="{00000000-0010-0000-0300-000002000000}" name="DIRECCION" dataDxfId="395"/>
    <tableColumn id="3" xr3:uid="{00000000-0010-0000-0300-000003000000}" name="NOMBRE CLIENTE" dataDxfId="394"/>
    <tableColumn id="4" xr3:uid="{00000000-0010-0000-0300-000004000000}" name="TORRE Y APTO" dataDxfId="393"/>
    <tableColumn id="5" xr3:uid="{00000000-0010-0000-0300-000005000000}" name="SERVICIO REALIZADO " dataDxfId="392"/>
    <tableColumn id="6" xr3:uid="{00000000-0010-0000-0300-000006000000}" name="DOMICILIO" dataDxfId="391" totalsRowDxfId="390" dataCellStyle="Millares"/>
    <tableColumn id="7" xr3:uid="{00000000-0010-0000-0300-000007000000}" name="VALOR SERVICIO" dataDxfId="389" totalsRowDxfId="388"/>
    <tableColumn id="8" xr3:uid="{00000000-0010-0000-0300-000008000000}" name="MATERIALES" dataDxfId="387"/>
    <tableColumn id="9" xr3:uid="{00000000-0010-0000-0300-000009000000}" name="VALOR MATERIALES" dataDxfId="386" totalsRowDxfId="385"/>
    <tableColumn id="10" xr3:uid="{00000000-0010-0000-0300-00000A000000}" name="IVA 19%" dataDxfId="384"/>
    <tableColumn id="11" xr3:uid="{00000000-0010-0000-0300-00000B000000}" name="PORTERIA" dataDxfId="383"/>
    <tableColumn id="12" xr3:uid="{00000000-0010-0000-0300-00000C000000}" name="FORMA DE PAGO" dataDxfId="382"/>
    <tableColumn id="13" xr3:uid="{00000000-0010-0000-0300-00000D000000}" name="TOTAL SERVICIO" dataDxfId="381" totalsRowDxfId="380">
      <calculatedColumnFormula>(F2+G2-I2-K2)</calculatedColumnFormula>
    </tableColumn>
    <tableColumn id="14" xr3:uid="{00000000-0010-0000-0300-00000E000000}" name="X50%X25%" dataDxfId="379"/>
    <tableColumn id="15" xr3:uid="{00000000-0010-0000-0300-00000F000000}" name="PARA JG" dataDxfId="378">
      <calculatedColumnFormula>IF(N2="X25%",M2*0.25,IF(N2="X50%",M2/2,""))</calculatedColumnFormula>
    </tableColumn>
    <tableColumn id="16" xr3:uid="{00000000-0010-0000-0300-000010000000}" name="PARA ABRECAR" dataDxfId="377">
      <calculatedColumnFormula>(M2/2+J2)</calculatedColumnFormula>
    </tableColumn>
    <tableColumn id="17" xr3:uid="{00000000-0010-0000-0300-000011000000}" name="ESTADO DEL SERVICIO" dataDxfId="376"/>
    <tableColumn id="18" xr3:uid="{00000000-0010-0000-0300-000012000000}" name="FECHA RELACIÓN SERVICIO" totalsRowFunction="count" dataDxfId="375" totalsRowDxfId="374"/>
  </tableColumns>
  <tableStyleInfo name="TableStyleLight8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Tabla39" displayName="Tabla39" ref="A1:R42" totalsRowCount="1" headerRowDxfId="373">
  <autoFilter ref="A1:R41" xr:uid="{00000000-0009-0000-0100-000008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tableColumns count="18">
    <tableColumn id="1" xr3:uid="{00000000-0010-0000-0400-000001000000}" name="FECHA" totalsRowLabel="Total" dataDxfId="372" totalsRowDxfId="371"/>
    <tableColumn id="2" xr3:uid="{00000000-0010-0000-0400-000002000000}" name="DIRECCION" dataDxfId="370"/>
    <tableColumn id="3" xr3:uid="{00000000-0010-0000-0400-000003000000}" name="NOMBRE CLIENTE" dataDxfId="369"/>
    <tableColumn id="4" xr3:uid="{00000000-0010-0000-0400-000004000000}" name="TORRE Y APTO" dataDxfId="368"/>
    <tableColumn id="5" xr3:uid="{00000000-0010-0000-0400-000005000000}" name="SERVICIO REALIZADO " dataDxfId="367"/>
    <tableColumn id="6" xr3:uid="{00000000-0010-0000-0400-000006000000}" name="DOMICILIO" dataDxfId="366" totalsRowDxfId="365" dataCellStyle="Millares"/>
    <tableColumn id="7" xr3:uid="{00000000-0010-0000-0400-000007000000}" name="VALOR SERVICIO" dataDxfId="364" totalsRowDxfId="363"/>
    <tableColumn id="8" xr3:uid="{00000000-0010-0000-0400-000008000000}" name="MATERIALES" dataDxfId="362"/>
    <tableColumn id="9" xr3:uid="{00000000-0010-0000-0400-000009000000}" name="VALOR MATERIALES" dataDxfId="361" totalsRowDxfId="360"/>
    <tableColumn id="10" xr3:uid="{00000000-0010-0000-0400-00000A000000}" name="IVA 19%" dataDxfId="359"/>
    <tableColumn id="11" xr3:uid="{00000000-0010-0000-0400-00000B000000}" name="PORTERIA" dataDxfId="358"/>
    <tableColumn id="12" xr3:uid="{00000000-0010-0000-0400-00000C000000}" name="FORMA DE PAGO" dataDxfId="357"/>
    <tableColumn id="13" xr3:uid="{00000000-0010-0000-0400-00000D000000}" name="TOTAL SERVICIO" dataDxfId="356" totalsRowDxfId="355">
      <calculatedColumnFormula>(F2+G2-I2-K2)</calculatedColumnFormula>
    </tableColumn>
    <tableColumn id="14" xr3:uid="{00000000-0010-0000-0400-00000E000000}" name="X50%X25%" dataDxfId="354"/>
    <tableColumn id="15" xr3:uid="{00000000-0010-0000-0400-00000F000000}" name="PARA JG" dataDxfId="353">
      <calculatedColumnFormula>IF(N2="X25%",M2*0.25,IF(N2="X50%",M2/2,""))</calculatedColumnFormula>
    </tableColumn>
    <tableColumn id="16" xr3:uid="{00000000-0010-0000-0400-000010000000}" name="PARA ABRECAR" dataDxfId="352">
      <calculatedColumnFormula>(M2/2+J2)</calculatedColumnFormula>
    </tableColumn>
    <tableColumn id="17" xr3:uid="{00000000-0010-0000-0400-000011000000}" name="ESTADO DEL SERVICIO" dataDxfId="351"/>
    <tableColumn id="18" xr3:uid="{00000000-0010-0000-0400-000012000000}" name="FECHA RELACIÓN SERVICIO" totalsRowFunction="count" dataDxfId="350" totalsRowDxfId="349"/>
  </tableColumns>
  <tableStyleInfo name="TableStyleLight8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Tabla310" displayName="Tabla310" ref="A1:R42" totalsRowCount="1" headerRowDxfId="348">
  <autoFilter ref="A1:R41" xr:uid="{00000000-0009-0000-0100-000009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tableColumns count="18">
    <tableColumn id="1" xr3:uid="{00000000-0010-0000-0500-000001000000}" name="FECHA" totalsRowLabel="Total" dataDxfId="347" totalsRowDxfId="346"/>
    <tableColumn id="2" xr3:uid="{00000000-0010-0000-0500-000002000000}" name="DIRECCION" dataDxfId="345"/>
    <tableColumn id="3" xr3:uid="{00000000-0010-0000-0500-000003000000}" name="NOMBRE CLIENTE" dataDxfId="344"/>
    <tableColumn id="4" xr3:uid="{00000000-0010-0000-0500-000004000000}" name="TORRE Y APTO" dataDxfId="343"/>
    <tableColumn id="5" xr3:uid="{00000000-0010-0000-0500-000005000000}" name="SERVICIO REALIZADO " dataDxfId="342"/>
    <tableColumn id="6" xr3:uid="{00000000-0010-0000-0500-000006000000}" name="DOMICILIO" dataDxfId="341" totalsRowDxfId="340" dataCellStyle="Millares"/>
    <tableColumn id="7" xr3:uid="{00000000-0010-0000-0500-000007000000}" name="VALOR SERVICIO" dataDxfId="339" totalsRowDxfId="338"/>
    <tableColumn id="8" xr3:uid="{00000000-0010-0000-0500-000008000000}" name="MATERIALES" dataDxfId="337"/>
    <tableColumn id="9" xr3:uid="{00000000-0010-0000-0500-000009000000}" name="VALOR MATERIALES" dataDxfId="336" totalsRowDxfId="335"/>
    <tableColumn id="10" xr3:uid="{00000000-0010-0000-0500-00000A000000}" name="IVA 19%" dataDxfId="334"/>
    <tableColumn id="11" xr3:uid="{00000000-0010-0000-0500-00000B000000}" name="PORTERIA" dataDxfId="333"/>
    <tableColumn id="12" xr3:uid="{00000000-0010-0000-0500-00000C000000}" name="FORMA DE PAGO" dataDxfId="332"/>
    <tableColumn id="13" xr3:uid="{00000000-0010-0000-0500-00000D000000}" name="TOTAL SERVICIO" dataDxfId="331" totalsRowDxfId="330">
      <calculatedColumnFormula>(F2+G2-I2-K2)</calculatedColumnFormula>
    </tableColumn>
    <tableColumn id="14" xr3:uid="{00000000-0010-0000-0500-00000E000000}" name="X50%X25%" dataDxfId="329"/>
    <tableColumn id="15" xr3:uid="{00000000-0010-0000-0500-00000F000000}" name="PARA JG" dataDxfId="328">
      <calculatedColumnFormula>IF(N2="X25%",M2*0.25,IF(N2="X50%",M2/2,""))</calculatedColumnFormula>
    </tableColumn>
    <tableColumn id="16" xr3:uid="{00000000-0010-0000-0500-000010000000}" name="PARA ABRECAR" dataDxfId="327">
      <calculatedColumnFormula>(M2/2+J2)</calculatedColumnFormula>
    </tableColumn>
    <tableColumn id="17" xr3:uid="{00000000-0010-0000-0500-000011000000}" name="ESTADO DEL SERVICIO" dataDxfId="326"/>
    <tableColumn id="18" xr3:uid="{00000000-0010-0000-0500-000012000000}" name="FECHA RELACIÓN SERVICIO" totalsRowFunction="count" dataDxfId="325" totalsRowDxfId="324"/>
  </tableColumns>
  <tableStyleInfo name="TableStyleLight8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6000000}" name="Tabla311" displayName="Tabla311" ref="A1:R43" totalsRowCount="1" headerRowDxfId="323">
  <autoFilter ref="A1:R42" xr:uid="{00000000-0009-0000-0100-00000A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tableColumns count="18">
    <tableColumn id="1" xr3:uid="{00000000-0010-0000-0600-000001000000}" name="FECHA" totalsRowLabel="Total" dataDxfId="322" totalsRowDxfId="321"/>
    <tableColumn id="2" xr3:uid="{00000000-0010-0000-0600-000002000000}" name="DIRECCION" dataDxfId="320"/>
    <tableColumn id="3" xr3:uid="{00000000-0010-0000-0600-000003000000}" name="NOMBRE CLIENTE" dataDxfId="319"/>
    <tableColumn id="4" xr3:uid="{00000000-0010-0000-0600-000004000000}" name="TORRE Y APTO" dataDxfId="318"/>
    <tableColumn id="5" xr3:uid="{00000000-0010-0000-0600-000005000000}" name="SERVICIO REALIZADO " dataDxfId="317"/>
    <tableColumn id="6" xr3:uid="{00000000-0010-0000-0600-000006000000}" name="DOMICILIO" dataDxfId="316" totalsRowDxfId="315" dataCellStyle="Millares"/>
    <tableColumn id="7" xr3:uid="{00000000-0010-0000-0600-000007000000}" name="VALOR SERVICIO" dataDxfId="314" totalsRowDxfId="313"/>
    <tableColumn id="8" xr3:uid="{00000000-0010-0000-0600-000008000000}" name="MATERIALES" dataDxfId="312"/>
    <tableColumn id="9" xr3:uid="{00000000-0010-0000-0600-000009000000}" name="VALOR MATERIALES" dataDxfId="311" totalsRowDxfId="310"/>
    <tableColumn id="10" xr3:uid="{00000000-0010-0000-0600-00000A000000}" name="IVA 19%" dataDxfId="309"/>
    <tableColumn id="11" xr3:uid="{00000000-0010-0000-0600-00000B000000}" name="PORTERIA" dataDxfId="308"/>
    <tableColumn id="12" xr3:uid="{00000000-0010-0000-0600-00000C000000}" name="FORMA DE PAGO" dataDxfId="307"/>
    <tableColumn id="13" xr3:uid="{00000000-0010-0000-0600-00000D000000}" name="TOTAL SERVICIO" dataDxfId="306" totalsRowDxfId="305">
      <calculatedColumnFormula>(F2+G2-I2-K2)</calculatedColumnFormula>
    </tableColumn>
    <tableColumn id="14" xr3:uid="{00000000-0010-0000-0600-00000E000000}" name="X50%X25%" dataDxfId="304"/>
    <tableColumn id="15" xr3:uid="{00000000-0010-0000-0600-00000F000000}" name="PARA JG" dataDxfId="303">
      <calculatedColumnFormula>IF(N2="X25%",M2*0.25,IF(N2="X50%",M2/2,""))</calculatedColumnFormula>
    </tableColumn>
    <tableColumn id="16" xr3:uid="{00000000-0010-0000-0600-000010000000}" name="PARA ABRECAR" dataDxfId="302">
      <calculatedColumnFormula>(M2/2+J2)</calculatedColumnFormula>
    </tableColumn>
    <tableColumn id="17" xr3:uid="{00000000-0010-0000-0600-000011000000}" name="ESTADO DEL SERVICIO" dataDxfId="301"/>
    <tableColumn id="18" xr3:uid="{00000000-0010-0000-0600-000012000000}" name="FECHA RELACIÓN SERVICIO" totalsRowFunction="count" dataDxfId="300" totalsRowDxfId="299"/>
  </tableColumns>
  <tableStyleInfo name="TableStyleLight8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7000000}" name="Tabla312" displayName="Tabla312" ref="A1:R43" totalsRowCount="1" headerRowDxfId="298">
  <autoFilter ref="A1:R42" xr:uid="{00000000-0009-0000-0100-00000B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tableColumns count="18">
    <tableColumn id="1" xr3:uid="{00000000-0010-0000-0700-000001000000}" name="FECHA" totalsRowLabel="Total" dataDxfId="297" totalsRowDxfId="296"/>
    <tableColumn id="2" xr3:uid="{00000000-0010-0000-0700-000002000000}" name="DIRECCION" dataDxfId="295"/>
    <tableColumn id="3" xr3:uid="{00000000-0010-0000-0700-000003000000}" name="NOMBRE CLIENTE" dataDxfId="294"/>
    <tableColumn id="4" xr3:uid="{00000000-0010-0000-0700-000004000000}" name="TORRE Y APTO" dataDxfId="293"/>
    <tableColumn id="5" xr3:uid="{00000000-0010-0000-0700-000005000000}" name="SERVICIO REALIZADO " dataDxfId="292"/>
    <tableColumn id="6" xr3:uid="{00000000-0010-0000-0700-000006000000}" name="DOMICILIO" dataDxfId="291" totalsRowDxfId="290" dataCellStyle="Millares"/>
    <tableColumn id="7" xr3:uid="{00000000-0010-0000-0700-000007000000}" name="VALOR SERVICIO" dataDxfId="289" totalsRowDxfId="288"/>
    <tableColumn id="8" xr3:uid="{00000000-0010-0000-0700-000008000000}" name="MATERIALES" dataDxfId="287"/>
    <tableColumn id="9" xr3:uid="{00000000-0010-0000-0700-000009000000}" name="VALOR MATERIALES" dataDxfId="286" totalsRowDxfId="285"/>
    <tableColumn id="10" xr3:uid="{00000000-0010-0000-0700-00000A000000}" name="IVA 19%" dataDxfId="284"/>
    <tableColumn id="11" xr3:uid="{00000000-0010-0000-0700-00000B000000}" name="PORTERIA" dataDxfId="283"/>
    <tableColumn id="12" xr3:uid="{00000000-0010-0000-0700-00000C000000}" name="FORMA DE PAGO" dataDxfId="282"/>
    <tableColumn id="13" xr3:uid="{00000000-0010-0000-0700-00000D000000}" name="TOTAL SERVICIO" dataDxfId="281" totalsRowDxfId="280">
      <calculatedColumnFormula>(F2+G2-I2-K2)</calculatedColumnFormula>
    </tableColumn>
    <tableColumn id="14" xr3:uid="{00000000-0010-0000-0700-00000E000000}" name="X50%X25%" dataDxfId="279"/>
    <tableColumn id="15" xr3:uid="{00000000-0010-0000-0700-00000F000000}" name="PARA JG" dataDxfId="278">
      <calculatedColumnFormula>IF(N2="X25%",M2*0.25,IF(N2="X50%",M2/2,""))</calculatedColumnFormula>
    </tableColumn>
    <tableColumn id="16" xr3:uid="{00000000-0010-0000-0700-000010000000}" name="PARA ABRECAR" dataDxfId="277">
      <calculatedColumnFormula>(M2/2+J2)</calculatedColumnFormula>
    </tableColumn>
    <tableColumn id="17" xr3:uid="{00000000-0010-0000-0700-000011000000}" name="ESTADO DEL SERVICIO" dataDxfId="276"/>
    <tableColumn id="18" xr3:uid="{00000000-0010-0000-0700-000012000000}" name="FECHA RELACIÓN SERVICIO" totalsRowFunction="count" dataDxfId="275" totalsRowDxfId="274"/>
  </tableColumns>
  <tableStyleInfo name="TableStyleLight8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8000000}" name="Tabla313" displayName="Tabla313" ref="A1:R42" totalsRowCount="1" headerRowDxfId="273">
  <autoFilter ref="A1:R41" xr:uid="{00000000-0009-0000-0100-00000C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tableColumns count="18">
    <tableColumn id="1" xr3:uid="{00000000-0010-0000-0800-000001000000}" name="FECHA" totalsRowLabel="Total" dataDxfId="272" totalsRowDxfId="271"/>
    <tableColumn id="2" xr3:uid="{00000000-0010-0000-0800-000002000000}" name="DIRECCION" dataDxfId="270"/>
    <tableColumn id="3" xr3:uid="{00000000-0010-0000-0800-000003000000}" name="NOMBRE CLIENTE" dataDxfId="269"/>
    <tableColumn id="4" xr3:uid="{00000000-0010-0000-0800-000004000000}" name="TORRE Y APTO" dataDxfId="268"/>
    <tableColumn id="5" xr3:uid="{00000000-0010-0000-0800-000005000000}" name="SERVICIO REALIZADO " dataDxfId="267"/>
    <tableColumn id="6" xr3:uid="{00000000-0010-0000-0800-000006000000}" name="DOMICILIO" dataDxfId="266" totalsRowDxfId="265" dataCellStyle="Millares"/>
    <tableColumn id="7" xr3:uid="{00000000-0010-0000-0800-000007000000}" name="VALOR SERVICIO" dataDxfId="264" totalsRowDxfId="263"/>
    <tableColumn id="8" xr3:uid="{00000000-0010-0000-0800-000008000000}" name="MATERIALES" dataDxfId="262"/>
    <tableColumn id="9" xr3:uid="{00000000-0010-0000-0800-000009000000}" name="VALOR MATERIALES" dataDxfId="261" totalsRowDxfId="260"/>
    <tableColumn id="10" xr3:uid="{00000000-0010-0000-0800-00000A000000}" name="IVA 19%" dataDxfId="259"/>
    <tableColumn id="11" xr3:uid="{00000000-0010-0000-0800-00000B000000}" name="PORTERIA" dataDxfId="258"/>
    <tableColumn id="12" xr3:uid="{00000000-0010-0000-0800-00000C000000}" name="FORMA DE PAGO" dataDxfId="257"/>
    <tableColumn id="13" xr3:uid="{00000000-0010-0000-0800-00000D000000}" name="TOTAL SERVICIO" dataDxfId="256" totalsRowDxfId="255">
      <calculatedColumnFormula>(F2+G2-I2-K2)</calculatedColumnFormula>
    </tableColumn>
    <tableColumn id="14" xr3:uid="{00000000-0010-0000-0800-00000E000000}" name="X50%X25%" dataDxfId="254"/>
    <tableColumn id="15" xr3:uid="{00000000-0010-0000-0800-00000F000000}" name="PARA JG" dataDxfId="253">
      <calculatedColumnFormula>IF(N2="X25%",M2*0.25,IF(N2="X50%",M2/2,""))</calculatedColumnFormula>
    </tableColumn>
    <tableColumn id="16" xr3:uid="{00000000-0010-0000-0800-000010000000}" name="PARA ABRECAR" dataDxfId="252">
      <calculatedColumnFormula>(M2/2+J2)</calculatedColumnFormula>
    </tableColumn>
    <tableColumn id="17" xr3:uid="{00000000-0010-0000-0800-000011000000}" name="ESTADO DEL SERVICIO" dataDxfId="251"/>
    <tableColumn id="18" xr3:uid="{00000000-0010-0000-0800-000012000000}" name="FECHA RELACIÓN SERVICIO" totalsRowFunction="count" dataDxfId="250" totalsRowDxfId="249"/>
  </tableColumns>
  <tableStyleInfo name="TableStyleLight8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1.bin" 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 /><Relationship Id="rId1" Type="http://schemas.openxmlformats.org/officeDocument/2006/relationships/printerSettings" Target="../printerSettings/printerSettings10.bin" 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 /><Relationship Id="rId1" Type="http://schemas.openxmlformats.org/officeDocument/2006/relationships/printerSettings" Target="../printerSettings/printerSettings11.bin" 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 /><Relationship Id="rId1" Type="http://schemas.openxmlformats.org/officeDocument/2006/relationships/printerSettings" Target="../printerSettings/printerSettings12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 /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 /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 /><Relationship Id="rId1" Type="http://schemas.openxmlformats.org/officeDocument/2006/relationships/printerSettings" Target="../printerSettings/printerSettings6.bin" 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 /><Relationship Id="rId1" Type="http://schemas.openxmlformats.org/officeDocument/2006/relationships/printerSettings" Target="../printerSettings/printerSettings7.bin" 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 /><Relationship Id="rId1" Type="http://schemas.openxmlformats.org/officeDocument/2006/relationships/printerSettings" Target="../printerSettings/printerSettings8.bin" 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 /><Relationship Id="rId1" Type="http://schemas.openxmlformats.org/officeDocument/2006/relationships/printerSettings" Target="../printerSettings/printerSettings9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AD42"/>
  <sheetViews>
    <sheetView topLeftCell="A37" workbookViewId="0">
      <selection activeCell="A26" sqref="A26"/>
    </sheetView>
  </sheetViews>
  <sheetFormatPr defaultColWidth="10.625" defaultRowHeight="15" x14ac:dyDescent="0.2"/>
  <cols>
    <col min="1" max="1" width="27.98046875" style="4" customWidth="1"/>
    <col min="2" max="2" width="27.3046875" customWidth="1"/>
    <col min="3" max="3" width="19.37109375" customWidth="1"/>
    <col min="4" max="4" width="20.3125" customWidth="1"/>
    <col min="5" max="5" width="42.5078125" customWidth="1"/>
    <col min="6" max="6" width="11.43359375" style="6" customWidth="1"/>
    <col min="7" max="7" width="14.390625" style="8" customWidth="1"/>
    <col min="8" max="8" width="27.0390625" customWidth="1"/>
    <col min="9" max="9" width="14.125" style="8" customWidth="1"/>
    <col min="10" max="11" width="13.046875" customWidth="1"/>
    <col min="12" max="12" width="21.65625" customWidth="1"/>
    <col min="13" max="13" width="13.046875" style="8" customWidth="1"/>
    <col min="14" max="15" width="13.046875" customWidth="1"/>
    <col min="16" max="16" width="13.85546875" customWidth="1"/>
    <col min="17" max="17" width="21.65625" customWidth="1"/>
    <col min="18" max="18" width="37.6640625" style="4" customWidth="1"/>
    <col min="28" max="28" width="18.5625" style="1" customWidth="1"/>
    <col min="29" max="29" width="25.69140625" style="2" customWidth="1"/>
    <col min="30" max="30" width="11.43359375" style="2"/>
  </cols>
  <sheetData>
    <row r="1" spans="1:30" ht="27.75" x14ac:dyDescent="0.2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  <c r="G1" s="7" t="s">
        <v>6</v>
      </c>
      <c r="H1" s="2" t="s">
        <v>7</v>
      </c>
      <c r="I1" s="7" t="s">
        <v>8</v>
      </c>
      <c r="J1" s="7" t="s">
        <v>9</v>
      </c>
      <c r="K1" s="7" t="s">
        <v>10</v>
      </c>
      <c r="L1" s="2" t="s">
        <v>11</v>
      </c>
      <c r="M1" s="7" t="s">
        <v>12</v>
      </c>
      <c r="N1" s="2" t="s">
        <v>13</v>
      </c>
      <c r="O1" s="7" t="s">
        <v>14</v>
      </c>
      <c r="P1" s="7" t="s">
        <v>15</v>
      </c>
      <c r="Q1" s="2" t="s">
        <v>16</v>
      </c>
      <c r="R1" s="3" t="s">
        <v>17</v>
      </c>
      <c r="AB1" s="1" t="s">
        <v>18</v>
      </c>
      <c r="AC1" s="2" t="s">
        <v>19</v>
      </c>
      <c r="AD1" s="2" t="s">
        <v>20</v>
      </c>
    </row>
    <row r="2" spans="1:30" ht="27.75" x14ac:dyDescent="0.2">
      <c r="A2" s="3">
        <v>45294</v>
      </c>
      <c r="B2" s="2" t="s">
        <v>21</v>
      </c>
      <c r="C2" s="2"/>
      <c r="D2" s="2" t="s">
        <v>22</v>
      </c>
      <c r="E2" s="2" t="s">
        <v>23</v>
      </c>
      <c r="F2" s="5"/>
      <c r="G2" s="7">
        <v>220000</v>
      </c>
      <c r="H2" s="2"/>
      <c r="I2" s="7"/>
      <c r="J2" s="7"/>
      <c r="K2" s="7"/>
      <c r="L2" s="2" t="s">
        <v>24</v>
      </c>
      <c r="M2" s="7">
        <f t="shared" ref="M2:M41" si="0">(F2+G2-I2-K2)</f>
        <v>220000</v>
      </c>
      <c r="N2" s="2" t="s">
        <v>20</v>
      </c>
      <c r="O2" s="7">
        <f t="shared" ref="O2:O41" si="1">IF(N2="X25%",M2*0.25,IF(N2="X50%",M2/2,""))</f>
        <v>110000</v>
      </c>
      <c r="P2" s="7">
        <f t="shared" ref="P2:P41" si="2">(M2/2+J2)</f>
        <v>110000</v>
      </c>
      <c r="Q2" s="2" t="s">
        <v>19</v>
      </c>
      <c r="R2" s="3">
        <v>45327</v>
      </c>
      <c r="AB2" s="1" t="s">
        <v>24</v>
      </c>
      <c r="AC2" s="2" t="s">
        <v>25</v>
      </c>
      <c r="AD2" s="2" t="s">
        <v>26</v>
      </c>
    </row>
    <row r="3" spans="1:30" ht="54.75" x14ac:dyDescent="0.2">
      <c r="A3" s="3">
        <v>45295</v>
      </c>
      <c r="B3" s="2" t="s">
        <v>27</v>
      </c>
      <c r="C3" s="2" t="s">
        <v>28</v>
      </c>
      <c r="D3" s="2" t="s">
        <v>29</v>
      </c>
      <c r="E3" s="2" t="s">
        <v>30</v>
      </c>
      <c r="F3" s="5"/>
      <c r="G3" s="7"/>
      <c r="H3" s="2"/>
      <c r="I3" s="7"/>
      <c r="J3" s="7"/>
      <c r="K3" s="7"/>
      <c r="L3" s="2"/>
      <c r="M3" s="7">
        <f t="shared" si="0"/>
        <v>0</v>
      </c>
      <c r="N3" s="2"/>
      <c r="O3" s="7" t="str">
        <f t="shared" si="1"/>
        <v/>
      </c>
      <c r="P3" s="7">
        <f t="shared" si="2"/>
        <v>0</v>
      </c>
      <c r="Q3" s="2" t="s">
        <v>31</v>
      </c>
      <c r="R3" s="3"/>
      <c r="AC3" s="2" t="s">
        <v>32</v>
      </c>
    </row>
    <row r="4" spans="1:30" ht="27.75" x14ac:dyDescent="0.2">
      <c r="A4" s="3">
        <v>45296</v>
      </c>
      <c r="B4" s="2" t="s">
        <v>33</v>
      </c>
      <c r="C4" s="2" t="s">
        <v>34</v>
      </c>
      <c r="D4" s="2" t="s">
        <v>35</v>
      </c>
      <c r="E4" s="2" t="s">
        <v>36</v>
      </c>
      <c r="F4" s="5"/>
      <c r="G4" s="7">
        <v>220000</v>
      </c>
      <c r="H4" s="2"/>
      <c r="I4" s="7"/>
      <c r="J4" s="7"/>
      <c r="K4" s="7"/>
      <c r="L4" s="2" t="s">
        <v>24</v>
      </c>
      <c r="M4" s="7">
        <f t="shared" si="0"/>
        <v>220000</v>
      </c>
      <c r="N4" s="2" t="s">
        <v>20</v>
      </c>
      <c r="O4" s="7">
        <f t="shared" si="1"/>
        <v>110000</v>
      </c>
      <c r="P4" s="7">
        <f t="shared" si="2"/>
        <v>110000</v>
      </c>
      <c r="Q4" s="2" t="s">
        <v>19</v>
      </c>
      <c r="R4" s="3">
        <v>45301</v>
      </c>
      <c r="AC4" s="2" t="s">
        <v>37</v>
      </c>
    </row>
    <row r="5" spans="1:30" ht="27.75" x14ac:dyDescent="0.2">
      <c r="A5" s="3">
        <v>45301</v>
      </c>
      <c r="B5" s="2" t="s">
        <v>33</v>
      </c>
      <c r="C5" s="2" t="s">
        <v>34</v>
      </c>
      <c r="D5" s="2" t="s">
        <v>35</v>
      </c>
      <c r="E5" s="2" t="s">
        <v>38</v>
      </c>
      <c r="F5" s="5"/>
      <c r="G5" s="7">
        <v>440000</v>
      </c>
      <c r="H5" s="2" t="s">
        <v>39</v>
      </c>
      <c r="I5" s="7">
        <v>112000</v>
      </c>
      <c r="J5" s="7"/>
      <c r="K5" s="7"/>
      <c r="L5" s="2" t="s">
        <v>18</v>
      </c>
      <c r="M5" s="7">
        <f t="shared" si="0"/>
        <v>328000</v>
      </c>
      <c r="N5" s="2" t="s">
        <v>20</v>
      </c>
      <c r="O5" s="7">
        <f t="shared" si="1"/>
        <v>164000</v>
      </c>
      <c r="P5" s="7">
        <f t="shared" si="2"/>
        <v>164000</v>
      </c>
      <c r="Q5" s="2" t="s">
        <v>19</v>
      </c>
      <c r="R5" s="3">
        <v>45301</v>
      </c>
      <c r="AC5" s="2" t="s">
        <v>40</v>
      </c>
    </row>
    <row r="6" spans="1:30" ht="54.75" x14ac:dyDescent="0.2">
      <c r="A6" s="3">
        <v>45301</v>
      </c>
      <c r="B6" s="2" t="s">
        <v>41</v>
      </c>
      <c r="C6" s="2" t="s">
        <v>42</v>
      </c>
      <c r="D6" s="2" t="s">
        <v>29</v>
      </c>
      <c r="E6" s="2" t="s">
        <v>43</v>
      </c>
      <c r="F6" s="5"/>
      <c r="G6" s="7"/>
      <c r="H6" s="2"/>
      <c r="I6" s="7"/>
      <c r="J6" s="7"/>
      <c r="K6" s="7"/>
      <c r="L6" s="2"/>
      <c r="M6" s="7">
        <f t="shared" si="0"/>
        <v>0</v>
      </c>
      <c r="N6" s="2"/>
      <c r="O6" s="7" t="str">
        <f t="shared" si="1"/>
        <v/>
      </c>
      <c r="P6" s="7">
        <f t="shared" si="2"/>
        <v>0</v>
      </c>
      <c r="Q6" s="2" t="s">
        <v>40</v>
      </c>
      <c r="R6" s="3"/>
      <c r="AC6" s="2" t="s">
        <v>31</v>
      </c>
    </row>
    <row r="7" spans="1:30" x14ac:dyDescent="0.2">
      <c r="A7" s="3">
        <v>45301</v>
      </c>
      <c r="B7" s="2" t="s">
        <v>44</v>
      </c>
      <c r="C7" s="2" t="s">
        <v>45</v>
      </c>
      <c r="D7" s="2" t="s">
        <v>46</v>
      </c>
      <c r="E7" s="2" t="s">
        <v>47</v>
      </c>
      <c r="F7" s="5"/>
      <c r="G7" s="7"/>
      <c r="H7" s="2"/>
      <c r="I7" s="7"/>
      <c r="J7" s="7"/>
      <c r="K7" s="7"/>
      <c r="L7" s="2" t="s">
        <v>18</v>
      </c>
      <c r="M7" s="7">
        <f t="shared" si="0"/>
        <v>0</v>
      </c>
      <c r="N7" s="2" t="s">
        <v>20</v>
      </c>
      <c r="O7" s="7">
        <f t="shared" si="1"/>
        <v>0</v>
      </c>
      <c r="P7" s="7">
        <f t="shared" si="2"/>
        <v>0</v>
      </c>
      <c r="Q7" s="2" t="s">
        <v>19</v>
      </c>
      <c r="R7" s="3">
        <v>45327</v>
      </c>
      <c r="AC7" s="2" t="s">
        <v>48</v>
      </c>
    </row>
    <row r="8" spans="1:30" ht="27.75" x14ac:dyDescent="0.2">
      <c r="A8" s="3">
        <v>45302</v>
      </c>
      <c r="B8" s="2" t="s">
        <v>49</v>
      </c>
      <c r="C8" s="2" t="s">
        <v>50</v>
      </c>
      <c r="D8" s="2" t="s">
        <v>51</v>
      </c>
      <c r="E8" s="2" t="s">
        <v>52</v>
      </c>
      <c r="F8" s="5"/>
      <c r="G8" s="7"/>
      <c r="H8" s="2"/>
      <c r="I8" s="7"/>
      <c r="J8" s="7"/>
      <c r="K8" s="7"/>
      <c r="L8" s="2"/>
      <c r="M8" s="7">
        <f t="shared" si="0"/>
        <v>0</v>
      </c>
      <c r="N8" s="2"/>
      <c r="O8" s="7" t="str">
        <f t="shared" si="1"/>
        <v/>
      </c>
      <c r="P8" s="7">
        <f t="shared" si="2"/>
        <v>0</v>
      </c>
      <c r="Q8" s="2" t="s">
        <v>37</v>
      </c>
      <c r="R8" s="3"/>
    </row>
    <row r="9" spans="1:30" ht="27.75" x14ac:dyDescent="0.2">
      <c r="A9" s="3">
        <v>45302</v>
      </c>
      <c r="B9" s="2" t="s">
        <v>53</v>
      </c>
      <c r="C9" s="2"/>
      <c r="D9" s="2" t="s">
        <v>29</v>
      </c>
      <c r="E9" s="2" t="s">
        <v>54</v>
      </c>
      <c r="F9" s="5"/>
      <c r="G9" s="7"/>
      <c r="H9" s="2"/>
      <c r="I9" s="7"/>
      <c r="J9" s="7"/>
      <c r="K9" s="7"/>
      <c r="L9" s="2"/>
      <c r="M9" s="7">
        <f t="shared" si="0"/>
        <v>0</v>
      </c>
      <c r="N9" s="2"/>
      <c r="O9" s="7" t="str">
        <f t="shared" si="1"/>
        <v/>
      </c>
      <c r="P9" s="7">
        <f t="shared" si="2"/>
        <v>0</v>
      </c>
      <c r="Q9" s="2" t="s">
        <v>25</v>
      </c>
      <c r="R9" s="3"/>
    </row>
    <row r="10" spans="1:30" ht="41.25" x14ac:dyDescent="0.2">
      <c r="A10" s="3">
        <v>45303</v>
      </c>
      <c r="B10" s="2" t="s">
        <v>55</v>
      </c>
      <c r="C10" s="2" t="s">
        <v>56</v>
      </c>
      <c r="D10" s="2" t="s">
        <v>46</v>
      </c>
      <c r="E10" s="2" t="s">
        <v>52</v>
      </c>
      <c r="F10" s="5"/>
      <c r="G10" s="7"/>
      <c r="H10" s="2"/>
      <c r="I10" s="7"/>
      <c r="J10" s="7"/>
      <c r="K10" s="7"/>
      <c r="L10" s="2" t="s">
        <v>24</v>
      </c>
      <c r="M10" s="7"/>
      <c r="N10" s="2" t="s">
        <v>20</v>
      </c>
      <c r="O10" s="7">
        <f t="shared" si="1"/>
        <v>0</v>
      </c>
      <c r="P10" s="7">
        <f t="shared" si="2"/>
        <v>0</v>
      </c>
      <c r="Q10" s="2" t="s">
        <v>32</v>
      </c>
      <c r="R10" s="3"/>
    </row>
    <row r="11" spans="1:30" ht="27.75" x14ac:dyDescent="0.2">
      <c r="A11" s="3">
        <v>45303</v>
      </c>
      <c r="B11" s="2" t="s">
        <v>57</v>
      </c>
      <c r="C11" s="2"/>
      <c r="D11" s="2" t="s">
        <v>29</v>
      </c>
      <c r="E11" s="2" t="s">
        <v>58</v>
      </c>
      <c r="F11" s="5"/>
      <c r="G11" s="7">
        <v>800000</v>
      </c>
      <c r="H11" s="2"/>
      <c r="I11" s="7"/>
      <c r="J11" s="7"/>
      <c r="K11" s="7"/>
      <c r="L11" s="2" t="s">
        <v>18</v>
      </c>
      <c r="M11" s="7">
        <f t="shared" si="0"/>
        <v>800000</v>
      </c>
      <c r="N11" s="2" t="s">
        <v>20</v>
      </c>
      <c r="O11" s="7">
        <f t="shared" si="1"/>
        <v>400000</v>
      </c>
      <c r="P11" s="7">
        <f t="shared" si="2"/>
        <v>400000</v>
      </c>
      <c r="Q11" s="2" t="s">
        <v>19</v>
      </c>
      <c r="R11" s="3">
        <v>45303</v>
      </c>
    </row>
    <row r="12" spans="1:30" x14ac:dyDescent="0.2">
      <c r="A12" s="3">
        <v>45306</v>
      </c>
      <c r="B12" s="2" t="s">
        <v>57</v>
      </c>
      <c r="C12" s="2"/>
      <c r="D12" s="2" t="s">
        <v>29</v>
      </c>
      <c r="E12" s="2" t="s">
        <v>59</v>
      </c>
      <c r="F12" s="5"/>
      <c r="G12" s="7">
        <v>740000</v>
      </c>
      <c r="H12" s="2" t="s">
        <v>60</v>
      </c>
      <c r="I12" s="7">
        <v>160000</v>
      </c>
      <c r="J12" s="7"/>
      <c r="K12" s="7"/>
      <c r="L12" s="2" t="s">
        <v>18</v>
      </c>
      <c r="M12" s="7">
        <f t="shared" si="0"/>
        <v>580000</v>
      </c>
      <c r="N12" s="2" t="s">
        <v>20</v>
      </c>
      <c r="O12" s="7">
        <f t="shared" si="1"/>
        <v>290000</v>
      </c>
      <c r="P12" s="7">
        <f t="shared" si="2"/>
        <v>290000</v>
      </c>
      <c r="Q12" s="2" t="s">
        <v>19</v>
      </c>
      <c r="R12" s="3">
        <v>45307</v>
      </c>
    </row>
    <row r="13" spans="1:30" ht="41.25" x14ac:dyDescent="0.2">
      <c r="A13" s="3">
        <v>45306</v>
      </c>
      <c r="B13" s="2" t="s">
        <v>61</v>
      </c>
      <c r="C13" s="2" t="s">
        <v>62</v>
      </c>
      <c r="D13" s="2" t="s">
        <v>46</v>
      </c>
      <c r="E13" s="2" t="s">
        <v>63</v>
      </c>
      <c r="F13" s="5"/>
      <c r="G13" s="7"/>
      <c r="H13" s="2"/>
      <c r="I13" s="7"/>
      <c r="J13" s="7"/>
      <c r="K13" s="7"/>
      <c r="L13" s="2"/>
      <c r="M13" s="7">
        <f t="shared" si="0"/>
        <v>0</v>
      </c>
      <c r="N13" s="2"/>
      <c r="O13" s="7" t="str">
        <f t="shared" si="1"/>
        <v/>
      </c>
      <c r="P13" s="7">
        <f t="shared" si="2"/>
        <v>0</v>
      </c>
      <c r="Q13" s="2" t="s">
        <v>40</v>
      </c>
      <c r="R13" s="3"/>
    </row>
    <row r="14" spans="1:30" x14ac:dyDescent="0.2">
      <c r="A14" s="3">
        <v>45306</v>
      </c>
      <c r="B14" s="2" t="s">
        <v>64</v>
      </c>
      <c r="C14" s="2"/>
      <c r="D14" s="2" t="s">
        <v>65</v>
      </c>
      <c r="E14" s="2" t="s">
        <v>66</v>
      </c>
      <c r="F14" s="5"/>
      <c r="G14" s="7">
        <v>80000</v>
      </c>
      <c r="H14" s="2"/>
      <c r="I14" s="7"/>
      <c r="J14" s="7"/>
      <c r="K14" s="7"/>
      <c r="L14" s="2"/>
      <c r="M14" s="7">
        <f t="shared" si="0"/>
        <v>80000</v>
      </c>
      <c r="N14" s="2" t="s">
        <v>20</v>
      </c>
      <c r="O14" s="7">
        <f t="shared" si="1"/>
        <v>40000</v>
      </c>
      <c r="P14" s="7">
        <f t="shared" si="2"/>
        <v>40000</v>
      </c>
      <c r="Q14" s="2" t="s">
        <v>19</v>
      </c>
      <c r="R14" s="3">
        <v>45306</v>
      </c>
    </row>
    <row r="15" spans="1:30" ht="27.75" x14ac:dyDescent="0.2">
      <c r="A15" s="3">
        <v>45307</v>
      </c>
      <c r="B15" s="2" t="s">
        <v>67</v>
      </c>
      <c r="C15" s="2" t="s">
        <v>68</v>
      </c>
      <c r="D15" s="2" t="s">
        <v>29</v>
      </c>
      <c r="E15" s="2" t="s">
        <v>69</v>
      </c>
      <c r="F15" s="5"/>
      <c r="G15" s="7"/>
      <c r="H15" s="2"/>
      <c r="I15" s="7"/>
      <c r="J15" s="7"/>
      <c r="K15" s="7"/>
      <c r="L15" s="2"/>
      <c r="M15" s="7">
        <f t="shared" si="0"/>
        <v>0</v>
      </c>
      <c r="N15" s="2"/>
      <c r="O15" s="7" t="str">
        <f t="shared" si="1"/>
        <v/>
      </c>
      <c r="P15" s="7">
        <f t="shared" si="2"/>
        <v>0</v>
      </c>
      <c r="Q15" s="2" t="s">
        <v>40</v>
      </c>
      <c r="R15" s="3"/>
    </row>
    <row r="16" spans="1:30" x14ac:dyDescent="0.2">
      <c r="A16" s="3">
        <v>45307</v>
      </c>
      <c r="B16" s="2" t="s">
        <v>70</v>
      </c>
      <c r="C16" s="2" t="s">
        <v>71</v>
      </c>
      <c r="D16" s="2" t="s">
        <v>29</v>
      </c>
      <c r="E16" s="2" t="s">
        <v>72</v>
      </c>
      <c r="F16" s="5"/>
      <c r="G16" s="7"/>
      <c r="H16" s="2"/>
      <c r="I16" s="7"/>
      <c r="J16" s="7"/>
      <c r="K16" s="7"/>
      <c r="L16" s="2" t="s">
        <v>18</v>
      </c>
      <c r="M16" s="7">
        <f t="shared" si="0"/>
        <v>0</v>
      </c>
      <c r="N16" s="2" t="s">
        <v>20</v>
      </c>
      <c r="O16" s="7">
        <f t="shared" si="1"/>
        <v>0</v>
      </c>
      <c r="P16" s="7">
        <f t="shared" si="2"/>
        <v>0</v>
      </c>
      <c r="Q16" s="2" t="s">
        <v>37</v>
      </c>
      <c r="R16" s="3"/>
    </row>
    <row r="17" spans="1:18" x14ac:dyDescent="0.2">
      <c r="A17" s="3">
        <v>45308</v>
      </c>
      <c r="B17" s="2" t="s">
        <v>73</v>
      </c>
      <c r="C17" s="2"/>
      <c r="D17" s="2" t="s">
        <v>74</v>
      </c>
      <c r="E17" s="2" t="s">
        <v>52</v>
      </c>
      <c r="F17" s="5"/>
      <c r="G17" s="7"/>
      <c r="H17" s="2"/>
      <c r="I17" s="7"/>
      <c r="J17" s="7"/>
      <c r="K17" s="7"/>
      <c r="L17" s="2"/>
      <c r="M17" s="7">
        <f t="shared" si="0"/>
        <v>0</v>
      </c>
      <c r="N17" s="2"/>
      <c r="O17" s="7" t="str">
        <f t="shared" si="1"/>
        <v/>
      </c>
      <c r="P17" s="7">
        <f t="shared" si="2"/>
        <v>0</v>
      </c>
      <c r="Q17" s="2" t="s">
        <v>32</v>
      </c>
      <c r="R17" s="3"/>
    </row>
    <row r="18" spans="1:18" x14ac:dyDescent="0.2">
      <c r="A18" s="3">
        <v>45309</v>
      </c>
      <c r="B18" s="2" t="s">
        <v>75</v>
      </c>
      <c r="C18" s="2" t="s">
        <v>76</v>
      </c>
      <c r="D18" s="2" t="s">
        <v>46</v>
      </c>
      <c r="E18" s="2" t="s">
        <v>77</v>
      </c>
      <c r="F18" s="5"/>
      <c r="G18" s="7"/>
      <c r="H18" s="2"/>
      <c r="I18" s="7"/>
      <c r="J18" s="7"/>
      <c r="K18" s="7"/>
      <c r="L18" s="2"/>
      <c r="M18" s="7">
        <f t="shared" si="0"/>
        <v>0</v>
      </c>
      <c r="N18" s="2"/>
      <c r="O18" s="7" t="str">
        <f t="shared" si="1"/>
        <v/>
      </c>
      <c r="P18" s="7">
        <f t="shared" si="2"/>
        <v>0</v>
      </c>
      <c r="Q18" s="2" t="s">
        <v>31</v>
      </c>
      <c r="R18" s="3"/>
    </row>
    <row r="19" spans="1:18" ht="27.75" x14ac:dyDescent="0.2">
      <c r="A19" s="3">
        <v>45309</v>
      </c>
      <c r="B19" s="2" t="s">
        <v>78</v>
      </c>
      <c r="C19" s="2" t="s">
        <v>79</v>
      </c>
      <c r="D19" s="2" t="s">
        <v>29</v>
      </c>
      <c r="E19" s="2" t="s">
        <v>80</v>
      </c>
      <c r="F19" s="5">
        <v>60000</v>
      </c>
      <c r="G19" s="7"/>
      <c r="H19" s="2"/>
      <c r="I19" s="7"/>
      <c r="J19" s="7"/>
      <c r="K19" s="7"/>
      <c r="L19" s="2" t="s">
        <v>18</v>
      </c>
      <c r="M19" s="7">
        <f t="shared" si="0"/>
        <v>60000</v>
      </c>
      <c r="N19" s="2" t="s">
        <v>20</v>
      </c>
      <c r="O19" s="7">
        <f t="shared" si="1"/>
        <v>30000</v>
      </c>
      <c r="P19" s="7">
        <f t="shared" si="2"/>
        <v>30000</v>
      </c>
      <c r="Q19" s="2" t="s">
        <v>19</v>
      </c>
      <c r="R19" s="3">
        <v>45327</v>
      </c>
    </row>
    <row r="20" spans="1:18" ht="27.75" x14ac:dyDescent="0.2">
      <c r="A20" s="3">
        <v>45309</v>
      </c>
      <c r="B20" s="2" t="s">
        <v>70</v>
      </c>
      <c r="C20" s="2" t="s">
        <v>71</v>
      </c>
      <c r="D20" s="2" t="s">
        <v>29</v>
      </c>
      <c r="E20" s="2" t="s">
        <v>81</v>
      </c>
      <c r="F20" s="5"/>
      <c r="G20" s="7">
        <v>800000</v>
      </c>
      <c r="H20" s="2"/>
      <c r="I20" s="7"/>
      <c r="J20" s="7"/>
      <c r="K20" s="7"/>
      <c r="L20" s="2" t="s">
        <v>18</v>
      </c>
      <c r="M20" s="7">
        <f t="shared" si="0"/>
        <v>800000</v>
      </c>
      <c r="N20" s="2" t="s">
        <v>20</v>
      </c>
      <c r="O20" s="7">
        <f t="shared" si="1"/>
        <v>400000</v>
      </c>
      <c r="P20" s="7">
        <f t="shared" si="2"/>
        <v>400000</v>
      </c>
      <c r="Q20" s="2" t="s">
        <v>19</v>
      </c>
      <c r="R20" s="3"/>
    </row>
    <row r="21" spans="1:18" ht="27.75" x14ac:dyDescent="0.2">
      <c r="A21" s="3">
        <v>45309</v>
      </c>
      <c r="B21" s="2" t="s">
        <v>82</v>
      </c>
      <c r="C21" s="2" t="s">
        <v>83</v>
      </c>
      <c r="D21" s="2" t="s">
        <v>29</v>
      </c>
      <c r="E21" s="2" t="s">
        <v>84</v>
      </c>
      <c r="F21" s="5"/>
      <c r="G21" s="7"/>
      <c r="H21" s="2"/>
      <c r="I21" s="7"/>
      <c r="J21" s="7"/>
      <c r="K21" s="7"/>
      <c r="L21" s="2"/>
      <c r="M21" s="7">
        <f t="shared" si="0"/>
        <v>0</v>
      </c>
      <c r="N21" s="2"/>
      <c r="O21" s="7" t="str">
        <f t="shared" si="1"/>
        <v/>
      </c>
      <c r="P21" s="7">
        <f t="shared" si="2"/>
        <v>0</v>
      </c>
      <c r="Q21" s="2" t="s">
        <v>40</v>
      </c>
      <c r="R21" s="3"/>
    </row>
    <row r="22" spans="1:18" ht="27.75" x14ac:dyDescent="0.2">
      <c r="A22" s="3">
        <v>45310</v>
      </c>
      <c r="B22" s="2" t="s">
        <v>82</v>
      </c>
      <c r="C22" s="2" t="s">
        <v>83</v>
      </c>
      <c r="D22" s="2" t="s">
        <v>29</v>
      </c>
      <c r="E22" s="2" t="s">
        <v>85</v>
      </c>
      <c r="F22" s="5"/>
      <c r="G22" s="7">
        <v>380000</v>
      </c>
      <c r="H22" s="2" t="s">
        <v>86</v>
      </c>
      <c r="I22" s="7">
        <v>70000</v>
      </c>
      <c r="J22" s="7"/>
      <c r="K22" s="7"/>
      <c r="L22" s="2" t="s">
        <v>24</v>
      </c>
      <c r="M22" s="7">
        <f t="shared" si="0"/>
        <v>310000</v>
      </c>
      <c r="N22" s="2" t="s">
        <v>20</v>
      </c>
      <c r="O22" s="7">
        <f t="shared" si="1"/>
        <v>155000</v>
      </c>
      <c r="P22" s="7">
        <f t="shared" si="2"/>
        <v>155000</v>
      </c>
      <c r="Q22" s="2" t="s">
        <v>19</v>
      </c>
      <c r="R22" s="3">
        <v>45316</v>
      </c>
    </row>
    <row r="23" spans="1:18" ht="41.25" x14ac:dyDescent="0.2">
      <c r="A23" s="3">
        <v>45310</v>
      </c>
      <c r="B23" s="2" t="s">
        <v>61</v>
      </c>
      <c r="C23" s="2" t="s">
        <v>62</v>
      </c>
      <c r="D23" s="2" t="s">
        <v>46</v>
      </c>
      <c r="E23" s="2" t="s">
        <v>87</v>
      </c>
      <c r="F23" s="5"/>
      <c r="G23" s="7"/>
      <c r="H23" s="2"/>
      <c r="I23" s="7"/>
      <c r="J23" s="7"/>
      <c r="K23" s="7"/>
      <c r="L23" s="2" t="s">
        <v>18</v>
      </c>
      <c r="M23" s="7">
        <f t="shared" si="0"/>
        <v>0</v>
      </c>
      <c r="N23" s="2" t="s">
        <v>20</v>
      </c>
      <c r="O23" s="7">
        <f t="shared" si="1"/>
        <v>0</v>
      </c>
      <c r="P23" s="7">
        <f t="shared" si="2"/>
        <v>0</v>
      </c>
      <c r="Q23" s="2" t="s">
        <v>48</v>
      </c>
      <c r="R23" s="3"/>
    </row>
    <row r="24" spans="1:18" ht="27.75" x14ac:dyDescent="0.2">
      <c r="A24" s="3">
        <v>45310</v>
      </c>
      <c r="B24" s="2" t="s">
        <v>73</v>
      </c>
      <c r="C24" s="2"/>
      <c r="D24" s="2" t="s">
        <v>74</v>
      </c>
      <c r="E24" s="2" t="s">
        <v>88</v>
      </c>
      <c r="F24" s="5"/>
      <c r="G24" s="7">
        <v>294117</v>
      </c>
      <c r="H24" s="2" t="s">
        <v>89</v>
      </c>
      <c r="I24" s="7">
        <v>85000</v>
      </c>
      <c r="J24" s="7">
        <v>55882</v>
      </c>
      <c r="K24" s="7"/>
      <c r="L24" s="2" t="s">
        <v>18</v>
      </c>
      <c r="M24" s="7">
        <f t="shared" si="0"/>
        <v>209117</v>
      </c>
      <c r="N24" s="2" t="s">
        <v>20</v>
      </c>
      <c r="O24" s="7">
        <f t="shared" si="1"/>
        <v>104558.5</v>
      </c>
      <c r="P24" s="7">
        <f t="shared" si="2"/>
        <v>160440.5</v>
      </c>
      <c r="Q24" s="2" t="s">
        <v>19</v>
      </c>
      <c r="R24" s="3"/>
    </row>
    <row r="25" spans="1:18" ht="41.25" x14ac:dyDescent="0.2">
      <c r="A25" s="3">
        <v>45311</v>
      </c>
      <c r="B25" s="2" t="s">
        <v>55</v>
      </c>
      <c r="C25" s="2" t="s">
        <v>56</v>
      </c>
      <c r="D25" s="2" t="s">
        <v>46</v>
      </c>
      <c r="E25" s="2" t="s">
        <v>90</v>
      </c>
      <c r="F25" s="5"/>
      <c r="G25" s="7">
        <v>533800</v>
      </c>
      <c r="H25" s="2" t="s">
        <v>91</v>
      </c>
      <c r="I25" s="7">
        <v>59500</v>
      </c>
      <c r="J25" s="7"/>
      <c r="K25" s="7"/>
      <c r="L25" s="2" t="s">
        <v>18</v>
      </c>
      <c r="M25" s="7">
        <f t="shared" si="0"/>
        <v>474300</v>
      </c>
      <c r="N25" s="2" t="s">
        <v>26</v>
      </c>
      <c r="O25" s="7">
        <f t="shared" si="1"/>
        <v>118575</v>
      </c>
      <c r="P25" s="7">
        <f t="shared" si="2"/>
        <v>237150</v>
      </c>
      <c r="Q25" s="2" t="s">
        <v>19</v>
      </c>
      <c r="R25" s="3">
        <v>45338</v>
      </c>
    </row>
    <row r="26" spans="1:18" ht="27.75" x14ac:dyDescent="0.2">
      <c r="A26" s="3">
        <v>45314</v>
      </c>
      <c r="B26" s="2" t="s">
        <v>92</v>
      </c>
      <c r="C26" s="2" t="s">
        <v>93</v>
      </c>
      <c r="D26" s="2" t="s">
        <v>29</v>
      </c>
      <c r="E26" s="2" t="s">
        <v>94</v>
      </c>
      <c r="F26" s="5"/>
      <c r="G26" s="7">
        <v>0</v>
      </c>
      <c r="H26" s="2"/>
      <c r="I26" s="7"/>
      <c r="J26" s="7"/>
      <c r="K26" s="7"/>
      <c r="L26" s="2" t="s">
        <v>18</v>
      </c>
      <c r="M26" s="7">
        <f t="shared" si="0"/>
        <v>0</v>
      </c>
      <c r="N26" s="2" t="s">
        <v>20</v>
      </c>
      <c r="O26" s="7">
        <f t="shared" si="1"/>
        <v>0</v>
      </c>
      <c r="P26" s="7">
        <f t="shared" si="2"/>
        <v>0</v>
      </c>
      <c r="Q26" s="2" t="s">
        <v>48</v>
      </c>
      <c r="R26" s="3"/>
    </row>
    <row r="27" spans="1:18" ht="27.75" x14ac:dyDescent="0.2">
      <c r="A27" s="3">
        <v>45314</v>
      </c>
      <c r="B27" s="2" t="s">
        <v>95</v>
      </c>
      <c r="C27" s="2" t="s">
        <v>96</v>
      </c>
      <c r="D27" s="2" t="s">
        <v>29</v>
      </c>
      <c r="E27" s="2" t="s">
        <v>97</v>
      </c>
      <c r="F27" s="5"/>
      <c r="G27" s="7"/>
      <c r="H27" s="2"/>
      <c r="I27" s="7"/>
      <c r="J27" s="7"/>
      <c r="K27" s="7"/>
      <c r="L27" s="2" t="s">
        <v>18</v>
      </c>
      <c r="M27" s="7">
        <f t="shared" si="0"/>
        <v>0</v>
      </c>
      <c r="N27" s="2" t="s">
        <v>20</v>
      </c>
      <c r="O27" s="7">
        <f t="shared" si="1"/>
        <v>0</v>
      </c>
      <c r="P27" s="7">
        <f t="shared" si="2"/>
        <v>0</v>
      </c>
      <c r="Q27" s="2" t="s">
        <v>32</v>
      </c>
      <c r="R27" s="3"/>
    </row>
    <row r="28" spans="1:18" ht="27.75" x14ac:dyDescent="0.2">
      <c r="A28" s="3">
        <v>45314</v>
      </c>
      <c r="B28" s="2" t="s">
        <v>98</v>
      </c>
      <c r="C28" s="2" t="s">
        <v>99</v>
      </c>
      <c r="D28" s="2" t="s">
        <v>29</v>
      </c>
      <c r="E28" s="2" t="s">
        <v>100</v>
      </c>
      <c r="F28" s="5">
        <v>40000</v>
      </c>
      <c r="G28" s="7"/>
      <c r="H28" s="2"/>
      <c r="I28" s="7"/>
      <c r="J28" s="7"/>
      <c r="K28" s="7"/>
      <c r="L28" s="2" t="s">
        <v>24</v>
      </c>
      <c r="M28" s="7">
        <f t="shared" si="0"/>
        <v>40000</v>
      </c>
      <c r="N28" s="2" t="s">
        <v>20</v>
      </c>
      <c r="O28" s="7">
        <f t="shared" si="1"/>
        <v>20000</v>
      </c>
      <c r="P28" s="7">
        <f t="shared" si="2"/>
        <v>20000</v>
      </c>
      <c r="Q28" s="2" t="s">
        <v>19</v>
      </c>
      <c r="R28" s="3">
        <v>45327</v>
      </c>
    </row>
    <row r="29" spans="1:18" x14ac:dyDescent="0.2">
      <c r="A29" s="3">
        <v>45314</v>
      </c>
      <c r="B29" s="2" t="s">
        <v>101</v>
      </c>
      <c r="C29" s="2"/>
      <c r="D29" s="2" t="s">
        <v>102</v>
      </c>
      <c r="E29" s="2" t="s">
        <v>103</v>
      </c>
      <c r="F29" s="5"/>
      <c r="G29" s="7">
        <v>90000</v>
      </c>
      <c r="H29" s="2"/>
      <c r="I29" s="7"/>
      <c r="J29" s="7"/>
      <c r="K29" s="7">
        <v>10000</v>
      </c>
      <c r="L29" s="2" t="s">
        <v>24</v>
      </c>
      <c r="M29" s="7">
        <f t="shared" si="0"/>
        <v>80000</v>
      </c>
      <c r="N29" s="2" t="s">
        <v>20</v>
      </c>
      <c r="O29" s="7">
        <f t="shared" si="1"/>
        <v>40000</v>
      </c>
      <c r="P29" s="7">
        <f t="shared" si="2"/>
        <v>40000</v>
      </c>
      <c r="Q29" s="2" t="s">
        <v>19</v>
      </c>
      <c r="R29" s="3">
        <v>45327</v>
      </c>
    </row>
    <row r="30" spans="1:18" ht="27.75" x14ac:dyDescent="0.2">
      <c r="A30" s="3">
        <v>45316</v>
      </c>
      <c r="B30" s="2" t="s">
        <v>82</v>
      </c>
      <c r="C30" s="2" t="s">
        <v>83</v>
      </c>
      <c r="D30" s="2" t="s">
        <v>29</v>
      </c>
      <c r="E30" s="2" t="s">
        <v>94</v>
      </c>
      <c r="F30" s="5"/>
      <c r="G30" s="7"/>
      <c r="H30" s="2"/>
      <c r="I30" s="7"/>
      <c r="J30" s="7"/>
      <c r="K30" s="7"/>
      <c r="L30" s="2" t="s">
        <v>18</v>
      </c>
      <c r="M30" s="7">
        <f t="shared" si="0"/>
        <v>0</v>
      </c>
      <c r="N30" s="2"/>
      <c r="O30" s="7" t="str">
        <f t="shared" si="1"/>
        <v/>
      </c>
      <c r="P30" s="7">
        <f t="shared" si="2"/>
        <v>0</v>
      </c>
      <c r="Q30" s="2" t="s">
        <v>32</v>
      </c>
      <c r="R30" s="3"/>
    </row>
    <row r="31" spans="1:18" x14ac:dyDescent="0.2">
      <c r="A31" s="3">
        <v>45316</v>
      </c>
      <c r="B31" s="2" t="s">
        <v>104</v>
      </c>
      <c r="C31" s="2"/>
      <c r="D31" s="2" t="s">
        <v>105</v>
      </c>
      <c r="E31" s="2" t="s">
        <v>106</v>
      </c>
      <c r="F31" s="5"/>
      <c r="G31" s="7">
        <v>308000</v>
      </c>
      <c r="H31" s="2"/>
      <c r="I31" s="7"/>
      <c r="J31" s="7"/>
      <c r="K31" s="7"/>
      <c r="L31" s="2" t="s">
        <v>18</v>
      </c>
      <c r="M31" s="7">
        <f t="shared" si="0"/>
        <v>308000</v>
      </c>
      <c r="N31" s="2" t="s">
        <v>26</v>
      </c>
      <c r="O31" s="7">
        <f t="shared" si="1"/>
        <v>77000</v>
      </c>
      <c r="P31" s="7">
        <f t="shared" si="2"/>
        <v>154000</v>
      </c>
      <c r="Q31" s="2" t="s">
        <v>19</v>
      </c>
      <c r="R31" s="3">
        <v>45320</v>
      </c>
    </row>
    <row r="32" spans="1:18" ht="27.75" x14ac:dyDescent="0.2">
      <c r="A32" s="3">
        <v>45316</v>
      </c>
      <c r="B32" s="2" t="s">
        <v>107</v>
      </c>
      <c r="C32" s="2" t="s">
        <v>108</v>
      </c>
      <c r="D32" s="2" t="s">
        <v>109</v>
      </c>
      <c r="E32" s="2" t="s">
        <v>110</v>
      </c>
      <c r="F32" s="5">
        <v>60000</v>
      </c>
      <c r="G32" s="7"/>
      <c r="H32" s="2"/>
      <c r="I32" s="7"/>
      <c r="J32" s="7"/>
      <c r="K32" s="7"/>
      <c r="L32" s="2" t="s">
        <v>24</v>
      </c>
      <c r="M32" s="7">
        <f t="shared" si="0"/>
        <v>60000</v>
      </c>
      <c r="N32" s="2" t="s">
        <v>20</v>
      </c>
      <c r="O32" s="7">
        <f t="shared" si="1"/>
        <v>30000</v>
      </c>
      <c r="P32" s="7">
        <f t="shared" si="2"/>
        <v>30000</v>
      </c>
      <c r="Q32" s="2" t="s">
        <v>19</v>
      </c>
      <c r="R32" s="3"/>
    </row>
    <row r="33" spans="1:18" ht="27.75" x14ac:dyDescent="0.2">
      <c r="A33" s="3">
        <v>45316</v>
      </c>
      <c r="B33" s="2" t="s">
        <v>111</v>
      </c>
      <c r="C33" s="2" t="s">
        <v>112</v>
      </c>
      <c r="D33" s="2" t="s">
        <v>29</v>
      </c>
      <c r="E33" s="2" t="s">
        <v>52</v>
      </c>
      <c r="F33" s="5">
        <v>40000</v>
      </c>
      <c r="G33" s="7"/>
      <c r="H33" s="2"/>
      <c r="I33" s="7"/>
      <c r="J33" s="7"/>
      <c r="K33" s="7"/>
      <c r="L33" s="2" t="s">
        <v>24</v>
      </c>
      <c r="M33" s="7">
        <f t="shared" si="0"/>
        <v>40000</v>
      </c>
      <c r="N33" s="2" t="s">
        <v>20</v>
      </c>
      <c r="O33" s="7">
        <f t="shared" si="1"/>
        <v>20000</v>
      </c>
      <c r="P33" s="7">
        <f t="shared" si="2"/>
        <v>20000</v>
      </c>
      <c r="Q33" s="2" t="s">
        <v>19</v>
      </c>
      <c r="R33" s="3"/>
    </row>
    <row r="34" spans="1:18" x14ac:dyDescent="0.2">
      <c r="A34" s="3">
        <v>45316</v>
      </c>
      <c r="B34" s="2" t="s">
        <v>113</v>
      </c>
      <c r="C34" s="2" t="s">
        <v>114</v>
      </c>
      <c r="D34" s="2" t="s">
        <v>115</v>
      </c>
      <c r="E34" s="2" t="s">
        <v>116</v>
      </c>
      <c r="F34" s="5"/>
      <c r="G34" s="7"/>
      <c r="H34" s="2"/>
      <c r="I34" s="7"/>
      <c r="J34" s="7"/>
      <c r="K34" s="7"/>
      <c r="L34" s="2"/>
      <c r="M34" s="7">
        <f t="shared" si="0"/>
        <v>0</v>
      </c>
      <c r="N34" s="2"/>
      <c r="O34" s="7" t="str">
        <f t="shared" si="1"/>
        <v/>
      </c>
      <c r="P34" s="7">
        <f t="shared" si="2"/>
        <v>0</v>
      </c>
      <c r="Q34" s="2" t="s">
        <v>40</v>
      </c>
      <c r="R34" s="3"/>
    </row>
    <row r="35" spans="1:18" ht="27.75" x14ac:dyDescent="0.2">
      <c r="A35" s="3">
        <v>45317</v>
      </c>
      <c r="B35" s="2" t="s">
        <v>107</v>
      </c>
      <c r="C35" s="2" t="s">
        <v>108</v>
      </c>
      <c r="D35" s="2" t="s">
        <v>109</v>
      </c>
      <c r="E35" s="2" t="s">
        <v>117</v>
      </c>
      <c r="F35" s="5"/>
      <c r="G35" s="7">
        <v>1330000</v>
      </c>
      <c r="H35" s="2" t="s">
        <v>118</v>
      </c>
      <c r="I35" s="7">
        <v>298000</v>
      </c>
      <c r="J35" s="7"/>
      <c r="K35" s="7"/>
      <c r="L35" s="2" t="s">
        <v>18</v>
      </c>
      <c r="M35" s="7">
        <f t="shared" si="0"/>
        <v>1032000</v>
      </c>
      <c r="N35" s="2" t="s">
        <v>20</v>
      </c>
      <c r="O35" s="7">
        <f t="shared" si="1"/>
        <v>516000</v>
      </c>
      <c r="P35" s="7">
        <f t="shared" si="2"/>
        <v>516000</v>
      </c>
      <c r="Q35" s="2" t="s">
        <v>19</v>
      </c>
      <c r="R35" s="3">
        <v>45321</v>
      </c>
    </row>
    <row r="36" spans="1:18" ht="27.75" x14ac:dyDescent="0.2">
      <c r="A36" s="3">
        <v>45320</v>
      </c>
      <c r="B36" s="9" t="s">
        <v>67</v>
      </c>
      <c r="C36" s="2" t="s">
        <v>68</v>
      </c>
      <c r="D36" s="2" t="s">
        <v>29</v>
      </c>
      <c r="E36" s="2" t="s">
        <v>119</v>
      </c>
      <c r="F36" s="5"/>
      <c r="G36" s="7">
        <v>372000</v>
      </c>
      <c r="H36" s="2"/>
      <c r="I36" s="7"/>
      <c r="J36" s="7"/>
      <c r="K36" s="7"/>
      <c r="L36" s="2" t="s">
        <v>18</v>
      </c>
      <c r="M36" s="7">
        <f t="shared" si="0"/>
        <v>372000</v>
      </c>
      <c r="N36" s="2" t="s">
        <v>20</v>
      </c>
      <c r="O36" s="7">
        <f t="shared" si="1"/>
        <v>186000</v>
      </c>
      <c r="P36" s="7">
        <f t="shared" si="2"/>
        <v>186000</v>
      </c>
      <c r="Q36" s="2" t="s">
        <v>19</v>
      </c>
      <c r="R36" s="3">
        <v>45321</v>
      </c>
    </row>
    <row r="37" spans="1:18" ht="54.75" x14ac:dyDescent="0.2">
      <c r="A37" s="3">
        <v>45320</v>
      </c>
      <c r="B37" s="2" t="s">
        <v>27</v>
      </c>
      <c r="C37" s="2" t="s">
        <v>28</v>
      </c>
      <c r="D37" s="2" t="s">
        <v>29</v>
      </c>
      <c r="E37" s="2" t="s">
        <v>120</v>
      </c>
      <c r="F37" s="5"/>
      <c r="G37" s="7">
        <v>1084800</v>
      </c>
      <c r="H37" s="2" t="s">
        <v>121</v>
      </c>
      <c r="I37" s="7">
        <v>204000</v>
      </c>
      <c r="J37" s="7"/>
      <c r="K37" s="7"/>
      <c r="L37" s="2" t="s">
        <v>18</v>
      </c>
      <c r="M37" s="7">
        <f t="shared" si="0"/>
        <v>880800</v>
      </c>
      <c r="N37" s="2" t="s">
        <v>26</v>
      </c>
      <c r="O37" s="7">
        <f t="shared" si="1"/>
        <v>220200</v>
      </c>
      <c r="P37" s="7">
        <f t="shared" si="2"/>
        <v>440400</v>
      </c>
      <c r="Q37" s="2" t="s">
        <v>19</v>
      </c>
      <c r="R37" s="3">
        <v>45327</v>
      </c>
    </row>
    <row r="38" spans="1:18" ht="41.25" x14ac:dyDescent="0.2">
      <c r="A38" s="3">
        <v>45321</v>
      </c>
      <c r="B38" s="2" t="s">
        <v>113</v>
      </c>
      <c r="C38" s="2" t="s">
        <v>114</v>
      </c>
      <c r="D38" s="2" t="s">
        <v>115</v>
      </c>
      <c r="E38" s="2" t="s">
        <v>122</v>
      </c>
      <c r="F38" s="5"/>
      <c r="G38" s="7"/>
      <c r="H38" s="2"/>
      <c r="I38" s="7"/>
      <c r="J38" s="7"/>
      <c r="K38" s="7"/>
      <c r="L38" s="2" t="s">
        <v>18</v>
      </c>
      <c r="M38" s="7">
        <f t="shared" si="0"/>
        <v>0</v>
      </c>
      <c r="N38" s="2" t="s">
        <v>20</v>
      </c>
      <c r="O38" s="7">
        <f t="shared" si="1"/>
        <v>0</v>
      </c>
      <c r="P38" s="7">
        <f t="shared" si="2"/>
        <v>0</v>
      </c>
      <c r="Q38" s="2" t="s">
        <v>19</v>
      </c>
      <c r="R38" s="3">
        <v>45327</v>
      </c>
    </row>
    <row r="39" spans="1:18" ht="27.75" x14ac:dyDescent="0.2">
      <c r="A39" s="3">
        <v>45321</v>
      </c>
      <c r="B39" s="2" t="s">
        <v>123</v>
      </c>
      <c r="C39" s="2" t="s">
        <v>124</v>
      </c>
      <c r="D39" s="2" t="s">
        <v>46</v>
      </c>
      <c r="E39" s="2" t="s">
        <v>125</v>
      </c>
      <c r="F39" s="5"/>
      <c r="G39" s="7">
        <v>301200</v>
      </c>
      <c r="H39" s="2" t="s">
        <v>39</v>
      </c>
      <c r="I39" s="7">
        <v>110000</v>
      </c>
      <c r="J39" s="7"/>
      <c r="K39" s="7"/>
      <c r="L39" s="2" t="s">
        <v>18</v>
      </c>
      <c r="M39" s="7">
        <f t="shared" si="0"/>
        <v>191200</v>
      </c>
      <c r="N39" s="2" t="s">
        <v>20</v>
      </c>
      <c r="O39" s="7">
        <f t="shared" si="1"/>
        <v>95600</v>
      </c>
      <c r="P39" s="7">
        <f t="shared" si="2"/>
        <v>95600</v>
      </c>
      <c r="Q39" s="2" t="s">
        <v>19</v>
      </c>
      <c r="R39" s="3">
        <v>45321</v>
      </c>
    </row>
    <row r="40" spans="1:18" ht="27.75" x14ac:dyDescent="0.2">
      <c r="A40" s="3">
        <v>45322</v>
      </c>
      <c r="B40" s="2" t="s">
        <v>82</v>
      </c>
      <c r="C40" s="2" t="s">
        <v>83</v>
      </c>
      <c r="D40" s="2" t="s">
        <v>29</v>
      </c>
      <c r="E40" s="2" t="s">
        <v>126</v>
      </c>
      <c r="F40" s="5"/>
      <c r="G40" s="7">
        <v>528000</v>
      </c>
      <c r="H40" s="2" t="s">
        <v>127</v>
      </c>
      <c r="I40" s="7">
        <v>184000</v>
      </c>
      <c r="J40" s="7">
        <v>104500</v>
      </c>
      <c r="K40" s="7"/>
      <c r="L40" s="2" t="s">
        <v>18</v>
      </c>
      <c r="M40" s="7">
        <f t="shared" si="0"/>
        <v>344000</v>
      </c>
      <c r="N40" s="2" t="s">
        <v>26</v>
      </c>
      <c r="O40" s="7">
        <f t="shared" si="1"/>
        <v>86000</v>
      </c>
      <c r="P40" s="7">
        <f t="shared" si="2"/>
        <v>276500</v>
      </c>
      <c r="Q40" s="2" t="s">
        <v>19</v>
      </c>
      <c r="R40" s="3">
        <v>45327</v>
      </c>
    </row>
    <row r="41" spans="1:18" x14ac:dyDescent="0.2">
      <c r="A41" s="3"/>
      <c r="B41" s="2"/>
      <c r="C41" s="2"/>
      <c r="D41" s="2"/>
      <c r="E41" s="2"/>
      <c r="F41" s="5"/>
      <c r="G41" s="7"/>
      <c r="H41" s="2"/>
      <c r="I41" s="7"/>
      <c r="J41" s="7"/>
      <c r="K41" s="7"/>
      <c r="L41" s="2"/>
      <c r="M41" s="7">
        <f t="shared" si="0"/>
        <v>0</v>
      </c>
      <c r="N41" s="2"/>
      <c r="O41" s="7" t="str">
        <f t="shared" si="1"/>
        <v/>
      </c>
      <c r="P41" s="7">
        <f t="shared" si="2"/>
        <v>0</v>
      </c>
      <c r="Q41" s="2"/>
      <c r="R41" s="3"/>
    </row>
    <row r="42" spans="1:18" x14ac:dyDescent="0.2">
      <c r="A42" s="4" t="s">
        <v>128</v>
      </c>
      <c r="C42" s="10"/>
      <c r="F42" s="13"/>
      <c r="R42" s="4">
        <f>SUBTOTAL(103,Tabla3[FECHA RELACIÓN SERVICIO])</f>
        <v>19</v>
      </c>
    </row>
  </sheetData>
  <conditionalFormatting sqref="A2:R41">
    <cfRule type="expression" dxfId="179" priority="1">
      <formula>$Q2="COTIZACIÓN"</formula>
    </cfRule>
    <cfRule type="expression" dxfId="178" priority="2">
      <formula>$Q2="NO PAGARON DOMICILIO"</formula>
    </cfRule>
    <cfRule type="expression" dxfId="177" priority="3">
      <formula>$Q2="NO SE COBRA DOMICILIO"</formula>
    </cfRule>
    <cfRule type="expression" dxfId="176" priority="4">
      <formula>$Q2="GARANTIA"</formula>
    </cfRule>
    <cfRule type="expression" dxfId="175" priority="5">
      <formula>$Q2="CANCELADO"</formula>
    </cfRule>
    <cfRule type="expression" dxfId="174" priority="6">
      <formula>$Q2="YA RELACIOANADO"</formula>
    </cfRule>
  </conditionalFormatting>
  <dataValidations count="3">
    <dataValidation type="list" allowBlank="1" showInputMessage="1" showErrorMessage="1" sqref="N2:N41" xr:uid="{00000000-0002-0000-0000-000000000000}">
      <formula1>$AD$1:$AD$2</formula1>
    </dataValidation>
    <dataValidation type="list" allowBlank="1" showInputMessage="1" showErrorMessage="1" sqref="Q2:Q41" xr:uid="{00000000-0002-0000-0000-000001000000}">
      <formula1>$AC$1:$AC$7</formula1>
    </dataValidation>
    <dataValidation type="list" allowBlank="1" showInputMessage="1" showErrorMessage="1" sqref="L2:L41" xr:uid="{00000000-0002-0000-0000-000002000000}">
      <formula1>$AB$1:$AB$2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C00000"/>
  </sheetPr>
  <dimension ref="A1:AD42"/>
  <sheetViews>
    <sheetView topLeftCell="B26" workbookViewId="0">
      <selection activeCell="R31" sqref="R31"/>
    </sheetView>
  </sheetViews>
  <sheetFormatPr defaultColWidth="10.625" defaultRowHeight="15" x14ac:dyDescent="0.2"/>
  <cols>
    <col min="1" max="1" width="31.4765625" style="4" customWidth="1"/>
    <col min="2" max="2" width="27.3046875" customWidth="1"/>
    <col min="3" max="3" width="19.37109375" customWidth="1"/>
    <col min="4" max="4" width="19.50390625" customWidth="1"/>
    <col min="5" max="5" width="42.5078125" customWidth="1"/>
    <col min="6" max="6" width="11.43359375" style="6" customWidth="1"/>
    <col min="7" max="7" width="14.390625" style="8" customWidth="1"/>
    <col min="8" max="8" width="27.0390625" customWidth="1"/>
    <col min="9" max="9" width="14.125" style="8" customWidth="1"/>
    <col min="10" max="11" width="13.046875" customWidth="1"/>
    <col min="12" max="12" width="21.65625" customWidth="1"/>
    <col min="13" max="13" width="13.046875" style="8" customWidth="1"/>
    <col min="14" max="16" width="13.046875" customWidth="1"/>
    <col min="17" max="17" width="21.65625" customWidth="1"/>
    <col min="18" max="18" width="37.6640625" style="4" customWidth="1"/>
    <col min="28" max="28" width="18.5625" style="1" customWidth="1"/>
    <col min="29" max="29" width="25.69140625" style="2" customWidth="1"/>
    <col min="30" max="30" width="11.43359375" style="2"/>
  </cols>
  <sheetData>
    <row r="1" spans="1:30" ht="27.75" x14ac:dyDescent="0.2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  <c r="G1" s="7" t="s">
        <v>6</v>
      </c>
      <c r="H1" s="2" t="s">
        <v>7</v>
      </c>
      <c r="I1" s="7" t="s">
        <v>8</v>
      </c>
      <c r="J1" s="7" t="s">
        <v>9</v>
      </c>
      <c r="K1" s="7" t="s">
        <v>10</v>
      </c>
      <c r="L1" s="2" t="s">
        <v>11</v>
      </c>
      <c r="M1" s="7" t="s">
        <v>12</v>
      </c>
      <c r="N1" s="2" t="s">
        <v>13</v>
      </c>
      <c r="O1" s="7" t="s">
        <v>14</v>
      </c>
      <c r="P1" s="7" t="s">
        <v>15</v>
      </c>
      <c r="Q1" s="2" t="s">
        <v>16</v>
      </c>
      <c r="R1" s="3" t="s">
        <v>17</v>
      </c>
      <c r="AB1" s="1" t="s">
        <v>18</v>
      </c>
      <c r="AC1" s="2" t="s">
        <v>19</v>
      </c>
      <c r="AD1" s="2" t="s">
        <v>20</v>
      </c>
    </row>
    <row r="2" spans="1:30" x14ac:dyDescent="0.2">
      <c r="A2" s="3">
        <v>45566</v>
      </c>
      <c r="B2" s="2" t="s">
        <v>741</v>
      </c>
      <c r="C2" s="2" t="s">
        <v>742</v>
      </c>
      <c r="D2" s="2" t="s">
        <v>724</v>
      </c>
      <c r="E2" s="2" t="s">
        <v>743</v>
      </c>
      <c r="F2" s="5"/>
      <c r="G2" s="7"/>
      <c r="H2" s="2"/>
      <c r="I2" s="7"/>
      <c r="J2" s="7"/>
      <c r="K2" s="7"/>
      <c r="L2" s="2" t="s">
        <v>24</v>
      </c>
      <c r="M2" s="7">
        <f t="shared" ref="M2:M41" si="0">(F2+G2-I2-K2)</f>
        <v>0</v>
      </c>
      <c r="N2" s="2" t="s">
        <v>20</v>
      </c>
      <c r="O2" s="7">
        <f t="shared" ref="O2:O41" si="1">IF(N2="X25%",M2*0.25,IF(N2="X50%",M2/2,""))</f>
        <v>0</v>
      </c>
      <c r="P2" s="7">
        <f t="shared" ref="P2:P41" si="2">(M2/2+J2)</f>
        <v>0</v>
      </c>
      <c r="Q2" s="2" t="s">
        <v>31</v>
      </c>
      <c r="R2" s="3"/>
      <c r="AB2" s="1" t="s">
        <v>24</v>
      </c>
      <c r="AC2" s="2" t="s">
        <v>25</v>
      </c>
      <c r="AD2" s="2" t="s">
        <v>26</v>
      </c>
    </row>
    <row r="3" spans="1:30" x14ac:dyDescent="0.2">
      <c r="A3" s="3">
        <v>45566</v>
      </c>
      <c r="B3" s="2" t="s">
        <v>744</v>
      </c>
      <c r="C3" s="2" t="s">
        <v>745</v>
      </c>
      <c r="D3" s="2" t="s">
        <v>199</v>
      </c>
      <c r="E3" s="2" t="s">
        <v>746</v>
      </c>
      <c r="F3" s="5">
        <v>80000</v>
      </c>
      <c r="G3" s="7"/>
      <c r="H3" s="2"/>
      <c r="I3" s="7"/>
      <c r="J3" s="7"/>
      <c r="K3" s="7"/>
      <c r="L3" s="2" t="s">
        <v>24</v>
      </c>
      <c r="M3" s="7">
        <f t="shared" si="0"/>
        <v>80000</v>
      </c>
      <c r="N3" s="2" t="s">
        <v>20</v>
      </c>
      <c r="O3" s="7">
        <f t="shared" si="1"/>
        <v>40000</v>
      </c>
      <c r="P3" s="7">
        <f t="shared" si="2"/>
        <v>40000</v>
      </c>
      <c r="Q3" s="2" t="s">
        <v>19</v>
      </c>
      <c r="R3" s="3">
        <v>45567</v>
      </c>
      <c r="AC3" s="2" t="s">
        <v>32</v>
      </c>
    </row>
    <row r="4" spans="1:30" x14ac:dyDescent="0.2">
      <c r="A4" s="3">
        <v>45566</v>
      </c>
      <c r="B4" s="2" t="s">
        <v>747</v>
      </c>
      <c r="C4" s="2" t="s">
        <v>748</v>
      </c>
      <c r="D4" s="2" t="s">
        <v>199</v>
      </c>
      <c r="E4" s="2" t="s">
        <v>749</v>
      </c>
      <c r="F4" s="5">
        <v>80000</v>
      </c>
      <c r="G4" s="7"/>
      <c r="H4" s="2"/>
      <c r="I4" s="7"/>
      <c r="J4" s="7">
        <v>15200</v>
      </c>
      <c r="K4" s="7"/>
      <c r="L4" s="2" t="s">
        <v>24</v>
      </c>
      <c r="M4" s="7">
        <f t="shared" si="0"/>
        <v>80000</v>
      </c>
      <c r="N4" s="2" t="s">
        <v>20</v>
      </c>
      <c r="O4" s="7">
        <f t="shared" si="1"/>
        <v>40000</v>
      </c>
      <c r="P4" s="7">
        <f t="shared" si="2"/>
        <v>55200</v>
      </c>
      <c r="Q4" s="2" t="s">
        <v>19</v>
      </c>
      <c r="R4" s="3">
        <v>45567</v>
      </c>
      <c r="AC4" s="2" t="s">
        <v>37</v>
      </c>
    </row>
    <row r="5" spans="1:30" x14ac:dyDescent="0.2">
      <c r="A5" s="3">
        <v>45566</v>
      </c>
      <c r="B5" s="2" t="s">
        <v>750</v>
      </c>
      <c r="C5" s="2" t="s">
        <v>751</v>
      </c>
      <c r="D5" s="2" t="s">
        <v>199</v>
      </c>
      <c r="E5" s="2" t="s">
        <v>749</v>
      </c>
      <c r="F5" s="5">
        <v>80000</v>
      </c>
      <c r="G5" s="7"/>
      <c r="H5" s="2"/>
      <c r="I5" s="7"/>
      <c r="J5" s="7">
        <v>15200</v>
      </c>
      <c r="K5" s="7"/>
      <c r="L5" s="2" t="s">
        <v>24</v>
      </c>
      <c r="M5" s="7">
        <f t="shared" si="0"/>
        <v>80000</v>
      </c>
      <c r="N5" s="2" t="s">
        <v>20</v>
      </c>
      <c r="O5" s="7">
        <f t="shared" si="1"/>
        <v>40000</v>
      </c>
      <c r="P5" s="7">
        <f t="shared" si="2"/>
        <v>55200</v>
      </c>
      <c r="Q5" s="2" t="s">
        <v>19</v>
      </c>
      <c r="R5" s="3">
        <v>45567</v>
      </c>
      <c r="AC5" s="2" t="s">
        <v>40</v>
      </c>
    </row>
    <row r="6" spans="1:30" x14ac:dyDescent="0.2">
      <c r="A6" s="3">
        <v>45567</v>
      </c>
      <c r="B6" s="2" t="s">
        <v>752</v>
      </c>
      <c r="C6" s="2" t="s">
        <v>753</v>
      </c>
      <c r="D6" s="2" t="s">
        <v>29</v>
      </c>
      <c r="E6" s="2" t="s">
        <v>754</v>
      </c>
      <c r="F6" s="5"/>
      <c r="G6" s="7"/>
      <c r="H6" s="2"/>
      <c r="I6" s="7"/>
      <c r="J6" s="7"/>
      <c r="K6" s="7"/>
      <c r="L6" s="2"/>
      <c r="M6" s="7">
        <f t="shared" si="0"/>
        <v>0</v>
      </c>
      <c r="N6" s="2"/>
      <c r="O6" s="7" t="str">
        <f t="shared" si="1"/>
        <v/>
      </c>
      <c r="P6" s="7">
        <f t="shared" si="2"/>
        <v>0</v>
      </c>
      <c r="Q6" s="2" t="s">
        <v>32</v>
      </c>
      <c r="R6" s="3"/>
      <c r="AC6" s="2" t="s">
        <v>31</v>
      </c>
    </row>
    <row r="7" spans="1:30" ht="27.75" x14ac:dyDescent="0.2">
      <c r="A7" s="3">
        <v>45568</v>
      </c>
      <c r="B7" s="2" t="s">
        <v>755</v>
      </c>
      <c r="C7" s="2" t="s">
        <v>756</v>
      </c>
      <c r="D7" s="2" t="s">
        <v>29</v>
      </c>
      <c r="E7" s="2" t="s">
        <v>757</v>
      </c>
      <c r="F7" s="5"/>
      <c r="G7" s="7">
        <v>319328</v>
      </c>
      <c r="H7" s="2" t="s">
        <v>86</v>
      </c>
      <c r="I7" s="7">
        <v>60000</v>
      </c>
      <c r="J7" s="7">
        <v>60672</v>
      </c>
      <c r="K7" s="7"/>
      <c r="L7" s="2" t="s">
        <v>18</v>
      </c>
      <c r="M7" s="7">
        <f t="shared" si="0"/>
        <v>259328</v>
      </c>
      <c r="N7" s="2" t="s">
        <v>20</v>
      </c>
      <c r="O7" s="7">
        <f t="shared" si="1"/>
        <v>129664</v>
      </c>
      <c r="P7" s="7">
        <f t="shared" si="2"/>
        <v>190336</v>
      </c>
      <c r="Q7" s="2" t="s">
        <v>19</v>
      </c>
      <c r="R7" s="3"/>
      <c r="AC7" s="2" t="s">
        <v>48</v>
      </c>
    </row>
    <row r="8" spans="1:30" x14ac:dyDescent="0.2">
      <c r="A8" s="3">
        <v>45568</v>
      </c>
      <c r="B8" s="2" t="s">
        <v>758</v>
      </c>
      <c r="C8" s="2"/>
      <c r="D8" s="2" t="s">
        <v>29</v>
      </c>
      <c r="E8" s="2" t="s">
        <v>759</v>
      </c>
      <c r="F8" s="5">
        <v>120000</v>
      </c>
      <c r="G8" s="7"/>
      <c r="H8" s="2"/>
      <c r="I8" s="7"/>
      <c r="J8" s="7"/>
      <c r="K8" s="7"/>
      <c r="L8" s="2" t="s">
        <v>24</v>
      </c>
      <c r="M8" s="7">
        <f t="shared" si="0"/>
        <v>120000</v>
      </c>
      <c r="N8" s="2" t="s">
        <v>20</v>
      </c>
      <c r="O8" s="7">
        <f t="shared" si="1"/>
        <v>60000</v>
      </c>
      <c r="P8" s="7">
        <f t="shared" si="2"/>
        <v>60000</v>
      </c>
      <c r="Q8" s="2"/>
      <c r="R8" s="3"/>
    </row>
    <row r="9" spans="1:30" ht="54.75" x14ac:dyDescent="0.2">
      <c r="A9" s="3">
        <v>45569</v>
      </c>
      <c r="B9" s="2" t="s">
        <v>760</v>
      </c>
      <c r="C9" s="2" t="s">
        <v>761</v>
      </c>
      <c r="D9" s="2" t="s">
        <v>762</v>
      </c>
      <c r="E9" s="2" t="s">
        <v>763</v>
      </c>
      <c r="F9" s="5"/>
      <c r="G9" s="7"/>
      <c r="H9" s="2"/>
      <c r="I9" s="7"/>
      <c r="J9" s="7"/>
      <c r="K9" s="7"/>
      <c r="L9" s="2" t="s">
        <v>18</v>
      </c>
      <c r="M9" s="7">
        <f t="shared" si="0"/>
        <v>0</v>
      </c>
      <c r="N9" s="2" t="s">
        <v>26</v>
      </c>
      <c r="O9" s="7">
        <f t="shared" si="1"/>
        <v>0</v>
      </c>
      <c r="P9" s="7">
        <f t="shared" si="2"/>
        <v>0</v>
      </c>
      <c r="Q9" s="2" t="s">
        <v>48</v>
      </c>
      <c r="R9" s="3"/>
    </row>
    <row r="10" spans="1:30" ht="27.75" x14ac:dyDescent="0.2">
      <c r="A10" s="3">
        <v>45572</v>
      </c>
      <c r="B10" s="2" t="s">
        <v>714</v>
      </c>
      <c r="C10" s="2" t="s">
        <v>764</v>
      </c>
      <c r="D10" s="2" t="s">
        <v>765</v>
      </c>
      <c r="E10" s="2" t="s">
        <v>766</v>
      </c>
      <c r="F10" s="5"/>
      <c r="G10" s="7">
        <v>616000</v>
      </c>
      <c r="H10" s="2"/>
      <c r="I10" s="7"/>
      <c r="J10" s="7">
        <v>123500</v>
      </c>
      <c r="K10" s="7"/>
      <c r="L10" s="2" t="s">
        <v>18</v>
      </c>
      <c r="M10" s="7">
        <f t="shared" si="0"/>
        <v>616000</v>
      </c>
      <c r="N10" s="2" t="s">
        <v>20</v>
      </c>
      <c r="O10" s="7">
        <f t="shared" si="1"/>
        <v>308000</v>
      </c>
      <c r="P10" s="7">
        <f t="shared" si="2"/>
        <v>431500</v>
      </c>
      <c r="Q10" s="2" t="s">
        <v>19</v>
      </c>
      <c r="R10" s="3">
        <v>45583</v>
      </c>
    </row>
    <row r="11" spans="1:30" x14ac:dyDescent="0.2">
      <c r="A11" s="3">
        <v>45573</v>
      </c>
      <c r="B11" s="12" t="s">
        <v>603</v>
      </c>
      <c r="C11" s="2"/>
      <c r="D11" s="2" t="s">
        <v>767</v>
      </c>
      <c r="E11" s="2" t="s">
        <v>768</v>
      </c>
      <c r="F11" s="5"/>
      <c r="G11" s="7"/>
      <c r="H11" s="2"/>
      <c r="I11" s="7"/>
      <c r="J11" s="7"/>
      <c r="K11" s="7"/>
      <c r="L11" s="2"/>
      <c r="M11" s="7">
        <f t="shared" si="0"/>
        <v>0</v>
      </c>
      <c r="N11" s="2"/>
      <c r="O11" s="7" t="str">
        <f t="shared" si="1"/>
        <v/>
      </c>
      <c r="P11" s="7">
        <f t="shared" si="2"/>
        <v>0</v>
      </c>
      <c r="Q11" s="2" t="s">
        <v>31</v>
      </c>
      <c r="R11" s="3"/>
    </row>
    <row r="12" spans="1:30" ht="27.75" x14ac:dyDescent="0.2">
      <c r="A12" s="3">
        <v>45573</v>
      </c>
      <c r="B12" s="2" t="s">
        <v>769</v>
      </c>
      <c r="C12" s="2" t="s">
        <v>770</v>
      </c>
      <c r="D12" s="2" t="s">
        <v>771</v>
      </c>
      <c r="E12" s="2" t="s">
        <v>772</v>
      </c>
      <c r="F12" s="5"/>
      <c r="G12" s="7">
        <v>260000</v>
      </c>
      <c r="H12" s="2"/>
      <c r="I12" s="7"/>
      <c r="J12" s="7"/>
      <c r="K12" s="7"/>
      <c r="L12" s="2" t="s">
        <v>18</v>
      </c>
      <c r="M12" s="7">
        <f t="shared" si="0"/>
        <v>260000</v>
      </c>
      <c r="N12" s="2" t="s">
        <v>20</v>
      </c>
      <c r="O12" s="7">
        <f t="shared" si="1"/>
        <v>130000</v>
      </c>
      <c r="P12" s="7">
        <f t="shared" si="2"/>
        <v>130000</v>
      </c>
      <c r="Q12" s="2" t="s">
        <v>19</v>
      </c>
      <c r="R12" s="3">
        <v>45582</v>
      </c>
    </row>
    <row r="13" spans="1:30" x14ac:dyDescent="0.2">
      <c r="A13" s="3">
        <v>45573</v>
      </c>
      <c r="B13" s="2" t="s">
        <v>752</v>
      </c>
      <c r="C13" s="2" t="s">
        <v>753</v>
      </c>
      <c r="D13" s="2" t="s">
        <v>29</v>
      </c>
      <c r="E13" s="2" t="s">
        <v>773</v>
      </c>
      <c r="F13" s="5"/>
      <c r="G13" s="7">
        <v>480000</v>
      </c>
      <c r="H13" s="2" t="s">
        <v>774</v>
      </c>
      <c r="I13" s="7">
        <v>12000</v>
      </c>
      <c r="J13" s="7"/>
      <c r="K13" s="7"/>
      <c r="L13" s="2" t="s">
        <v>18</v>
      </c>
      <c r="M13" s="7">
        <f t="shared" si="0"/>
        <v>468000</v>
      </c>
      <c r="N13" s="2" t="s">
        <v>20</v>
      </c>
      <c r="O13" s="7">
        <f t="shared" si="1"/>
        <v>234000</v>
      </c>
      <c r="P13" s="7">
        <f t="shared" si="2"/>
        <v>234000</v>
      </c>
      <c r="Q13" s="2" t="s">
        <v>48</v>
      </c>
      <c r="R13" s="3"/>
    </row>
    <row r="14" spans="1:30" ht="54.75" x14ac:dyDescent="0.2">
      <c r="A14" s="3">
        <v>45574</v>
      </c>
      <c r="B14" s="2" t="s">
        <v>775</v>
      </c>
      <c r="C14" s="2" t="s">
        <v>776</v>
      </c>
      <c r="D14" s="2"/>
      <c r="E14" s="2" t="s">
        <v>777</v>
      </c>
      <c r="F14" s="5">
        <v>80000</v>
      </c>
      <c r="G14" s="7"/>
      <c r="H14" s="2"/>
      <c r="I14" s="7"/>
      <c r="J14" s="7"/>
      <c r="K14" s="7"/>
      <c r="L14" s="2" t="s">
        <v>18</v>
      </c>
      <c r="M14" s="7">
        <f t="shared" si="0"/>
        <v>80000</v>
      </c>
      <c r="N14" s="2" t="s">
        <v>20</v>
      </c>
      <c r="O14" s="7">
        <f t="shared" si="1"/>
        <v>40000</v>
      </c>
      <c r="P14" s="7">
        <f t="shared" si="2"/>
        <v>40000</v>
      </c>
      <c r="Q14" s="2" t="s">
        <v>19</v>
      </c>
      <c r="R14" s="3">
        <v>45616</v>
      </c>
    </row>
    <row r="15" spans="1:30" ht="27.75" x14ac:dyDescent="0.2">
      <c r="A15" s="3">
        <v>45574</v>
      </c>
      <c r="B15" s="2" t="s">
        <v>778</v>
      </c>
      <c r="C15" s="2"/>
      <c r="D15" s="2" t="s">
        <v>65</v>
      </c>
      <c r="E15" s="2" t="s">
        <v>779</v>
      </c>
      <c r="F15" s="5">
        <v>80000</v>
      </c>
      <c r="G15" s="7"/>
      <c r="H15" s="2"/>
      <c r="I15" s="7"/>
      <c r="J15" s="7"/>
      <c r="K15" s="7"/>
      <c r="L15" s="2" t="s">
        <v>24</v>
      </c>
      <c r="M15" s="7">
        <f t="shared" si="0"/>
        <v>80000</v>
      </c>
      <c r="N15" s="2" t="s">
        <v>20</v>
      </c>
      <c r="O15" s="7">
        <f t="shared" si="1"/>
        <v>40000</v>
      </c>
      <c r="P15" s="7">
        <f t="shared" si="2"/>
        <v>40000</v>
      </c>
      <c r="Q15" s="2"/>
      <c r="R15" s="3"/>
    </row>
    <row r="16" spans="1:30" x14ac:dyDescent="0.2">
      <c r="A16" s="3">
        <v>45576</v>
      </c>
      <c r="B16" s="2" t="s">
        <v>780</v>
      </c>
      <c r="C16" s="2"/>
      <c r="D16" s="2" t="s">
        <v>724</v>
      </c>
      <c r="E16" s="2" t="s">
        <v>781</v>
      </c>
      <c r="F16" s="5">
        <v>80000</v>
      </c>
      <c r="G16" s="7"/>
      <c r="H16" s="2" t="s">
        <v>247</v>
      </c>
      <c r="I16" s="7">
        <v>9000</v>
      </c>
      <c r="J16" s="7"/>
      <c r="K16" s="7"/>
      <c r="L16" s="2" t="s">
        <v>18</v>
      </c>
      <c r="M16" s="7">
        <f t="shared" si="0"/>
        <v>71000</v>
      </c>
      <c r="N16" s="2" t="s">
        <v>20</v>
      </c>
      <c r="O16" s="7">
        <f t="shared" si="1"/>
        <v>35500</v>
      </c>
      <c r="P16" s="7">
        <f t="shared" si="2"/>
        <v>35500</v>
      </c>
      <c r="Q16" s="2" t="s">
        <v>48</v>
      </c>
      <c r="R16" s="3"/>
    </row>
    <row r="17" spans="1:18" x14ac:dyDescent="0.2">
      <c r="A17" s="3">
        <v>45576</v>
      </c>
      <c r="B17" s="2" t="s">
        <v>782</v>
      </c>
      <c r="C17" s="2" t="s">
        <v>783</v>
      </c>
      <c r="D17" s="2" t="s">
        <v>724</v>
      </c>
      <c r="E17" s="2" t="s">
        <v>670</v>
      </c>
      <c r="F17" s="5"/>
      <c r="G17" s="7"/>
      <c r="H17" s="2"/>
      <c r="I17" s="7"/>
      <c r="J17" s="7"/>
      <c r="K17" s="7"/>
      <c r="L17" s="2" t="s">
        <v>18</v>
      </c>
      <c r="M17" s="7">
        <f t="shared" si="0"/>
        <v>0</v>
      </c>
      <c r="N17" s="2"/>
      <c r="O17" s="7" t="str">
        <f t="shared" si="1"/>
        <v/>
      </c>
      <c r="P17" s="7">
        <f t="shared" si="2"/>
        <v>0</v>
      </c>
      <c r="Q17" s="2" t="s">
        <v>32</v>
      </c>
      <c r="R17" s="3"/>
    </row>
    <row r="18" spans="1:18" ht="54.75" x14ac:dyDescent="0.2">
      <c r="A18" s="3">
        <v>45576</v>
      </c>
      <c r="B18" s="2" t="s">
        <v>784</v>
      </c>
      <c r="C18" s="2" t="s">
        <v>785</v>
      </c>
      <c r="D18" s="2" t="s">
        <v>29</v>
      </c>
      <c r="E18" s="2" t="s">
        <v>786</v>
      </c>
      <c r="F18" s="5">
        <v>80000</v>
      </c>
      <c r="G18" s="7"/>
      <c r="H18" s="2"/>
      <c r="I18" s="7"/>
      <c r="J18" s="7"/>
      <c r="K18" s="7"/>
      <c r="L18" s="2" t="s">
        <v>24</v>
      </c>
      <c r="M18" s="7">
        <f t="shared" si="0"/>
        <v>80000</v>
      </c>
      <c r="N18" s="2" t="s">
        <v>20</v>
      </c>
      <c r="O18" s="7">
        <f t="shared" si="1"/>
        <v>40000</v>
      </c>
      <c r="P18" s="7">
        <f t="shared" si="2"/>
        <v>40000</v>
      </c>
      <c r="Q18" s="2"/>
      <c r="R18" s="3"/>
    </row>
    <row r="19" spans="1:18" ht="27.75" x14ac:dyDescent="0.2">
      <c r="A19" s="3">
        <v>45580</v>
      </c>
      <c r="B19" s="2" t="s">
        <v>224</v>
      </c>
      <c r="C19" s="2" t="s">
        <v>787</v>
      </c>
      <c r="D19" s="2" t="s">
        <v>724</v>
      </c>
      <c r="E19" s="2" t="s">
        <v>788</v>
      </c>
      <c r="F19" s="5"/>
      <c r="G19" s="7"/>
      <c r="H19" s="2"/>
      <c r="I19" s="7"/>
      <c r="J19" s="7"/>
      <c r="K19" s="7"/>
      <c r="L19" s="2" t="s">
        <v>18</v>
      </c>
      <c r="M19" s="7">
        <f t="shared" si="0"/>
        <v>0</v>
      </c>
      <c r="N19" s="2" t="s">
        <v>20</v>
      </c>
      <c r="O19" s="7">
        <f t="shared" si="1"/>
        <v>0</v>
      </c>
      <c r="P19" s="7">
        <f t="shared" si="2"/>
        <v>0</v>
      </c>
      <c r="Q19" s="2" t="s">
        <v>48</v>
      </c>
      <c r="R19" s="3"/>
    </row>
    <row r="20" spans="1:18" ht="27.75" x14ac:dyDescent="0.2">
      <c r="A20" s="3">
        <v>45580</v>
      </c>
      <c r="B20" s="2" t="s">
        <v>789</v>
      </c>
      <c r="C20" s="2" t="s">
        <v>790</v>
      </c>
      <c r="D20" s="2" t="s">
        <v>791</v>
      </c>
      <c r="E20" s="2" t="s">
        <v>792</v>
      </c>
      <c r="F20" s="5"/>
      <c r="G20" s="7"/>
      <c r="H20" s="2"/>
      <c r="I20" s="7"/>
      <c r="J20" s="7"/>
      <c r="K20" s="7"/>
      <c r="L20" s="2" t="s">
        <v>18</v>
      </c>
      <c r="M20" s="7">
        <f t="shared" si="0"/>
        <v>0</v>
      </c>
      <c r="N20" s="2" t="s">
        <v>20</v>
      </c>
      <c r="O20" s="7">
        <f t="shared" si="1"/>
        <v>0</v>
      </c>
      <c r="P20" s="7">
        <f t="shared" si="2"/>
        <v>0</v>
      </c>
      <c r="Q20" s="2" t="s">
        <v>48</v>
      </c>
      <c r="R20" s="3"/>
    </row>
    <row r="21" spans="1:18" ht="27.75" x14ac:dyDescent="0.2">
      <c r="A21" s="3">
        <v>45581</v>
      </c>
      <c r="B21" s="2" t="s">
        <v>793</v>
      </c>
      <c r="C21" s="2" t="s">
        <v>794</v>
      </c>
      <c r="D21" s="2" t="s">
        <v>29</v>
      </c>
      <c r="E21" s="2" t="s">
        <v>795</v>
      </c>
      <c r="F21" s="5"/>
      <c r="G21" s="7">
        <v>480000</v>
      </c>
      <c r="H21" s="2" t="s">
        <v>796</v>
      </c>
      <c r="I21" s="7">
        <v>104000</v>
      </c>
      <c r="J21" s="7"/>
      <c r="K21" s="7"/>
      <c r="L21" s="2" t="s">
        <v>18</v>
      </c>
      <c r="M21" s="7">
        <f t="shared" si="0"/>
        <v>376000</v>
      </c>
      <c r="N21" s="2" t="s">
        <v>20</v>
      </c>
      <c r="O21" s="7">
        <f t="shared" si="1"/>
        <v>188000</v>
      </c>
      <c r="P21" s="7">
        <f t="shared" si="2"/>
        <v>188000</v>
      </c>
      <c r="Q21" s="2" t="s">
        <v>19</v>
      </c>
      <c r="R21" s="3">
        <v>45581</v>
      </c>
    </row>
    <row r="22" spans="1:18" ht="27.75" x14ac:dyDescent="0.2">
      <c r="A22" s="3">
        <v>45581</v>
      </c>
      <c r="B22" s="2" t="s">
        <v>687</v>
      </c>
      <c r="C22" s="2"/>
      <c r="D22" s="2" t="s">
        <v>310</v>
      </c>
      <c r="E22" s="2" t="s">
        <v>298</v>
      </c>
      <c r="F22" s="5"/>
      <c r="G22" s="7"/>
      <c r="H22" s="2"/>
      <c r="I22" s="7"/>
      <c r="J22" s="7"/>
      <c r="K22" s="7"/>
      <c r="L22" s="2"/>
      <c r="M22" s="7">
        <f t="shared" si="0"/>
        <v>0</v>
      </c>
      <c r="N22" s="2"/>
      <c r="O22" s="7" t="str">
        <f t="shared" si="1"/>
        <v/>
      </c>
      <c r="P22" s="7">
        <f t="shared" si="2"/>
        <v>0</v>
      </c>
      <c r="Q22" s="2" t="s">
        <v>32</v>
      </c>
      <c r="R22" s="3"/>
    </row>
    <row r="23" spans="1:18" ht="27.75" x14ac:dyDescent="0.2">
      <c r="A23" s="3">
        <v>45582</v>
      </c>
      <c r="B23" s="2" t="s">
        <v>797</v>
      </c>
      <c r="C23" s="2" t="s">
        <v>798</v>
      </c>
      <c r="D23" s="2" t="s">
        <v>799</v>
      </c>
      <c r="E23" s="2" t="s">
        <v>800</v>
      </c>
      <c r="F23" s="5"/>
      <c r="G23" s="7">
        <v>510500</v>
      </c>
      <c r="H23" s="2" t="s">
        <v>801</v>
      </c>
      <c r="I23" s="7">
        <v>55000</v>
      </c>
      <c r="J23" s="7"/>
      <c r="K23" s="7"/>
      <c r="L23" s="2" t="s">
        <v>18</v>
      </c>
      <c r="M23" s="7">
        <f t="shared" si="0"/>
        <v>455500</v>
      </c>
      <c r="N23" s="2" t="s">
        <v>20</v>
      </c>
      <c r="O23" s="7">
        <f t="shared" si="1"/>
        <v>227750</v>
      </c>
      <c r="P23" s="7">
        <f t="shared" si="2"/>
        <v>227750</v>
      </c>
      <c r="Q23" s="2" t="s">
        <v>19</v>
      </c>
      <c r="R23" s="3">
        <v>45609</v>
      </c>
    </row>
    <row r="24" spans="1:18" ht="27.75" x14ac:dyDescent="0.2">
      <c r="A24" s="3">
        <v>45582</v>
      </c>
      <c r="B24" s="2" t="s">
        <v>755</v>
      </c>
      <c r="C24" s="2" t="s">
        <v>756</v>
      </c>
      <c r="D24" s="2" t="s">
        <v>29</v>
      </c>
      <c r="E24" s="2" t="s">
        <v>802</v>
      </c>
      <c r="F24" s="5"/>
      <c r="G24" s="7"/>
      <c r="H24" s="2"/>
      <c r="I24" s="7"/>
      <c r="J24" s="7"/>
      <c r="K24" s="7"/>
      <c r="L24" s="2"/>
      <c r="M24" s="7">
        <f t="shared" si="0"/>
        <v>0</v>
      </c>
      <c r="N24" s="2"/>
      <c r="O24" s="7" t="str">
        <f t="shared" si="1"/>
        <v/>
      </c>
      <c r="P24" s="7">
        <f t="shared" si="2"/>
        <v>0</v>
      </c>
      <c r="Q24" s="2" t="s">
        <v>40</v>
      </c>
      <c r="R24" s="3"/>
    </row>
    <row r="25" spans="1:18" ht="27.75" x14ac:dyDescent="0.2">
      <c r="A25" s="3">
        <v>45583</v>
      </c>
      <c r="B25" s="2" t="s">
        <v>782</v>
      </c>
      <c r="C25" s="2" t="s">
        <v>783</v>
      </c>
      <c r="D25" s="2" t="s">
        <v>199</v>
      </c>
      <c r="E25" s="2" t="s">
        <v>803</v>
      </c>
      <c r="F25" s="5"/>
      <c r="G25" s="7">
        <v>550000</v>
      </c>
      <c r="H25" s="2" t="s">
        <v>804</v>
      </c>
      <c r="I25" s="7">
        <v>71500</v>
      </c>
      <c r="J25" s="7">
        <v>104500</v>
      </c>
      <c r="K25" s="7"/>
      <c r="L25" s="2" t="s">
        <v>18</v>
      </c>
      <c r="M25" s="7">
        <f t="shared" si="0"/>
        <v>478500</v>
      </c>
      <c r="N25" s="2" t="s">
        <v>20</v>
      </c>
      <c r="O25" s="7">
        <f t="shared" si="1"/>
        <v>239250</v>
      </c>
      <c r="P25" s="7">
        <f t="shared" si="2"/>
        <v>343750</v>
      </c>
      <c r="Q25" s="2" t="s">
        <v>48</v>
      </c>
      <c r="R25" s="3"/>
    </row>
    <row r="26" spans="1:18" ht="41.25" x14ac:dyDescent="0.2">
      <c r="A26" s="3">
        <v>45583</v>
      </c>
      <c r="B26" s="2" t="s">
        <v>755</v>
      </c>
      <c r="C26" s="2" t="s">
        <v>756</v>
      </c>
      <c r="D26" s="2" t="s">
        <v>29</v>
      </c>
      <c r="E26" s="2" t="s">
        <v>805</v>
      </c>
      <c r="F26" s="5"/>
      <c r="G26" s="7"/>
      <c r="H26" s="2" t="s">
        <v>806</v>
      </c>
      <c r="I26" s="7">
        <v>130000</v>
      </c>
      <c r="J26" s="7"/>
      <c r="K26" s="7"/>
      <c r="L26" s="2" t="s">
        <v>18</v>
      </c>
      <c r="M26" s="7">
        <f t="shared" si="0"/>
        <v>-130000</v>
      </c>
      <c r="N26" s="2" t="s">
        <v>20</v>
      </c>
      <c r="O26" s="7">
        <f t="shared" si="1"/>
        <v>-65000</v>
      </c>
      <c r="P26" s="7">
        <f t="shared" si="2"/>
        <v>-65000</v>
      </c>
      <c r="Q26" s="2" t="s">
        <v>19</v>
      </c>
      <c r="R26" s="3"/>
    </row>
    <row r="27" spans="1:18" ht="54.75" x14ac:dyDescent="0.2">
      <c r="A27" s="3">
        <v>45586</v>
      </c>
      <c r="B27" s="2" t="s">
        <v>782</v>
      </c>
      <c r="C27" s="2" t="s">
        <v>783</v>
      </c>
      <c r="D27" s="2" t="s">
        <v>724</v>
      </c>
      <c r="E27" s="2" t="s">
        <v>807</v>
      </c>
      <c r="F27" s="5"/>
      <c r="G27" s="7"/>
      <c r="H27" s="2"/>
      <c r="I27" s="7"/>
      <c r="J27" s="7"/>
      <c r="K27" s="7"/>
      <c r="L27" s="2"/>
      <c r="M27" s="7">
        <f t="shared" si="0"/>
        <v>0</v>
      </c>
      <c r="N27" s="2"/>
      <c r="O27" s="7" t="str">
        <f t="shared" si="1"/>
        <v/>
      </c>
      <c r="P27" s="7">
        <f t="shared" si="2"/>
        <v>0</v>
      </c>
      <c r="Q27" s="2" t="s">
        <v>31</v>
      </c>
      <c r="R27" s="3"/>
    </row>
    <row r="28" spans="1:18" ht="27.75" x14ac:dyDescent="0.2">
      <c r="A28" s="3">
        <v>45586</v>
      </c>
      <c r="B28" s="2" t="s">
        <v>224</v>
      </c>
      <c r="C28" s="2" t="s">
        <v>787</v>
      </c>
      <c r="D28" s="2" t="s">
        <v>724</v>
      </c>
      <c r="E28" s="2" t="s">
        <v>808</v>
      </c>
      <c r="F28" s="5"/>
      <c r="G28" s="7"/>
      <c r="H28" s="2" t="s">
        <v>809</v>
      </c>
      <c r="I28" s="7">
        <v>10000</v>
      </c>
      <c r="J28" s="7"/>
      <c r="K28" s="7"/>
      <c r="L28" s="2"/>
      <c r="M28" s="7">
        <f t="shared" si="0"/>
        <v>-10000</v>
      </c>
      <c r="N28" s="2"/>
      <c r="O28" s="7" t="str">
        <f t="shared" si="1"/>
        <v/>
      </c>
      <c r="P28" s="7">
        <f t="shared" si="2"/>
        <v>-5000</v>
      </c>
      <c r="Q28" s="2" t="s">
        <v>31</v>
      </c>
      <c r="R28" s="3"/>
    </row>
    <row r="29" spans="1:18" ht="81" x14ac:dyDescent="0.2">
      <c r="A29" s="3">
        <v>45586</v>
      </c>
      <c r="B29" s="2" t="s">
        <v>810</v>
      </c>
      <c r="C29" s="2" t="s">
        <v>811</v>
      </c>
      <c r="D29" s="2" t="s">
        <v>199</v>
      </c>
      <c r="E29" s="2" t="s">
        <v>812</v>
      </c>
      <c r="F29" s="5"/>
      <c r="G29" s="7">
        <v>1755000</v>
      </c>
      <c r="H29" s="2" t="s">
        <v>921</v>
      </c>
      <c r="I29" s="7">
        <v>301000</v>
      </c>
      <c r="J29" s="7"/>
      <c r="K29" s="7"/>
      <c r="L29" s="2" t="s">
        <v>18</v>
      </c>
      <c r="M29" s="7">
        <f t="shared" si="0"/>
        <v>1454000</v>
      </c>
      <c r="N29" s="2" t="s">
        <v>20</v>
      </c>
      <c r="O29" s="7">
        <f t="shared" si="1"/>
        <v>727000</v>
      </c>
      <c r="P29" s="7">
        <f t="shared" si="2"/>
        <v>727000</v>
      </c>
      <c r="Q29" s="2" t="s">
        <v>19</v>
      </c>
      <c r="R29" s="3">
        <v>45643</v>
      </c>
    </row>
    <row r="30" spans="1:18" ht="27.75" x14ac:dyDescent="0.2">
      <c r="A30" s="3">
        <v>45589</v>
      </c>
      <c r="B30" s="2" t="s">
        <v>813</v>
      </c>
      <c r="C30" s="2" t="s">
        <v>68</v>
      </c>
      <c r="D30" s="2" t="s">
        <v>29</v>
      </c>
      <c r="E30" s="2" t="s">
        <v>814</v>
      </c>
      <c r="F30" s="5"/>
      <c r="G30" s="7">
        <v>600000</v>
      </c>
      <c r="H30" s="2"/>
      <c r="I30" s="7"/>
      <c r="J30" s="7"/>
      <c r="K30" s="7"/>
      <c r="L30" s="2" t="s">
        <v>18</v>
      </c>
      <c r="M30" s="7">
        <f t="shared" si="0"/>
        <v>600000</v>
      </c>
      <c r="N30" s="2" t="s">
        <v>20</v>
      </c>
      <c r="O30" s="7">
        <f t="shared" si="1"/>
        <v>300000</v>
      </c>
      <c r="P30" s="7">
        <f t="shared" si="2"/>
        <v>300000</v>
      </c>
      <c r="Q30" s="2" t="s">
        <v>19</v>
      </c>
      <c r="R30" s="3">
        <v>45590</v>
      </c>
    </row>
    <row r="31" spans="1:18" x14ac:dyDescent="0.2">
      <c r="A31" s="3">
        <v>45589</v>
      </c>
      <c r="B31" s="2" t="s">
        <v>815</v>
      </c>
      <c r="C31" s="2" t="s">
        <v>816</v>
      </c>
      <c r="D31" s="2" t="s">
        <v>817</v>
      </c>
      <c r="E31" s="2" t="s">
        <v>818</v>
      </c>
      <c r="F31" s="5"/>
      <c r="G31" s="7">
        <v>336000</v>
      </c>
      <c r="H31" s="2"/>
      <c r="I31" s="7"/>
      <c r="J31" s="7">
        <v>66500</v>
      </c>
      <c r="K31" s="7"/>
      <c r="L31" s="2" t="s">
        <v>18</v>
      </c>
      <c r="M31" s="7">
        <f t="shared" si="0"/>
        <v>336000</v>
      </c>
      <c r="N31" s="2" t="s">
        <v>20</v>
      </c>
      <c r="O31" s="7">
        <f t="shared" si="1"/>
        <v>168000</v>
      </c>
      <c r="P31" s="7">
        <f t="shared" si="2"/>
        <v>234500</v>
      </c>
      <c r="Q31" s="2" t="s">
        <v>19</v>
      </c>
      <c r="R31" s="3">
        <v>45649</v>
      </c>
    </row>
    <row r="32" spans="1:18" ht="27.75" x14ac:dyDescent="0.2">
      <c r="A32" s="3">
        <v>45593</v>
      </c>
      <c r="B32" s="2" t="s">
        <v>427</v>
      </c>
      <c r="C32" s="2" t="s">
        <v>665</v>
      </c>
      <c r="D32" s="2" t="s">
        <v>199</v>
      </c>
      <c r="E32" s="2" t="s">
        <v>819</v>
      </c>
      <c r="F32" s="5"/>
      <c r="G32" s="7">
        <v>1600000</v>
      </c>
      <c r="H32" s="2"/>
      <c r="I32" s="7"/>
      <c r="J32" s="7"/>
      <c r="K32" s="7"/>
      <c r="L32" s="2" t="s">
        <v>18</v>
      </c>
      <c r="M32" s="7">
        <f t="shared" si="0"/>
        <v>1600000</v>
      </c>
      <c r="N32" s="2" t="s">
        <v>26</v>
      </c>
      <c r="O32" s="7">
        <f t="shared" si="1"/>
        <v>400000</v>
      </c>
      <c r="P32" s="7">
        <f t="shared" si="2"/>
        <v>800000</v>
      </c>
      <c r="Q32" s="2" t="s">
        <v>19</v>
      </c>
      <c r="R32" s="3">
        <v>45594</v>
      </c>
    </row>
    <row r="33" spans="1:18" ht="27.75" x14ac:dyDescent="0.2">
      <c r="A33" s="3">
        <v>45595</v>
      </c>
      <c r="B33" s="2" t="s">
        <v>224</v>
      </c>
      <c r="C33" s="2" t="s">
        <v>787</v>
      </c>
      <c r="D33" s="2" t="s">
        <v>724</v>
      </c>
      <c r="E33" s="2" t="s">
        <v>670</v>
      </c>
      <c r="F33" s="5"/>
      <c r="G33" s="7"/>
      <c r="H33" s="2"/>
      <c r="I33" s="7"/>
      <c r="J33" s="7"/>
      <c r="K33" s="7"/>
      <c r="L33" s="2" t="s">
        <v>18</v>
      </c>
      <c r="M33" s="7">
        <f t="shared" si="0"/>
        <v>0</v>
      </c>
      <c r="N33" s="2" t="s">
        <v>20</v>
      </c>
      <c r="O33" s="7">
        <f t="shared" si="1"/>
        <v>0</v>
      </c>
      <c r="P33" s="7">
        <f t="shared" si="2"/>
        <v>0</v>
      </c>
      <c r="Q33" s="2" t="s">
        <v>48</v>
      </c>
      <c r="R33" s="3"/>
    </row>
    <row r="34" spans="1:18" x14ac:dyDescent="0.2">
      <c r="A34" s="3">
        <v>45596</v>
      </c>
      <c r="B34" s="2" t="s">
        <v>820</v>
      </c>
      <c r="C34" s="2" t="s">
        <v>821</v>
      </c>
      <c r="D34" s="2" t="s">
        <v>199</v>
      </c>
      <c r="E34" s="2" t="s">
        <v>822</v>
      </c>
      <c r="F34" s="5">
        <v>67227</v>
      </c>
      <c r="G34" s="7"/>
      <c r="H34" s="2"/>
      <c r="I34" s="7"/>
      <c r="J34" s="7">
        <v>12773</v>
      </c>
      <c r="K34" s="7"/>
      <c r="L34" s="2" t="s">
        <v>24</v>
      </c>
      <c r="M34" s="7">
        <f t="shared" si="0"/>
        <v>67227</v>
      </c>
      <c r="N34" s="2" t="s">
        <v>20</v>
      </c>
      <c r="O34" s="7">
        <f t="shared" si="1"/>
        <v>33613.5</v>
      </c>
      <c r="P34" s="7">
        <f t="shared" si="2"/>
        <v>46386.5</v>
      </c>
      <c r="Q34" s="2"/>
      <c r="R34" s="3"/>
    </row>
    <row r="35" spans="1:18" x14ac:dyDescent="0.2">
      <c r="A35" s="3"/>
      <c r="B35" s="2"/>
      <c r="C35" s="2"/>
      <c r="D35" s="2"/>
      <c r="E35" s="2"/>
      <c r="F35" s="5"/>
      <c r="G35" s="7"/>
      <c r="H35" s="2"/>
      <c r="I35" s="7"/>
      <c r="J35" s="7"/>
      <c r="K35" s="7"/>
      <c r="L35" s="2"/>
      <c r="M35" s="7">
        <f t="shared" si="0"/>
        <v>0</v>
      </c>
      <c r="N35" s="2"/>
      <c r="O35" s="7" t="str">
        <f t="shared" si="1"/>
        <v/>
      </c>
      <c r="P35" s="7">
        <f t="shared" si="2"/>
        <v>0</v>
      </c>
      <c r="Q35" s="2"/>
      <c r="R35" s="3"/>
    </row>
    <row r="36" spans="1:18" x14ac:dyDescent="0.2">
      <c r="A36" s="3"/>
      <c r="B36" s="2"/>
      <c r="C36" s="2"/>
      <c r="D36" s="2"/>
      <c r="E36" s="2"/>
      <c r="F36" s="5"/>
      <c r="G36" s="7"/>
      <c r="H36" s="2"/>
      <c r="I36" s="7"/>
      <c r="J36" s="7"/>
      <c r="K36" s="7"/>
      <c r="L36" s="2"/>
      <c r="M36" s="7">
        <f t="shared" si="0"/>
        <v>0</v>
      </c>
      <c r="N36" s="2"/>
      <c r="O36" s="7" t="str">
        <f t="shared" si="1"/>
        <v/>
      </c>
      <c r="P36" s="7">
        <f t="shared" si="2"/>
        <v>0</v>
      </c>
      <c r="Q36" s="2"/>
      <c r="R36" s="3"/>
    </row>
    <row r="37" spans="1:18" x14ac:dyDescent="0.2">
      <c r="A37" s="3"/>
      <c r="B37" s="2"/>
      <c r="C37" s="2"/>
      <c r="D37" s="2"/>
      <c r="E37" s="2"/>
      <c r="F37" s="5"/>
      <c r="G37" s="7"/>
      <c r="H37" s="2"/>
      <c r="I37" s="7"/>
      <c r="J37" s="7"/>
      <c r="K37" s="7"/>
      <c r="L37" s="2"/>
      <c r="M37" s="7">
        <f t="shared" si="0"/>
        <v>0</v>
      </c>
      <c r="N37" s="2"/>
      <c r="O37" s="7" t="str">
        <f t="shared" si="1"/>
        <v/>
      </c>
      <c r="P37" s="7">
        <f t="shared" si="2"/>
        <v>0</v>
      </c>
      <c r="Q37" s="2"/>
      <c r="R37" s="3"/>
    </row>
    <row r="38" spans="1:18" x14ac:dyDescent="0.2">
      <c r="A38" s="3"/>
      <c r="B38" s="2"/>
      <c r="C38" s="2"/>
      <c r="D38" s="2"/>
      <c r="E38" s="2"/>
      <c r="F38" s="5"/>
      <c r="G38" s="7"/>
      <c r="H38" s="2"/>
      <c r="I38" s="7"/>
      <c r="J38" s="7"/>
      <c r="K38" s="7"/>
      <c r="L38" s="2"/>
      <c r="M38" s="7">
        <f t="shared" si="0"/>
        <v>0</v>
      </c>
      <c r="N38" s="2"/>
      <c r="O38" s="7" t="str">
        <f t="shared" si="1"/>
        <v/>
      </c>
      <c r="P38" s="7">
        <f t="shared" si="2"/>
        <v>0</v>
      </c>
      <c r="Q38" s="2"/>
      <c r="R38" s="3"/>
    </row>
    <row r="39" spans="1:18" x14ac:dyDescent="0.2">
      <c r="A39" s="3"/>
      <c r="B39" s="2"/>
      <c r="C39" s="2"/>
      <c r="D39" s="2"/>
      <c r="E39" s="2"/>
      <c r="F39" s="5"/>
      <c r="G39" s="7"/>
      <c r="H39" s="2"/>
      <c r="I39" s="7"/>
      <c r="J39" s="7"/>
      <c r="K39" s="7"/>
      <c r="L39" s="2"/>
      <c r="M39" s="7">
        <f t="shared" si="0"/>
        <v>0</v>
      </c>
      <c r="N39" s="2"/>
      <c r="O39" s="7" t="str">
        <f t="shared" si="1"/>
        <v/>
      </c>
      <c r="P39" s="7">
        <f t="shared" si="2"/>
        <v>0</v>
      </c>
      <c r="Q39" s="2"/>
      <c r="R39" s="3"/>
    </row>
    <row r="40" spans="1:18" x14ac:dyDescent="0.2">
      <c r="A40" s="3"/>
      <c r="B40" s="2"/>
      <c r="C40" s="2"/>
      <c r="D40" s="2"/>
      <c r="E40" s="2"/>
      <c r="F40" s="5"/>
      <c r="G40" s="7"/>
      <c r="H40" s="2"/>
      <c r="I40" s="7"/>
      <c r="J40" s="7"/>
      <c r="K40" s="7"/>
      <c r="L40" s="2"/>
      <c r="M40" s="7">
        <f t="shared" si="0"/>
        <v>0</v>
      </c>
      <c r="N40" s="2"/>
      <c r="O40" s="7" t="str">
        <f t="shared" si="1"/>
        <v/>
      </c>
      <c r="P40" s="7">
        <f t="shared" si="2"/>
        <v>0</v>
      </c>
      <c r="Q40" s="2"/>
      <c r="R40" s="3"/>
    </row>
    <row r="41" spans="1:18" x14ac:dyDescent="0.2">
      <c r="A41" s="3"/>
      <c r="B41" s="2"/>
      <c r="C41" s="2"/>
      <c r="D41" s="2"/>
      <c r="E41" s="2"/>
      <c r="F41" s="5"/>
      <c r="G41" s="7"/>
      <c r="H41" s="2"/>
      <c r="I41" s="7"/>
      <c r="J41" s="7"/>
      <c r="K41" s="7"/>
      <c r="L41" s="2"/>
      <c r="M41" s="7">
        <f t="shared" si="0"/>
        <v>0</v>
      </c>
      <c r="N41" s="2"/>
      <c r="O41" s="7" t="str">
        <f t="shared" si="1"/>
        <v/>
      </c>
      <c r="P41" s="7">
        <f t="shared" si="2"/>
        <v>0</v>
      </c>
      <c r="Q41" s="2"/>
      <c r="R41" s="3"/>
    </row>
    <row r="42" spans="1:18" x14ac:dyDescent="0.2">
      <c r="A42" s="4" t="s">
        <v>128</v>
      </c>
      <c r="F42" s="13"/>
      <c r="R42" s="4">
        <f>SUBTOTAL(103,Tabla314[FECHA RELACIÓN SERVICIO])</f>
        <v>12</v>
      </c>
    </row>
  </sheetData>
  <conditionalFormatting sqref="A2:R31 A32 C32:R32 A33:R41">
    <cfRule type="expression" dxfId="41" priority="7">
      <formula>$Q2="COTIZACIÓN"</formula>
    </cfRule>
    <cfRule type="expression" dxfId="40" priority="8">
      <formula>$Q2="NO PAGARON DOMICILIO"</formula>
    </cfRule>
    <cfRule type="expression" dxfId="39" priority="9">
      <formula>$Q2="NO SE COBRA DOMICILIO"</formula>
    </cfRule>
    <cfRule type="expression" dxfId="38" priority="10">
      <formula>$Q2="GARANTIA"</formula>
    </cfRule>
    <cfRule type="expression" dxfId="37" priority="11">
      <formula>$Q2="CANCELADO"</formula>
    </cfRule>
    <cfRule type="expression" dxfId="36" priority="12">
      <formula>$Q2="YA RELACIOANADO"</formula>
    </cfRule>
  </conditionalFormatting>
  <conditionalFormatting sqref="B32">
    <cfRule type="expression" dxfId="35" priority="1">
      <formula>$Q32="COTIZACIÓN"</formula>
    </cfRule>
    <cfRule type="expression" dxfId="34" priority="2">
      <formula>$Q32="NO PAGARON DOMICILIO"</formula>
    </cfRule>
    <cfRule type="expression" dxfId="33" priority="3">
      <formula>$Q32="NO SE COBRA DOMICILIO"</formula>
    </cfRule>
    <cfRule type="expression" dxfId="32" priority="4">
      <formula>$Q32="GARANTIA"</formula>
    </cfRule>
    <cfRule type="expression" dxfId="31" priority="5">
      <formula>$Q32="CANCELADO"</formula>
    </cfRule>
    <cfRule type="expression" dxfId="30" priority="6">
      <formula>$Q32="YA RELACIOANADO"</formula>
    </cfRule>
  </conditionalFormatting>
  <dataValidations count="3">
    <dataValidation type="list" allowBlank="1" showInputMessage="1" showErrorMessage="1" sqref="L2:L41" xr:uid="{00000000-0002-0000-0900-000000000000}">
      <formula1>$AB$1:$AB$2</formula1>
    </dataValidation>
    <dataValidation type="list" allowBlank="1" showInputMessage="1" showErrorMessage="1" sqref="Q2:Q41" xr:uid="{00000000-0002-0000-0900-000001000000}">
      <formula1>$AC$1:$AC$7</formula1>
    </dataValidation>
    <dataValidation type="list" allowBlank="1" showInputMessage="1" showErrorMessage="1" sqref="N2:N41" xr:uid="{00000000-0002-0000-0900-000002000000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C00000"/>
  </sheetPr>
  <dimension ref="A1:AD42"/>
  <sheetViews>
    <sheetView topLeftCell="A13" workbookViewId="0">
      <selection activeCell="J8" sqref="J8"/>
    </sheetView>
  </sheetViews>
  <sheetFormatPr defaultColWidth="10.625" defaultRowHeight="15" x14ac:dyDescent="0.2"/>
  <cols>
    <col min="1" max="1" width="36.859375" style="4" customWidth="1"/>
    <col min="2" max="2" width="27.3046875" customWidth="1"/>
    <col min="3" max="3" width="19.37109375" customWidth="1"/>
    <col min="4" max="4" width="19.50390625" customWidth="1"/>
    <col min="5" max="5" width="42.5078125" customWidth="1"/>
    <col min="6" max="6" width="11.43359375" style="6" customWidth="1"/>
    <col min="7" max="7" width="14.390625" style="8" customWidth="1"/>
    <col min="8" max="8" width="27.0390625" customWidth="1"/>
    <col min="9" max="9" width="14.125" style="8" customWidth="1"/>
    <col min="10" max="11" width="13.046875" customWidth="1"/>
    <col min="12" max="12" width="21.65625" customWidth="1"/>
    <col min="13" max="13" width="13.046875" style="8" customWidth="1"/>
    <col min="14" max="16" width="13.046875" customWidth="1"/>
    <col min="17" max="17" width="21.65625" customWidth="1"/>
    <col min="18" max="18" width="37.6640625" style="4" customWidth="1"/>
    <col min="28" max="28" width="18.5625" style="1" customWidth="1"/>
    <col min="29" max="29" width="25.69140625" style="2" customWidth="1"/>
    <col min="30" max="30" width="11.43359375" style="2"/>
  </cols>
  <sheetData>
    <row r="1" spans="1:30" ht="27.75" x14ac:dyDescent="0.2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  <c r="G1" s="7" t="s">
        <v>6</v>
      </c>
      <c r="H1" s="2" t="s">
        <v>7</v>
      </c>
      <c r="I1" s="7" t="s">
        <v>8</v>
      </c>
      <c r="J1" s="7" t="s">
        <v>9</v>
      </c>
      <c r="K1" s="7" t="s">
        <v>10</v>
      </c>
      <c r="L1" s="2" t="s">
        <v>11</v>
      </c>
      <c r="M1" s="7" t="s">
        <v>12</v>
      </c>
      <c r="N1" s="2" t="s">
        <v>13</v>
      </c>
      <c r="O1" s="7" t="s">
        <v>14</v>
      </c>
      <c r="P1" s="7" t="s">
        <v>15</v>
      </c>
      <c r="Q1" s="2" t="s">
        <v>16</v>
      </c>
      <c r="R1" s="3" t="s">
        <v>17</v>
      </c>
      <c r="AB1" s="1" t="s">
        <v>18</v>
      </c>
      <c r="AC1" s="2" t="s">
        <v>19</v>
      </c>
      <c r="AD1" s="2" t="s">
        <v>20</v>
      </c>
    </row>
    <row r="2" spans="1:30" ht="27.75" x14ac:dyDescent="0.2">
      <c r="A2" s="3">
        <v>45601</v>
      </c>
      <c r="B2" s="2" t="s">
        <v>823</v>
      </c>
      <c r="C2" s="2" t="s">
        <v>213</v>
      </c>
      <c r="D2" s="2" t="s">
        <v>824</v>
      </c>
      <c r="E2" s="2" t="s">
        <v>825</v>
      </c>
      <c r="F2" s="5"/>
      <c r="G2" s="7">
        <v>336000</v>
      </c>
      <c r="H2" s="2" t="s">
        <v>929</v>
      </c>
      <c r="I2" s="7">
        <v>115000</v>
      </c>
      <c r="J2" s="7">
        <v>66500</v>
      </c>
      <c r="K2" s="7"/>
      <c r="L2" s="2" t="s">
        <v>18</v>
      </c>
      <c r="M2" s="7">
        <f t="shared" ref="M2:M41" si="0">(F2+G2-I2-K2)</f>
        <v>221000</v>
      </c>
      <c r="N2" s="2" t="s">
        <v>20</v>
      </c>
      <c r="O2" s="7">
        <f t="shared" ref="O2:O41" si="1">IF(N2="X25%",M2*0.25,IF(N2="X50%",M2/2,""))</f>
        <v>110500</v>
      </c>
      <c r="P2" s="7">
        <f t="shared" ref="P2:P41" si="2">(M2/2+J2)</f>
        <v>177000</v>
      </c>
      <c r="Q2" s="2" t="s">
        <v>19</v>
      </c>
      <c r="R2" s="3">
        <v>45648</v>
      </c>
      <c r="AB2" s="1" t="s">
        <v>24</v>
      </c>
      <c r="AC2" s="2" t="s">
        <v>25</v>
      </c>
      <c r="AD2" s="2" t="s">
        <v>26</v>
      </c>
    </row>
    <row r="3" spans="1:30" ht="27.75" x14ac:dyDescent="0.2">
      <c r="A3" s="3">
        <v>45602</v>
      </c>
      <c r="B3" s="2" t="s">
        <v>826</v>
      </c>
      <c r="C3" s="2">
        <v>501</v>
      </c>
      <c r="D3" s="2"/>
      <c r="E3" s="2" t="s">
        <v>827</v>
      </c>
      <c r="F3" s="5"/>
      <c r="G3" s="7">
        <v>1140800</v>
      </c>
      <c r="H3" s="2" t="s">
        <v>828</v>
      </c>
      <c r="I3" s="7">
        <v>90000</v>
      </c>
      <c r="J3" s="7">
        <v>228000</v>
      </c>
      <c r="K3" s="7"/>
      <c r="L3" s="2" t="s">
        <v>18</v>
      </c>
      <c r="M3" s="7">
        <f t="shared" si="0"/>
        <v>1050800</v>
      </c>
      <c r="N3" s="2" t="s">
        <v>26</v>
      </c>
      <c r="O3" s="7">
        <f t="shared" si="1"/>
        <v>262700</v>
      </c>
      <c r="P3" s="7">
        <f t="shared" si="2"/>
        <v>753400</v>
      </c>
      <c r="Q3" s="2" t="s">
        <v>19</v>
      </c>
      <c r="R3" s="3">
        <v>45625</v>
      </c>
      <c r="AC3" s="2" t="s">
        <v>32</v>
      </c>
    </row>
    <row r="4" spans="1:30" x14ac:dyDescent="0.2">
      <c r="A4" s="3">
        <v>45604</v>
      </c>
      <c r="B4" s="2" t="s">
        <v>829</v>
      </c>
      <c r="C4" s="2" t="s">
        <v>830</v>
      </c>
      <c r="D4" s="2">
        <v>301</v>
      </c>
      <c r="E4" s="2" t="s">
        <v>831</v>
      </c>
      <c r="F4" s="5">
        <v>80000</v>
      </c>
      <c r="G4" s="7"/>
      <c r="H4" s="2"/>
      <c r="I4" s="7"/>
      <c r="J4" s="7"/>
      <c r="K4" s="7"/>
      <c r="L4" s="2" t="s">
        <v>24</v>
      </c>
      <c r="M4" s="7">
        <f t="shared" si="0"/>
        <v>80000</v>
      </c>
      <c r="N4" s="2" t="s">
        <v>20</v>
      </c>
      <c r="O4" s="7">
        <f t="shared" si="1"/>
        <v>40000</v>
      </c>
      <c r="P4" s="7">
        <f t="shared" si="2"/>
        <v>40000</v>
      </c>
      <c r="Q4" s="2"/>
      <c r="R4" s="3"/>
      <c r="AC4" s="2" t="s">
        <v>37</v>
      </c>
    </row>
    <row r="5" spans="1:30" x14ac:dyDescent="0.2">
      <c r="A5" s="3">
        <v>45609</v>
      </c>
      <c r="B5" s="2" t="s">
        <v>832</v>
      </c>
      <c r="C5" s="2" t="s">
        <v>833</v>
      </c>
      <c r="D5" s="2" t="s">
        <v>229</v>
      </c>
      <c r="E5" s="2" t="s">
        <v>834</v>
      </c>
      <c r="F5" s="5"/>
      <c r="G5" s="7">
        <v>180000</v>
      </c>
      <c r="H5" s="2"/>
      <c r="I5" s="7"/>
      <c r="J5" s="7"/>
      <c r="K5" s="7"/>
      <c r="L5" s="2" t="s">
        <v>18</v>
      </c>
      <c r="M5" s="7">
        <f t="shared" si="0"/>
        <v>180000</v>
      </c>
      <c r="N5" s="2" t="s">
        <v>20</v>
      </c>
      <c r="O5" s="7">
        <f t="shared" si="1"/>
        <v>90000</v>
      </c>
      <c r="P5" s="7">
        <f t="shared" si="2"/>
        <v>90000</v>
      </c>
      <c r="Q5" s="2" t="s">
        <v>19</v>
      </c>
      <c r="R5" s="3">
        <v>45632</v>
      </c>
      <c r="AC5" s="2" t="s">
        <v>40</v>
      </c>
    </row>
    <row r="6" spans="1:30" ht="27.75" x14ac:dyDescent="0.2">
      <c r="A6" s="3">
        <v>45610</v>
      </c>
      <c r="B6" s="2" t="s">
        <v>570</v>
      </c>
      <c r="C6" s="2" t="s">
        <v>835</v>
      </c>
      <c r="D6" s="2" t="s">
        <v>199</v>
      </c>
      <c r="E6" s="2" t="s">
        <v>836</v>
      </c>
      <c r="F6" s="5">
        <v>80000</v>
      </c>
      <c r="G6" s="7"/>
      <c r="H6" s="2"/>
      <c r="I6" s="7"/>
      <c r="J6" s="7"/>
      <c r="K6" s="7"/>
      <c r="L6" s="2" t="s">
        <v>24</v>
      </c>
      <c r="M6" s="7">
        <f t="shared" si="0"/>
        <v>80000</v>
      </c>
      <c r="N6" s="2" t="s">
        <v>20</v>
      </c>
      <c r="O6" s="7">
        <f t="shared" si="1"/>
        <v>40000</v>
      </c>
      <c r="P6" s="7">
        <f t="shared" si="2"/>
        <v>40000</v>
      </c>
      <c r="Q6" s="2"/>
      <c r="R6" s="3"/>
      <c r="AC6" s="2" t="s">
        <v>31</v>
      </c>
    </row>
    <row r="7" spans="1:30" ht="27.75" x14ac:dyDescent="0.2">
      <c r="A7" s="3">
        <v>45612</v>
      </c>
      <c r="B7" s="2" t="s">
        <v>837</v>
      </c>
      <c r="C7" s="2" t="s">
        <v>838</v>
      </c>
      <c r="D7" s="2" t="s">
        <v>839</v>
      </c>
      <c r="E7" s="2" t="s">
        <v>840</v>
      </c>
      <c r="F7" s="5"/>
      <c r="G7" s="7">
        <v>1300000</v>
      </c>
      <c r="H7" s="2"/>
      <c r="I7" s="7"/>
      <c r="J7" s="7"/>
      <c r="K7" s="7"/>
      <c r="L7" s="2" t="s">
        <v>18</v>
      </c>
      <c r="M7" s="7">
        <f t="shared" si="0"/>
        <v>1300000</v>
      </c>
      <c r="N7" s="2" t="s">
        <v>20</v>
      </c>
      <c r="O7" s="7">
        <f t="shared" si="1"/>
        <v>650000</v>
      </c>
      <c r="P7" s="7">
        <f t="shared" si="2"/>
        <v>650000</v>
      </c>
      <c r="Q7" s="2" t="s">
        <v>19</v>
      </c>
      <c r="R7" s="3">
        <v>45616</v>
      </c>
      <c r="AC7" s="2" t="s">
        <v>48</v>
      </c>
    </row>
    <row r="8" spans="1:30" x14ac:dyDescent="0.2">
      <c r="A8" s="3">
        <v>45615</v>
      </c>
      <c r="B8" s="2" t="s">
        <v>581</v>
      </c>
      <c r="C8" s="2" t="s">
        <v>841</v>
      </c>
      <c r="D8" s="2" t="s">
        <v>842</v>
      </c>
      <c r="E8" s="2" t="s">
        <v>843</v>
      </c>
      <c r="F8" s="5"/>
      <c r="G8" s="7">
        <v>2527905</v>
      </c>
      <c r="H8" s="2" t="s">
        <v>935</v>
      </c>
      <c r="I8" s="7">
        <v>60000</v>
      </c>
      <c r="J8" s="7">
        <v>505400</v>
      </c>
      <c r="K8" s="7"/>
      <c r="L8" s="2" t="s">
        <v>18</v>
      </c>
      <c r="M8" s="7">
        <f t="shared" si="0"/>
        <v>2467905</v>
      </c>
      <c r="N8" s="2" t="s">
        <v>26</v>
      </c>
      <c r="O8" s="7">
        <f t="shared" si="1"/>
        <v>616976.25</v>
      </c>
      <c r="P8" s="7">
        <f t="shared" si="2"/>
        <v>1739352.5</v>
      </c>
      <c r="Q8" s="2" t="s">
        <v>19</v>
      </c>
      <c r="R8" s="3">
        <v>45652</v>
      </c>
    </row>
    <row r="9" spans="1:30" ht="27.75" x14ac:dyDescent="0.2">
      <c r="A9" s="3">
        <v>45616</v>
      </c>
      <c r="B9" s="2" t="s">
        <v>844</v>
      </c>
      <c r="C9" s="2"/>
      <c r="D9" s="2" t="s">
        <v>229</v>
      </c>
      <c r="E9" s="2" t="s">
        <v>845</v>
      </c>
      <c r="F9" s="5"/>
      <c r="G9" s="7">
        <v>480000</v>
      </c>
      <c r="H9" s="2"/>
      <c r="I9" s="7"/>
      <c r="J9" s="7">
        <v>91200</v>
      </c>
      <c r="K9" s="7"/>
      <c r="L9" s="2" t="s">
        <v>24</v>
      </c>
      <c r="M9" s="7">
        <f t="shared" si="0"/>
        <v>480000</v>
      </c>
      <c r="N9" s="2" t="s">
        <v>20</v>
      </c>
      <c r="O9" s="7">
        <f t="shared" si="1"/>
        <v>240000</v>
      </c>
      <c r="P9" s="7">
        <f t="shared" si="2"/>
        <v>331200</v>
      </c>
      <c r="Q9" s="2" t="s">
        <v>19</v>
      </c>
      <c r="R9" s="3">
        <v>45616</v>
      </c>
    </row>
    <row r="10" spans="1:30" x14ac:dyDescent="0.2">
      <c r="A10" s="3">
        <v>45617</v>
      </c>
      <c r="B10" s="2" t="s">
        <v>846</v>
      </c>
      <c r="C10" s="2" t="s">
        <v>847</v>
      </c>
      <c r="D10" s="2" t="s">
        <v>542</v>
      </c>
      <c r="E10" s="2" t="s">
        <v>848</v>
      </c>
      <c r="F10" s="5"/>
      <c r="G10" s="7"/>
      <c r="H10" s="2"/>
      <c r="I10" s="7"/>
      <c r="J10" s="7"/>
      <c r="K10" s="7"/>
      <c r="L10" s="2" t="s">
        <v>18</v>
      </c>
      <c r="M10" s="7">
        <f t="shared" si="0"/>
        <v>0</v>
      </c>
      <c r="N10" s="2" t="s">
        <v>20</v>
      </c>
      <c r="O10" s="7">
        <f t="shared" si="1"/>
        <v>0</v>
      </c>
      <c r="P10" s="7">
        <f t="shared" si="2"/>
        <v>0</v>
      </c>
      <c r="Q10" s="2" t="s">
        <v>48</v>
      </c>
      <c r="R10" s="3"/>
    </row>
    <row r="11" spans="1:30" x14ac:dyDescent="0.2">
      <c r="A11" s="3">
        <v>45621</v>
      </c>
      <c r="B11" s="2" t="s">
        <v>849</v>
      </c>
      <c r="C11" s="2"/>
      <c r="D11" s="2" t="s">
        <v>229</v>
      </c>
      <c r="E11" s="2" t="s">
        <v>850</v>
      </c>
      <c r="F11" s="5"/>
      <c r="G11" s="7"/>
      <c r="H11" s="2"/>
      <c r="I11" s="7"/>
      <c r="J11" s="7"/>
      <c r="K11" s="7"/>
      <c r="L11" s="2" t="s">
        <v>18</v>
      </c>
      <c r="M11" s="7">
        <f t="shared" si="0"/>
        <v>0</v>
      </c>
      <c r="N11" s="2" t="s">
        <v>20</v>
      </c>
      <c r="O11" s="7">
        <f t="shared" si="1"/>
        <v>0</v>
      </c>
      <c r="P11" s="7">
        <f t="shared" si="2"/>
        <v>0</v>
      </c>
      <c r="Q11" s="2" t="s">
        <v>48</v>
      </c>
      <c r="R11" s="3"/>
    </row>
    <row r="12" spans="1:30" x14ac:dyDescent="0.2">
      <c r="A12" s="3">
        <v>45621</v>
      </c>
      <c r="B12" s="2" t="s">
        <v>851</v>
      </c>
      <c r="C12" s="2" t="s">
        <v>852</v>
      </c>
      <c r="D12" s="2" t="s">
        <v>853</v>
      </c>
      <c r="E12" s="2" t="s">
        <v>854</v>
      </c>
      <c r="F12" s="5">
        <v>80000</v>
      </c>
      <c r="G12" s="7"/>
      <c r="H12" s="2"/>
      <c r="I12" s="7"/>
      <c r="J12" s="7"/>
      <c r="K12" s="7"/>
      <c r="L12" s="2" t="s">
        <v>18</v>
      </c>
      <c r="M12" s="7">
        <f t="shared" si="0"/>
        <v>80000</v>
      </c>
      <c r="N12" s="2" t="s">
        <v>20</v>
      </c>
      <c r="O12" s="7">
        <f t="shared" si="1"/>
        <v>40000</v>
      </c>
      <c r="P12" s="7">
        <f t="shared" si="2"/>
        <v>40000</v>
      </c>
      <c r="Q12" s="2" t="s">
        <v>19</v>
      </c>
      <c r="R12" s="3"/>
    </row>
    <row r="13" spans="1:30" ht="27.75" x14ac:dyDescent="0.2">
      <c r="A13" s="3">
        <v>45621</v>
      </c>
      <c r="B13" s="2" t="s">
        <v>837</v>
      </c>
      <c r="C13" s="2" t="s">
        <v>838</v>
      </c>
      <c r="D13" s="2" t="s">
        <v>839</v>
      </c>
      <c r="E13" s="2" t="s">
        <v>855</v>
      </c>
      <c r="F13" s="5"/>
      <c r="G13" s="7"/>
      <c r="H13" s="2"/>
      <c r="I13" s="7"/>
      <c r="J13" s="7"/>
      <c r="K13" s="7"/>
      <c r="L13" s="2"/>
      <c r="M13" s="7">
        <f t="shared" si="0"/>
        <v>0</v>
      </c>
      <c r="N13" s="2"/>
      <c r="O13" s="7" t="str">
        <f t="shared" si="1"/>
        <v/>
      </c>
      <c r="P13" s="7">
        <f t="shared" si="2"/>
        <v>0</v>
      </c>
      <c r="Q13" s="2" t="s">
        <v>31</v>
      </c>
      <c r="R13" s="3"/>
    </row>
    <row r="14" spans="1:30" ht="41.25" x14ac:dyDescent="0.2">
      <c r="A14" s="3">
        <v>45622</v>
      </c>
      <c r="B14" s="2" t="s">
        <v>856</v>
      </c>
      <c r="C14" s="2" t="s">
        <v>857</v>
      </c>
      <c r="D14" s="2" t="s">
        <v>858</v>
      </c>
      <c r="E14" s="2" t="s">
        <v>859</v>
      </c>
      <c r="F14" s="5"/>
      <c r="G14" s="7">
        <v>1450000</v>
      </c>
      <c r="H14" s="2" t="s">
        <v>860</v>
      </c>
      <c r="I14" s="7">
        <v>674200</v>
      </c>
      <c r="J14" s="7"/>
      <c r="K14" s="7"/>
      <c r="L14" s="2" t="s">
        <v>18</v>
      </c>
      <c r="M14" s="7">
        <f t="shared" si="0"/>
        <v>775800</v>
      </c>
      <c r="N14" s="2" t="s">
        <v>26</v>
      </c>
      <c r="O14" s="7">
        <f t="shared" si="1"/>
        <v>193950</v>
      </c>
      <c r="P14" s="7">
        <f t="shared" si="2"/>
        <v>387900</v>
      </c>
      <c r="Q14" s="2" t="s">
        <v>48</v>
      </c>
      <c r="R14" s="3"/>
    </row>
    <row r="15" spans="1:30" ht="27.75" x14ac:dyDescent="0.2">
      <c r="A15" s="3">
        <v>45623</v>
      </c>
      <c r="B15" s="2" t="s">
        <v>861</v>
      </c>
      <c r="C15" s="2" t="s">
        <v>862</v>
      </c>
      <c r="D15" s="2" t="s">
        <v>229</v>
      </c>
      <c r="E15" s="2" t="s">
        <v>863</v>
      </c>
      <c r="F15" s="5"/>
      <c r="G15" s="7">
        <v>921600</v>
      </c>
      <c r="H15" s="2" t="s">
        <v>934</v>
      </c>
      <c r="I15" s="7">
        <v>250000</v>
      </c>
      <c r="J15" s="7">
        <v>182400</v>
      </c>
      <c r="K15" s="7"/>
      <c r="L15" s="2" t="s">
        <v>18</v>
      </c>
      <c r="M15" s="7">
        <f>(F15+G15-I15-K15)</f>
        <v>671600</v>
      </c>
      <c r="N15" s="2" t="s">
        <v>26</v>
      </c>
      <c r="O15" s="7">
        <f t="shared" si="1"/>
        <v>167900</v>
      </c>
      <c r="P15" s="7">
        <f t="shared" si="2"/>
        <v>518200</v>
      </c>
      <c r="Q15" s="2" t="s">
        <v>19</v>
      </c>
      <c r="R15" s="3">
        <v>45652</v>
      </c>
    </row>
    <row r="16" spans="1:30" x14ac:dyDescent="0.2">
      <c r="A16" s="3">
        <v>45623</v>
      </c>
      <c r="B16" s="2" t="s">
        <v>864</v>
      </c>
      <c r="C16" s="2"/>
      <c r="D16" s="2"/>
      <c r="E16" s="2" t="s">
        <v>865</v>
      </c>
      <c r="F16" s="5"/>
      <c r="G16" s="7">
        <v>336000</v>
      </c>
      <c r="H16" s="2" t="s">
        <v>405</v>
      </c>
      <c r="I16" s="7">
        <v>100000</v>
      </c>
      <c r="J16" s="7"/>
      <c r="K16" s="7"/>
      <c r="L16" s="2" t="s">
        <v>18</v>
      </c>
      <c r="M16" s="7">
        <f t="shared" si="0"/>
        <v>236000</v>
      </c>
      <c r="N16" s="2" t="s">
        <v>20</v>
      </c>
      <c r="O16" s="7">
        <f t="shared" si="1"/>
        <v>118000</v>
      </c>
      <c r="P16" s="7">
        <f t="shared" si="2"/>
        <v>118000</v>
      </c>
      <c r="Q16" s="2" t="s">
        <v>19</v>
      </c>
      <c r="R16" s="3">
        <v>45637</v>
      </c>
    </row>
    <row r="17" spans="1:18" ht="27.75" x14ac:dyDescent="0.2">
      <c r="A17" s="3">
        <v>45624</v>
      </c>
      <c r="B17" s="2" t="s">
        <v>866</v>
      </c>
      <c r="C17" s="2" t="s">
        <v>867</v>
      </c>
      <c r="D17" s="2" t="s">
        <v>229</v>
      </c>
      <c r="E17" s="2" t="s">
        <v>868</v>
      </c>
      <c r="F17" s="5">
        <v>80000</v>
      </c>
      <c r="G17" s="7"/>
      <c r="H17" s="2"/>
      <c r="I17" s="7"/>
      <c r="J17" s="7"/>
      <c r="K17" s="7"/>
      <c r="L17" s="2" t="s">
        <v>24</v>
      </c>
      <c r="M17" s="7">
        <f t="shared" si="0"/>
        <v>80000</v>
      </c>
      <c r="N17" s="2" t="s">
        <v>20</v>
      </c>
      <c r="O17" s="7">
        <f t="shared" si="1"/>
        <v>40000</v>
      </c>
      <c r="P17" s="7">
        <f t="shared" si="2"/>
        <v>40000</v>
      </c>
      <c r="Q17" s="2" t="s">
        <v>19</v>
      </c>
      <c r="R17" s="3">
        <v>45624</v>
      </c>
    </row>
    <row r="18" spans="1:18" x14ac:dyDescent="0.2">
      <c r="A18" s="3">
        <v>45624</v>
      </c>
      <c r="B18" s="2" t="s">
        <v>844</v>
      </c>
      <c r="C18" s="2"/>
      <c r="D18" s="2" t="s">
        <v>229</v>
      </c>
      <c r="E18" s="2" t="s">
        <v>869</v>
      </c>
      <c r="F18" s="5"/>
      <c r="G18" s="7"/>
      <c r="H18" s="2"/>
      <c r="I18" s="7"/>
      <c r="J18" s="7"/>
      <c r="K18" s="7"/>
      <c r="L18" s="2"/>
      <c r="M18" s="7">
        <f t="shared" si="0"/>
        <v>0</v>
      </c>
      <c r="N18" s="2"/>
      <c r="O18" s="7" t="str">
        <f t="shared" si="1"/>
        <v/>
      </c>
      <c r="P18" s="7">
        <f t="shared" si="2"/>
        <v>0</v>
      </c>
      <c r="Q18" s="2" t="s">
        <v>31</v>
      </c>
      <c r="R18" s="3"/>
    </row>
    <row r="19" spans="1:18" ht="27.75" x14ac:dyDescent="0.2">
      <c r="A19" s="3">
        <v>45624</v>
      </c>
      <c r="B19" s="2" t="s">
        <v>870</v>
      </c>
      <c r="C19" s="2" t="s">
        <v>871</v>
      </c>
      <c r="D19" s="2" t="s">
        <v>872</v>
      </c>
      <c r="E19" s="2" t="s">
        <v>873</v>
      </c>
      <c r="F19" s="5"/>
      <c r="G19" s="7">
        <v>230600</v>
      </c>
      <c r="H19" s="2"/>
      <c r="I19" s="7"/>
      <c r="J19" s="7"/>
      <c r="K19" s="7"/>
      <c r="L19" s="2" t="s">
        <v>18</v>
      </c>
      <c r="M19" s="7">
        <f t="shared" si="0"/>
        <v>230600</v>
      </c>
      <c r="N19" s="2" t="s">
        <v>20</v>
      </c>
      <c r="O19" s="7">
        <f t="shared" si="1"/>
        <v>115300</v>
      </c>
      <c r="P19" s="7">
        <f t="shared" si="2"/>
        <v>115300</v>
      </c>
      <c r="Q19" s="2" t="s">
        <v>19</v>
      </c>
      <c r="R19" s="3">
        <v>45632</v>
      </c>
    </row>
    <row r="20" spans="1:18" x14ac:dyDescent="0.2">
      <c r="A20" s="3"/>
      <c r="B20" s="2"/>
      <c r="C20" s="2"/>
      <c r="D20" s="2"/>
      <c r="E20" s="2"/>
      <c r="F20" s="5"/>
      <c r="G20" s="7"/>
      <c r="H20" s="2"/>
      <c r="I20" s="7"/>
      <c r="J20" s="7"/>
      <c r="K20" s="7"/>
      <c r="L20" s="2"/>
      <c r="M20" s="7">
        <f t="shared" si="0"/>
        <v>0</v>
      </c>
      <c r="N20" s="2"/>
      <c r="O20" s="7" t="str">
        <f t="shared" si="1"/>
        <v/>
      </c>
      <c r="P20" s="7">
        <f t="shared" si="2"/>
        <v>0</v>
      </c>
      <c r="Q20" s="2"/>
      <c r="R20" s="3"/>
    </row>
    <row r="21" spans="1:18" x14ac:dyDescent="0.2">
      <c r="A21" s="3"/>
      <c r="B21" s="2"/>
      <c r="C21" s="2"/>
      <c r="D21" s="2"/>
      <c r="E21" s="2"/>
      <c r="F21" s="5"/>
      <c r="G21" s="7"/>
      <c r="H21" s="2"/>
      <c r="I21" s="7"/>
      <c r="J21" s="7"/>
      <c r="K21" s="7"/>
      <c r="L21" s="2"/>
      <c r="M21" s="7">
        <f t="shared" si="0"/>
        <v>0</v>
      </c>
      <c r="N21" s="2"/>
      <c r="O21" s="7" t="str">
        <f t="shared" si="1"/>
        <v/>
      </c>
      <c r="P21" s="7">
        <f t="shared" si="2"/>
        <v>0</v>
      </c>
      <c r="Q21" s="2"/>
      <c r="R21" s="3"/>
    </row>
    <row r="22" spans="1:18" x14ac:dyDescent="0.2">
      <c r="A22" s="3"/>
      <c r="B22" s="2"/>
      <c r="C22" s="2"/>
      <c r="D22" s="2"/>
      <c r="E22" s="2"/>
      <c r="F22" s="5"/>
      <c r="G22" s="7"/>
      <c r="H22" s="2"/>
      <c r="I22" s="7"/>
      <c r="J22" s="7"/>
      <c r="K22" s="7"/>
      <c r="L22" s="2"/>
      <c r="M22" s="7">
        <f t="shared" si="0"/>
        <v>0</v>
      </c>
      <c r="N22" s="2"/>
      <c r="O22" s="7" t="str">
        <f t="shared" si="1"/>
        <v/>
      </c>
      <c r="P22" s="7">
        <f t="shared" si="2"/>
        <v>0</v>
      </c>
      <c r="Q22" s="2"/>
      <c r="R22" s="3"/>
    </row>
    <row r="23" spans="1:18" x14ac:dyDescent="0.2">
      <c r="A23" s="3"/>
      <c r="B23" s="2"/>
      <c r="C23" s="2"/>
      <c r="D23" s="2"/>
      <c r="E23" s="2"/>
      <c r="F23" s="5"/>
      <c r="G23" s="7"/>
      <c r="H23" s="2"/>
      <c r="I23" s="7"/>
      <c r="J23" s="7"/>
      <c r="K23" s="7"/>
      <c r="L23" s="2"/>
      <c r="M23" s="7">
        <f t="shared" si="0"/>
        <v>0</v>
      </c>
      <c r="N23" s="2"/>
      <c r="O23" s="7" t="str">
        <f t="shared" si="1"/>
        <v/>
      </c>
      <c r="P23" s="7">
        <f t="shared" si="2"/>
        <v>0</v>
      </c>
      <c r="Q23" s="2"/>
      <c r="R23" s="3"/>
    </row>
    <row r="24" spans="1:18" x14ac:dyDescent="0.2">
      <c r="A24" s="3"/>
      <c r="B24" s="2"/>
      <c r="C24" s="2"/>
      <c r="D24" s="2"/>
      <c r="E24" s="2"/>
      <c r="F24" s="5"/>
      <c r="G24" s="7"/>
      <c r="H24" s="2"/>
      <c r="I24" s="7"/>
      <c r="J24" s="7"/>
      <c r="K24" s="7"/>
      <c r="L24" s="2"/>
      <c r="M24" s="7">
        <f t="shared" si="0"/>
        <v>0</v>
      </c>
      <c r="N24" s="2"/>
      <c r="O24" s="7" t="str">
        <f t="shared" si="1"/>
        <v/>
      </c>
      <c r="P24" s="7">
        <f t="shared" si="2"/>
        <v>0</v>
      </c>
      <c r="Q24" s="2"/>
      <c r="R24" s="3"/>
    </row>
    <row r="25" spans="1:18" x14ac:dyDescent="0.2">
      <c r="A25" s="3"/>
      <c r="B25" s="2"/>
      <c r="C25" s="2"/>
      <c r="D25" s="2"/>
      <c r="E25" s="2"/>
      <c r="F25" s="5"/>
      <c r="G25" s="7"/>
      <c r="H25" s="2"/>
      <c r="I25" s="7"/>
      <c r="J25" s="7"/>
      <c r="K25" s="7"/>
      <c r="L25" s="2"/>
      <c r="M25" s="7">
        <f t="shared" si="0"/>
        <v>0</v>
      </c>
      <c r="N25" s="2"/>
      <c r="O25" s="7" t="str">
        <f t="shared" si="1"/>
        <v/>
      </c>
      <c r="P25" s="7">
        <f t="shared" si="2"/>
        <v>0</v>
      </c>
      <c r="Q25" s="2"/>
      <c r="R25" s="3"/>
    </row>
    <row r="26" spans="1:18" x14ac:dyDescent="0.2">
      <c r="A26" s="3"/>
      <c r="B26" s="2"/>
      <c r="C26" s="2"/>
      <c r="D26" s="2"/>
      <c r="E26" s="2"/>
      <c r="F26" s="5"/>
      <c r="G26" s="7"/>
      <c r="H26" s="2"/>
      <c r="I26" s="7"/>
      <c r="J26" s="7"/>
      <c r="K26" s="7"/>
      <c r="L26" s="2"/>
      <c r="M26" s="7">
        <f t="shared" si="0"/>
        <v>0</v>
      </c>
      <c r="N26" s="2"/>
      <c r="O26" s="7" t="str">
        <f t="shared" si="1"/>
        <v/>
      </c>
      <c r="P26" s="7">
        <f t="shared" si="2"/>
        <v>0</v>
      </c>
      <c r="Q26" s="2"/>
      <c r="R26" s="3"/>
    </row>
    <row r="27" spans="1:18" x14ac:dyDescent="0.2">
      <c r="A27" s="3"/>
      <c r="B27" s="2"/>
      <c r="C27" s="2"/>
      <c r="D27" s="2"/>
      <c r="E27" s="2"/>
      <c r="F27" s="5"/>
      <c r="G27" s="7"/>
      <c r="H27" s="2"/>
      <c r="I27" s="7"/>
      <c r="J27" s="7"/>
      <c r="K27" s="7"/>
      <c r="L27" s="2"/>
      <c r="M27" s="7">
        <f t="shared" si="0"/>
        <v>0</v>
      </c>
      <c r="N27" s="2"/>
      <c r="O27" s="7" t="str">
        <f t="shared" si="1"/>
        <v/>
      </c>
      <c r="P27" s="7">
        <f t="shared" si="2"/>
        <v>0</v>
      </c>
      <c r="Q27" s="2"/>
      <c r="R27" s="3"/>
    </row>
    <row r="28" spans="1:18" x14ac:dyDescent="0.2">
      <c r="A28" s="3"/>
      <c r="B28" s="2"/>
      <c r="C28" s="2"/>
      <c r="D28" s="2"/>
      <c r="E28" s="2"/>
      <c r="F28" s="5"/>
      <c r="G28" s="7"/>
      <c r="H28" s="2"/>
      <c r="I28" s="7"/>
      <c r="J28" s="7"/>
      <c r="K28" s="7"/>
      <c r="L28" s="2"/>
      <c r="M28" s="7">
        <f t="shared" si="0"/>
        <v>0</v>
      </c>
      <c r="N28" s="2"/>
      <c r="O28" s="7" t="str">
        <f t="shared" si="1"/>
        <v/>
      </c>
      <c r="P28" s="7">
        <f t="shared" si="2"/>
        <v>0</v>
      </c>
      <c r="Q28" s="2"/>
      <c r="R28" s="3"/>
    </row>
    <row r="29" spans="1:18" x14ac:dyDescent="0.2">
      <c r="A29" s="3"/>
      <c r="B29" s="2"/>
      <c r="C29" s="2"/>
      <c r="D29" s="2"/>
      <c r="E29" s="2"/>
      <c r="F29" s="5"/>
      <c r="G29" s="7"/>
      <c r="H29" s="2"/>
      <c r="I29" s="7"/>
      <c r="J29" s="7"/>
      <c r="K29" s="7"/>
      <c r="L29" s="2"/>
      <c r="M29" s="7">
        <f t="shared" si="0"/>
        <v>0</v>
      </c>
      <c r="N29" s="2"/>
      <c r="O29" s="7" t="str">
        <f t="shared" si="1"/>
        <v/>
      </c>
      <c r="P29" s="7">
        <f t="shared" si="2"/>
        <v>0</v>
      </c>
      <c r="Q29" s="2"/>
      <c r="R29" s="3"/>
    </row>
    <row r="30" spans="1:18" x14ac:dyDescent="0.2">
      <c r="A30" s="3"/>
      <c r="B30" s="2"/>
      <c r="C30" s="2"/>
      <c r="D30" s="2"/>
      <c r="E30" s="2"/>
      <c r="F30" s="5"/>
      <c r="G30" s="7"/>
      <c r="H30" s="2"/>
      <c r="I30" s="7"/>
      <c r="J30" s="7"/>
      <c r="K30" s="7"/>
      <c r="L30" s="2"/>
      <c r="M30" s="7">
        <f t="shared" si="0"/>
        <v>0</v>
      </c>
      <c r="N30" s="2"/>
      <c r="O30" s="7" t="str">
        <f t="shared" si="1"/>
        <v/>
      </c>
      <c r="P30" s="7">
        <f t="shared" si="2"/>
        <v>0</v>
      </c>
      <c r="Q30" s="2"/>
      <c r="R30" s="3"/>
    </row>
    <row r="31" spans="1:18" x14ac:dyDescent="0.2">
      <c r="A31" s="3"/>
      <c r="B31" s="2"/>
      <c r="C31" s="2"/>
      <c r="D31" s="2"/>
      <c r="E31" s="2"/>
      <c r="F31" s="5"/>
      <c r="G31" s="7"/>
      <c r="H31" s="2"/>
      <c r="I31" s="7"/>
      <c r="J31" s="7"/>
      <c r="K31" s="7"/>
      <c r="L31" s="2"/>
      <c r="M31" s="7">
        <f t="shared" si="0"/>
        <v>0</v>
      </c>
      <c r="N31" s="2"/>
      <c r="O31" s="7" t="str">
        <f t="shared" si="1"/>
        <v/>
      </c>
      <c r="P31" s="7">
        <f t="shared" si="2"/>
        <v>0</v>
      </c>
      <c r="Q31" s="2"/>
      <c r="R31" s="3"/>
    </row>
    <row r="32" spans="1:18" x14ac:dyDescent="0.2">
      <c r="A32" s="3"/>
      <c r="B32" s="2"/>
      <c r="C32" s="2"/>
      <c r="D32" s="2"/>
      <c r="E32" s="2"/>
      <c r="F32" s="5"/>
      <c r="G32" s="7"/>
      <c r="H32" s="2"/>
      <c r="I32" s="7"/>
      <c r="J32" s="7"/>
      <c r="K32" s="7"/>
      <c r="L32" s="2"/>
      <c r="M32" s="7">
        <f t="shared" si="0"/>
        <v>0</v>
      </c>
      <c r="N32" s="2"/>
      <c r="O32" s="7" t="str">
        <f t="shared" si="1"/>
        <v/>
      </c>
      <c r="P32" s="7">
        <f t="shared" si="2"/>
        <v>0</v>
      </c>
      <c r="Q32" s="2"/>
      <c r="R32" s="3"/>
    </row>
    <row r="33" spans="1:18" x14ac:dyDescent="0.2">
      <c r="A33" s="3"/>
      <c r="B33" s="2"/>
      <c r="C33" s="2"/>
      <c r="D33" s="2"/>
      <c r="E33" s="2"/>
      <c r="F33" s="5"/>
      <c r="G33" s="7"/>
      <c r="H33" s="2"/>
      <c r="I33" s="7"/>
      <c r="J33" s="7"/>
      <c r="K33" s="7"/>
      <c r="L33" s="2"/>
      <c r="M33" s="7">
        <f t="shared" si="0"/>
        <v>0</v>
      </c>
      <c r="N33" s="2"/>
      <c r="O33" s="7" t="str">
        <f t="shared" si="1"/>
        <v/>
      </c>
      <c r="P33" s="7">
        <f t="shared" si="2"/>
        <v>0</v>
      </c>
      <c r="Q33" s="2"/>
      <c r="R33" s="3"/>
    </row>
    <row r="34" spans="1:18" x14ac:dyDescent="0.2">
      <c r="A34" s="3"/>
      <c r="B34" s="2"/>
      <c r="C34" s="2"/>
      <c r="D34" s="2"/>
      <c r="E34" s="2"/>
      <c r="F34" s="5"/>
      <c r="G34" s="7"/>
      <c r="H34" s="2"/>
      <c r="I34" s="7"/>
      <c r="J34" s="7"/>
      <c r="K34" s="7"/>
      <c r="L34" s="2"/>
      <c r="M34" s="7">
        <f t="shared" si="0"/>
        <v>0</v>
      </c>
      <c r="N34" s="2"/>
      <c r="O34" s="7" t="str">
        <f t="shared" si="1"/>
        <v/>
      </c>
      <c r="P34" s="7">
        <f t="shared" si="2"/>
        <v>0</v>
      </c>
      <c r="Q34" s="2"/>
      <c r="R34" s="3"/>
    </row>
    <row r="35" spans="1:18" x14ac:dyDescent="0.2">
      <c r="A35" s="3"/>
      <c r="B35" s="2"/>
      <c r="C35" s="2"/>
      <c r="D35" s="2"/>
      <c r="E35" s="2"/>
      <c r="F35" s="5"/>
      <c r="G35" s="7"/>
      <c r="H35" s="2"/>
      <c r="I35" s="7"/>
      <c r="J35" s="7"/>
      <c r="K35" s="7"/>
      <c r="L35" s="2"/>
      <c r="M35" s="7">
        <f t="shared" si="0"/>
        <v>0</v>
      </c>
      <c r="N35" s="2"/>
      <c r="O35" s="7" t="str">
        <f t="shared" si="1"/>
        <v/>
      </c>
      <c r="P35" s="7">
        <f t="shared" si="2"/>
        <v>0</v>
      </c>
      <c r="Q35" s="2"/>
      <c r="R35" s="3"/>
    </row>
    <row r="36" spans="1:18" x14ac:dyDescent="0.2">
      <c r="A36" s="3"/>
      <c r="B36" s="2"/>
      <c r="C36" s="2"/>
      <c r="D36" s="2"/>
      <c r="E36" s="2"/>
      <c r="F36" s="5"/>
      <c r="G36" s="7"/>
      <c r="H36" s="2"/>
      <c r="I36" s="7"/>
      <c r="J36" s="7"/>
      <c r="K36" s="7"/>
      <c r="L36" s="2"/>
      <c r="M36" s="7">
        <f t="shared" si="0"/>
        <v>0</v>
      </c>
      <c r="N36" s="2"/>
      <c r="O36" s="7" t="str">
        <f t="shared" si="1"/>
        <v/>
      </c>
      <c r="P36" s="7">
        <f t="shared" si="2"/>
        <v>0</v>
      </c>
      <c r="Q36" s="2"/>
      <c r="R36" s="3"/>
    </row>
    <row r="37" spans="1:18" x14ac:dyDescent="0.2">
      <c r="A37" s="3"/>
      <c r="B37" s="2"/>
      <c r="C37" s="2"/>
      <c r="D37" s="2"/>
      <c r="E37" s="2"/>
      <c r="F37" s="5"/>
      <c r="G37" s="7"/>
      <c r="H37" s="2"/>
      <c r="I37" s="7"/>
      <c r="J37" s="7"/>
      <c r="K37" s="7"/>
      <c r="L37" s="2"/>
      <c r="M37" s="7">
        <f t="shared" si="0"/>
        <v>0</v>
      </c>
      <c r="N37" s="2"/>
      <c r="O37" s="7" t="str">
        <f t="shared" si="1"/>
        <v/>
      </c>
      <c r="P37" s="7">
        <f t="shared" si="2"/>
        <v>0</v>
      </c>
      <c r="Q37" s="2"/>
      <c r="R37" s="3"/>
    </row>
    <row r="38" spans="1:18" x14ac:dyDescent="0.2">
      <c r="A38" s="3"/>
      <c r="B38" s="2"/>
      <c r="C38" s="2"/>
      <c r="D38" s="2"/>
      <c r="E38" s="2"/>
      <c r="F38" s="5"/>
      <c r="G38" s="7"/>
      <c r="H38" s="2"/>
      <c r="I38" s="7"/>
      <c r="J38" s="7"/>
      <c r="K38" s="7"/>
      <c r="L38" s="2"/>
      <c r="M38" s="7">
        <f t="shared" si="0"/>
        <v>0</v>
      </c>
      <c r="N38" s="2"/>
      <c r="O38" s="7" t="str">
        <f t="shared" si="1"/>
        <v/>
      </c>
      <c r="P38" s="7">
        <f t="shared" si="2"/>
        <v>0</v>
      </c>
      <c r="Q38" s="2"/>
      <c r="R38" s="3"/>
    </row>
    <row r="39" spans="1:18" x14ac:dyDescent="0.2">
      <c r="A39" s="3"/>
      <c r="B39" s="2"/>
      <c r="C39" s="2"/>
      <c r="D39" s="2"/>
      <c r="E39" s="2"/>
      <c r="F39" s="5"/>
      <c r="G39" s="7"/>
      <c r="H39" s="2"/>
      <c r="I39" s="7"/>
      <c r="J39" s="7"/>
      <c r="K39" s="7"/>
      <c r="L39" s="2"/>
      <c r="M39" s="7">
        <f t="shared" si="0"/>
        <v>0</v>
      </c>
      <c r="N39" s="2"/>
      <c r="O39" s="7" t="str">
        <f t="shared" si="1"/>
        <v/>
      </c>
      <c r="P39" s="7">
        <f t="shared" si="2"/>
        <v>0</v>
      </c>
      <c r="Q39" s="2"/>
      <c r="R39" s="3"/>
    </row>
    <row r="40" spans="1:18" x14ac:dyDescent="0.2">
      <c r="A40" s="3"/>
      <c r="B40" s="2"/>
      <c r="C40" s="2"/>
      <c r="D40" s="2"/>
      <c r="E40" s="2"/>
      <c r="F40" s="5"/>
      <c r="G40" s="7"/>
      <c r="H40" s="2"/>
      <c r="I40" s="7"/>
      <c r="J40" s="7"/>
      <c r="K40" s="7"/>
      <c r="L40" s="2"/>
      <c r="M40" s="7">
        <f t="shared" si="0"/>
        <v>0</v>
      </c>
      <c r="N40" s="2"/>
      <c r="O40" s="7" t="str">
        <f t="shared" si="1"/>
        <v/>
      </c>
      <c r="P40" s="7">
        <f t="shared" si="2"/>
        <v>0</v>
      </c>
      <c r="Q40" s="2"/>
      <c r="R40" s="3"/>
    </row>
    <row r="41" spans="1:18" x14ac:dyDescent="0.2">
      <c r="A41" s="3"/>
      <c r="B41" s="2"/>
      <c r="C41" s="2"/>
      <c r="D41" s="2"/>
      <c r="E41" s="2"/>
      <c r="F41" s="5"/>
      <c r="G41" s="7"/>
      <c r="H41" s="2"/>
      <c r="I41" s="7"/>
      <c r="J41" s="7"/>
      <c r="K41" s="7"/>
      <c r="L41" s="2"/>
      <c r="M41" s="7">
        <f t="shared" si="0"/>
        <v>0</v>
      </c>
      <c r="N41" s="2"/>
      <c r="O41" s="7" t="str">
        <f t="shared" si="1"/>
        <v/>
      </c>
      <c r="P41" s="7">
        <f t="shared" si="2"/>
        <v>0</v>
      </c>
      <c r="Q41" s="2"/>
      <c r="R41" s="3"/>
    </row>
    <row r="42" spans="1:18" x14ac:dyDescent="0.2">
      <c r="A42" s="4" t="s">
        <v>128</v>
      </c>
      <c r="F42" s="13"/>
      <c r="R42" s="4">
        <f>SUBTOTAL(103,Tabla315[FECHA RELACIÓN SERVICIO])</f>
        <v>10</v>
      </c>
    </row>
  </sheetData>
  <conditionalFormatting sqref="A2:R41">
    <cfRule type="expression" dxfId="29" priority="1">
      <formula>$Q2="COTIZACIÓN"</formula>
    </cfRule>
    <cfRule type="expression" dxfId="28" priority="2">
      <formula>$Q2="NO PAGARON DOMICILIO"</formula>
    </cfRule>
    <cfRule type="expression" dxfId="27" priority="3">
      <formula>$Q2="NO SE COBRA DOMICILIO"</formula>
    </cfRule>
    <cfRule type="expression" dxfId="26" priority="4">
      <formula>$Q2="GARANTIA"</formula>
    </cfRule>
    <cfRule type="expression" dxfId="25" priority="5">
      <formula>$Q2="CANCELADO"</formula>
    </cfRule>
    <cfRule type="expression" dxfId="24" priority="6">
      <formula>$Q2="YA RELACIOANADO"</formula>
    </cfRule>
  </conditionalFormatting>
  <dataValidations count="3">
    <dataValidation type="list" allowBlank="1" showInputMessage="1" showErrorMessage="1" sqref="L2:L41" xr:uid="{00000000-0002-0000-0A00-000000000000}">
      <formula1>$AB$1:$AB$2</formula1>
    </dataValidation>
    <dataValidation type="list" allowBlank="1" showInputMessage="1" showErrorMessage="1" sqref="Q2:Q41" xr:uid="{00000000-0002-0000-0A00-000001000000}">
      <formula1>$AC$1:$AC$7</formula1>
    </dataValidation>
    <dataValidation type="list" allowBlank="1" showInputMessage="1" showErrorMessage="1" sqref="N2:N41" xr:uid="{00000000-0002-0000-0A00-000002000000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C00000"/>
  </sheetPr>
  <dimension ref="A1:AD42"/>
  <sheetViews>
    <sheetView tabSelected="1" topLeftCell="A23" workbookViewId="0">
      <selection activeCell="R26" sqref="R26"/>
    </sheetView>
  </sheetViews>
  <sheetFormatPr defaultColWidth="10.625" defaultRowHeight="15" x14ac:dyDescent="0.2"/>
  <cols>
    <col min="1" max="1" width="33.08984375" style="4" customWidth="1"/>
    <col min="2" max="2" width="27.3046875" customWidth="1"/>
    <col min="3" max="3" width="19.37109375" customWidth="1"/>
    <col min="4" max="4" width="16.41015625" customWidth="1"/>
    <col min="5" max="5" width="42.5078125" customWidth="1"/>
    <col min="6" max="6" width="11.43359375" style="6" customWidth="1"/>
    <col min="7" max="7" width="14.390625" style="8" customWidth="1"/>
    <col min="8" max="8" width="27.0390625" customWidth="1"/>
    <col min="9" max="9" width="14.125" style="8" customWidth="1"/>
    <col min="10" max="11" width="13.046875" customWidth="1"/>
    <col min="12" max="12" width="21.65625" customWidth="1"/>
    <col min="13" max="13" width="13.046875" style="8" customWidth="1"/>
    <col min="14" max="16" width="13.046875" customWidth="1"/>
    <col min="17" max="17" width="21.65625" customWidth="1"/>
    <col min="18" max="18" width="37.6640625" style="4" customWidth="1"/>
    <col min="28" max="28" width="18.5625" style="1" customWidth="1"/>
    <col min="29" max="29" width="25.69140625" style="2" customWidth="1"/>
    <col min="30" max="30" width="11.43359375" style="2"/>
  </cols>
  <sheetData>
    <row r="1" spans="1:30" ht="27.75" x14ac:dyDescent="0.2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  <c r="G1" s="7" t="s">
        <v>6</v>
      </c>
      <c r="H1" s="2" t="s">
        <v>7</v>
      </c>
      <c r="I1" s="7" t="s">
        <v>8</v>
      </c>
      <c r="J1" s="7" t="s">
        <v>9</v>
      </c>
      <c r="K1" s="7" t="s">
        <v>10</v>
      </c>
      <c r="L1" s="2" t="s">
        <v>11</v>
      </c>
      <c r="M1" s="7" t="s">
        <v>12</v>
      </c>
      <c r="N1" s="2" t="s">
        <v>13</v>
      </c>
      <c r="O1" s="7" t="s">
        <v>14</v>
      </c>
      <c r="P1" s="7" t="s">
        <v>15</v>
      </c>
      <c r="Q1" s="2" t="s">
        <v>16</v>
      </c>
      <c r="R1" s="3" t="s">
        <v>17</v>
      </c>
      <c r="AB1" s="1" t="s">
        <v>18</v>
      </c>
      <c r="AC1" s="2" t="s">
        <v>19</v>
      </c>
      <c r="AD1" s="2" t="s">
        <v>20</v>
      </c>
    </row>
    <row r="2" spans="1:30" ht="27.75" x14ac:dyDescent="0.2">
      <c r="A2" s="3">
        <v>45628</v>
      </c>
      <c r="B2" s="2" t="s">
        <v>306</v>
      </c>
      <c r="C2" s="2" t="s">
        <v>874</v>
      </c>
      <c r="D2" s="2" t="s">
        <v>229</v>
      </c>
      <c r="E2" s="2" t="s">
        <v>875</v>
      </c>
      <c r="F2" s="5"/>
      <c r="G2" s="7">
        <v>300000</v>
      </c>
      <c r="H2" s="2"/>
      <c r="I2" s="7"/>
      <c r="J2" s="7"/>
      <c r="K2" s="7"/>
      <c r="L2" s="2" t="s">
        <v>18</v>
      </c>
      <c r="M2" s="7">
        <f t="shared" ref="M2:M41" si="0">(F2+G2-I2-K2)</f>
        <v>300000</v>
      </c>
      <c r="N2" s="2" t="s">
        <v>20</v>
      </c>
      <c r="O2" s="7">
        <f>IF(N2="X25%",M2*0.25,IF(N2="X50%",M2/2,""))</f>
        <v>150000</v>
      </c>
      <c r="P2" s="7">
        <f t="shared" ref="P2:P41" si="1">(M2/2+J2)</f>
        <v>150000</v>
      </c>
      <c r="Q2" s="2" t="s">
        <v>19</v>
      </c>
      <c r="R2" s="3">
        <v>45635</v>
      </c>
      <c r="AB2" s="1" t="s">
        <v>24</v>
      </c>
      <c r="AC2" s="2" t="s">
        <v>25</v>
      </c>
      <c r="AD2" s="2" t="s">
        <v>26</v>
      </c>
    </row>
    <row r="3" spans="1:30" x14ac:dyDescent="0.2">
      <c r="A3" s="3">
        <v>45629</v>
      </c>
      <c r="B3" s="2" t="s">
        <v>44</v>
      </c>
      <c r="C3" s="2" t="s">
        <v>671</v>
      </c>
      <c r="D3" s="2" t="s">
        <v>46</v>
      </c>
      <c r="E3" s="2" t="s">
        <v>876</v>
      </c>
      <c r="F3" s="5"/>
      <c r="G3" s="7"/>
      <c r="H3" s="2"/>
      <c r="I3" s="7"/>
      <c r="J3" s="7"/>
      <c r="K3" s="7"/>
      <c r="L3" s="2"/>
      <c r="M3" s="7">
        <f t="shared" si="0"/>
        <v>0</v>
      </c>
      <c r="N3" s="2"/>
      <c r="O3" s="7" t="str">
        <f t="shared" ref="O3:O41" si="2">IF(N3="X25%",M3*0.25,IF(N3="X50%",M3/2,""))</f>
        <v/>
      </c>
      <c r="P3" s="7">
        <f t="shared" si="1"/>
        <v>0</v>
      </c>
      <c r="Q3" s="2" t="s">
        <v>40</v>
      </c>
      <c r="R3" s="3"/>
      <c r="AC3" s="2" t="s">
        <v>32</v>
      </c>
    </row>
    <row r="4" spans="1:30" ht="54.75" x14ac:dyDescent="0.2">
      <c r="A4" s="3">
        <v>45630</v>
      </c>
      <c r="B4" s="2" t="s">
        <v>866</v>
      </c>
      <c r="C4" s="2" t="s">
        <v>877</v>
      </c>
      <c r="D4" s="2" t="s">
        <v>229</v>
      </c>
      <c r="E4" s="2" t="s">
        <v>878</v>
      </c>
      <c r="F4" s="5"/>
      <c r="G4" s="7">
        <v>2330000</v>
      </c>
      <c r="H4" s="2" t="s">
        <v>879</v>
      </c>
      <c r="I4" s="7">
        <v>650000</v>
      </c>
      <c r="J4" s="7">
        <v>442700</v>
      </c>
      <c r="K4" s="7"/>
      <c r="L4" s="2" t="s">
        <v>18</v>
      </c>
      <c r="M4" s="7">
        <f t="shared" si="0"/>
        <v>1680000</v>
      </c>
      <c r="N4" s="2" t="s">
        <v>20</v>
      </c>
      <c r="O4" s="7">
        <f t="shared" si="2"/>
        <v>840000</v>
      </c>
      <c r="P4" s="7">
        <f t="shared" si="1"/>
        <v>1282700</v>
      </c>
      <c r="Q4" s="2" t="s">
        <v>19</v>
      </c>
      <c r="R4" s="3">
        <v>45632</v>
      </c>
      <c r="AC4" s="2" t="s">
        <v>37</v>
      </c>
    </row>
    <row r="5" spans="1:30" x14ac:dyDescent="0.2">
      <c r="A5" s="3">
        <v>45631</v>
      </c>
      <c r="B5" s="2" t="s">
        <v>820</v>
      </c>
      <c r="C5" s="2" t="s">
        <v>821</v>
      </c>
      <c r="D5" s="2" t="s">
        <v>46</v>
      </c>
      <c r="E5" s="2" t="s">
        <v>880</v>
      </c>
      <c r="F5" s="5"/>
      <c r="G5" s="7"/>
      <c r="H5" s="2"/>
      <c r="I5" s="7"/>
      <c r="J5" s="7"/>
      <c r="K5" s="7"/>
      <c r="L5" s="2" t="s">
        <v>18</v>
      </c>
      <c r="M5" s="7">
        <f t="shared" si="0"/>
        <v>0</v>
      </c>
      <c r="N5" s="2" t="s">
        <v>20</v>
      </c>
      <c r="O5" s="7">
        <f t="shared" si="2"/>
        <v>0</v>
      </c>
      <c r="P5" s="7">
        <f t="shared" si="1"/>
        <v>0</v>
      </c>
      <c r="Q5" s="2" t="s">
        <v>48</v>
      </c>
      <c r="R5" s="3"/>
      <c r="AC5" s="2" t="s">
        <v>40</v>
      </c>
    </row>
    <row r="6" spans="1:30" ht="41.25" x14ac:dyDescent="0.2">
      <c r="A6" s="3">
        <v>45632</v>
      </c>
      <c r="B6" s="2" t="s">
        <v>881</v>
      </c>
      <c r="C6" s="2" t="s">
        <v>882</v>
      </c>
      <c r="D6" s="2" t="s">
        <v>46</v>
      </c>
      <c r="E6" s="2" t="s">
        <v>883</v>
      </c>
      <c r="F6" s="5">
        <v>80000</v>
      </c>
      <c r="G6" s="7"/>
      <c r="H6" s="2"/>
      <c r="I6" s="7"/>
      <c r="J6" s="7"/>
      <c r="K6" s="7"/>
      <c r="L6" s="2" t="s">
        <v>18</v>
      </c>
      <c r="M6" s="7">
        <f t="shared" si="0"/>
        <v>80000</v>
      </c>
      <c r="N6" s="2" t="s">
        <v>20</v>
      </c>
      <c r="O6" s="7">
        <f t="shared" si="2"/>
        <v>40000</v>
      </c>
      <c r="P6" s="7">
        <f t="shared" si="1"/>
        <v>40000</v>
      </c>
      <c r="Q6" s="2" t="s">
        <v>19</v>
      </c>
      <c r="R6" s="3">
        <v>45632</v>
      </c>
      <c r="AC6" s="2" t="s">
        <v>31</v>
      </c>
    </row>
    <row r="7" spans="1:30" x14ac:dyDescent="0.2">
      <c r="A7" s="3">
        <v>45632</v>
      </c>
      <c r="B7" s="2" t="s">
        <v>884</v>
      </c>
      <c r="C7" s="2" t="s">
        <v>885</v>
      </c>
      <c r="D7" s="2"/>
      <c r="E7" s="2" t="s">
        <v>886</v>
      </c>
      <c r="F7" s="5">
        <v>80000</v>
      </c>
      <c r="G7" s="7"/>
      <c r="H7" s="2"/>
      <c r="I7" s="7"/>
      <c r="J7" s="7"/>
      <c r="K7" s="7"/>
      <c r="L7" s="2" t="s">
        <v>24</v>
      </c>
      <c r="M7" s="7">
        <f t="shared" si="0"/>
        <v>80000</v>
      </c>
      <c r="N7" s="2" t="s">
        <v>20</v>
      </c>
      <c r="O7" s="7">
        <f t="shared" si="2"/>
        <v>40000</v>
      </c>
      <c r="P7" s="7">
        <f t="shared" si="1"/>
        <v>40000</v>
      </c>
      <c r="Q7" s="2" t="s">
        <v>19</v>
      </c>
      <c r="R7" s="3">
        <v>45632</v>
      </c>
      <c r="AC7" s="2" t="s">
        <v>48</v>
      </c>
    </row>
    <row r="8" spans="1:30" ht="54.75" x14ac:dyDescent="0.2">
      <c r="A8" s="3">
        <v>45632</v>
      </c>
      <c r="B8" s="2" t="s">
        <v>887</v>
      </c>
      <c r="C8" s="2" t="s">
        <v>888</v>
      </c>
      <c r="D8" s="2" t="s">
        <v>229</v>
      </c>
      <c r="E8" s="2" t="s">
        <v>889</v>
      </c>
      <c r="F8" s="5">
        <v>150000</v>
      </c>
      <c r="G8" s="7"/>
      <c r="H8" s="2"/>
      <c r="I8" s="7"/>
      <c r="J8" s="7"/>
      <c r="K8" s="7"/>
      <c r="L8" s="2" t="s">
        <v>24</v>
      </c>
      <c r="M8" s="7">
        <f t="shared" si="0"/>
        <v>150000</v>
      </c>
      <c r="N8" s="2" t="s">
        <v>20</v>
      </c>
      <c r="O8" s="7">
        <f t="shared" si="2"/>
        <v>75000</v>
      </c>
      <c r="P8" s="7">
        <f t="shared" si="1"/>
        <v>75000</v>
      </c>
      <c r="Q8" s="2" t="s">
        <v>19</v>
      </c>
      <c r="R8" s="3">
        <v>45632</v>
      </c>
    </row>
    <row r="9" spans="1:30" ht="54.75" x14ac:dyDescent="0.2">
      <c r="A9" s="3">
        <v>45632</v>
      </c>
      <c r="B9" s="2" t="s">
        <v>890</v>
      </c>
      <c r="C9" s="2" t="s">
        <v>891</v>
      </c>
      <c r="D9" s="2" t="s">
        <v>46</v>
      </c>
      <c r="E9" s="2" t="s">
        <v>938</v>
      </c>
      <c r="F9" s="5"/>
      <c r="G9" s="7"/>
      <c r="H9" s="2"/>
      <c r="I9" s="7"/>
      <c r="J9" s="7"/>
      <c r="K9" s="7"/>
      <c r="L9" s="2" t="s">
        <v>18</v>
      </c>
      <c r="M9" s="7">
        <f t="shared" si="0"/>
        <v>0</v>
      </c>
      <c r="N9" s="2" t="s">
        <v>20</v>
      </c>
      <c r="O9" s="7">
        <f t="shared" si="2"/>
        <v>0</v>
      </c>
      <c r="P9" s="7">
        <f t="shared" si="1"/>
        <v>0</v>
      </c>
      <c r="Q9" s="2" t="s">
        <v>25</v>
      </c>
      <c r="R9" s="3"/>
    </row>
    <row r="10" spans="1:30" ht="27.75" x14ac:dyDescent="0.2">
      <c r="A10" s="3">
        <v>45632</v>
      </c>
      <c r="B10" s="2"/>
      <c r="C10" s="2" t="s">
        <v>756</v>
      </c>
      <c r="D10" s="2" t="s">
        <v>229</v>
      </c>
      <c r="E10" s="2" t="s">
        <v>892</v>
      </c>
      <c r="F10" s="5"/>
      <c r="G10" s="7"/>
      <c r="H10" s="2"/>
      <c r="I10" s="7"/>
      <c r="J10" s="7"/>
      <c r="K10" s="7"/>
      <c r="L10" s="2" t="s">
        <v>18</v>
      </c>
      <c r="M10" s="7">
        <f t="shared" si="0"/>
        <v>0</v>
      </c>
      <c r="N10" s="2" t="s">
        <v>20</v>
      </c>
      <c r="O10" s="7">
        <f t="shared" si="2"/>
        <v>0</v>
      </c>
      <c r="P10" s="7">
        <f t="shared" si="1"/>
        <v>0</v>
      </c>
      <c r="Q10" s="2" t="s">
        <v>48</v>
      </c>
      <c r="R10" s="3"/>
    </row>
    <row r="11" spans="1:30" ht="27.75" x14ac:dyDescent="0.2">
      <c r="A11" s="3">
        <v>45635</v>
      </c>
      <c r="B11" s="2" t="s">
        <v>893</v>
      </c>
      <c r="C11" s="2" t="s">
        <v>894</v>
      </c>
      <c r="D11" s="2">
        <v>203</v>
      </c>
      <c r="E11" s="2" t="s">
        <v>922</v>
      </c>
      <c r="F11" s="5"/>
      <c r="G11" s="7">
        <v>110000</v>
      </c>
      <c r="H11" s="2"/>
      <c r="I11" s="7"/>
      <c r="J11" s="7"/>
      <c r="K11" s="7"/>
      <c r="L11" s="2" t="s">
        <v>24</v>
      </c>
      <c r="M11" s="7">
        <f t="shared" si="0"/>
        <v>110000</v>
      </c>
      <c r="N11" s="2" t="s">
        <v>20</v>
      </c>
      <c r="O11" s="7">
        <f t="shared" si="2"/>
        <v>55000</v>
      </c>
      <c r="P11" s="7">
        <f t="shared" si="1"/>
        <v>55000</v>
      </c>
      <c r="Q11" s="2" t="s">
        <v>19</v>
      </c>
      <c r="R11" s="3">
        <v>45643</v>
      </c>
    </row>
    <row r="12" spans="1:30" ht="41.25" x14ac:dyDescent="0.2">
      <c r="A12" s="3">
        <v>45636</v>
      </c>
      <c r="B12" s="2" t="s">
        <v>895</v>
      </c>
      <c r="C12" s="2" t="s">
        <v>896</v>
      </c>
      <c r="D12" s="2" t="s">
        <v>229</v>
      </c>
      <c r="E12" s="2" t="s">
        <v>897</v>
      </c>
      <c r="F12" s="5"/>
      <c r="G12" s="7"/>
      <c r="H12" s="2"/>
      <c r="I12" s="7"/>
      <c r="J12" s="7"/>
      <c r="K12" s="7"/>
      <c r="L12" s="2" t="s">
        <v>18</v>
      </c>
      <c r="M12" s="7">
        <f t="shared" si="0"/>
        <v>0</v>
      </c>
      <c r="N12" s="2" t="s">
        <v>20</v>
      </c>
      <c r="O12" s="7">
        <f t="shared" si="2"/>
        <v>0</v>
      </c>
      <c r="P12" s="7">
        <f t="shared" si="1"/>
        <v>0</v>
      </c>
      <c r="Q12" s="2" t="s">
        <v>48</v>
      </c>
      <c r="R12" s="3"/>
    </row>
    <row r="13" spans="1:30" x14ac:dyDescent="0.2">
      <c r="A13" s="3">
        <v>45636</v>
      </c>
      <c r="B13" s="2" t="s">
        <v>890</v>
      </c>
      <c r="C13" s="2" t="s">
        <v>891</v>
      </c>
      <c r="D13" s="2" t="s">
        <v>46</v>
      </c>
      <c r="E13" s="2" t="s">
        <v>898</v>
      </c>
      <c r="F13" s="5"/>
      <c r="G13" s="7"/>
      <c r="H13" s="2"/>
      <c r="I13" s="7"/>
      <c r="J13" s="7"/>
      <c r="K13" s="7"/>
      <c r="L13" s="2"/>
      <c r="M13" s="7">
        <f t="shared" si="0"/>
        <v>0</v>
      </c>
      <c r="N13" s="2"/>
      <c r="O13" s="7" t="str">
        <f t="shared" si="2"/>
        <v/>
      </c>
      <c r="P13" s="7">
        <f t="shared" si="1"/>
        <v>0</v>
      </c>
      <c r="Q13" s="2" t="s">
        <v>31</v>
      </c>
      <c r="R13" s="3"/>
    </row>
    <row r="14" spans="1:30" x14ac:dyDescent="0.2">
      <c r="A14" s="3">
        <v>45637</v>
      </c>
      <c r="B14" s="2" t="s">
        <v>899</v>
      </c>
      <c r="C14" s="2" t="s">
        <v>900</v>
      </c>
      <c r="D14" s="2" t="s">
        <v>853</v>
      </c>
      <c r="E14" s="2" t="s">
        <v>901</v>
      </c>
      <c r="F14" s="5"/>
      <c r="G14" s="7">
        <v>1000000</v>
      </c>
      <c r="H14" s="2"/>
      <c r="I14" s="7"/>
      <c r="J14" s="7"/>
      <c r="K14" s="7"/>
      <c r="L14" s="2" t="s">
        <v>18</v>
      </c>
      <c r="M14" s="7">
        <f t="shared" si="0"/>
        <v>1000000</v>
      </c>
      <c r="N14" s="2" t="s">
        <v>20</v>
      </c>
      <c r="O14" s="7">
        <f t="shared" si="2"/>
        <v>500000</v>
      </c>
      <c r="P14" s="7">
        <f t="shared" si="1"/>
        <v>500000</v>
      </c>
      <c r="Q14" s="2" t="s">
        <v>19</v>
      </c>
      <c r="R14" s="3">
        <v>45649</v>
      </c>
    </row>
    <row r="15" spans="1:30" ht="27.75" x14ac:dyDescent="0.2">
      <c r="A15" s="3">
        <v>45638</v>
      </c>
      <c r="B15" s="2" t="s">
        <v>902</v>
      </c>
      <c r="C15" s="2" t="s">
        <v>332</v>
      </c>
      <c r="D15" s="2" t="s">
        <v>903</v>
      </c>
      <c r="E15" s="2" t="s">
        <v>904</v>
      </c>
      <c r="F15" s="5"/>
      <c r="G15" s="7"/>
      <c r="H15" s="2"/>
      <c r="I15" s="7"/>
      <c r="J15" s="7"/>
      <c r="K15" s="7"/>
      <c r="L15" s="2"/>
      <c r="M15" s="7">
        <f t="shared" si="0"/>
        <v>0</v>
      </c>
      <c r="N15" s="2"/>
      <c r="O15" s="7" t="str">
        <f t="shared" si="2"/>
        <v/>
      </c>
      <c r="P15" s="7">
        <f t="shared" si="1"/>
        <v>0</v>
      </c>
      <c r="Q15" s="2" t="s">
        <v>32</v>
      </c>
      <c r="R15" s="3"/>
    </row>
    <row r="16" spans="1:30" ht="27.75" x14ac:dyDescent="0.2">
      <c r="A16" s="3">
        <v>45642</v>
      </c>
      <c r="B16" s="2" t="s">
        <v>905</v>
      </c>
      <c r="C16" s="2" t="s">
        <v>906</v>
      </c>
      <c r="D16" s="2" t="s">
        <v>907</v>
      </c>
      <c r="E16" s="2" t="s">
        <v>908</v>
      </c>
      <c r="F16" s="5"/>
      <c r="G16" s="7">
        <v>160000</v>
      </c>
      <c r="H16" s="2"/>
      <c r="I16" s="7"/>
      <c r="J16" s="7"/>
      <c r="K16" s="7"/>
      <c r="L16" s="2" t="s">
        <v>18</v>
      </c>
      <c r="M16" s="7">
        <f t="shared" si="0"/>
        <v>160000</v>
      </c>
      <c r="N16" s="2" t="s">
        <v>20</v>
      </c>
      <c r="O16" s="7">
        <f t="shared" si="2"/>
        <v>80000</v>
      </c>
      <c r="P16" s="7">
        <f t="shared" si="1"/>
        <v>80000</v>
      </c>
      <c r="Q16" s="2" t="s">
        <v>19</v>
      </c>
      <c r="R16" s="3">
        <v>45642</v>
      </c>
    </row>
    <row r="17" spans="1:18" x14ac:dyDescent="0.2">
      <c r="A17" s="3">
        <v>45642</v>
      </c>
      <c r="B17" s="2" t="s">
        <v>909</v>
      </c>
      <c r="C17" s="2" t="s">
        <v>910</v>
      </c>
      <c r="D17" s="2" t="s">
        <v>911</v>
      </c>
      <c r="E17" s="2" t="s">
        <v>912</v>
      </c>
      <c r="F17" s="5"/>
      <c r="G17" s="7"/>
      <c r="H17" s="2" t="s">
        <v>247</v>
      </c>
      <c r="I17" s="7">
        <v>10000</v>
      </c>
      <c r="J17" s="7"/>
      <c r="K17" s="7"/>
      <c r="L17" s="2"/>
      <c r="M17" s="7">
        <f t="shared" si="0"/>
        <v>-10000</v>
      </c>
      <c r="N17" s="2" t="s">
        <v>20</v>
      </c>
      <c r="O17" s="7">
        <f t="shared" si="2"/>
        <v>-5000</v>
      </c>
      <c r="P17" s="7">
        <f t="shared" si="1"/>
        <v>-5000</v>
      </c>
      <c r="Q17" s="2" t="s">
        <v>48</v>
      </c>
      <c r="R17" s="3"/>
    </row>
    <row r="18" spans="1:18" x14ac:dyDescent="0.2">
      <c r="A18" s="3">
        <v>45642</v>
      </c>
      <c r="B18" s="2" t="s">
        <v>913</v>
      </c>
      <c r="C18" s="2" t="s">
        <v>914</v>
      </c>
      <c r="D18" s="2">
        <v>1008</v>
      </c>
      <c r="E18" s="2" t="s">
        <v>915</v>
      </c>
      <c r="F18" s="5">
        <v>60000</v>
      </c>
      <c r="G18" s="7"/>
      <c r="H18" s="2"/>
      <c r="I18" s="7"/>
      <c r="J18" s="7"/>
      <c r="K18" s="7"/>
      <c r="L18" s="2"/>
      <c r="M18" s="7">
        <f t="shared" si="0"/>
        <v>60000</v>
      </c>
      <c r="N18" s="2" t="s">
        <v>20</v>
      </c>
      <c r="O18" s="7">
        <f t="shared" si="2"/>
        <v>30000</v>
      </c>
      <c r="P18" s="7">
        <f t="shared" si="1"/>
        <v>30000</v>
      </c>
      <c r="Q18" s="2" t="s">
        <v>48</v>
      </c>
      <c r="R18" s="3"/>
    </row>
    <row r="19" spans="1:18" x14ac:dyDescent="0.2">
      <c r="A19" s="3">
        <v>45642</v>
      </c>
      <c r="B19" s="2" t="s">
        <v>866</v>
      </c>
      <c r="C19" s="2" t="s">
        <v>877</v>
      </c>
      <c r="D19" s="2" t="s">
        <v>229</v>
      </c>
      <c r="E19" s="2" t="s">
        <v>916</v>
      </c>
      <c r="F19" s="5"/>
      <c r="G19" s="7"/>
      <c r="H19" s="2"/>
      <c r="I19" s="7"/>
      <c r="J19" s="7"/>
      <c r="K19" s="7"/>
      <c r="L19" s="2"/>
      <c r="M19" s="7">
        <f t="shared" si="0"/>
        <v>0</v>
      </c>
      <c r="N19" s="2"/>
      <c r="O19" s="7" t="str">
        <f t="shared" si="2"/>
        <v/>
      </c>
      <c r="P19" s="7">
        <f t="shared" si="1"/>
        <v>0</v>
      </c>
      <c r="Q19" s="2" t="s">
        <v>31</v>
      </c>
      <c r="R19" s="3"/>
    </row>
    <row r="20" spans="1:18" ht="27.75" x14ac:dyDescent="0.2">
      <c r="A20" s="3">
        <v>45643</v>
      </c>
      <c r="B20" s="2" t="s">
        <v>917</v>
      </c>
      <c r="C20" s="2" t="s">
        <v>918</v>
      </c>
      <c r="D20" s="2" t="s">
        <v>919</v>
      </c>
      <c r="E20" s="2" t="s">
        <v>920</v>
      </c>
      <c r="F20" s="5">
        <v>60000</v>
      </c>
      <c r="G20" s="7"/>
      <c r="H20" s="2"/>
      <c r="I20" s="7"/>
      <c r="J20" s="7"/>
      <c r="K20" s="7"/>
      <c r="L20" s="2" t="s">
        <v>18</v>
      </c>
      <c r="M20" s="7">
        <f t="shared" si="0"/>
        <v>60000</v>
      </c>
      <c r="N20" s="2" t="s">
        <v>20</v>
      </c>
      <c r="O20" s="7">
        <f t="shared" si="2"/>
        <v>30000</v>
      </c>
      <c r="P20" s="7">
        <f t="shared" si="1"/>
        <v>30000</v>
      </c>
      <c r="Q20" s="2" t="s">
        <v>48</v>
      </c>
      <c r="R20" s="3"/>
    </row>
    <row r="21" spans="1:18" x14ac:dyDescent="0.2">
      <c r="A21" s="3">
        <v>45643</v>
      </c>
      <c r="B21" s="2" t="s">
        <v>923</v>
      </c>
      <c r="C21" s="2"/>
      <c r="D21" s="2" t="s">
        <v>65</v>
      </c>
      <c r="E21" s="2" t="s">
        <v>924</v>
      </c>
      <c r="F21" s="5"/>
      <c r="G21" s="7">
        <v>280000</v>
      </c>
      <c r="H21" s="2"/>
      <c r="I21" s="7"/>
      <c r="J21" s="7"/>
      <c r="K21" s="7"/>
      <c r="L21" s="2" t="s">
        <v>24</v>
      </c>
      <c r="M21" s="7">
        <f t="shared" si="0"/>
        <v>280000</v>
      </c>
      <c r="N21" s="2" t="s">
        <v>20</v>
      </c>
      <c r="O21" s="7">
        <f t="shared" si="2"/>
        <v>140000</v>
      </c>
      <c r="P21" s="7">
        <f t="shared" si="1"/>
        <v>140000</v>
      </c>
      <c r="Q21" s="2" t="s">
        <v>19</v>
      </c>
      <c r="R21" s="3">
        <v>45643</v>
      </c>
    </row>
    <row r="22" spans="1:18" ht="41.25" x14ac:dyDescent="0.2">
      <c r="A22" s="3">
        <v>45644</v>
      </c>
      <c r="B22" s="2" t="s">
        <v>939</v>
      </c>
      <c r="C22" s="2" t="s">
        <v>925</v>
      </c>
      <c r="D22" s="2" t="s">
        <v>229</v>
      </c>
      <c r="E22" s="2" t="s">
        <v>926</v>
      </c>
      <c r="F22" s="5"/>
      <c r="G22" s="7">
        <v>1000000</v>
      </c>
      <c r="H22" s="2"/>
      <c r="I22" s="7"/>
      <c r="J22" s="7"/>
      <c r="K22" s="7"/>
      <c r="L22" s="2" t="s">
        <v>18</v>
      </c>
      <c r="M22" s="7">
        <f t="shared" si="0"/>
        <v>1000000</v>
      </c>
      <c r="N22" s="2" t="s">
        <v>26</v>
      </c>
      <c r="O22" s="7">
        <f t="shared" si="2"/>
        <v>250000</v>
      </c>
      <c r="P22" s="7">
        <f t="shared" si="1"/>
        <v>500000</v>
      </c>
      <c r="Q22" s="2" t="s">
        <v>19</v>
      </c>
      <c r="R22" s="3">
        <v>45673</v>
      </c>
    </row>
    <row r="23" spans="1:18" ht="68.25" x14ac:dyDescent="0.2">
      <c r="A23" s="3">
        <v>45645</v>
      </c>
      <c r="B23" s="2" t="s">
        <v>902</v>
      </c>
      <c r="C23" s="2" t="s">
        <v>332</v>
      </c>
      <c r="D23" s="2" t="s">
        <v>903</v>
      </c>
      <c r="E23" s="2" t="s">
        <v>927</v>
      </c>
      <c r="F23" s="5"/>
      <c r="G23" s="7">
        <v>1060000</v>
      </c>
      <c r="H23" s="2" t="s">
        <v>928</v>
      </c>
      <c r="I23" s="7">
        <v>513300</v>
      </c>
      <c r="J23" s="7">
        <v>201400</v>
      </c>
      <c r="K23" s="7"/>
      <c r="L23" s="2" t="s">
        <v>18</v>
      </c>
      <c r="M23" s="7">
        <f t="shared" si="0"/>
        <v>546700</v>
      </c>
      <c r="N23" s="2" t="s">
        <v>20</v>
      </c>
      <c r="O23" s="7">
        <f t="shared" si="2"/>
        <v>273350</v>
      </c>
      <c r="P23" s="7">
        <f t="shared" si="1"/>
        <v>474750</v>
      </c>
      <c r="Q23" s="2" t="s">
        <v>19</v>
      </c>
      <c r="R23" s="3">
        <v>45645</v>
      </c>
    </row>
    <row r="24" spans="1:18" x14ac:dyDescent="0.2">
      <c r="A24" s="3">
        <v>45649</v>
      </c>
      <c r="B24" s="2" t="s">
        <v>930</v>
      </c>
      <c r="C24" s="2" t="s">
        <v>931</v>
      </c>
      <c r="D24" s="2" t="s">
        <v>932</v>
      </c>
      <c r="E24" s="2" t="s">
        <v>933</v>
      </c>
      <c r="F24" s="5"/>
      <c r="G24" s="7">
        <v>65000</v>
      </c>
      <c r="H24" s="2"/>
      <c r="I24" s="7"/>
      <c r="J24" s="7"/>
      <c r="K24" s="7"/>
      <c r="L24" s="2" t="s">
        <v>24</v>
      </c>
      <c r="M24" s="7">
        <f t="shared" si="0"/>
        <v>65000</v>
      </c>
      <c r="N24" s="2"/>
      <c r="O24" s="7" t="str">
        <f t="shared" si="2"/>
        <v/>
      </c>
      <c r="P24" s="7">
        <f t="shared" si="1"/>
        <v>32500</v>
      </c>
      <c r="Q24" s="2" t="s">
        <v>19</v>
      </c>
      <c r="R24" s="3">
        <v>45649</v>
      </c>
    </row>
    <row r="25" spans="1:18" ht="27.75" x14ac:dyDescent="0.2">
      <c r="A25" s="3">
        <v>45652</v>
      </c>
      <c r="B25" s="2" t="s">
        <v>832</v>
      </c>
      <c r="C25" s="2" t="s">
        <v>936</v>
      </c>
      <c r="D25" s="2" t="s">
        <v>229</v>
      </c>
      <c r="E25" s="2" t="s">
        <v>937</v>
      </c>
      <c r="F25" s="5"/>
      <c r="G25" s="7"/>
      <c r="H25" s="2"/>
      <c r="I25" s="7"/>
      <c r="J25" s="7"/>
      <c r="K25" s="7"/>
      <c r="L25" s="2" t="s">
        <v>18</v>
      </c>
      <c r="M25" s="7">
        <f t="shared" si="0"/>
        <v>0</v>
      </c>
      <c r="N25" s="2"/>
      <c r="O25" s="7" t="str">
        <f t="shared" si="2"/>
        <v/>
      </c>
      <c r="P25" s="7">
        <f t="shared" si="1"/>
        <v>0</v>
      </c>
      <c r="Q25" s="2" t="s">
        <v>48</v>
      </c>
      <c r="R25" s="3"/>
    </row>
    <row r="26" spans="1:18" ht="27.75" x14ac:dyDescent="0.2">
      <c r="A26" s="3">
        <v>45653</v>
      </c>
      <c r="B26" s="2" t="s">
        <v>940</v>
      </c>
      <c r="C26" s="2"/>
      <c r="D26" s="2" t="s">
        <v>941</v>
      </c>
      <c r="E26" s="2" t="s">
        <v>942</v>
      </c>
      <c r="F26" s="5"/>
      <c r="G26" s="7">
        <v>100000</v>
      </c>
      <c r="H26" s="2" t="s">
        <v>247</v>
      </c>
      <c r="I26" s="7"/>
      <c r="J26" s="7"/>
      <c r="K26" s="7"/>
      <c r="L26" s="2" t="s">
        <v>18</v>
      </c>
      <c r="M26" s="7">
        <f t="shared" si="0"/>
        <v>100000</v>
      </c>
      <c r="N26" s="2" t="s">
        <v>20</v>
      </c>
      <c r="O26" s="7">
        <f t="shared" si="2"/>
        <v>50000</v>
      </c>
      <c r="P26" s="7">
        <f t="shared" si="1"/>
        <v>50000</v>
      </c>
      <c r="Q26" s="2" t="s">
        <v>19</v>
      </c>
      <c r="R26" s="3">
        <v>45679</v>
      </c>
    </row>
    <row r="27" spans="1:18" ht="27.75" x14ac:dyDescent="0.2">
      <c r="A27" s="3">
        <v>45656</v>
      </c>
      <c r="B27" s="2" t="s">
        <v>939</v>
      </c>
      <c r="C27" s="2" t="s">
        <v>925</v>
      </c>
      <c r="D27" s="2" t="s">
        <v>229</v>
      </c>
      <c r="E27" s="2" t="s">
        <v>943</v>
      </c>
      <c r="F27" s="5"/>
      <c r="G27" s="7"/>
      <c r="H27" s="2"/>
      <c r="I27" s="7"/>
      <c r="J27" s="7"/>
      <c r="K27" s="7"/>
      <c r="L27" s="2"/>
      <c r="M27" s="7">
        <f t="shared" si="0"/>
        <v>0</v>
      </c>
      <c r="N27" s="2" t="s">
        <v>20</v>
      </c>
      <c r="O27" s="7">
        <f t="shared" si="2"/>
        <v>0</v>
      </c>
      <c r="P27" s="7">
        <f t="shared" si="1"/>
        <v>0</v>
      </c>
      <c r="Q27" s="2" t="s">
        <v>48</v>
      </c>
      <c r="R27" s="3"/>
    </row>
    <row r="28" spans="1:18" ht="27.75" x14ac:dyDescent="0.2">
      <c r="A28" s="3">
        <v>45656</v>
      </c>
      <c r="B28" s="2" t="s">
        <v>917</v>
      </c>
      <c r="C28" s="2" t="s">
        <v>918</v>
      </c>
      <c r="D28" s="2" t="s">
        <v>919</v>
      </c>
      <c r="E28" s="2" t="s">
        <v>944</v>
      </c>
      <c r="F28" s="5"/>
      <c r="G28" s="7">
        <v>550000</v>
      </c>
      <c r="H28" s="2" t="s">
        <v>945</v>
      </c>
      <c r="I28" s="7">
        <v>130000</v>
      </c>
      <c r="J28" s="7">
        <v>104500</v>
      </c>
      <c r="K28" s="7"/>
      <c r="L28" s="2" t="s">
        <v>18</v>
      </c>
      <c r="M28" s="7">
        <f t="shared" si="0"/>
        <v>420000</v>
      </c>
      <c r="N28" s="2" t="s">
        <v>20</v>
      </c>
      <c r="O28" s="7">
        <f t="shared" si="2"/>
        <v>210000</v>
      </c>
      <c r="P28" s="7">
        <f t="shared" si="1"/>
        <v>314500</v>
      </c>
      <c r="Q28" s="2" t="s">
        <v>48</v>
      </c>
      <c r="R28" s="3"/>
    </row>
    <row r="29" spans="1:18" x14ac:dyDescent="0.2">
      <c r="A29" s="3">
        <v>45656</v>
      </c>
      <c r="B29" s="2" t="s">
        <v>946</v>
      </c>
      <c r="C29" s="2"/>
      <c r="D29" s="2" t="s">
        <v>229</v>
      </c>
      <c r="E29" s="2" t="s">
        <v>148</v>
      </c>
      <c r="F29" s="5"/>
      <c r="G29" s="7">
        <v>60000</v>
      </c>
      <c r="H29" s="2"/>
      <c r="I29" s="7"/>
      <c r="J29" s="7"/>
      <c r="K29" s="7"/>
      <c r="L29" s="2" t="s">
        <v>24</v>
      </c>
      <c r="M29" s="7">
        <f t="shared" si="0"/>
        <v>60000</v>
      </c>
      <c r="N29" s="2" t="s">
        <v>20</v>
      </c>
      <c r="O29" s="7">
        <f t="shared" si="2"/>
        <v>30000</v>
      </c>
      <c r="P29" s="7">
        <f t="shared" si="1"/>
        <v>30000</v>
      </c>
      <c r="Q29" s="2" t="s">
        <v>19</v>
      </c>
      <c r="R29" s="3">
        <v>45667</v>
      </c>
    </row>
    <row r="30" spans="1:18" ht="27.75" x14ac:dyDescent="0.2">
      <c r="A30" s="3">
        <v>45657</v>
      </c>
      <c r="B30" s="2" t="s">
        <v>939</v>
      </c>
      <c r="C30" s="2" t="s">
        <v>925</v>
      </c>
      <c r="D30" s="2" t="s">
        <v>229</v>
      </c>
      <c r="E30" s="2" t="s">
        <v>947</v>
      </c>
      <c r="F30" s="5"/>
      <c r="G30" s="7"/>
      <c r="H30" s="2"/>
      <c r="I30" s="7"/>
      <c r="J30" s="7"/>
      <c r="K30" s="7"/>
      <c r="L30" s="2"/>
      <c r="M30" s="7">
        <f t="shared" si="0"/>
        <v>0</v>
      </c>
      <c r="N30" s="2" t="s">
        <v>20</v>
      </c>
      <c r="O30" s="2" t="s">
        <v>20</v>
      </c>
      <c r="P30" s="7">
        <f t="shared" si="1"/>
        <v>0</v>
      </c>
      <c r="Q30" s="2" t="s">
        <v>48</v>
      </c>
      <c r="R30" s="3"/>
    </row>
    <row r="31" spans="1:18" x14ac:dyDescent="0.2">
      <c r="A31" s="3">
        <v>45657</v>
      </c>
      <c r="B31" s="2" t="s">
        <v>948</v>
      </c>
      <c r="C31" s="2"/>
      <c r="D31" s="2">
        <v>101</v>
      </c>
      <c r="E31" s="2" t="s">
        <v>949</v>
      </c>
      <c r="F31" s="5"/>
      <c r="G31" s="7">
        <v>140000</v>
      </c>
      <c r="H31" s="2"/>
      <c r="I31" s="7"/>
      <c r="J31" s="7"/>
      <c r="K31" s="7"/>
      <c r="L31" s="2" t="s">
        <v>24</v>
      </c>
      <c r="M31" s="7">
        <f t="shared" si="0"/>
        <v>140000</v>
      </c>
      <c r="N31" s="2" t="s">
        <v>20</v>
      </c>
      <c r="O31" s="2" t="s">
        <v>20</v>
      </c>
      <c r="P31" s="7">
        <f t="shared" si="1"/>
        <v>70000</v>
      </c>
      <c r="Q31" s="2" t="s">
        <v>19</v>
      </c>
      <c r="R31" s="3">
        <v>45667</v>
      </c>
    </row>
    <row r="32" spans="1:18" x14ac:dyDescent="0.2">
      <c r="A32" s="3"/>
      <c r="B32" s="2"/>
      <c r="C32" s="2"/>
      <c r="D32" s="2"/>
      <c r="E32" s="2"/>
      <c r="F32" s="5"/>
      <c r="G32" s="7"/>
      <c r="H32" s="2"/>
      <c r="I32" s="7"/>
      <c r="J32" s="7"/>
      <c r="K32" s="7"/>
      <c r="L32" s="2"/>
      <c r="M32" s="7">
        <f t="shared" si="0"/>
        <v>0</v>
      </c>
      <c r="N32" s="2"/>
      <c r="O32" s="7" t="str">
        <f t="shared" si="2"/>
        <v/>
      </c>
      <c r="P32" s="7">
        <f t="shared" si="1"/>
        <v>0</v>
      </c>
      <c r="Q32" s="2"/>
      <c r="R32" s="3"/>
    </row>
    <row r="33" spans="1:18" x14ac:dyDescent="0.2">
      <c r="A33" s="3"/>
      <c r="B33" s="2"/>
      <c r="C33" s="2"/>
      <c r="D33" s="2"/>
      <c r="E33" s="2"/>
      <c r="F33" s="5"/>
      <c r="G33" s="7"/>
      <c r="H33" s="2"/>
      <c r="I33" s="7"/>
      <c r="J33" s="7"/>
      <c r="K33" s="7"/>
      <c r="L33" s="2"/>
      <c r="M33" s="7">
        <f t="shared" si="0"/>
        <v>0</v>
      </c>
      <c r="N33" s="2"/>
      <c r="O33" s="7" t="str">
        <f t="shared" si="2"/>
        <v/>
      </c>
      <c r="P33" s="7">
        <f t="shared" si="1"/>
        <v>0</v>
      </c>
      <c r="Q33" s="2"/>
      <c r="R33" s="3"/>
    </row>
    <row r="34" spans="1:18" x14ac:dyDescent="0.2">
      <c r="A34" s="3"/>
      <c r="B34" s="2"/>
      <c r="C34" s="2"/>
      <c r="D34" s="2"/>
      <c r="E34" s="2"/>
      <c r="F34" s="5"/>
      <c r="G34" s="7"/>
      <c r="H34" s="2"/>
      <c r="I34" s="7"/>
      <c r="J34" s="7"/>
      <c r="K34" s="7"/>
      <c r="L34" s="2"/>
      <c r="M34" s="7">
        <f t="shared" si="0"/>
        <v>0</v>
      </c>
      <c r="N34" s="2"/>
      <c r="O34" s="7" t="str">
        <f t="shared" si="2"/>
        <v/>
      </c>
      <c r="P34" s="7">
        <f t="shared" si="1"/>
        <v>0</v>
      </c>
      <c r="Q34" s="2"/>
      <c r="R34" s="3"/>
    </row>
    <row r="35" spans="1:18" x14ac:dyDescent="0.2">
      <c r="A35" s="3"/>
      <c r="B35" s="2"/>
      <c r="C35" s="2"/>
      <c r="D35" s="2"/>
      <c r="E35" s="2"/>
      <c r="F35" s="5"/>
      <c r="G35" s="7"/>
      <c r="H35" s="2"/>
      <c r="I35" s="7"/>
      <c r="J35" s="7"/>
      <c r="K35" s="7"/>
      <c r="L35" s="2"/>
      <c r="M35" s="7">
        <f t="shared" si="0"/>
        <v>0</v>
      </c>
      <c r="N35" s="2"/>
      <c r="O35" s="7" t="str">
        <f t="shared" si="2"/>
        <v/>
      </c>
      <c r="P35" s="7">
        <f t="shared" si="1"/>
        <v>0</v>
      </c>
      <c r="Q35" s="2"/>
      <c r="R35" s="3"/>
    </row>
    <row r="36" spans="1:18" x14ac:dyDescent="0.2">
      <c r="A36" s="3"/>
      <c r="B36" s="2"/>
      <c r="C36" s="2"/>
      <c r="D36" s="2"/>
      <c r="E36" s="2"/>
      <c r="F36" s="5"/>
      <c r="G36" s="7"/>
      <c r="H36" s="2"/>
      <c r="I36" s="7"/>
      <c r="J36" s="7"/>
      <c r="K36" s="7"/>
      <c r="L36" s="2"/>
      <c r="M36" s="7">
        <f t="shared" si="0"/>
        <v>0</v>
      </c>
      <c r="N36" s="2"/>
      <c r="O36" s="7" t="str">
        <f t="shared" si="2"/>
        <v/>
      </c>
      <c r="P36" s="7">
        <f t="shared" si="1"/>
        <v>0</v>
      </c>
      <c r="Q36" s="2"/>
      <c r="R36" s="3"/>
    </row>
    <row r="37" spans="1:18" x14ac:dyDescent="0.2">
      <c r="A37" s="3"/>
      <c r="B37" s="2"/>
      <c r="C37" s="2"/>
      <c r="D37" s="2"/>
      <c r="E37" s="2"/>
      <c r="F37" s="5"/>
      <c r="G37" s="7"/>
      <c r="H37" s="2"/>
      <c r="I37" s="7"/>
      <c r="J37" s="7"/>
      <c r="K37" s="7"/>
      <c r="L37" s="2"/>
      <c r="M37" s="7">
        <f t="shared" si="0"/>
        <v>0</v>
      </c>
      <c r="N37" s="2"/>
      <c r="O37" s="7" t="str">
        <f t="shared" si="2"/>
        <v/>
      </c>
      <c r="P37" s="7">
        <f t="shared" si="1"/>
        <v>0</v>
      </c>
      <c r="Q37" s="2"/>
      <c r="R37" s="3"/>
    </row>
    <row r="38" spans="1:18" x14ac:dyDescent="0.2">
      <c r="A38" s="3"/>
      <c r="B38" s="2"/>
      <c r="C38" s="2"/>
      <c r="D38" s="2"/>
      <c r="E38" s="2"/>
      <c r="F38" s="5"/>
      <c r="G38" s="7"/>
      <c r="H38" s="2"/>
      <c r="I38" s="7"/>
      <c r="J38" s="7"/>
      <c r="K38" s="7"/>
      <c r="L38" s="2"/>
      <c r="M38" s="7">
        <f t="shared" si="0"/>
        <v>0</v>
      </c>
      <c r="N38" s="2"/>
      <c r="O38" s="7" t="str">
        <f t="shared" si="2"/>
        <v/>
      </c>
      <c r="P38" s="7">
        <f t="shared" si="1"/>
        <v>0</v>
      </c>
      <c r="Q38" s="2"/>
      <c r="R38" s="3"/>
    </row>
    <row r="39" spans="1:18" x14ac:dyDescent="0.2">
      <c r="A39" s="3"/>
      <c r="B39" s="2"/>
      <c r="C39" s="2"/>
      <c r="D39" s="2"/>
      <c r="E39" s="2"/>
      <c r="F39" s="5"/>
      <c r="G39" s="7"/>
      <c r="H39" s="2"/>
      <c r="I39" s="7"/>
      <c r="J39" s="7"/>
      <c r="K39" s="7"/>
      <c r="L39" s="2"/>
      <c r="M39" s="7">
        <f t="shared" si="0"/>
        <v>0</v>
      </c>
      <c r="N39" s="2"/>
      <c r="O39" s="7" t="str">
        <f t="shared" si="2"/>
        <v/>
      </c>
      <c r="P39" s="7">
        <f t="shared" si="1"/>
        <v>0</v>
      </c>
      <c r="Q39" s="2"/>
      <c r="R39" s="3"/>
    </row>
    <row r="40" spans="1:18" x14ac:dyDescent="0.2">
      <c r="A40" s="3"/>
      <c r="B40" s="2"/>
      <c r="C40" s="2"/>
      <c r="D40" s="2"/>
      <c r="E40" s="2"/>
      <c r="F40" s="5"/>
      <c r="G40" s="7"/>
      <c r="H40" s="2"/>
      <c r="I40" s="7"/>
      <c r="J40" s="7"/>
      <c r="K40" s="7"/>
      <c r="L40" s="2"/>
      <c r="M40" s="7">
        <f t="shared" si="0"/>
        <v>0</v>
      </c>
      <c r="N40" s="2"/>
      <c r="O40" s="7" t="str">
        <f t="shared" si="2"/>
        <v/>
      </c>
      <c r="P40" s="7">
        <f t="shared" si="1"/>
        <v>0</v>
      </c>
      <c r="Q40" s="2"/>
      <c r="R40" s="3"/>
    </row>
    <row r="41" spans="1:18" x14ac:dyDescent="0.2">
      <c r="A41" s="3"/>
      <c r="B41" s="2"/>
      <c r="C41" s="2"/>
      <c r="D41" s="2"/>
      <c r="E41" s="2"/>
      <c r="F41" s="5"/>
      <c r="G41" s="7"/>
      <c r="H41" s="2"/>
      <c r="I41" s="7"/>
      <c r="J41" s="7"/>
      <c r="K41" s="7"/>
      <c r="L41" s="2"/>
      <c r="M41" s="7">
        <f t="shared" si="0"/>
        <v>0</v>
      </c>
      <c r="N41" s="2"/>
      <c r="O41" s="7" t="str">
        <f t="shared" si="2"/>
        <v/>
      </c>
      <c r="P41" s="7">
        <f t="shared" si="1"/>
        <v>0</v>
      </c>
      <c r="Q41" s="2"/>
      <c r="R41" s="3"/>
    </row>
    <row r="42" spans="1:18" x14ac:dyDescent="0.2">
      <c r="A42" s="4" t="s">
        <v>128</v>
      </c>
      <c r="F42" s="13"/>
      <c r="R42" s="4">
        <f>SUBTOTAL(103,Tabla316[FECHA RELACIÓN SERVICIO])</f>
        <v>15</v>
      </c>
    </row>
  </sheetData>
  <conditionalFormatting sqref="A2:R4 A5 D5:R5 A6:R41">
    <cfRule type="expression" dxfId="23" priority="13">
      <formula>$Q2="COTIZACIÓN"</formula>
    </cfRule>
    <cfRule type="expression" dxfId="22" priority="14">
      <formula>$Q2="NO PAGARON DOMICILIO"</formula>
    </cfRule>
    <cfRule type="expression" dxfId="21" priority="15">
      <formula>$Q2="NO SE COBRA DOMICILIO"</formula>
    </cfRule>
    <cfRule type="expression" dxfId="20" priority="16">
      <formula>$Q2="GARANTIA"</formula>
    </cfRule>
    <cfRule type="expression" dxfId="19" priority="17">
      <formula>$Q2="CANCELADO"</formula>
    </cfRule>
    <cfRule type="expression" dxfId="18" priority="18">
      <formula>$Q2="YA RELACIOANADO"</formula>
    </cfRule>
  </conditionalFormatting>
  <conditionalFormatting sqref="B5">
    <cfRule type="expression" dxfId="17" priority="7">
      <formula>$Q5="COTIZACIÓN"</formula>
    </cfRule>
    <cfRule type="expression" dxfId="16" priority="8">
      <formula>$Q5="NO PAGARON DOMICILIO"</formula>
    </cfRule>
    <cfRule type="expression" dxfId="15" priority="9">
      <formula>$Q5="NO SE COBRA DOMICILIO"</formula>
    </cfRule>
    <cfRule type="expression" dxfId="14" priority="10">
      <formula>$Q5="GARANTIA"</formula>
    </cfRule>
    <cfRule type="expression" dxfId="13" priority="11">
      <formula>$Q5="CANCELADO"</formula>
    </cfRule>
    <cfRule type="expression" dxfId="12" priority="12">
      <formula>$Q5="YA RELACIOANADO"</formula>
    </cfRule>
  </conditionalFormatting>
  <conditionalFormatting sqref="C5">
    <cfRule type="expression" dxfId="11" priority="1">
      <formula>$Q5="COTIZACIÓN"</formula>
    </cfRule>
    <cfRule type="expression" dxfId="10" priority="2">
      <formula>$Q5="NO PAGARON DOMICILIO"</formula>
    </cfRule>
    <cfRule type="expression" dxfId="9" priority="3">
      <formula>$Q5="NO SE COBRA DOMICILIO"</formula>
    </cfRule>
    <cfRule type="expression" dxfId="8" priority="4">
      <formula>$Q5="GARANTIA"</formula>
    </cfRule>
    <cfRule type="expression" dxfId="7" priority="5">
      <formula>$Q5="CANCELADO"</formula>
    </cfRule>
    <cfRule type="expression" dxfId="6" priority="6">
      <formula>$Q5="YA RELACIOANADO"</formula>
    </cfRule>
  </conditionalFormatting>
  <dataValidations count="3">
    <dataValidation type="list" allowBlank="1" showInputMessage="1" showErrorMessage="1" sqref="L2:L41" xr:uid="{00000000-0002-0000-0B00-000000000000}">
      <formula1>$AB$1:$AB$2</formula1>
    </dataValidation>
    <dataValidation type="list" allowBlank="1" showInputMessage="1" showErrorMessage="1" sqref="Q2:Q41" xr:uid="{00000000-0002-0000-0B00-000001000000}">
      <formula1>$AC$1:$AC$7</formula1>
    </dataValidation>
    <dataValidation type="list" allowBlank="1" showInputMessage="1" showErrorMessage="1" sqref="O30:O31 N2:N41" xr:uid="{00000000-0002-0000-0B00-000002000000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AD42"/>
  <sheetViews>
    <sheetView topLeftCell="A25" workbookViewId="0">
      <selection activeCell="B24" sqref="B24"/>
    </sheetView>
  </sheetViews>
  <sheetFormatPr defaultColWidth="10.625" defaultRowHeight="15" x14ac:dyDescent="0.2"/>
  <cols>
    <col min="1" max="1" width="31.4765625" style="4" customWidth="1"/>
    <col min="2" max="2" width="27.3046875" customWidth="1"/>
    <col min="3" max="3" width="19.37109375" style="10" customWidth="1"/>
    <col min="4" max="4" width="17.62109375" customWidth="1"/>
    <col min="5" max="5" width="42.5078125" style="10" customWidth="1"/>
    <col min="6" max="6" width="11.43359375" style="6" customWidth="1"/>
    <col min="7" max="7" width="14.390625" style="8" customWidth="1"/>
    <col min="8" max="8" width="27.0390625" customWidth="1"/>
    <col min="9" max="9" width="14.125" style="8" customWidth="1"/>
    <col min="10" max="11" width="13.046875" customWidth="1"/>
    <col min="12" max="12" width="21.65625" customWidth="1"/>
    <col min="13" max="13" width="13.046875" style="8" customWidth="1"/>
    <col min="14" max="16" width="13.046875" customWidth="1"/>
    <col min="17" max="17" width="21.65625" customWidth="1"/>
    <col min="18" max="18" width="37.6640625" style="4" customWidth="1"/>
    <col min="28" max="28" width="18.5625" style="1" customWidth="1"/>
    <col min="29" max="29" width="25.69140625" style="2" customWidth="1"/>
    <col min="30" max="30" width="11.43359375" style="2"/>
  </cols>
  <sheetData>
    <row r="1" spans="1:30" ht="27.75" x14ac:dyDescent="0.2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  <c r="G1" s="7" t="s">
        <v>6</v>
      </c>
      <c r="H1" s="2" t="s">
        <v>7</v>
      </c>
      <c r="I1" s="7" t="s">
        <v>8</v>
      </c>
      <c r="J1" s="7" t="s">
        <v>9</v>
      </c>
      <c r="K1" s="7" t="s">
        <v>10</v>
      </c>
      <c r="L1" s="2" t="s">
        <v>11</v>
      </c>
      <c r="M1" s="7" t="s">
        <v>12</v>
      </c>
      <c r="N1" s="2" t="s">
        <v>13</v>
      </c>
      <c r="O1" s="7" t="s">
        <v>14</v>
      </c>
      <c r="P1" s="7" t="s">
        <v>15</v>
      </c>
      <c r="Q1" s="2" t="s">
        <v>16</v>
      </c>
      <c r="R1" s="3" t="s">
        <v>17</v>
      </c>
      <c r="AB1" s="1" t="s">
        <v>18</v>
      </c>
      <c r="AC1" s="2" t="s">
        <v>19</v>
      </c>
      <c r="AD1" s="2" t="s">
        <v>20</v>
      </c>
    </row>
    <row r="2" spans="1:30" x14ac:dyDescent="0.2">
      <c r="A2" s="3">
        <v>45324</v>
      </c>
      <c r="B2" s="2" t="s">
        <v>129</v>
      </c>
      <c r="C2" s="2"/>
      <c r="D2" s="2" t="s">
        <v>46</v>
      </c>
      <c r="E2" s="2" t="s">
        <v>130</v>
      </c>
      <c r="F2" s="5"/>
      <c r="G2" s="7">
        <v>120000</v>
      </c>
      <c r="H2" s="2"/>
      <c r="I2" s="7"/>
      <c r="J2" s="7">
        <v>22800</v>
      </c>
      <c r="K2" s="7"/>
      <c r="L2" s="2" t="s">
        <v>24</v>
      </c>
      <c r="M2" s="7">
        <f t="shared" ref="M2:M41" si="0">(F2+G2-I2-K2)</f>
        <v>120000</v>
      </c>
      <c r="N2" s="2" t="s">
        <v>20</v>
      </c>
      <c r="O2" s="7">
        <f t="shared" ref="O2:O41" si="1">IF(N2="X25%",M2*0.25,IF(N2="X50%",M2/2,""))</f>
        <v>60000</v>
      </c>
      <c r="P2" s="7">
        <f t="shared" ref="P2:P41" si="2">(M2/2+J2)</f>
        <v>82800</v>
      </c>
      <c r="Q2" s="2" t="s">
        <v>19</v>
      </c>
      <c r="R2" s="3">
        <v>45327</v>
      </c>
      <c r="AB2" s="1" t="s">
        <v>24</v>
      </c>
      <c r="AC2" s="2" t="s">
        <v>25</v>
      </c>
      <c r="AD2" s="2" t="s">
        <v>26</v>
      </c>
    </row>
    <row r="3" spans="1:30" ht="41.25" x14ac:dyDescent="0.2">
      <c r="A3" s="3">
        <v>45324</v>
      </c>
      <c r="B3" s="2" t="s">
        <v>92</v>
      </c>
      <c r="C3" s="2" t="s">
        <v>93</v>
      </c>
      <c r="D3" s="2" t="s">
        <v>29</v>
      </c>
      <c r="E3" s="2" t="s">
        <v>131</v>
      </c>
      <c r="F3" s="5"/>
      <c r="G3" s="7">
        <v>949000</v>
      </c>
      <c r="H3" s="2"/>
      <c r="I3" s="7">
        <v>25000</v>
      </c>
      <c r="J3" s="7"/>
      <c r="K3" s="7"/>
      <c r="L3" s="2" t="s">
        <v>18</v>
      </c>
      <c r="M3" s="7">
        <f t="shared" si="0"/>
        <v>924000</v>
      </c>
      <c r="N3" s="2" t="s">
        <v>26</v>
      </c>
      <c r="O3" s="7">
        <f t="shared" si="1"/>
        <v>231000</v>
      </c>
      <c r="P3" s="7">
        <f t="shared" si="2"/>
        <v>462000</v>
      </c>
      <c r="Q3" s="2" t="s">
        <v>19</v>
      </c>
      <c r="R3" s="3">
        <v>45366</v>
      </c>
      <c r="AC3" s="2" t="s">
        <v>32</v>
      </c>
    </row>
    <row r="4" spans="1:30" ht="27.75" x14ac:dyDescent="0.2">
      <c r="A4" s="3">
        <v>45327</v>
      </c>
      <c r="B4" s="2" t="s">
        <v>132</v>
      </c>
      <c r="C4" s="2" t="s">
        <v>133</v>
      </c>
      <c r="D4" s="2" t="s">
        <v>65</v>
      </c>
      <c r="E4" s="2" t="s">
        <v>134</v>
      </c>
      <c r="F4" s="5">
        <v>80000</v>
      </c>
      <c r="G4" s="7"/>
      <c r="H4" s="2"/>
      <c r="I4" s="7"/>
      <c r="J4" s="7"/>
      <c r="K4" s="7"/>
      <c r="L4" s="2" t="s">
        <v>24</v>
      </c>
      <c r="M4" s="7">
        <f t="shared" si="0"/>
        <v>80000</v>
      </c>
      <c r="N4" s="2" t="s">
        <v>20</v>
      </c>
      <c r="O4" s="7">
        <f t="shared" si="1"/>
        <v>40000</v>
      </c>
      <c r="P4" s="7">
        <f t="shared" si="2"/>
        <v>40000</v>
      </c>
      <c r="Q4" s="2" t="s">
        <v>19</v>
      </c>
      <c r="R4" s="3">
        <v>45327</v>
      </c>
      <c r="AC4" s="2" t="s">
        <v>37</v>
      </c>
    </row>
    <row r="5" spans="1:30" ht="27.75" x14ac:dyDescent="0.2">
      <c r="A5" s="3">
        <v>45327</v>
      </c>
      <c r="B5" s="2" t="s">
        <v>135</v>
      </c>
      <c r="C5" s="2" t="s">
        <v>136</v>
      </c>
      <c r="D5" s="2" t="s">
        <v>29</v>
      </c>
      <c r="E5" s="2" t="s">
        <v>137</v>
      </c>
      <c r="F5" s="5"/>
      <c r="G5" s="7"/>
      <c r="H5" s="2"/>
      <c r="I5" s="7"/>
      <c r="J5" s="7"/>
      <c r="K5" s="7"/>
      <c r="L5" s="2" t="s">
        <v>18</v>
      </c>
      <c r="M5" s="7">
        <f t="shared" si="0"/>
        <v>0</v>
      </c>
      <c r="N5" s="2" t="s">
        <v>20</v>
      </c>
      <c r="O5" s="7">
        <f t="shared" si="1"/>
        <v>0</v>
      </c>
      <c r="P5" s="7">
        <f t="shared" si="2"/>
        <v>0</v>
      </c>
      <c r="Q5" s="2" t="s">
        <v>48</v>
      </c>
      <c r="R5" s="3"/>
      <c r="AC5" s="2" t="s">
        <v>40</v>
      </c>
    </row>
    <row r="6" spans="1:30" ht="54.75" x14ac:dyDescent="0.2">
      <c r="A6" s="3">
        <v>45328</v>
      </c>
      <c r="B6" s="2" t="s">
        <v>138</v>
      </c>
      <c r="C6" s="2" t="s">
        <v>139</v>
      </c>
      <c r="D6" s="2" t="s">
        <v>140</v>
      </c>
      <c r="E6" s="2" t="s">
        <v>141</v>
      </c>
      <c r="F6" s="5">
        <v>80000</v>
      </c>
      <c r="G6" s="7"/>
      <c r="H6" s="2"/>
      <c r="I6" s="7"/>
      <c r="J6" s="7"/>
      <c r="K6" s="7"/>
      <c r="L6" s="2" t="s">
        <v>18</v>
      </c>
      <c r="M6" s="7">
        <f t="shared" si="0"/>
        <v>80000</v>
      </c>
      <c r="N6" s="2" t="s">
        <v>20</v>
      </c>
      <c r="O6" s="7">
        <f t="shared" si="1"/>
        <v>40000</v>
      </c>
      <c r="P6" s="7">
        <f t="shared" si="2"/>
        <v>40000</v>
      </c>
      <c r="Q6" s="2" t="s">
        <v>19</v>
      </c>
      <c r="R6" s="3">
        <v>45328</v>
      </c>
      <c r="AC6" s="2" t="s">
        <v>31</v>
      </c>
    </row>
    <row r="7" spans="1:30" ht="41.25" x14ac:dyDescent="0.2">
      <c r="A7" s="3">
        <v>45329</v>
      </c>
      <c r="B7" s="2" t="s">
        <v>142</v>
      </c>
      <c r="C7" s="2" t="s">
        <v>143</v>
      </c>
      <c r="D7" s="2" t="s">
        <v>46</v>
      </c>
      <c r="E7" s="2" t="s">
        <v>144</v>
      </c>
      <c r="F7" s="5"/>
      <c r="G7" s="7">
        <v>617721</v>
      </c>
      <c r="H7" s="2" t="s">
        <v>145</v>
      </c>
      <c r="I7" s="7">
        <v>130600</v>
      </c>
      <c r="J7" s="7">
        <v>123500</v>
      </c>
      <c r="K7" s="7"/>
      <c r="L7" s="2" t="s">
        <v>24</v>
      </c>
      <c r="M7" s="7">
        <f t="shared" si="0"/>
        <v>487121</v>
      </c>
      <c r="N7" s="2" t="s">
        <v>20</v>
      </c>
      <c r="O7" s="7">
        <f t="shared" si="1"/>
        <v>243560.5</v>
      </c>
      <c r="P7" s="7">
        <f t="shared" si="2"/>
        <v>367060.5</v>
      </c>
      <c r="Q7" s="2"/>
      <c r="R7" s="3"/>
      <c r="AC7" s="2" t="s">
        <v>48</v>
      </c>
    </row>
    <row r="8" spans="1:30" x14ac:dyDescent="0.2">
      <c r="A8" s="3">
        <v>45329</v>
      </c>
      <c r="B8" s="2" t="s">
        <v>146</v>
      </c>
      <c r="C8" s="2"/>
      <c r="D8" s="2" t="s">
        <v>147</v>
      </c>
      <c r="E8" s="2" t="s">
        <v>148</v>
      </c>
      <c r="F8" s="5"/>
      <c r="G8" s="7">
        <v>50000</v>
      </c>
      <c r="H8" s="2"/>
      <c r="I8" s="7"/>
      <c r="J8" s="7"/>
      <c r="K8" s="7"/>
      <c r="L8" s="2" t="s">
        <v>24</v>
      </c>
      <c r="M8" s="7">
        <f t="shared" si="0"/>
        <v>50000</v>
      </c>
      <c r="N8" s="2" t="s">
        <v>20</v>
      </c>
      <c r="O8" s="7">
        <f t="shared" si="1"/>
        <v>25000</v>
      </c>
      <c r="P8" s="7">
        <f t="shared" si="2"/>
        <v>25000</v>
      </c>
      <c r="Q8" s="2" t="s">
        <v>19</v>
      </c>
      <c r="R8" s="3">
        <v>45336</v>
      </c>
    </row>
    <row r="9" spans="1:30" ht="54.75" x14ac:dyDescent="0.2">
      <c r="A9" s="3">
        <v>45330</v>
      </c>
      <c r="B9" s="2" t="s">
        <v>138</v>
      </c>
      <c r="C9" s="2" t="s">
        <v>139</v>
      </c>
      <c r="D9" s="2" t="s">
        <v>46</v>
      </c>
      <c r="E9" s="2" t="s">
        <v>149</v>
      </c>
      <c r="F9" s="5"/>
      <c r="G9" s="7"/>
      <c r="H9" s="2"/>
      <c r="I9" s="7"/>
      <c r="J9" s="7"/>
      <c r="K9" s="7"/>
      <c r="L9" s="2"/>
      <c r="M9" s="7">
        <f t="shared" si="0"/>
        <v>0</v>
      </c>
      <c r="N9" s="2" t="s">
        <v>20</v>
      </c>
      <c r="O9" s="7">
        <f t="shared" si="1"/>
        <v>0</v>
      </c>
      <c r="P9" s="7">
        <f t="shared" si="2"/>
        <v>0</v>
      </c>
      <c r="Q9" s="2" t="s">
        <v>25</v>
      </c>
      <c r="R9" s="3">
        <v>45328</v>
      </c>
    </row>
    <row r="10" spans="1:30" ht="27.75" x14ac:dyDescent="0.2">
      <c r="A10" s="3">
        <v>45331</v>
      </c>
      <c r="B10" s="2" t="s">
        <v>150</v>
      </c>
      <c r="C10" s="2" t="s">
        <v>151</v>
      </c>
      <c r="D10" s="2" t="s">
        <v>46</v>
      </c>
      <c r="E10" s="2" t="s">
        <v>152</v>
      </c>
      <c r="F10" s="5"/>
      <c r="G10" s="7">
        <v>160000</v>
      </c>
      <c r="H10" s="2"/>
      <c r="I10" s="7"/>
      <c r="J10" s="7">
        <v>30400</v>
      </c>
      <c r="K10" s="7"/>
      <c r="L10" s="2" t="s">
        <v>18</v>
      </c>
      <c r="M10" s="7">
        <f t="shared" si="0"/>
        <v>160000</v>
      </c>
      <c r="N10" s="2" t="s">
        <v>20</v>
      </c>
      <c r="O10" s="7">
        <f t="shared" si="1"/>
        <v>80000</v>
      </c>
      <c r="P10" s="7">
        <f t="shared" si="2"/>
        <v>110400</v>
      </c>
      <c r="Q10" s="2" t="s">
        <v>19</v>
      </c>
      <c r="R10" s="3">
        <v>45404</v>
      </c>
    </row>
    <row r="11" spans="1:30" ht="27.75" x14ac:dyDescent="0.2">
      <c r="A11" s="3">
        <v>45331</v>
      </c>
      <c r="B11" s="2" t="s">
        <v>153</v>
      </c>
      <c r="C11" s="2" t="s">
        <v>154</v>
      </c>
      <c r="D11" s="2" t="s">
        <v>155</v>
      </c>
      <c r="E11" s="2" t="s">
        <v>156</v>
      </c>
      <c r="F11" s="5">
        <v>60000</v>
      </c>
      <c r="G11" s="7"/>
      <c r="H11" s="2"/>
      <c r="I11" s="7"/>
      <c r="J11" s="7"/>
      <c r="K11" s="7"/>
      <c r="L11" s="2" t="s">
        <v>24</v>
      </c>
      <c r="M11" s="7">
        <f t="shared" si="0"/>
        <v>60000</v>
      </c>
      <c r="N11" s="2" t="s">
        <v>20</v>
      </c>
      <c r="O11" s="7">
        <f t="shared" si="1"/>
        <v>30000</v>
      </c>
      <c r="P11" s="7">
        <f t="shared" si="2"/>
        <v>30000</v>
      </c>
      <c r="Q11" s="2" t="s">
        <v>19</v>
      </c>
      <c r="R11" s="3">
        <v>45336</v>
      </c>
    </row>
    <row r="12" spans="1:30" ht="54.75" x14ac:dyDescent="0.2">
      <c r="A12" s="3">
        <v>45334</v>
      </c>
      <c r="B12" s="2" t="s">
        <v>157</v>
      </c>
      <c r="C12" s="2" t="s">
        <v>158</v>
      </c>
      <c r="D12" s="2" t="s">
        <v>159</v>
      </c>
      <c r="E12" s="2" t="s">
        <v>160</v>
      </c>
      <c r="F12" s="5">
        <v>40000</v>
      </c>
      <c r="G12" s="7"/>
      <c r="H12" s="2"/>
      <c r="I12" s="7"/>
      <c r="J12" s="7"/>
      <c r="K12" s="7"/>
      <c r="L12" s="2" t="s">
        <v>18</v>
      </c>
      <c r="M12" s="7">
        <f t="shared" si="0"/>
        <v>40000</v>
      </c>
      <c r="N12" s="2" t="s">
        <v>20</v>
      </c>
      <c r="O12" s="7">
        <f t="shared" si="1"/>
        <v>20000</v>
      </c>
      <c r="P12" s="7">
        <f t="shared" si="2"/>
        <v>20000</v>
      </c>
      <c r="Q12" s="2" t="s">
        <v>19</v>
      </c>
      <c r="R12" s="3">
        <v>45342</v>
      </c>
    </row>
    <row r="13" spans="1:30" x14ac:dyDescent="0.2">
      <c r="A13" s="3">
        <v>45335</v>
      </c>
      <c r="B13" s="2" t="s">
        <v>161</v>
      </c>
      <c r="C13" s="2" t="s">
        <v>162</v>
      </c>
      <c r="D13" s="2" t="s">
        <v>163</v>
      </c>
      <c r="E13" s="2" t="s">
        <v>164</v>
      </c>
      <c r="F13" s="5"/>
      <c r="G13" s="7">
        <v>120000</v>
      </c>
      <c r="H13" s="2"/>
      <c r="I13" s="7"/>
      <c r="J13" s="7"/>
      <c r="K13" s="7"/>
      <c r="L13" s="2" t="s">
        <v>24</v>
      </c>
      <c r="M13" s="7">
        <f t="shared" si="0"/>
        <v>120000</v>
      </c>
      <c r="N13" s="2" t="s">
        <v>20</v>
      </c>
      <c r="O13" s="7">
        <f t="shared" si="1"/>
        <v>60000</v>
      </c>
      <c r="P13" s="7">
        <f t="shared" si="2"/>
        <v>60000</v>
      </c>
      <c r="Q13" s="2" t="s">
        <v>19</v>
      </c>
      <c r="R13" s="3">
        <v>45336</v>
      </c>
    </row>
    <row r="14" spans="1:30" ht="27.75" x14ac:dyDescent="0.2">
      <c r="A14" s="3">
        <v>45336</v>
      </c>
      <c r="B14" s="2" t="s">
        <v>165</v>
      </c>
      <c r="C14" s="2" t="s">
        <v>166</v>
      </c>
      <c r="D14" s="2" t="s">
        <v>167</v>
      </c>
      <c r="E14" s="2" t="s">
        <v>152</v>
      </c>
      <c r="F14" s="5"/>
      <c r="G14" s="7">
        <v>160000</v>
      </c>
      <c r="H14" s="2" t="s">
        <v>168</v>
      </c>
      <c r="I14" s="7">
        <v>2100</v>
      </c>
      <c r="J14" s="7">
        <v>30400</v>
      </c>
      <c r="K14" s="7"/>
      <c r="L14" s="2" t="s">
        <v>24</v>
      </c>
      <c r="M14" s="7">
        <f t="shared" si="0"/>
        <v>157900</v>
      </c>
      <c r="N14" s="2" t="s">
        <v>20</v>
      </c>
      <c r="O14" s="7">
        <f t="shared" si="1"/>
        <v>78950</v>
      </c>
      <c r="P14" s="7">
        <f t="shared" si="2"/>
        <v>109350</v>
      </c>
      <c r="Q14" s="2" t="s">
        <v>19</v>
      </c>
      <c r="R14" s="3">
        <v>45336</v>
      </c>
    </row>
    <row r="15" spans="1:30" x14ac:dyDescent="0.2">
      <c r="A15" s="3">
        <v>45336</v>
      </c>
      <c r="B15" s="2" t="s">
        <v>169</v>
      </c>
      <c r="C15" s="2" t="s">
        <v>170</v>
      </c>
      <c r="D15" s="2" t="s">
        <v>171</v>
      </c>
      <c r="E15" s="2" t="s">
        <v>172</v>
      </c>
      <c r="F15" s="5"/>
      <c r="G15" s="7">
        <v>140000</v>
      </c>
      <c r="H15" s="2"/>
      <c r="I15" s="7"/>
      <c r="J15" s="7"/>
      <c r="K15" s="7"/>
      <c r="L15" s="2" t="s">
        <v>24</v>
      </c>
      <c r="M15" s="7">
        <f t="shared" si="0"/>
        <v>140000</v>
      </c>
      <c r="N15" s="2" t="s">
        <v>20</v>
      </c>
      <c r="O15" s="7">
        <f t="shared" si="1"/>
        <v>70000</v>
      </c>
      <c r="P15" s="7">
        <f t="shared" si="2"/>
        <v>70000</v>
      </c>
      <c r="Q15" s="2"/>
      <c r="R15" s="3"/>
    </row>
    <row r="16" spans="1:30" x14ac:dyDescent="0.2">
      <c r="A16" s="3">
        <v>45337</v>
      </c>
      <c r="B16" s="2" t="s">
        <v>173</v>
      </c>
      <c r="C16" s="2" t="s">
        <v>174</v>
      </c>
      <c r="D16" s="2" t="s">
        <v>29</v>
      </c>
      <c r="E16" s="2" t="s">
        <v>175</v>
      </c>
      <c r="F16" s="5"/>
      <c r="G16" s="7">
        <v>100000</v>
      </c>
      <c r="H16" s="2"/>
      <c r="I16" s="7"/>
      <c r="J16" s="7"/>
      <c r="K16" s="7"/>
      <c r="L16" s="2" t="s">
        <v>18</v>
      </c>
      <c r="M16" s="7">
        <f t="shared" si="0"/>
        <v>100000</v>
      </c>
      <c r="N16" s="2" t="s">
        <v>20</v>
      </c>
      <c r="O16" s="7">
        <f t="shared" si="1"/>
        <v>50000</v>
      </c>
      <c r="P16" s="7">
        <f t="shared" si="2"/>
        <v>50000</v>
      </c>
      <c r="Q16" s="2" t="s">
        <v>19</v>
      </c>
      <c r="R16" s="3"/>
    </row>
    <row r="17" spans="1:18" ht="27.75" x14ac:dyDescent="0.2">
      <c r="A17" s="3">
        <v>45337</v>
      </c>
      <c r="B17" s="2" t="s">
        <v>176</v>
      </c>
      <c r="C17" s="2"/>
      <c r="D17" s="2" t="s">
        <v>65</v>
      </c>
      <c r="E17" s="2" t="s">
        <v>177</v>
      </c>
      <c r="F17" s="5"/>
      <c r="G17" s="7"/>
      <c r="H17" s="2"/>
      <c r="I17" s="7"/>
      <c r="J17" s="7"/>
      <c r="K17" s="7"/>
      <c r="L17" s="2"/>
      <c r="M17" s="7">
        <f t="shared" si="0"/>
        <v>0</v>
      </c>
      <c r="N17" s="2"/>
      <c r="O17" s="7" t="str">
        <f t="shared" si="1"/>
        <v/>
      </c>
      <c r="P17" s="7">
        <f t="shared" si="2"/>
        <v>0</v>
      </c>
      <c r="Q17" s="2" t="s">
        <v>37</v>
      </c>
      <c r="R17" s="3"/>
    </row>
    <row r="18" spans="1:18" ht="27.75" x14ac:dyDescent="0.2">
      <c r="A18" s="3">
        <v>45338</v>
      </c>
      <c r="B18" s="2" t="s">
        <v>178</v>
      </c>
      <c r="C18" s="2" t="s">
        <v>179</v>
      </c>
      <c r="D18" s="2" t="s">
        <v>180</v>
      </c>
      <c r="E18" s="2" t="s">
        <v>181</v>
      </c>
      <c r="F18" s="5">
        <v>50000</v>
      </c>
      <c r="G18" s="7"/>
      <c r="H18" s="2" t="s">
        <v>168</v>
      </c>
      <c r="I18" s="7">
        <v>3500</v>
      </c>
      <c r="J18" s="7">
        <v>9500</v>
      </c>
      <c r="K18" s="7"/>
      <c r="L18" s="2" t="s">
        <v>24</v>
      </c>
      <c r="M18" s="7">
        <f t="shared" si="0"/>
        <v>46500</v>
      </c>
      <c r="N18" s="2" t="s">
        <v>20</v>
      </c>
      <c r="O18" s="7">
        <f t="shared" si="1"/>
        <v>23250</v>
      </c>
      <c r="P18" s="7">
        <f t="shared" si="2"/>
        <v>32750</v>
      </c>
      <c r="Q18" s="2"/>
      <c r="R18" s="3"/>
    </row>
    <row r="19" spans="1:18" x14ac:dyDescent="0.2">
      <c r="A19" s="3">
        <v>45338</v>
      </c>
      <c r="B19" s="2" t="s">
        <v>182</v>
      </c>
      <c r="C19" s="2" t="s">
        <v>183</v>
      </c>
      <c r="D19" s="2">
        <v>201</v>
      </c>
      <c r="E19" s="2" t="s">
        <v>184</v>
      </c>
      <c r="F19" s="5"/>
      <c r="G19" s="7">
        <v>120000</v>
      </c>
      <c r="H19" s="2"/>
      <c r="I19" s="7"/>
      <c r="J19" s="7"/>
      <c r="K19" s="7"/>
      <c r="L19" s="2" t="s">
        <v>24</v>
      </c>
      <c r="M19" s="7">
        <f t="shared" si="0"/>
        <v>120000</v>
      </c>
      <c r="N19" s="2" t="s">
        <v>20</v>
      </c>
      <c r="O19" s="7">
        <f t="shared" si="1"/>
        <v>60000</v>
      </c>
      <c r="P19" s="7">
        <f t="shared" si="2"/>
        <v>60000</v>
      </c>
      <c r="Q19" s="2"/>
      <c r="R19" s="3"/>
    </row>
    <row r="20" spans="1:18" x14ac:dyDescent="0.2">
      <c r="A20" s="3">
        <v>45338</v>
      </c>
      <c r="B20" s="2" t="s">
        <v>185</v>
      </c>
      <c r="C20" s="2" t="s">
        <v>186</v>
      </c>
      <c r="D20" s="2" t="s">
        <v>187</v>
      </c>
      <c r="E20" s="2" t="s">
        <v>188</v>
      </c>
      <c r="F20" s="5"/>
      <c r="G20" s="7">
        <v>420000</v>
      </c>
      <c r="H20" s="2" t="s">
        <v>189</v>
      </c>
      <c r="I20" s="7">
        <v>20000</v>
      </c>
      <c r="J20" s="7">
        <v>79800</v>
      </c>
      <c r="K20" s="7"/>
      <c r="L20" s="2" t="s">
        <v>18</v>
      </c>
      <c r="M20" s="7">
        <f t="shared" si="0"/>
        <v>400000</v>
      </c>
      <c r="N20" s="2" t="s">
        <v>26</v>
      </c>
      <c r="O20" s="7">
        <f t="shared" si="1"/>
        <v>100000</v>
      </c>
      <c r="P20" s="7">
        <f t="shared" si="2"/>
        <v>279800</v>
      </c>
      <c r="Q20" s="2" t="s">
        <v>19</v>
      </c>
      <c r="R20" s="3">
        <v>45342</v>
      </c>
    </row>
    <row r="21" spans="1:18" ht="27.75" x14ac:dyDescent="0.2">
      <c r="A21" s="3">
        <v>45341</v>
      </c>
      <c r="B21" s="2" t="s">
        <v>190</v>
      </c>
      <c r="C21" s="2" t="s">
        <v>191</v>
      </c>
      <c r="D21" s="2" t="s">
        <v>46</v>
      </c>
      <c r="E21" s="2" t="s">
        <v>192</v>
      </c>
      <c r="F21" s="5">
        <v>40000</v>
      </c>
      <c r="G21" s="7"/>
      <c r="H21" s="2"/>
      <c r="I21" s="7"/>
      <c r="J21" s="7">
        <v>7600</v>
      </c>
      <c r="K21" s="7"/>
      <c r="L21" s="2" t="s">
        <v>24</v>
      </c>
      <c r="M21" s="7">
        <f t="shared" si="0"/>
        <v>40000</v>
      </c>
      <c r="N21" s="2" t="s">
        <v>20</v>
      </c>
      <c r="O21" s="7">
        <f t="shared" si="1"/>
        <v>20000</v>
      </c>
      <c r="P21" s="7">
        <f t="shared" si="2"/>
        <v>27600</v>
      </c>
      <c r="Q21" s="2"/>
      <c r="R21" s="3"/>
    </row>
    <row r="22" spans="1:18" ht="27.75" x14ac:dyDescent="0.2">
      <c r="A22" s="3">
        <v>45341</v>
      </c>
      <c r="B22" s="2" t="s">
        <v>193</v>
      </c>
      <c r="C22" s="2" t="s">
        <v>194</v>
      </c>
      <c r="D22" s="2">
        <v>301</v>
      </c>
      <c r="E22" s="2" t="s">
        <v>195</v>
      </c>
      <c r="F22" s="5"/>
      <c r="G22" s="7">
        <v>210000</v>
      </c>
      <c r="H22" s="2" t="s">
        <v>196</v>
      </c>
      <c r="I22" s="7">
        <v>45000</v>
      </c>
      <c r="J22" s="7"/>
      <c r="K22" s="7"/>
      <c r="L22" s="2" t="s">
        <v>18</v>
      </c>
      <c r="M22" s="7">
        <f t="shared" si="0"/>
        <v>165000</v>
      </c>
      <c r="N22" s="2" t="s">
        <v>20</v>
      </c>
      <c r="O22" s="7">
        <f t="shared" si="1"/>
        <v>82500</v>
      </c>
      <c r="P22" s="7">
        <f t="shared" si="2"/>
        <v>82500</v>
      </c>
      <c r="Q22" s="2" t="s">
        <v>19</v>
      </c>
      <c r="R22" s="3">
        <v>45341</v>
      </c>
    </row>
    <row r="23" spans="1:18" ht="27.75" x14ac:dyDescent="0.2">
      <c r="A23" s="3">
        <v>45342</v>
      </c>
      <c r="B23" s="2" t="s">
        <v>197</v>
      </c>
      <c r="C23" s="2" t="s">
        <v>198</v>
      </c>
      <c r="D23" s="2" t="s">
        <v>199</v>
      </c>
      <c r="E23" s="2" t="s">
        <v>200</v>
      </c>
      <c r="F23" s="5">
        <v>40000</v>
      </c>
      <c r="G23" s="7"/>
      <c r="H23" s="2"/>
      <c r="I23" s="7"/>
      <c r="J23" s="7">
        <v>7600</v>
      </c>
      <c r="K23" s="7"/>
      <c r="L23" s="2" t="s">
        <v>24</v>
      </c>
      <c r="M23" s="7">
        <f t="shared" si="0"/>
        <v>40000</v>
      </c>
      <c r="N23" s="2" t="s">
        <v>20</v>
      </c>
      <c r="O23" s="7">
        <f t="shared" si="1"/>
        <v>20000</v>
      </c>
      <c r="P23" s="7">
        <f t="shared" si="2"/>
        <v>27600</v>
      </c>
      <c r="Q23" s="2"/>
      <c r="R23" s="3"/>
    </row>
    <row r="24" spans="1:18" ht="27.75" x14ac:dyDescent="0.2">
      <c r="A24" s="3">
        <v>45343</v>
      </c>
      <c r="B24" s="2" t="s">
        <v>201</v>
      </c>
      <c r="C24" s="2" t="s">
        <v>202</v>
      </c>
      <c r="D24" s="2" t="s">
        <v>29</v>
      </c>
      <c r="E24" s="2" t="s">
        <v>203</v>
      </c>
      <c r="F24" s="5">
        <v>90000</v>
      </c>
      <c r="G24" s="7"/>
      <c r="H24" s="2"/>
      <c r="I24" s="7"/>
      <c r="J24" s="7">
        <v>17100</v>
      </c>
      <c r="K24" s="7"/>
      <c r="L24" s="2" t="s">
        <v>24</v>
      </c>
      <c r="M24" s="7">
        <f t="shared" si="0"/>
        <v>90000</v>
      </c>
      <c r="N24" s="2" t="s">
        <v>20</v>
      </c>
      <c r="O24" s="7">
        <f t="shared" si="1"/>
        <v>45000</v>
      </c>
      <c r="P24" s="7">
        <f t="shared" si="2"/>
        <v>62100</v>
      </c>
      <c r="Q24" s="2"/>
      <c r="R24" s="3"/>
    </row>
    <row r="25" spans="1:18" ht="54.75" x14ac:dyDescent="0.2">
      <c r="A25" s="3">
        <v>45343</v>
      </c>
      <c r="B25" s="2" t="s">
        <v>204</v>
      </c>
      <c r="C25" s="2" t="s">
        <v>205</v>
      </c>
      <c r="D25" s="2" t="s">
        <v>29</v>
      </c>
      <c r="E25" s="2" t="s">
        <v>206</v>
      </c>
      <c r="F25" s="5"/>
      <c r="G25" s="7"/>
      <c r="H25" s="2"/>
      <c r="I25" s="7"/>
      <c r="J25" s="7"/>
      <c r="K25" s="7"/>
      <c r="L25" s="2"/>
      <c r="M25" s="7">
        <f t="shared" si="0"/>
        <v>0</v>
      </c>
      <c r="N25" s="2"/>
      <c r="O25" s="7" t="str">
        <f t="shared" si="1"/>
        <v/>
      </c>
      <c r="P25" s="7">
        <f t="shared" si="2"/>
        <v>0</v>
      </c>
      <c r="Q25" s="2" t="s">
        <v>32</v>
      </c>
      <c r="R25" s="3"/>
    </row>
    <row r="26" spans="1:18" ht="27.75" x14ac:dyDescent="0.2">
      <c r="A26" s="3">
        <v>45344</v>
      </c>
      <c r="B26" s="2" t="s">
        <v>207</v>
      </c>
      <c r="C26" s="2" t="s">
        <v>208</v>
      </c>
      <c r="D26" s="2" t="s">
        <v>29</v>
      </c>
      <c r="E26" s="2" t="s">
        <v>209</v>
      </c>
      <c r="F26" s="5"/>
      <c r="G26" s="7">
        <v>180000</v>
      </c>
      <c r="H26" s="2"/>
      <c r="I26" s="7"/>
      <c r="J26" s="7"/>
      <c r="K26" s="7"/>
      <c r="L26" s="2" t="s">
        <v>24</v>
      </c>
      <c r="M26" s="7">
        <f t="shared" si="0"/>
        <v>180000</v>
      </c>
      <c r="N26" s="2" t="s">
        <v>20</v>
      </c>
      <c r="O26" s="7">
        <f t="shared" si="1"/>
        <v>90000</v>
      </c>
      <c r="P26" s="7">
        <f t="shared" si="2"/>
        <v>90000</v>
      </c>
      <c r="Q26" s="2"/>
      <c r="R26" s="3"/>
    </row>
    <row r="27" spans="1:18" ht="54.75" x14ac:dyDescent="0.2">
      <c r="A27" s="3">
        <v>45345</v>
      </c>
      <c r="B27" s="2" t="s">
        <v>204</v>
      </c>
      <c r="C27" s="2" t="s">
        <v>205</v>
      </c>
      <c r="D27" s="2" t="s">
        <v>29</v>
      </c>
      <c r="E27" s="2" t="s">
        <v>210</v>
      </c>
      <c r="F27" s="5"/>
      <c r="G27" s="7">
        <v>357200</v>
      </c>
      <c r="H27" s="2" t="s">
        <v>211</v>
      </c>
      <c r="I27" s="7">
        <v>11500</v>
      </c>
      <c r="J27" s="7"/>
      <c r="K27" s="7"/>
      <c r="L27" s="2" t="s">
        <v>18</v>
      </c>
      <c r="M27" s="7">
        <f t="shared" si="0"/>
        <v>345700</v>
      </c>
      <c r="N27" s="2" t="s">
        <v>26</v>
      </c>
      <c r="O27" s="7">
        <f t="shared" si="1"/>
        <v>86425</v>
      </c>
      <c r="P27" s="7">
        <f t="shared" si="2"/>
        <v>172850</v>
      </c>
      <c r="Q27" s="2" t="s">
        <v>19</v>
      </c>
      <c r="R27" s="3">
        <v>45349</v>
      </c>
    </row>
    <row r="28" spans="1:18" x14ac:dyDescent="0.2">
      <c r="A28" s="3">
        <v>45349</v>
      </c>
      <c r="B28" s="2" t="s">
        <v>212</v>
      </c>
      <c r="C28" s="2" t="s">
        <v>213</v>
      </c>
      <c r="D28" s="2" t="s">
        <v>214</v>
      </c>
      <c r="E28" s="2" t="s">
        <v>215</v>
      </c>
      <c r="F28" s="5"/>
      <c r="G28" s="7"/>
      <c r="H28" s="2"/>
      <c r="I28" s="7"/>
      <c r="J28" s="7"/>
      <c r="K28" s="7"/>
      <c r="L28" s="2"/>
      <c r="M28" s="7">
        <f t="shared" si="0"/>
        <v>0</v>
      </c>
      <c r="N28" s="2"/>
      <c r="O28" s="7" t="str">
        <f t="shared" si="1"/>
        <v/>
      </c>
      <c r="P28" s="7">
        <f t="shared" si="2"/>
        <v>0</v>
      </c>
      <c r="Q28" s="2" t="s">
        <v>32</v>
      </c>
      <c r="R28" s="3"/>
    </row>
    <row r="29" spans="1:18" x14ac:dyDescent="0.2">
      <c r="A29" s="3">
        <v>45349</v>
      </c>
      <c r="B29" s="2" t="s">
        <v>216</v>
      </c>
      <c r="C29" s="2" t="s">
        <v>217</v>
      </c>
      <c r="D29" s="2" t="s">
        <v>29</v>
      </c>
      <c r="E29" s="2" t="s">
        <v>218</v>
      </c>
      <c r="F29" s="5"/>
      <c r="G29" s="7"/>
      <c r="H29" s="2"/>
      <c r="I29" s="7"/>
      <c r="J29" s="7"/>
      <c r="K29" s="7"/>
      <c r="L29" s="2"/>
      <c r="M29" s="7">
        <f t="shared" si="0"/>
        <v>0</v>
      </c>
      <c r="N29" s="2"/>
      <c r="O29" s="7" t="str">
        <f t="shared" si="1"/>
        <v/>
      </c>
      <c r="P29" s="7">
        <f t="shared" si="2"/>
        <v>0</v>
      </c>
      <c r="Q29" s="2" t="s">
        <v>40</v>
      </c>
      <c r="R29" s="3"/>
    </row>
    <row r="30" spans="1:18" ht="27.75" x14ac:dyDescent="0.2">
      <c r="A30" s="3">
        <v>45350</v>
      </c>
      <c r="B30" s="2" t="s">
        <v>153</v>
      </c>
      <c r="C30" s="2" t="s">
        <v>154</v>
      </c>
      <c r="D30" s="2">
        <v>501</v>
      </c>
      <c r="E30" s="2" t="s">
        <v>219</v>
      </c>
      <c r="F30" s="5"/>
      <c r="G30" s="7">
        <v>970000</v>
      </c>
      <c r="H30" s="2" t="s">
        <v>220</v>
      </c>
      <c r="I30" s="7">
        <v>89600</v>
      </c>
      <c r="J30" s="7">
        <v>184300</v>
      </c>
      <c r="K30" s="7"/>
      <c r="L30" s="2" t="s">
        <v>18</v>
      </c>
      <c r="M30" s="7">
        <f t="shared" si="0"/>
        <v>880400</v>
      </c>
      <c r="N30" s="2" t="s">
        <v>20</v>
      </c>
      <c r="O30" s="7">
        <f t="shared" si="1"/>
        <v>440200</v>
      </c>
      <c r="P30" s="7">
        <f t="shared" si="2"/>
        <v>624500</v>
      </c>
      <c r="Q30" s="2" t="s">
        <v>19</v>
      </c>
      <c r="R30" s="3">
        <v>45352</v>
      </c>
    </row>
    <row r="31" spans="1:18" ht="27.75" x14ac:dyDescent="0.2">
      <c r="A31" s="3">
        <v>45351</v>
      </c>
      <c r="B31" s="2" t="s">
        <v>221</v>
      </c>
      <c r="C31" s="2" t="s">
        <v>222</v>
      </c>
      <c r="D31" s="2" t="s">
        <v>29</v>
      </c>
      <c r="E31" s="2" t="s">
        <v>223</v>
      </c>
      <c r="F31" s="5"/>
      <c r="G31" s="7"/>
      <c r="H31" s="2"/>
      <c r="I31" s="7"/>
      <c r="J31" s="7"/>
      <c r="K31" s="7"/>
      <c r="L31" s="2"/>
      <c r="M31" s="7">
        <f t="shared" si="0"/>
        <v>0</v>
      </c>
      <c r="N31" s="2"/>
      <c r="O31" s="7" t="str">
        <f t="shared" si="1"/>
        <v/>
      </c>
      <c r="P31" s="7">
        <f t="shared" si="2"/>
        <v>0</v>
      </c>
      <c r="Q31" s="2" t="s">
        <v>40</v>
      </c>
      <c r="R31" s="3"/>
    </row>
    <row r="32" spans="1:18" ht="27.75" x14ac:dyDescent="0.2">
      <c r="A32" s="3">
        <v>45351</v>
      </c>
      <c r="B32" s="2" t="s">
        <v>224</v>
      </c>
      <c r="C32" s="2" t="s">
        <v>225</v>
      </c>
      <c r="D32" s="2" t="s">
        <v>29</v>
      </c>
      <c r="E32" s="2" t="s">
        <v>226</v>
      </c>
      <c r="F32" s="5"/>
      <c r="G32" s="7"/>
      <c r="H32" s="2"/>
      <c r="I32" s="7"/>
      <c r="J32" s="7"/>
      <c r="K32" s="7"/>
      <c r="L32" s="2"/>
      <c r="M32" s="7">
        <f t="shared" si="0"/>
        <v>0</v>
      </c>
      <c r="N32" s="2"/>
      <c r="O32" s="7" t="str">
        <f t="shared" si="1"/>
        <v/>
      </c>
      <c r="P32" s="7">
        <f t="shared" si="2"/>
        <v>0</v>
      </c>
      <c r="Q32" s="2" t="s">
        <v>32</v>
      </c>
      <c r="R32" s="3"/>
    </row>
    <row r="33" spans="1:18" x14ac:dyDescent="0.2">
      <c r="A33" s="3"/>
      <c r="B33" s="2"/>
      <c r="C33" s="2"/>
      <c r="D33" s="2"/>
      <c r="E33" s="2"/>
      <c r="F33" s="5"/>
      <c r="G33" s="7"/>
      <c r="H33" s="2"/>
      <c r="I33" s="7"/>
      <c r="J33" s="7"/>
      <c r="K33" s="7"/>
      <c r="L33" s="2"/>
      <c r="M33" s="7">
        <f t="shared" si="0"/>
        <v>0</v>
      </c>
      <c r="N33" s="2"/>
      <c r="O33" s="7" t="str">
        <f t="shared" si="1"/>
        <v/>
      </c>
      <c r="P33" s="7">
        <f t="shared" si="2"/>
        <v>0</v>
      </c>
      <c r="Q33" s="2"/>
      <c r="R33" s="3"/>
    </row>
    <row r="34" spans="1:18" x14ac:dyDescent="0.2">
      <c r="A34" s="3"/>
      <c r="B34" s="2"/>
      <c r="C34" s="2"/>
      <c r="D34" s="2"/>
      <c r="E34" s="2"/>
      <c r="F34" s="5"/>
      <c r="G34" s="7"/>
      <c r="H34" s="2"/>
      <c r="I34" s="7"/>
      <c r="J34" s="7"/>
      <c r="K34" s="7"/>
      <c r="L34" s="2"/>
      <c r="M34" s="7">
        <f t="shared" si="0"/>
        <v>0</v>
      </c>
      <c r="N34" s="2"/>
      <c r="O34" s="7" t="str">
        <f t="shared" si="1"/>
        <v/>
      </c>
      <c r="P34" s="7">
        <f t="shared" si="2"/>
        <v>0</v>
      </c>
      <c r="Q34" s="2"/>
      <c r="R34" s="3"/>
    </row>
    <row r="35" spans="1:18" x14ac:dyDescent="0.2">
      <c r="A35" s="3"/>
      <c r="B35" s="2"/>
      <c r="C35" s="2"/>
      <c r="D35" s="2"/>
      <c r="E35" s="2"/>
      <c r="F35" s="5"/>
      <c r="G35" s="7"/>
      <c r="H35" s="2"/>
      <c r="I35" s="7"/>
      <c r="J35" s="7"/>
      <c r="K35" s="7"/>
      <c r="L35" s="2"/>
      <c r="M35" s="7">
        <f t="shared" si="0"/>
        <v>0</v>
      </c>
      <c r="N35" s="2"/>
      <c r="O35" s="7" t="str">
        <f t="shared" si="1"/>
        <v/>
      </c>
      <c r="P35" s="7">
        <f t="shared" si="2"/>
        <v>0</v>
      </c>
      <c r="Q35" s="2"/>
      <c r="R35" s="3"/>
    </row>
    <row r="36" spans="1:18" x14ac:dyDescent="0.2">
      <c r="A36" s="3"/>
      <c r="B36" s="2"/>
      <c r="C36" s="2"/>
      <c r="D36" s="2"/>
      <c r="E36" s="2"/>
      <c r="F36" s="5"/>
      <c r="G36" s="7"/>
      <c r="H36" s="2"/>
      <c r="I36" s="7"/>
      <c r="J36" s="7"/>
      <c r="K36" s="7"/>
      <c r="L36" s="2"/>
      <c r="M36" s="7">
        <f t="shared" si="0"/>
        <v>0</v>
      </c>
      <c r="N36" s="2"/>
      <c r="O36" s="7" t="str">
        <f t="shared" si="1"/>
        <v/>
      </c>
      <c r="P36" s="7">
        <f t="shared" si="2"/>
        <v>0</v>
      </c>
      <c r="Q36" s="2"/>
      <c r="R36" s="3"/>
    </row>
    <row r="37" spans="1:18" x14ac:dyDescent="0.2">
      <c r="A37" s="3"/>
      <c r="B37" s="2"/>
      <c r="C37" s="2"/>
      <c r="D37" s="2"/>
      <c r="E37" s="2"/>
      <c r="F37" s="5"/>
      <c r="G37" s="7"/>
      <c r="H37" s="2"/>
      <c r="I37" s="7"/>
      <c r="J37" s="7"/>
      <c r="K37" s="7"/>
      <c r="L37" s="2"/>
      <c r="M37" s="7">
        <f t="shared" si="0"/>
        <v>0</v>
      </c>
      <c r="N37" s="2"/>
      <c r="O37" s="7" t="str">
        <f t="shared" si="1"/>
        <v/>
      </c>
      <c r="P37" s="7">
        <f t="shared" si="2"/>
        <v>0</v>
      </c>
      <c r="Q37" s="2"/>
      <c r="R37" s="3"/>
    </row>
    <row r="38" spans="1:18" x14ac:dyDescent="0.2">
      <c r="A38" s="3"/>
      <c r="B38" s="2"/>
      <c r="C38" s="2"/>
      <c r="D38" s="2"/>
      <c r="E38" s="2"/>
      <c r="F38" s="5"/>
      <c r="G38" s="7"/>
      <c r="H38" s="2"/>
      <c r="I38" s="7"/>
      <c r="J38" s="7"/>
      <c r="K38" s="7"/>
      <c r="L38" s="2"/>
      <c r="M38" s="7">
        <f t="shared" si="0"/>
        <v>0</v>
      </c>
      <c r="N38" s="2"/>
      <c r="O38" s="7" t="str">
        <f t="shared" si="1"/>
        <v/>
      </c>
      <c r="P38" s="7">
        <f t="shared" si="2"/>
        <v>0</v>
      </c>
      <c r="Q38" s="2"/>
      <c r="R38" s="3"/>
    </row>
    <row r="39" spans="1:18" x14ac:dyDescent="0.2">
      <c r="A39" s="3"/>
      <c r="B39" s="2"/>
      <c r="C39" s="2"/>
      <c r="D39" s="2"/>
      <c r="E39" s="2"/>
      <c r="F39" s="5"/>
      <c r="G39" s="7"/>
      <c r="H39" s="2"/>
      <c r="I39" s="7"/>
      <c r="J39" s="7"/>
      <c r="K39" s="7"/>
      <c r="L39" s="2"/>
      <c r="M39" s="7">
        <f t="shared" si="0"/>
        <v>0</v>
      </c>
      <c r="N39" s="2"/>
      <c r="O39" s="7" t="str">
        <f t="shared" si="1"/>
        <v/>
      </c>
      <c r="P39" s="7">
        <f t="shared" si="2"/>
        <v>0</v>
      </c>
      <c r="Q39" s="2"/>
      <c r="R39" s="3"/>
    </row>
    <row r="40" spans="1:18" x14ac:dyDescent="0.2">
      <c r="A40" s="3"/>
      <c r="B40" s="2"/>
      <c r="C40" s="2"/>
      <c r="D40" s="2"/>
      <c r="E40" s="2"/>
      <c r="F40" s="5"/>
      <c r="G40" s="7"/>
      <c r="H40" s="2"/>
      <c r="I40" s="7"/>
      <c r="J40" s="7"/>
      <c r="K40" s="7"/>
      <c r="L40" s="2"/>
      <c r="M40" s="7">
        <f t="shared" si="0"/>
        <v>0</v>
      </c>
      <c r="N40" s="2"/>
      <c r="O40" s="7" t="str">
        <f t="shared" si="1"/>
        <v/>
      </c>
      <c r="P40" s="7">
        <f t="shared" si="2"/>
        <v>0</v>
      </c>
      <c r="Q40" s="2"/>
      <c r="R40" s="3"/>
    </row>
    <row r="41" spans="1:18" x14ac:dyDescent="0.2">
      <c r="A41" s="3"/>
      <c r="B41" s="2"/>
      <c r="C41" s="2"/>
      <c r="D41" s="2"/>
      <c r="E41" s="2"/>
      <c r="F41" s="5"/>
      <c r="G41" s="7"/>
      <c r="H41" s="2"/>
      <c r="I41" s="7"/>
      <c r="J41" s="7"/>
      <c r="K41" s="7"/>
      <c r="L41" s="2"/>
      <c r="M41" s="7">
        <f t="shared" si="0"/>
        <v>0</v>
      </c>
      <c r="N41" s="2"/>
      <c r="O41" s="7" t="str">
        <f t="shared" si="1"/>
        <v/>
      </c>
      <c r="P41" s="7">
        <f t="shared" si="2"/>
        <v>0</v>
      </c>
      <c r="Q41" s="2"/>
      <c r="R41" s="3"/>
    </row>
    <row r="42" spans="1:18" x14ac:dyDescent="0.2">
      <c r="A42" s="4" t="s">
        <v>128</v>
      </c>
      <c r="F42" s="13"/>
      <c r="R42" s="4">
        <f>SUBTOTAL(103,Tabla36[FECHA RELACIÓN SERVICIO])</f>
        <v>15</v>
      </c>
    </row>
  </sheetData>
  <conditionalFormatting sqref="B3">
    <cfRule type="expression" dxfId="173" priority="1">
      <formula>$Q3="COTIZACIÓN"</formula>
    </cfRule>
    <cfRule type="expression" dxfId="172" priority="2">
      <formula>$Q3="NO PAGARON DOMICILIO"</formula>
    </cfRule>
    <cfRule type="expression" dxfId="171" priority="3">
      <formula>$Q3="NO SE COBRA DOMICILIO"</formula>
    </cfRule>
    <cfRule type="expression" dxfId="170" priority="4">
      <formula>$Q3="GARANTIA"</formula>
    </cfRule>
    <cfRule type="expression" dxfId="169" priority="5">
      <formula>$Q3="CANCELADO"</formula>
    </cfRule>
    <cfRule type="expression" dxfId="168" priority="6">
      <formula>$Q3="YA RELACIOANADO"</formula>
    </cfRule>
  </conditionalFormatting>
  <conditionalFormatting sqref="B2:R2 A2:A41 D3:R3 B4:R41">
    <cfRule type="expression" dxfId="167" priority="13">
      <formula>$Q2="COTIZACIÓN"</formula>
    </cfRule>
    <cfRule type="expression" dxfId="166" priority="14">
      <formula>$Q2="NO PAGARON DOMICILIO"</formula>
    </cfRule>
    <cfRule type="expression" dxfId="165" priority="15">
      <formula>$Q2="NO SE COBRA DOMICILIO"</formula>
    </cfRule>
    <cfRule type="expression" dxfId="164" priority="16">
      <formula>$Q2="GARANTIA"</formula>
    </cfRule>
    <cfRule type="expression" dxfId="163" priority="17">
      <formula>$Q2="CANCELADO"</formula>
    </cfRule>
    <cfRule type="expression" dxfId="162" priority="18">
      <formula>$Q2="YA RELACIOANADO"</formula>
    </cfRule>
  </conditionalFormatting>
  <conditionalFormatting sqref="C3">
    <cfRule type="expression" dxfId="161" priority="7">
      <formula>$Q3="COTIZACIÓN"</formula>
    </cfRule>
    <cfRule type="expression" dxfId="160" priority="8">
      <formula>$Q3="NO PAGARON DOMICILIO"</formula>
    </cfRule>
    <cfRule type="expression" dxfId="159" priority="9">
      <formula>$Q3="NO SE COBRA DOMICILIO"</formula>
    </cfRule>
    <cfRule type="expression" dxfId="158" priority="10">
      <formula>$Q3="GARANTIA"</formula>
    </cfRule>
    <cfRule type="expression" dxfId="157" priority="11">
      <formula>$Q3="CANCELADO"</formula>
    </cfRule>
    <cfRule type="expression" dxfId="156" priority="12">
      <formula>$Q3="YA RELACIOANADO"</formula>
    </cfRule>
  </conditionalFormatting>
  <dataValidations count="3">
    <dataValidation type="list" allowBlank="1" showInputMessage="1" showErrorMessage="1" sqref="L2:L41" xr:uid="{00000000-0002-0000-0100-000000000000}">
      <formula1>$AB$1:$AB$2</formula1>
    </dataValidation>
    <dataValidation type="list" allowBlank="1" showInputMessage="1" showErrorMessage="1" sqref="Q2:Q41" xr:uid="{00000000-0002-0000-0100-000001000000}">
      <formula1>$AC$1:$AC$7</formula1>
    </dataValidation>
    <dataValidation type="list" allowBlank="1" showInputMessage="1" showErrorMessage="1" sqref="N2:N41" xr:uid="{00000000-0002-0000-0100-000002000000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D44"/>
  <sheetViews>
    <sheetView topLeftCell="A13" workbookViewId="0">
      <selection activeCell="C16" sqref="C16"/>
    </sheetView>
  </sheetViews>
  <sheetFormatPr defaultColWidth="10.625" defaultRowHeight="15" x14ac:dyDescent="0.2"/>
  <cols>
    <col min="1" max="1" width="29.59375" style="4" customWidth="1"/>
    <col min="2" max="2" width="27.3046875" customWidth="1"/>
    <col min="3" max="3" width="19.37109375" customWidth="1"/>
    <col min="4" max="4" width="19.90625" customWidth="1"/>
    <col min="5" max="5" width="42.5078125" style="11" customWidth="1"/>
    <col min="6" max="6" width="11.43359375" style="6" customWidth="1"/>
    <col min="7" max="7" width="14.390625" style="8" customWidth="1"/>
    <col min="8" max="8" width="27.0390625" customWidth="1"/>
    <col min="9" max="9" width="14.125" style="8" customWidth="1"/>
    <col min="10" max="11" width="13.046875" customWidth="1"/>
    <col min="12" max="12" width="21.65625" customWidth="1"/>
    <col min="13" max="13" width="13.046875" style="8" customWidth="1"/>
    <col min="14" max="16" width="13.046875" customWidth="1"/>
    <col min="17" max="17" width="21.65625" customWidth="1"/>
    <col min="18" max="18" width="37.6640625" style="4" customWidth="1"/>
    <col min="28" max="28" width="18.5625" style="1" customWidth="1"/>
    <col min="29" max="29" width="25.69140625" style="2" customWidth="1"/>
    <col min="30" max="30" width="11.43359375" style="2"/>
  </cols>
  <sheetData>
    <row r="1" spans="1:30" ht="27.75" x14ac:dyDescent="0.2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  <c r="G1" s="7" t="s">
        <v>6</v>
      </c>
      <c r="H1" s="2" t="s">
        <v>7</v>
      </c>
      <c r="I1" s="7" t="s">
        <v>8</v>
      </c>
      <c r="J1" s="7" t="s">
        <v>9</v>
      </c>
      <c r="K1" s="7" t="s">
        <v>10</v>
      </c>
      <c r="L1" s="2" t="s">
        <v>11</v>
      </c>
      <c r="M1" s="7" t="s">
        <v>12</v>
      </c>
      <c r="N1" s="2" t="s">
        <v>13</v>
      </c>
      <c r="O1" s="7" t="s">
        <v>14</v>
      </c>
      <c r="P1" s="7" t="s">
        <v>15</v>
      </c>
      <c r="Q1" s="2" t="s">
        <v>16</v>
      </c>
      <c r="R1" s="3" t="s">
        <v>17</v>
      </c>
      <c r="AB1" s="1" t="s">
        <v>18</v>
      </c>
      <c r="AC1" s="2" t="s">
        <v>19</v>
      </c>
      <c r="AD1" s="2" t="s">
        <v>20</v>
      </c>
    </row>
    <row r="2" spans="1:30" ht="27.75" x14ac:dyDescent="0.2">
      <c r="A2" s="3">
        <v>45352</v>
      </c>
      <c r="B2" s="2" t="s">
        <v>227</v>
      </c>
      <c r="C2" s="2" t="s">
        <v>228</v>
      </c>
      <c r="D2" s="2" t="s">
        <v>229</v>
      </c>
      <c r="E2" s="2" t="s">
        <v>230</v>
      </c>
      <c r="F2" s="5"/>
      <c r="G2" s="7"/>
      <c r="H2" s="2"/>
      <c r="I2" s="7"/>
      <c r="J2" s="7"/>
      <c r="K2" s="7"/>
      <c r="L2" s="2" t="s">
        <v>18</v>
      </c>
      <c r="M2" s="7">
        <f t="shared" ref="M2:M43" si="0">(F2+G2-I2-K2)</f>
        <v>0</v>
      </c>
      <c r="N2" s="2" t="s">
        <v>26</v>
      </c>
      <c r="O2" s="7">
        <f t="shared" ref="O2:O43" si="1">IF(N2="X25%",M2*0.25,IF(N2="X50%",M2/2,""))</f>
        <v>0</v>
      </c>
      <c r="P2" s="7">
        <f t="shared" ref="P2:P43" si="2">(M2/2+J2)</f>
        <v>0</v>
      </c>
      <c r="Q2" s="2" t="s">
        <v>48</v>
      </c>
      <c r="R2" s="3"/>
      <c r="AB2" s="1" t="s">
        <v>24</v>
      </c>
      <c r="AC2" s="2" t="s">
        <v>25</v>
      </c>
      <c r="AD2" s="2" t="s">
        <v>26</v>
      </c>
    </row>
    <row r="3" spans="1:30" x14ac:dyDescent="0.2">
      <c r="A3" s="3">
        <v>45355</v>
      </c>
      <c r="B3" s="2" t="s">
        <v>231</v>
      </c>
      <c r="C3" s="2" t="s">
        <v>232</v>
      </c>
      <c r="D3" s="2">
        <v>401</v>
      </c>
      <c r="E3" s="2" t="s">
        <v>233</v>
      </c>
      <c r="F3" s="5"/>
      <c r="G3" s="7"/>
      <c r="H3" s="2"/>
      <c r="I3" s="7"/>
      <c r="J3" s="7"/>
      <c r="K3" s="7"/>
      <c r="L3" s="2"/>
      <c r="M3" s="7">
        <f t="shared" si="0"/>
        <v>0</v>
      </c>
      <c r="N3" s="2"/>
      <c r="O3" s="7" t="str">
        <f t="shared" si="1"/>
        <v/>
      </c>
      <c r="P3" s="7">
        <f t="shared" si="2"/>
        <v>0</v>
      </c>
      <c r="Q3" s="2" t="s">
        <v>25</v>
      </c>
      <c r="R3" s="3"/>
      <c r="AC3" s="2" t="s">
        <v>32</v>
      </c>
    </row>
    <row r="4" spans="1:30" x14ac:dyDescent="0.2">
      <c r="A4" s="3">
        <v>45356</v>
      </c>
      <c r="B4" s="2" t="s">
        <v>234</v>
      </c>
      <c r="C4" s="2" t="s">
        <v>235</v>
      </c>
      <c r="D4" s="2">
        <v>201</v>
      </c>
      <c r="E4" s="2" t="s">
        <v>236</v>
      </c>
      <c r="F4" s="5"/>
      <c r="G4" s="7">
        <v>250000</v>
      </c>
      <c r="H4" s="2"/>
      <c r="I4" s="7"/>
      <c r="J4" s="7"/>
      <c r="K4" s="7"/>
      <c r="L4" s="2" t="s">
        <v>24</v>
      </c>
      <c r="M4" s="7">
        <f t="shared" si="0"/>
        <v>250000</v>
      </c>
      <c r="N4" s="2" t="s">
        <v>20</v>
      </c>
      <c r="O4" s="7">
        <f t="shared" si="1"/>
        <v>125000</v>
      </c>
      <c r="P4" s="7">
        <f t="shared" si="2"/>
        <v>125000</v>
      </c>
      <c r="Q4" s="2" t="s">
        <v>19</v>
      </c>
      <c r="R4" s="3">
        <v>45359</v>
      </c>
      <c r="AC4" s="2" t="s">
        <v>37</v>
      </c>
    </row>
    <row r="5" spans="1:30" x14ac:dyDescent="0.2">
      <c r="A5" s="3">
        <v>45357</v>
      </c>
      <c r="B5" s="2" t="s">
        <v>237</v>
      </c>
      <c r="C5" s="2" t="s">
        <v>238</v>
      </c>
      <c r="D5" s="2">
        <v>301</v>
      </c>
      <c r="E5" s="2" t="s">
        <v>239</v>
      </c>
      <c r="F5" s="5"/>
      <c r="G5" s="7"/>
      <c r="H5" s="2"/>
      <c r="I5" s="7"/>
      <c r="J5" s="7"/>
      <c r="K5" s="7"/>
      <c r="L5" s="2"/>
      <c r="M5" s="7">
        <f t="shared" si="0"/>
        <v>0</v>
      </c>
      <c r="N5" s="2"/>
      <c r="O5" s="7" t="str">
        <f t="shared" si="1"/>
        <v/>
      </c>
      <c r="P5" s="7">
        <f t="shared" si="2"/>
        <v>0</v>
      </c>
      <c r="Q5" s="2" t="s">
        <v>31</v>
      </c>
      <c r="R5" s="3"/>
      <c r="AC5" s="2" t="s">
        <v>40</v>
      </c>
    </row>
    <row r="6" spans="1:30" x14ac:dyDescent="0.2">
      <c r="A6" s="3">
        <v>45358</v>
      </c>
      <c r="B6" s="2" t="s">
        <v>240</v>
      </c>
      <c r="C6" s="2" t="s">
        <v>241</v>
      </c>
      <c r="D6" s="2" t="s">
        <v>229</v>
      </c>
      <c r="E6" s="2" t="s">
        <v>242</v>
      </c>
      <c r="F6" s="5"/>
      <c r="G6" s="7">
        <v>190000</v>
      </c>
      <c r="H6" s="2"/>
      <c r="I6" s="7"/>
      <c r="J6" s="7"/>
      <c r="K6" s="7"/>
      <c r="L6" s="2" t="s">
        <v>24</v>
      </c>
      <c r="M6" s="7">
        <f t="shared" si="0"/>
        <v>190000</v>
      </c>
      <c r="N6" s="2" t="s">
        <v>20</v>
      </c>
      <c r="O6" s="7">
        <f t="shared" si="1"/>
        <v>95000</v>
      </c>
      <c r="P6" s="7">
        <f t="shared" si="2"/>
        <v>95000</v>
      </c>
      <c r="Q6" s="2" t="s">
        <v>19</v>
      </c>
      <c r="R6" s="3">
        <v>45359</v>
      </c>
      <c r="AC6" s="2" t="s">
        <v>31</v>
      </c>
    </row>
    <row r="7" spans="1:30" x14ac:dyDescent="0.2">
      <c r="A7" s="3">
        <v>45359</v>
      </c>
      <c r="B7" s="2" t="s">
        <v>243</v>
      </c>
      <c r="C7" s="2" t="s">
        <v>244</v>
      </c>
      <c r="D7" s="2" t="s">
        <v>245</v>
      </c>
      <c r="E7" s="2" t="s">
        <v>246</v>
      </c>
      <c r="F7" s="5"/>
      <c r="G7" s="7">
        <v>160000</v>
      </c>
      <c r="H7" s="2" t="s">
        <v>247</v>
      </c>
      <c r="I7" s="7">
        <v>3400</v>
      </c>
      <c r="J7" s="7"/>
      <c r="K7" s="7"/>
      <c r="L7" s="2" t="s">
        <v>24</v>
      </c>
      <c r="M7" s="7">
        <f t="shared" si="0"/>
        <v>156600</v>
      </c>
      <c r="N7" s="2" t="s">
        <v>20</v>
      </c>
      <c r="O7" s="7">
        <f t="shared" si="1"/>
        <v>78300</v>
      </c>
      <c r="P7" s="7">
        <f t="shared" si="2"/>
        <v>78300</v>
      </c>
      <c r="Q7" s="2" t="s">
        <v>19</v>
      </c>
      <c r="R7" s="3">
        <v>45359</v>
      </c>
      <c r="AC7" s="2" t="s">
        <v>48</v>
      </c>
    </row>
    <row r="8" spans="1:30" x14ac:dyDescent="0.2">
      <c r="A8" s="3">
        <v>45362</v>
      </c>
      <c r="B8" s="2" t="s">
        <v>248</v>
      </c>
      <c r="C8" s="2" t="s">
        <v>249</v>
      </c>
      <c r="D8" s="2">
        <v>201</v>
      </c>
      <c r="E8" s="2" t="s">
        <v>250</v>
      </c>
      <c r="F8" s="5"/>
      <c r="G8" s="7">
        <v>50000</v>
      </c>
      <c r="H8" s="2"/>
      <c r="I8" s="7"/>
      <c r="J8" s="7"/>
      <c r="K8" s="7"/>
      <c r="L8" s="2" t="s">
        <v>24</v>
      </c>
      <c r="M8" s="7">
        <f t="shared" si="0"/>
        <v>50000</v>
      </c>
      <c r="N8" s="2" t="s">
        <v>20</v>
      </c>
      <c r="O8" s="7">
        <f t="shared" si="1"/>
        <v>25000</v>
      </c>
      <c r="P8" s="7">
        <f t="shared" si="2"/>
        <v>25000</v>
      </c>
      <c r="Q8" s="2" t="s">
        <v>19</v>
      </c>
      <c r="R8" s="3">
        <v>45366</v>
      </c>
    </row>
    <row r="9" spans="1:30" x14ac:dyDescent="0.2">
      <c r="A9" s="3">
        <v>45362</v>
      </c>
      <c r="B9" s="2" t="s">
        <v>251</v>
      </c>
      <c r="C9" s="2" t="s">
        <v>252</v>
      </c>
      <c r="D9" s="2">
        <v>303</v>
      </c>
      <c r="E9" s="2" t="s">
        <v>253</v>
      </c>
      <c r="F9" s="5">
        <v>40000</v>
      </c>
      <c r="G9" s="7"/>
      <c r="H9" s="2"/>
      <c r="I9" s="7"/>
      <c r="J9" s="7"/>
      <c r="K9" s="7"/>
      <c r="L9" s="2" t="s">
        <v>18</v>
      </c>
      <c r="M9" s="7">
        <f>(F9+G9-I9-K9)</f>
        <v>40000</v>
      </c>
      <c r="N9" s="2" t="s">
        <v>20</v>
      </c>
      <c r="O9" s="7">
        <f>IF(N9="X25%",M9*0.25,IF(N9="X50%",M9/2,""))</f>
        <v>20000</v>
      </c>
      <c r="P9" s="7">
        <f>(M9/2+J9)</f>
        <v>20000</v>
      </c>
      <c r="Q9" s="2" t="s">
        <v>32</v>
      </c>
      <c r="R9" s="3"/>
    </row>
    <row r="10" spans="1:30" ht="41.25" x14ac:dyDescent="0.2">
      <c r="A10" s="3">
        <v>45362</v>
      </c>
      <c r="B10" s="2" t="s">
        <v>254</v>
      </c>
      <c r="C10" s="2" t="s">
        <v>255</v>
      </c>
      <c r="D10" s="2" t="s">
        <v>256</v>
      </c>
      <c r="E10" s="2" t="s">
        <v>257</v>
      </c>
      <c r="F10" s="5"/>
      <c r="G10" s="7">
        <v>2850000</v>
      </c>
      <c r="H10" s="2" t="s">
        <v>258</v>
      </c>
      <c r="I10" s="7">
        <v>1555000</v>
      </c>
      <c r="J10" s="7"/>
      <c r="K10" s="7"/>
      <c r="L10" s="2" t="s">
        <v>18</v>
      </c>
      <c r="M10" s="7">
        <f t="shared" si="0"/>
        <v>1295000</v>
      </c>
      <c r="N10" s="2" t="s">
        <v>26</v>
      </c>
      <c r="O10" s="7">
        <f t="shared" si="1"/>
        <v>323750</v>
      </c>
      <c r="P10" s="7">
        <f t="shared" si="2"/>
        <v>647500</v>
      </c>
      <c r="Q10" s="2" t="s">
        <v>19</v>
      </c>
      <c r="R10" s="3">
        <v>45366</v>
      </c>
    </row>
    <row r="11" spans="1:30" x14ac:dyDescent="0.2">
      <c r="A11" s="3">
        <v>45363</v>
      </c>
      <c r="B11" s="2" t="s">
        <v>259</v>
      </c>
      <c r="C11" s="2" t="s">
        <v>260</v>
      </c>
      <c r="D11" s="2" t="s">
        <v>261</v>
      </c>
      <c r="E11" s="2" t="s">
        <v>262</v>
      </c>
      <c r="F11" s="5">
        <v>60000</v>
      </c>
      <c r="G11" s="7"/>
      <c r="H11" s="2"/>
      <c r="I11" s="7"/>
      <c r="J11" s="7"/>
      <c r="K11" s="7"/>
      <c r="L11" s="2" t="s">
        <v>24</v>
      </c>
      <c r="M11" s="7">
        <f t="shared" si="0"/>
        <v>60000</v>
      </c>
      <c r="N11" s="2" t="s">
        <v>20</v>
      </c>
      <c r="O11" s="7">
        <f t="shared" si="1"/>
        <v>30000</v>
      </c>
      <c r="P11" s="7">
        <f t="shared" si="2"/>
        <v>30000</v>
      </c>
      <c r="Q11" s="2" t="s">
        <v>19</v>
      </c>
      <c r="R11" s="3">
        <v>45366</v>
      </c>
    </row>
    <row r="12" spans="1:30" ht="27.75" x14ac:dyDescent="0.2">
      <c r="A12" s="3">
        <v>45363</v>
      </c>
      <c r="B12" s="2" t="s">
        <v>263</v>
      </c>
      <c r="C12" s="2" t="s">
        <v>264</v>
      </c>
      <c r="D12" s="2" t="s">
        <v>265</v>
      </c>
      <c r="E12" s="2" t="s">
        <v>266</v>
      </c>
      <c r="F12" s="5"/>
      <c r="G12" s="7">
        <v>185000</v>
      </c>
      <c r="H12" s="2"/>
      <c r="I12" s="7"/>
      <c r="J12" s="7"/>
      <c r="K12" s="7"/>
      <c r="L12" s="2" t="s">
        <v>24</v>
      </c>
      <c r="M12" s="7">
        <f t="shared" si="0"/>
        <v>185000</v>
      </c>
      <c r="N12" s="2" t="s">
        <v>20</v>
      </c>
      <c r="O12" s="7">
        <f t="shared" si="1"/>
        <v>92500</v>
      </c>
      <c r="P12" s="7">
        <f t="shared" si="2"/>
        <v>92500</v>
      </c>
      <c r="Q12" s="2" t="s">
        <v>19</v>
      </c>
      <c r="R12" s="3">
        <v>45366</v>
      </c>
    </row>
    <row r="13" spans="1:30" ht="27.75" x14ac:dyDescent="0.2">
      <c r="A13" s="3">
        <v>45364</v>
      </c>
      <c r="B13" s="2" t="s">
        <v>267</v>
      </c>
      <c r="C13" s="2" t="s">
        <v>268</v>
      </c>
      <c r="D13" s="2">
        <v>402</v>
      </c>
      <c r="E13" s="2" t="s">
        <v>269</v>
      </c>
      <c r="F13" s="5"/>
      <c r="G13" s="7">
        <v>208000</v>
      </c>
      <c r="H13" s="2"/>
      <c r="I13" s="7"/>
      <c r="J13" s="7"/>
      <c r="K13" s="7"/>
      <c r="L13" s="2" t="s">
        <v>24</v>
      </c>
      <c r="M13" s="7">
        <f t="shared" si="0"/>
        <v>208000</v>
      </c>
      <c r="N13" s="2" t="s">
        <v>20</v>
      </c>
      <c r="O13" s="7">
        <f t="shared" si="1"/>
        <v>104000</v>
      </c>
      <c r="P13" s="7">
        <f t="shared" si="2"/>
        <v>104000</v>
      </c>
      <c r="Q13" s="2" t="s">
        <v>19</v>
      </c>
      <c r="R13" s="3">
        <v>45366</v>
      </c>
    </row>
    <row r="14" spans="1:30" x14ac:dyDescent="0.2">
      <c r="A14" s="3">
        <v>45364</v>
      </c>
      <c r="B14" s="3" t="s">
        <v>135</v>
      </c>
      <c r="C14" s="2" t="s">
        <v>136</v>
      </c>
      <c r="D14" s="2" t="s">
        <v>229</v>
      </c>
      <c r="E14" s="2" t="s">
        <v>270</v>
      </c>
      <c r="F14" s="5"/>
      <c r="G14" s="7"/>
      <c r="H14" s="2"/>
      <c r="I14" s="7"/>
      <c r="J14" s="7"/>
      <c r="K14" s="7"/>
      <c r="L14" s="2"/>
      <c r="M14" s="7">
        <f t="shared" si="0"/>
        <v>0</v>
      </c>
      <c r="N14" s="2"/>
      <c r="O14" s="7" t="str">
        <f t="shared" si="1"/>
        <v/>
      </c>
      <c r="P14" s="7">
        <f t="shared" si="2"/>
        <v>0</v>
      </c>
      <c r="Q14" s="2" t="s">
        <v>31</v>
      </c>
      <c r="R14" s="3"/>
    </row>
    <row r="15" spans="1:30" x14ac:dyDescent="0.2">
      <c r="A15" s="3">
        <v>45364</v>
      </c>
      <c r="B15" s="3" t="s">
        <v>271</v>
      </c>
      <c r="C15" s="2" t="s">
        <v>272</v>
      </c>
      <c r="D15" s="2" t="s">
        <v>214</v>
      </c>
      <c r="E15" s="2" t="s">
        <v>273</v>
      </c>
      <c r="F15" s="5">
        <v>40000</v>
      </c>
      <c r="G15" s="7"/>
      <c r="H15" s="2"/>
      <c r="I15" s="7"/>
      <c r="J15" s="7">
        <v>7600</v>
      </c>
      <c r="K15" s="7"/>
      <c r="L15" s="2" t="s">
        <v>24</v>
      </c>
      <c r="M15" s="7">
        <f t="shared" si="0"/>
        <v>40000</v>
      </c>
      <c r="N15" s="2" t="s">
        <v>20</v>
      </c>
      <c r="O15" s="7">
        <f t="shared" si="1"/>
        <v>20000</v>
      </c>
      <c r="P15" s="7">
        <f t="shared" si="2"/>
        <v>27600</v>
      </c>
      <c r="Q15" s="2" t="s">
        <v>19</v>
      </c>
      <c r="R15" s="3">
        <v>45366</v>
      </c>
    </row>
    <row r="16" spans="1:30" x14ac:dyDescent="0.2">
      <c r="A16" s="3">
        <v>45364</v>
      </c>
      <c r="B16" s="2" t="s">
        <v>274</v>
      </c>
      <c r="C16" s="2" t="s">
        <v>275</v>
      </c>
      <c r="D16" s="2" t="s">
        <v>46</v>
      </c>
      <c r="E16" s="2" t="s">
        <v>276</v>
      </c>
      <c r="F16" s="5">
        <v>60000</v>
      </c>
      <c r="G16" s="7"/>
      <c r="H16" s="2"/>
      <c r="I16" s="7"/>
      <c r="J16" s="7"/>
      <c r="K16" s="7"/>
      <c r="L16" s="2" t="s">
        <v>18</v>
      </c>
      <c r="M16" s="7">
        <f t="shared" si="0"/>
        <v>60000</v>
      </c>
      <c r="N16" s="2" t="s">
        <v>20</v>
      </c>
      <c r="O16" s="7">
        <f t="shared" si="1"/>
        <v>30000</v>
      </c>
      <c r="P16" s="7">
        <f t="shared" si="2"/>
        <v>30000</v>
      </c>
      <c r="Q16" s="2" t="s">
        <v>48</v>
      </c>
      <c r="R16" s="3"/>
    </row>
    <row r="17" spans="1:18" ht="41.25" x14ac:dyDescent="0.2">
      <c r="A17" s="3">
        <v>45365</v>
      </c>
      <c r="B17" s="2" t="s">
        <v>95</v>
      </c>
      <c r="C17" s="2" t="s">
        <v>96</v>
      </c>
      <c r="D17" s="2" t="s">
        <v>229</v>
      </c>
      <c r="E17" s="2" t="s">
        <v>277</v>
      </c>
      <c r="F17" s="5"/>
      <c r="G17" s="7">
        <v>3408360</v>
      </c>
      <c r="H17" s="2" t="s">
        <v>278</v>
      </c>
      <c r="I17" s="7">
        <v>1280600</v>
      </c>
      <c r="J17" s="7"/>
      <c r="K17" s="7"/>
      <c r="L17" s="2" t="s">
        <v>18</v>
      </c>
      <c r="M17" s="7">
        <f t="shared" si="0"/>
        <v>2127760</v>
      </c>
      <c r="N17" s="2" t="s">
        <v>26</v>
      </c>
      <c r="O17" s="7">
        <f t="shared" si="1"/>
        <v>531940</v>
      </c>
      <c r="P17" s="7">
        <f t="shared" si="2"/>
        <v>1063880</v>
      </c>
      <c r="Q17" s="2" t="s">
        <v>19</v>
      </c>
      <c r="R17" s="3">
        <v>45407</v>
      </c>
    </row>
    <row r="18" spans="1:18" ht="27.75" x14ac:dyDescent="0.2">
      <c r="A18" s="3">
        <v>45366</v>
      </c>
      <c r="B18" s="2" t="s">
        <v>251</v>
      </c>
      <c r="C18" s="2" t="s">
        <v>252</v>
      </c>
      <c r="D18" s="2">
        <v>303</v>
      </c>
      <c r="E18" s="2" t="s">
        <v>279</v>
      </c>
      <c r="F18" s="5"/>
      <c r="G18" s="7">
        <v>760000</v>
      </c>
      <c r="H18" s="2" t="s">
        <v>280</v>
      </c>
      <c r="I18" s="7">
        <v>10000</v>
      </c>
      <c r="J18" s="7"/>
      <c r="K18" s="7"/>
      <c r="L18" s="2" t="s">
        <v>18</v>
      </c>
      <c r="M18" s="7">
        <f t="shared" si="0"/>
        <v>750000</v>
      </c>
      <c r="N18" s="2" t="s">
        <v>26</v>
      </c>
      <c r="O18" s="7">
        <f t="shared" si="1"/>
        <v>187500</v>
      </c>
      <c r="P18" s="7">
        <f t="shared" si="2"/>
        <v>375000</v>
      </c>
      <c r="Q18" s="2" t="s">
        <v>19</v>
      </c>
      <c r="R18" s="3">
        <v>45370</v>
      </c>
    </row>
    <row r="19" spans="1:18" ht="27.75" x14ac:dyDescent="0.2">
      <c r="A19" s="3">
        <v>45366</v>
      </c>
      <c r="B19" s="2" t="s">
        <v>281</v>
      </c>
      <c r="C19" s="2"/>
      <c r="D19" s="2" t="s">
        <v>282</v>
      </c>
      <c r="E19" s="2" t="s">
        <v>283</v>
      </c>
      <c r="F19" s="5"/>
      <c r="G19" s="7">
        <v>30000</v>
      </c>
      <c r="H19" s="2"/>
      <c r="I19" s="7"/>
      <c r="J19" s="7"/>
      <c r="K19" s="7"/>
      <c r="L19" s="2" t="s">
        <v>24</v>
      </c>
      <c r="M19" s="7">
        <f t="shared" si="0"/>
        <v>30000</v>
      </c>
      <c r="N19" s="2" t="s">
        <v>20</v>
      </c>
      <c r="O19" s="7">
        <f t="shared" si="1"/>
        <v>15000</v>
      </c>
      <c r="P19" s="7">
        <f t="shared" si="2"/>
        <v>15000</v>
      </c>
      <c r="Q19" s="2" t="s">
        <v>19</v>
      </c>
      <c r="R19" s="3">
        <v>45366</v>
      </c>
    </row>
    <row r="20" spans="1:18" ht="27.75" x14ac:dyDescent="0.2">
      <c r="A20" s="3">
        <v>45369</v>
      </c>
      <c r="B20" s="2" t="s">
        <v>190</v>
      </c>
      <c r="C20" s="2" t="s">
        <v>191</v>
      </c>
      <c r="D20" s="2" t="s">
        <v>46</v>
      </c>
      <c r="E20" s="2" t="s">
        <v>284</v>
      </c>
      <c r="F20" s="5"/>
      <c r="G20" s="7"/>
      <c r="H20" s="2"/>
      <c r="I20" s="7"/>
      <c r="J20" s="7"/>
      <c r="K20" s="7"/>
      <c r="L20" s="2" t="s">
        <v>18</v>
      </c>
      <c r="M20" s="7">
        <f t="shared" si="0"/>
        <v>0</v>
      </c>
      <c r="N20" s="2" t="s">
        <v>26</v>
      </c>
      <c r="O20" s="7">
        <f t="shared" si="1"/>
        <v>0</v>
      </c>
      <c r="P20" s="7">
        <f t="shared" si="2"/>
        <v>0</v>
      </c>
      <c r="Q20" s="2" t="s">
        <v>48</v>
      </c>
      <c r="R20" s="3"/>
    </row>
    <row r="21" spans="1:18" ht="41.25" x14ac:dyDescent="0.2">
      <c r="A21" s="3">
        <v>45369</v>
      </c>
      <c r="B21" s="2" t="s">
        <v>55</v>
      </c>
      <c r="C21" s="2" t="s">
        <v>56</v>
      </c>
      <c r="D21" s="2" t="s">
        <v>46</v>
      </c>
      <c r="E21" s="2" t="s">
        <v>285</v>
      </c>
      <c r="F21" s="5"/>
      <c r="G21" s="7"/>
      <c r="H21" s="2"/>
      <c r="I21" s="7"/>
      <c r="J21" s="7"/>
      <c r="K21" s="7"/>
      <c r="L21" s="2"/>
      <c r="M21" s="7">
        <f>(F21+G21-I21-K21)</f>
        <v>0</v>
      </c>
      <c r="N21" s="2"/>
      <c r="O21" s="7" t="str">
        <f>IF(N21="X25%",M21*0.25,IF(N21="X50%",M21/2,""))</f>
        <v/>
      </c>
      <c r="P21" s="7">
        <f>(M21/2+J21)</f>
        <v>0</v>
      </c>
      <c r="Q21" s="2" t="s">
        <v>31</v>
      </c>
      <c r="R21" s="3"/>
    </row>
    <row r="22" spans="1:18" x14ac:dyDescent="0.2">
      <c r="A22" s="3">
        <v>45370</v>
      </c>
      <c r="B22" s="2" t="s">
        <v>286</v>
      </c>
      <c r="C22" s="2"/>
      <c r="D22" s="2"/>
      <c r="E22" s="2" t="s">
        <v>287</v>
      </c>
      <c r="F22" s="5"/>
      <c r="G22" s="7">
        <v>40000</v>
      </c>
      <c r="H22" s="2"/>
      <c r="I22" s="7"/>
      <c r="J22" s="7"/>
      <c r="K22" s="7"/>
      <c r="L22" s="2" t="s">
        <v>24</v>
      </c>
      <c r="M22" s="7">
        <f t="shared" si="0"/>
        <v>40000</v>
      </c>
      <c r="N22" s="2" t="s">
        <v>20</v>
      </c>
      <c r="O22" s="7">
        <f t="shared" si="1"/>
        <v>20000</v>
      </c>
      <c r="P22" s="7">
        <f t="shared" si="2"/>
        <v>20000</v>
      </c>
      <c r="Q22" s="2" t="s">
        <v>19</v>
      </c>
      <c r="R22" s="3">
        <v>45370</v>
      </c>
    </row>
    <row r="23" spans="1:18" ht="94.5" x14ac:dyDescent="0.2">
      <c r="A23" s="3">
        <v>45371</v>
      </c>
      <c r="B23" s="2" t="s">
        <v>288</v>
      </c>
      <c r="C23" s="2" t="s">
        <v>289</v>
      </c>
      <c r="D23" s="2" t="s">
        <v>290</v>
      </c>
      <c r="E23" s="2" t="s">
        <v>291</v>
      </c>
      <c r="F23" s="5">
        <v>40000</v>
      </c>
      <c r="G23" s="7"/>
      <c r="H23" s="2"/>
      <c r="I23" s="7"/>
      <c r="J23" s="7">
        <v>7600</v>
      </c>
      <c r="K23" s="7"/>
      <c r="L23" s="2" t="s">
        <v>18</v>
      </c>
      <c r="M23" s="7">
        <f t="shared" si="0"/>
        <v>40000</v>
      </c>
      <c r="N23" s="2" t="s">
        <v>20</v>
      </c>
      <c r="O23" s="7">
        <f t="shared" si="1"/>
        <v>20000</v>
      </c>
      <c r="P23" s="7">
        <f t="shared" si="2"/>
        <v>27600</v>
      </c>
      <c r="Q23" s="2" t="s">
        <v>32</v>
      </c>
      <c r="R23" s="3"/>
    </row>
    <row r="24" spans="1:18" x14ac:dyDescent="0.2">
      <c r="A24" s="3">
        <v>45373</v>
      </c>
      <c r="B24" s="2" t="s">
        <v>292</v>
      </c>
      <c r="C24" s="2"/>
      <c r="D24" s="2" t="s">
        <v>245</v>
      </c>
      <c r="E24" s="2" t="s">
        <v>293</v>
      </c>
      <c r="F24" s="5"/>
      <c r="G24" s="7">
        <v>120000</v>
      </c>
      <c r="H24" s="2"/>
      <c r="I24" s="7"/>
      <c r="J24" s="7"/>
      <c r="K24" s="7"/>
      <c r="L24" s="2" t="s">
        <v>24</v>
      </c>
      <c r="M24" s="7">
        <f t="shared" si="0"/>
        <v>120000</v>
      </c>
      <c r="N24" s="2" t="s">
        <v>20</v>
      </c>
      <c r="O24" s="7">
        <f t="shared" si="1"/>
        <v>60000</v>
      </c>
      <c r="P24" s="7">
        <f t="shared" si="2"/>
        <v>60000</v>
      </c>
      <c r="Q24" s="2" t="s">
        <v>19</v>
      </c>
      <c r="R24" s="3">
        <v>45373</v>
      </c>
    </row>
    <row r="25" spans="1:18" x14ac:dyDescent="0.2">
      <c r="A25" s="3">
        <v>45373</v>
      </c>
      <c r="B25" s="2" t="s">
        <v>294</v>
      </c>
      <c r="C25" s="2"/>
      <c r="D25" s="2" t="s">
        <v>295</v>
      </c>
      <c r="E25" s="2" t="s">
        <v>296</v>
      </c>
      <c r="F25" s="5"/>
      <c r="G25" s="7">
        <v>310000</v>
      </c>
      <c r="H25" s="2"/>
      <c r="I25" s="7"/>
      <c r="J25" s="7"/>
      <c r="K25" s="7"/>
      <c r="L25" s="2" t="s">
        <v>24</v>
      </c>
      <c r="M25" s="7">
        <f t="shared" si="0"/>
        <v>310000</v>
      </c>
      <c r="N25" s="2" t="s">
        <v>20</v>
      </c>
      <c r="O25" s="7">
        <f t="shared" si="1"/>
        <v>155000</v>
      </c>
      <c r="P25" s="7">
        <f t="shared" si="2"/>
        <v>155000</v>
      </c>
      <c r="Q25" s="2" t="s">
        <v>19</v>
      </c>
      <c r="R25" s="3">
        <v>45373</v>
      </c>
    </row>
    <row r="26" spans="1:18" x14ac:dyDescent="0.2">
      <c r="A26" s="3">
        <v>45373</v>
      </c>
      <c r="B26" s="2" t="s">
        <v>297</v>
      </c>
      <c r="C26" s="2"/>
      <c r="D26" s="2" t="s">
        <v>229</v>
      </c>
      <c r="E26" s="2" t="s">
        <v>298</v>
      </c>
      <c r="F26" s="5">
        <v>60000</v>
      </c>
      <c r="G26" s="7"/>
      <c r="H26" s="2"/>
      <c r="I26" s="7"/>
      <c r="J26" s="7">
        <v>11400</v>
      </c>
      <c r="K26" s="7"/>
      <c r="L26" s="2" t="s">
        <v>24</v>
      </c>
      <c r="M26" s="7">
        <f t="shared" si="0"/>
        <v>60000</v>
      </c>
      <c r="N26" s="2" t="s">
        <v>20</v>
      </c>
      <c r="O26" s="7">
        <f t="shared" si="1"/>
        <v>30000</v>
      </c>
      <c r="P26" s="7">
        <f t="shared" si="2"/>
        <v>41400</v>
      </c>
      <c r="Q26" s="2" t="s">
        <v>19</v>
      </c>
      <c r="R26" s="3">
        <v>45373</v>
      </c>
    </row>
    <row r="27" spans="1:18" x14ac:dyDescent="0.2">
      <c r="A27" s="3"/>
      <c r="B27" s="2"/>
      <c r="C27" s="2"/>
      <c r="D27" s="2"/>
      <c r="E27" s="2"/>
      <c r="F27" s="5"/>
      <c r="G27" s="7"/>
      <c r="H27" s="2"/>
      <c r="I27" s="7"/>
      <c r="J27" s="7"/>
      <c r="K27" s="7"/>
      <c r="L27" s="2"/>
      <c r="M27" s="7">
        <f t="shared" si="0"/>
        <v>0</v>
      </c>
      <c r="N27" s="2"/>
      <c r="O27" s="7" t="str">
        <f t="shared" si="1"/>
        <v/>
      </c>
      <c r="P27" s="7">
        <f t="shared" si="2"/>
        <v>0</v>
      </c>
      <c r="Q27" s="2"/>
      <c r="R27" s="3"/>
    </row>
    <row r="28" spans="1:18" x14ac:dyDescent="0.2">
      <c r="A28" s="3"/>
      <c r="B28" s="2"/>
      <c r="C28" s="2"/>
      <c r="D28" s="2"/>
      <c r="E28" s="2"/>
      <c r="F28" s="5"/>
      <c r="G28" s="7"/>
      <c r="H28" s="2"/>
      <c r="I28" s="7"/>
      <c r="J28" s="7"/>
      <c r="K28" s="7"/>
      <c r="L28" s="2"/>
      <c r="M28" s="7">
        <f t="shared" si="0"/>
        <v>0</v>
      </c>
      <c r="N28" s="2"/>
      <c r="O28" s="7" t="str">
        <f t="shared" si="1"/>
        <v/>
      </c>
      <c r="P28" s="7">
        <f t="shared" si="2"/>
        <v>0</v>
      </c>
      <c r="Q28" s="2"/>
      <c r="R28" s="3"/>
    </row>
    <row r="29" spans="1:18" x14ac:dyDescent="0.2">
      <c r="A29" s="3"/>
      <c r="B29" s="2"/>
      <c r="C29" s="2"/>
      <c r="D29" s="2"/>
      <c r="E29" s="2"/>
      <c r="F29" s="5"/>
      <c r="G29" s="7"/>
      <c r="H29" s="2"/>
      <c r="I29" s="7"/>
      <c r="J29" s="7"/>
      <c r="K29" s="7"/>
      <c r="L29" s="2"/>
      <c r="M29" s="7">
        <f t="shared" si="0"/>
        <v>0</v>
      </c>
      <c r="N29" s="2"/>
      <c r="O29" s="7" t="str">
        <f t="shared" si="1"/>
        <v/>
      </c>
      <c r="P29" s="7">
        <f t="shared" si="2"/>
        <v>0</v>
      </c>
      <c r="Q29" s="2"/>
      <c r="R29" s="3"/>
    </row>
    <row r="30" spans="1:18" x14ac:dyDescent="0.2">
      <c r="A30" s="3"/>
      <c r="B30" s="2"/>
      <c r="C30" s="2"/>
      <c r="D30" s="2"/>
      <c r="E30" s="2"/>
      <c r="F30" s="5"/>
      <c r="G30" s="7"/>
      <c r="H30" s="2"/>
      <c r="I30" s="7"/>
      <c r="J30" s="7"/>
      <c r="K30" s="7"/>
      <c r="L30" s="2"/>
      <c r="M30" s="7">
        <f t="shared" si="0"/>
        <v>0</v>
      </c>
      <c r="N30" s="2"/>
      <c r="O30" s="7" t="str">
        <f t="shared" si="1"/>
        <v/>
      </c>
      <c r="P30" s="7">
        <f t="shared" si="2"/>
        <v>0</v>
      </c>
      <c r="Q30" s="2"/>
      <c r="R30" s="3"/>
    </row>
    <row r="31" spans="1:18" x14ac:dyDescent="0.2">
      <c r="A31" s="3"/>
      <c r="B31" s="2"/>
      <c r="C31" s="2"/>
      <c r="D31" s="2"/>
      <c r="E31" s="2"/>
      <c r="F31" s="5"/>
      <c r="G31" s="7"/>
      <c r="H31" s="2"/>
      <c r="I31" s="7"/>
      <c r="J31" s="7"/>
      <c r="K31" s="7"/>
      <c r="L31" s="2"/>
      <c r="M31" s="7">
        <f t="shared" si="0"/>
        <v>0</v>
      </c>
      <c r="N31" s="2"/>
      <c r="O31" s="7" t="str">
        <f t="shared" si="1"/>
        <v/>
      </c>
      <c r="P31" s="7">
        <f t="shared" si="2"/>
        <v>0</v>
      </c>
      <c r="Q31" s="2"/>
      <c r="R31" s="3"/>
    </row>
    <row r="32" spans="1:18" x14ac:dyDescent="0.2">
      <c r="A32" s="3"/>
      <c r="B32" s="2"/>
      <c r="C32" s="2"/>
      <c r="D32" s="2"/>
      <c r="E32" s="2"/>
      <c r="F32" s="5"/>
      <c r="G32" s="7"/>
      <c r="H32" s="2"/>
      <c r="I32" s="7"/>
      <c r="J32" s="7"/>
      <c r="K32" s="7"/>
      <c r="L32" s="2"/>
      <c r="M32" s="7">
        <f t="shared" si="0"/>
        <v>0</v>
      </c>
      <c r="N32" s="2"/>
      <c r="O32" s="7" t="str">
        <f t="shared" si="1"/>
        <v/>
      </c>
      <c r="P32" s="7">
        <f t="shared" si="2"/>
        <v>0</v>
      </c>
      <c r="Q32" s="2"/>
      <c r="R32" s="3"/>
    </row>
    <row r="33" spans="1:18" x14ac:dyDescent="0.2">
      <c r="A33" s="3"/>
      <c r="B33" s="2"/>
      <c r="C33" s="2"/>
      <c r="D33" s="2"/>
      <c r="E33" s="2"/>
      <c r="F33" s="5"/>
      <c r="G33" s="7"/>
      <c r="H33" s="2"/>
      <c r="I33" s="7"/>
      <c r="J33" s="7"/>
      <c r="K33" s="7"/>
      <c r="L33" s="2"/>
      <c r="M33" s="7">
        <f t="shared" si="0"/>
        <v>0</v>
      </c>
      <c r="N33" s="2"/>
      <c r="O33" s="7" t="str">
        <f t="shared" si="1"/>
        <v/>
      </c>
      <c r="P33" s="7">
        <f t="shared" si="2"/>
        <v>0</v>
      </c>
      <c r="Q33" s="2"/>
      <c r="R33" s="3"/>
    </row>
    <row r="34" spans="1:18" x14ac:dyDescent="0.2">
      <c r="A34" s="3"/>
      <c r="B34" s="2"/>
      <c r="C34" s="2"/>
      <c r="D34" s="2"/>
      <c r="E34" s="2"/>
      <c r="F34" s="5"/>
      <c r="G34" s="7"/>
      <c r="H34" s="2"/>
      <c r="I34" s="7"/>
      <c r="J34" s="7"/>
      <c r="K34" s="7"/>
      <c r="L34" s="2"/>
      <c r="M34" s="7">
        <f t="shared" si="0"/>
        <v>0</v>
      </c>
      <c r="N34" s="2"/>
      <c r="O34" s="7" t="str">
        <f t="shared" si="1"/>
        <v/>
      </c>
      <c r="P34" s="7">
        <f t="shared" si="2"/>
        <v>0</v>
      </c>
      <c r="Q34" s="2"/>
      <c r="R34" s="3"/>
    </row>
    <row r="35" spans="1:18" x14ac:dyDescent="0.2">
      <c r="A35" s="3"/>
      <c r="B35" s="2"/>
      <c r="C35" s="2"/>
      <c r="D35" s="2"/>
      <c r="E35" s="2"/>
      <c r="F35" s="5"/>
      <c r="G35" s="7"/>
      <c r="H35" s="2"/>
      <c r="I35" s="7"/>
      <c r="J35" s="7"/>
      <c r="K35" s="7"/>
      <c r="L35" s="2"/>
      <c r="M35" s="7">
        <f t="shared" si="0"/>
        <v>0</v>
      </c>
      <c r="N35" s="2"/>
      <c r="O35" s="7" t="str">
        <f t="shared" si="1"/>
        <v/>
      </c>
      <c r="P35" s="7">
        <f t="shared" si="2"/>
        <v>0</v>
      </c>
      <c r="Q35" s="2"/>
      <c r="R35" s="3"/>
    </row>
    <row r="36" spans="1:18" x14ac:dyDescent="0.2">
      <c r="A36" s="3"/>
      <c r="B36" s="2"/>
      <c r="C36" s="2"/>
      <c r="D36" s="2"/>
      <c r="E36" s="2"/>
      <c r="F36" s="5"/>
      <c r="G36" s="7"/>
      <c r="H36" s="2"/>
      <c r="I36" s="7"/>
      <c r="J36" s="7"/>
      <c r="K36" s="7"/>
      <c r="L36" s="2"/>
      <c r="M36" s="7">
        <f t="shared" si="0"/>
        <v>0</v>
      </c>
      <c r="N36" s="2"/>
      <c r="O36" s="7" t="str">
        <f t="shared" si="1"/>
        <v/>
      </c>
      <c r="P36" s="7">
        <f t="shared" si="2"/>
        <v>0</v>
      </c>
      <c r="Q36" s="2"/>
      <c r="R36" s="3"/>
    </row>
    <row r="37" spans="1:18" x14ac:dyDescent="0.2">
      <c r="A37" s="3"/>
      <c r="B37" s="2"/>
      <c r="C37" s="2"/>
      <c r="D37" s="2"/>
      <c r="E37" s="2"/>
      <c r="F37" s="5"/>
      <c r="G37" s="7"/>
      <c r="H37" s="2"/>
      <c r="I37" s="7"/>
      <c r="J37" s="7"/>
      <c r="K37" s="7"/>
      <c r="L37" s="2"/>
      <c r="M37" s="7">
        <f t="shared" si="0"/>
        <v>0</v>
      </c>
      <c r="N37" s="2"/>
      <c r="O37" s="7" t="str">
        <f t="shared" si="1"/>
        <v/>
      </c>
      <c r="P37" s="7">
        <f t="shared" si="2"/>
        <v>0</v>
      </c>
      <c r="Q37" s="2"/>
      <c r="R37" s="3"/>
    </row>
    <row r="38" spans="1:18" x14ac:dyDescent="0.2">
      <c r="A38" s="3"/>
      <c r="B38" s="2"/>
      <c r="C38" s="2"/>
      <c r="D38" s="2"/>
      <c r="E38" s="2"/>
      <c r="F38" s="5"/>
      <c r="G38" s="7"/>
      <c r="H38" s="2"/>
      <c r="I38" s="7"/>
      <c r="J38" s="7"/>
      <c r="K38" s="7"/>
      <c r="L38" s="2"/>
      <c r="M38" s="7">
        <f t="shared" si="0"/>
        <v>0</v>
      </c>
      <c r="N38" s="2"/>
      <c r="O38" s="7" t="str">
        <f t="shared" si="1"/>
        <v/>
      </c>
      <c r="P38" s="7">
        <f t="shared" si="2"/>
        <v>0</v>
      </c>
      <c r="Q38" s="2"/>
      <c r="R38" s="3"/>
    </row>
    <row r="39" spans="1:18" x14ac:dyDescent="0.2">
      <c r="A39" s="3"/>
      <c r="B39" s="2"/>
      <c r="C39" s="2"/>
      <c r="D39" s="2"/>
      <c r="E39" s="2"/>
      <c r="F39" s="5"/>
      <c r="G39" s="7"/>
      <c r="H39" s="2"/>
      <c r="I39" s="7"/>
      <c r="J39" s="7"/>
      <c r="K39" s="7"/>
      <c r="L39" s="2"/>
      <c r="M39" s="7">
        <f t="shared" si="0"/>
        <v>0</v>
      </c>
      <c r="N39" s="2"/>
      <c r="O39" s="7" t="str">
        <f t="shared" si="1"/>
        <v/>
      </c>
      <c r="P39" s="7">
        <f t="shared" si="2"/>
        <v>0</v>
      </c>
      <c r="Q39" s="2"/>
      <c r="R39" s="3"/>
    </row>
    <row r="40" spans="1:18" x14ac:dyDescent="0.2">
      <c r="A40" s="3"/>
      <c r="B40" s="2"/>
      <c r="C40" s="2"/>
      <c r="D40" s="2"/>
      <c r="E40" s="2"/>
      <c r="F40" s="5"/>
      <c r="G40" s="7"/>
      <c r="H40" s="2"/>
      <c r="I40" s="7"/>
      <c r="J40" s="7"/>
      <c r="K40" s="7"/>
      <c r="L40" s="2"/>
      <c r="M40" s="7">
        <f t="shared" si="0"/>
        <v>0</v>
      </c>
      <c r="N40" s="2"/>
      <c r="O40" s="7" t="str">
        <f t="shared" si="1"/>
        <v/>
      </c>
      <c r="P40" s="7">
        <f t="shared" si="2"/>
        <v>0</v>
      </c>
      <c r="Q40" s="2"/>
      <c r="R40" s="3"/>
    </row>
    <row r="41" spans="1:18" x14ac:dyDescent="0.2">
      <c r="A41" s="3"/>
      <c r="B41" s="2"/>
      <c r="C41" s="2"/>
      <c r="D41" s="2"/>
      <c r="E41" s="2"/>
      <c r="F41" s="5"/>
      <c r="G41" s="7"/>
      <c r="H41" s="2"/>
      <c r="I41" s="7"/>
      <c r="J41" s="7"/>
      <c r="K41" s="7"/>
      <c r="L41" s="2"/>
      <c r="M41" s="7">
        <f t="shared" si="0"/>
        <v>0</v>
      </c>
      <c r="N41" s="2"/>
      <c r="O41" s="7" t="str">
        <f t="shared" si="1"/>
        <v/>
      </c>
      <c r="P41" s="7">
        <f t="shared" si="2"/>
        <v>0</v>
      </c>
      <c r="Q41" s="2"/>
      <c r="R41" s="3"/>
    </row>
    <row r="42" spans="1:18" x14ac:dyDescent="0.2">
      <c r="A42" s="3"/>
      <c r="B42" s="2"/>
      <c r="C42" s="2"/>
      <c r="D42" s="2"/>
      <c r="E42" s="2"/>
      <c r="F42" s="5"/>
      <c r="G42" s="7"/>
      <c r="H42" s="2"/>
      <c r="I42" s="7"/>
      <c r="J42" s="7"/>
      <c r="K42" s="7"/>
      <c r="L42" s="2"/>
      <c r="M42" s="7">
        <f t="shared" si="0"/>
        <v>0</v>
      </c>
      <c r="N42" s="2"/>
      <c r="O42" s="7" t="str">
        <f t="shared" si="1"/>
        <v/>
      </c>
      <c r="P42" s="7">
        <f t="shared" si="2"/>
        <v>0</v>
      </c>
      <c r="Q42" s="2"/>
      <c r="R42" s="3"/>
    </row>
    <row r="43" spans="1:18" x14ac:dyDescent="0.2">
      <c r="A43" s="3"/>
      <c r="B43" s="2"/>
      <c r="C43" s="2"/>
      <c r="D43" s="2"/>
      <c r="E43" s="2"/>
      <c r="F43" s="5"/>
      <c r="G43" s="7"/>
      <c r="H43" s="2"/>
      <c r="I43" s="7"/>
      <c r="J43" s="7"/>
      <c r="K43" s="7"/>
      <c r="L43" s="2"/>
      <c r="M43" s="7">
        <f t="shared" si="0"/>
        <v>0</v>
      </c>
      <c r="N43" s="2"/>
      <c r="O43" s="7" t="str">
        <f t="shared" si="1"/>
        <v/>
      </c>
      <c r="P43" s="7">
        <f t="shared" si="2"/>
        <v>0</v>
      </c>
      <c r="Q43" s="2"/>
      <c r="R43" s="3"/>
    </row>
    <row r="44" spans="1:18" x14ac:dyDescent="0.2">
      <c r="A44" s="4" t="s">
        <v>128</v>
      </c>
      <c r="F44" s="13"/>
      <c r="R44" s="4">
        <f>SUBTOTAL(103,Tabla37[FECHA RELACIÓN SERVICIO])</f>
        <v>16</v>
      </c>
    </row>
  </sheetData>
  <conditionalFormatting sqref="A2:R16 A17 C17:R17 A18:R19 A20:A21 D20:R21 A22:R43">
    <cfRule type="expression" dxfId="155" priority="36">
      <formula>$Q2="YA RELACIOANADO"</formula>
    </cfRule>
    <cfRule type="expression" dxfId="154" priority="35">
      <formula>$Q2="CANCELADO"</formula>
    </cfRule>
    <cfRule type="expression" dxfId="153" priority="34">
      <formula>$Q2="GARANTIA"</formula>
    </cfRule>
    <cfRule type="expression" dxfId="152" priority="33">
      <formula>$Q2="NO SE COBRA DOMICILIO"</formula>
    </cfRule>
    <cfRule type="expression" dxfId="151" priority="32">
      <formula>$Q2="NO PAGARON DOMICILIO"</formula>
    </cfRule>
    <cfRule type="expression" dxfId="150" priority="31">
      <formula>$Q2="COTIZACIÓN"</formula>
    </cfRule>
  </conditionalFormatting>
  <conditionalFormatting sqref="B17">
    <cfRule type="expression" dxfId="149" priority="25">
      <formula>$Q17="COTIZACIÓN"</formula>
    </cfRule>
    <cfRule type="expression" dxfId="148" priority="26">
      <formula>$Q17="NO PAGARON DOMICILIO"</formula>
    </cfRule>
    <cfRule type="expression" dxfId="147" priority="27">
      <formula>$Q17="NO SE COBRA DOMICILIO"</formula>
    </cfRule>
    <cfRule type="expression" dxfId="146" priority="28">
      <formula>$Q17="GARANTIA"</formula>
    </cfRule>
    <cfRule type="expression" dxfId="145" priority="29">
      <formula>$Q17="CANCELADO"</formula>
    </cfRule>
    <cfRule type="expression" dxfId="144" priority="30">
      <formula>$Q17="YA RELACIOANADO"</formula>
    </cfRule>
  </conditionalFormatting>
  <conditionalFormatting sqref="B20:B21">
    <cfRule type="expression" dxfId="143" priority="8">
      <formula>$Q20="NO PAGARON DOMICILIO"</formula>
    </cfRule>
    <cfRule type="expression" dxfId="142" priority="9">
      <formula>$Q20="NO SE COBRA DOMICILIO"</formula>
    </cfRule>
    <cfRule type="expression" dxfId="141" priority="10">
      <formula>$Q20="GARANTIA"</formula>
    </cfRule>
    <cfRule type="expression" dxfId="140" priority="11">
      <formula>$Q20="CANCELADO"</formula>
    </cfRule>
    <cfRule type="expression" dxfId="139" priority="12">
      <formula>$Q20="YA RELACIOANADO"</formula>
    </cfRule>
    <cfRule type="expression" dxfId="138" priority="7">
      <formula>$Q20="COTIZACIÓN"</formula>
    </cfRule>
  </conditionalFormatting>
  <conditionalFormatting sqref="C20:C21">
    <cfRule type="expression" dxfId="137" priority="6">
      <formula>$Q20="YA RELACIOANADO"</formula>
    </cfRule>
    <cfRule type="expression" dxfId="136" priority="5">
      <formula>$Q20="CANCELADO"</formula>
    </cfRule>
    <cfRule type="expression" dxfId="135" priority="4">
      <formula>$Q20="GARANTIA"</formula>
    </cfRule>
    <cfRule type="expression" dxfId="134" priority="3">
      <formula>$Q20="NO SE COBRA DOMICILIO"</formula>
    </cfRule>
    <cfRule type="expression" dxfId="133" priority="2">
      <formula>$Q20="NO PAGARON DOMICILIO"</formula>
    </cfRule>
    <cfRule type="expression" dxfId="132" priority="1">
      <formula>$Q20="COTIZACIÓN"</formula>
    </cfRule>
  </conditionalFormatting>
  <dataValidations count="3">
    <dataValidation type="list" allowBlank="1" showInputMessage="1" showErrorMessage="1" sqref="L2:L43" xr:uid="{00000000-0002-0000-0200-000000000000}">
      <formula1>$AB$1:$AB$2</formula1>
    </dataValidation>
    <dataValidation type="list" allowBlank="1" showInputMessage="1" showErrorMessage="1" sqref="Q2:Q43" xr:uid="{00000000-0002-0000-0200-000001000000}">
      <formula1>$AC$1:$AC$7</formula1>
    </dataValidation>
    <dataValidation type="list" allowBlank="1" showInputMessage="1" showErrorMessage="1" sqref="N2:N43" xr:uid="{00000000-0002-0000-0200-000002000000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D42"/>
  <sheetViews>
    <sheetView topLeftCell="A26" workbookViewId="0">
      <selection activeCell="A33" sqref="A33"/>
    </sheetView>
  </sheetViews>
  <sheetFormatPr defaultColWidth="10.625" defaultRowHeight="15" x14ac:dyDescent="0.2"/>
  <cols>
    <col min="1" max="1" width="27.98046875" style="4" customWidth="1"/>
    <col min="2" max="2" width="27.3046875" customWidth="1"/>
    <col min="3" max="3" width="21.38671875" customWidth="1"/>
    <col min="4" max="4" width="18.96484375" customWidth="1"/>
    <col min="5" max="5" width="42.5078125" customWidth="1"/>
    <col min="6" max="6" width="11.43359375" style="6" customWidth="1"/>
    <col min="7" max="7" width="14.390625" style="8" customWidth="1"/>
    <col min="8" max="8" width="27.0390625" customWidth="1"/>
    <col min="9" max="9" width="14.125" style="8" customWidth="1"/>
    <col min="10" max="11" width="13.046875" customWidth="1"/>
    <col min="12" max="12" width="21.65625" customWidth="1"/>
    <col min="13" max="13" width="13.046875" style="8" customWidth="1"/>
    <col min="14" max="16" width="13.046875" customWidth="1"/>
    <col min="17" max="17" width="21.65625" customWidth="1"/>
    <col min="18" max="18" width="37.6640625" style="4" customWidth="1"/>
    <col min="28" max="28" width="18.5625" style="1" customWidth="1"/>
    <col min="29" max="29" width="25.69140625" style="2" customWidth="1"/>
    <col min="30" max="30" width="11.43359375" style="2"/>
  </cols>
  <sheetData>
    <row r="1" spans="1:30" ht="27.75" x14ac:dyDescent="0.2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  <c r="G1" s="7" t="s">
        <v>6</v>
      </c>
      <c r="H1" s="2" t="s">
        <v>7</v>
      </c>
      <c r="I1" s="7" t="s">
        <v>8</v>
      </c>
      <c r="J1" s="7" t="s">
        <v>9</v>
      </c>
      <c r="K1" s="7" t="s">
        <v>10</v>
      </c>
      <c r="L1" s="2" t="s">
        <v>11</v>
      </c>
      <c r="M1" s="7" t="s">
        <v>12</v>
      </c>
      <c r="N1" s="2" t="s">
        <v>13</v>
      </c>
      <c r="O1" s="7" t="s">
        <v>14</v>
      </c>
      <c r="P1" s="7" t="s">
        <v>15</v>
      </c>
      <c r="Q1" s="2" t="s">
        <v>16</v>
      </c>
      <c r="R1" s="3" t="s">
        <v>17</v>
      </c>
      <c r="AB1" s="1" t="s">
        <v>18</v>
      </c>
      <c r="AC1" s="2" t="s">
        <v>19</v>
      </c>
      <c r="AD1" s="2" t="s">
        <v>20</v>
      </c>
    </row>
    <row r="2" spans="1:30" ht="27.75" x14ac:dyDescent="0.2">
      <c r="A2" s="3">
        <v>45383</v>
      </c>
      <c r="B2" s="2" t="s">
        <v>299</v>
      </c>
      <c r="C2" s="2" t="s">
        <v>300</v>
      </c>
      <c r="D2" s="2" t="s">
        <v>301</v>
      </c>
      <c r="E2" s="2" t="s">
        <v>302</v>
      </c>
      <c r="F2" s="5"/>
      <c r="G2" s="7">
        <v>150000</v>
      </c>
      <c r="H2" s="2"/>
      <c r="I2" s="7"/>
      <c r="J2" s="7"/>
      <c r="K2" s="7"/>
      <c r="L2" s="2" t="s">
        <v>24</v>
      </c>
      <c r="M2" s="7">
        <f t="shared" ref="M2:M41" si="0">(F2+G2-I2-K2)</f>
        <v>150000</v>
      </c>
      <c r="N2" s="2" t="s">
        <v>20</v>
      </c>
      <c r="O2" s="7">
        <f t="shared" ref="O2:O41" si="1">IF(N2="X25%",M2*0.25,IF(N2="X50%",M2/2,""))</f>
        <v>75000</v>
      </c>
      <c r="P2" s="7">
        <f t="shared" ref="P2:P41" si="2">(M2/2+J2)</f>
        <v>75000</v>
      </c>
      <c r="Q2" s="2"/>
      <c r="R2" s="3"/>
      <c r="AB2" s="1" t="s">
        <v>24</v>
      </c>
      <c r="AC2" s="2" t="s">
        <v>25</v>
      </c>
      <c r="AD2" s="2" t="s">
        <v>26</v>
      </c>
    </row>
    <row r="3" spans="1:30" x14ac:dyDescent="0.2">
      <c r="A3" s="3">
        <v>45383</v>
      </c>
      <c r="B3" s="2" t="s">
        <v>303</v>
      </c>
      <c r="C3" s="2" t="s">
        <v>304</v>
      </c>
      <c r="D3" s="2" t="s">
        <v>261</v>
      </c>
      <c r="E3" s="2" t="s">
        <v>305</v>
      </c>
      <c r="F3" s="5"/>
      <c r="G3" s="7">
        <v>50000</v>
      </c>
      <c r="H3" s="2"/>
      <c r="I3" s="7"/>
      <c r="J3" s="7"/>
      <c r="K3" s="7"/>
      <c r="L3" s="2" t="s">
        <v>24</v>
      </c>
      <c r="M3" s="7">
        <f t="shared" si="0"/>
        <v>50000</v>
      </c>
      <c r="N3" s="2" t="s">
        <v>20</v>
      </c>
      <c r="O3" s="7">
        <f t="shared" si="1"/>
        <v>25000</v>
      </c>
      <c r="P3" s="7">
        <f t="shared" si="2"/>
        <v>25000</v>
      </c>
      <c r="Q3" s="2"/>
      <c r="R3" s="3"/>
      <c r="AC3" s="2" t="s">
        <v>32</v>
      </c>
    </row>
    <row r="4" spans="1:30" ht="27.75" x14ac:dyDescent="0.2">
      <c r="A4" s="3">
        <v>45384</v>
      </c>
      <c r="B4" s="2" t="s">
        <v>306</v>
      </c>
      <c r="C4" s="2" t="s">
        <v>307</v>
      </c>
      <c r="D4" s="2" t="s">
        <v>29</v>
      </c>
      <c r="E4" s="2" t="s">
        <v>308</v>
      </c>
      <c r="F4" s="5"/>
      <c r="G4" s="7"/>
      <c r="H4" s="2"/>
      <c r="I4" s="7"/>
      <c r="J4" s="7"/>
      <c r="K4" s="7"/>
      <c r="L4" s="2"/>
      <c r="M4" s="7">
        <f t="shared" si="0"/>
        <v>0</v>
      </c>
      <c r="N4" s="2"/>
      <c r="O4" s="7" t="str">
        <f t="shared" si="1"/>
        <v/>
      </c>
      <c r="P4" s="7">
        <f t="shared" si="2"/>
        <v>0</v>
      </c>
      <c r="Q4" s="2"/>
      <c r="R4" s="3"/>
      <c r="AC4" s="2" t="s">
        <v>37</v>
      </c>
    </row>
    <row r="5" spans="1:30" ht="27.75" x14ac:dyDescent="0.2">
      <c r="A5" s="3">
        <v>45384</v>
      </c>
      <c r="B5" s="2" t="s">
        <v>309</v>
      </c>
      <c r="C5" s="2" t="s">
        <v>310</v>
      </c>
      <c r="D5" s="2" t="s">
        <v>261</v>
      </c>
      <c r="E5" s="2" t="s">
        <v>311</v>
      </c>
      <c r="F5" s="5"/>
      <c r="G5" s="7">
        <v>890000</v>
      </c>
      <c r="H5" s="2" t="s">
        <v>312</v>
      </c>
      <c r="I5" s="7">
        <v>182600</v>
      </c>
      <c r="J5" s="7"/>
      <c r="K5" s="7"/>
      <c r="L5" s="2" t="s">
        <v>18</v>
      </c>
      <c r="M5" s="7">
        <f t="shared" si="0"/>
        <v>707400</v>
      </c>
      <c r="N5" s="2" t="s">
        <v>20</v>
      </c>
      <c r="O5" s="7">
        <f t="shared" si="1"/>
        <v>353700</v>
      </c>
      <c r="P5" s="7">
        <f t="shared" si="2"/>
        <v>353700</v>
      </c>
      <c r="Q5" s="2" t="s">
        <v>19</v>
      </c>
      <c r="R5" s="3">
        <v>45386</v>
      </c>
      <c r="AC5" s="2" t="s">
        <v>40</v>
      </c>
    </row>
    <row r="6" spans="1:30" ht="27.75" x14ac:dyDescent="0.2">
      <c r="A6" s="3">
        <v>45384</v>
      </c>
      <c r="B6" s="2" t="s">
        <v>313</v>
      </c>
      <c r="C6" s="2" t="s">
        <v>68</v>
      </c>
      <c r="D6" s="2" t="s">
        <v>29</v>
      </c>
      <c r="E6" s="2" t="s">
        <v>314</v>
      </c>
      <c r="F6" s="5"/>
      <c r="G6" s="7">
        <v>170800</v>
      </c>
      <c r="H6" s="2"/>
      <c r="I6" s="7"/>
      <c r="J6" s="7"/>
      <c r="K6" s="7"/>
      <c r="L6" s="2" t="s">
        <v>18</v>
      </c>
      <c r="M6" s="7">
        <f t="shared" si="0"/>
        <v>170800</v>
      </c>
      <c r="N6" s="2" t="s">
        <v>20</v>
      </c>
      <c r="O6" s="7">
        <f t="shared" si="1"/>
        <v>85400</v>
      </c>
      <c r="P6" s="7">
        <f t="shared" si="2"/>
        <v>85400</v>
      </c>
      <c r="Q6" s="2" t="s">
        <v>19</v>
      </c>
      <c r="R6" s="3">
        <v>45386</v>
      </c>
      <c r="AC6" s="2" t="s">
        <v>31</v>
      </c>
    </row>
    <row r="7" spans="1:30" ht="27.75" x14ac:dyDescent="0.2">
      <c r="A7" s="3">
        <v>45385</v>
      </c>
      <c r="B7" s="2" t="s">
        <v>212</v>
      </c>
      <c r="C7" s="2" t="s">
        <v>315</v>
      </c>
      <c r="D7" s="2" t="s">
        <v>214</v>
      </c>
      <c r="E7" s="2" t="s">
        <v>316</v>
      </c>
      <c r="F7" s="5"/>
      <c r="G7" s="7"/>
      <c r="H7" s="2" t="s">
        <v>317</v>
      </c>
      <c r="I7" s="7">
        <v>10000</v>
      </c>
      <c r="J7" s="7"/>
      <c r="K7" s="7"/>
      <c r="L7" s="2" t="s">
        <v>18</v>
      </c>
      <c r="M7" s="7">
        <f t="shared" si="0"/>
        <v>-10000</v>
      </c>
      <c r="N7" s="2" t="s">
        <v>20</v>
      </c>
      <c r="O7" s="7">
        <f t="shared" si="1"/>
        <v>-5000</v>
      </c>
      <c r="P7" s="7">
        <f t="shared" si="2"/>
        <v>-5000</v>
      </c>
      <c r="Q7" s="2" t="s">
        <v>48</v>
      </c>
      <c r="R7" s="3"/>
      <c r="AC7" s="2" t="s">
        <v>48</v>
      </c>
    </row>
    <row r="8" spans="1:30" x14ac:dyDescent="0.2">
      <c r="A8" s="3">
        <v>45387</v>
      </c>
      <c r="B8" s="2" t="s">
        <v>318</v>
      </c>
      <c r="C8" s="2" t="s">
        <v>319</v>
      </c>
      <c r="D8" s="2" t="s">
        <v>199</v>
      </c>
      <c r="E8" s="2" t="s">
        <v>320</v>
      </c>
      <c r="F8" s="5"/>
      <c r="G8" s="7">
        <v>160000</v>
      </c>
      <c r="H8" s="2" t="s">
        <v>321</v>
      </c>
      <c r="I8" s="7">
        <v>11000</v>
      </c>
      <c r="J8" s="7"/>
      <c r="K8" s="7"/>
      <c r="L8" s="2" t="s">
        <v>18</v>
      </c>
      <c r="M8" s="7">
        <f t="shared" si="0"/>
        <v>149000</v>
      </c>
      <c r="N8" s="2" t="s">
        <v>20</v>
      </c>
      <c r="O8" s="7">
        <f t="shared" si="1"/>
        <v>74500</v>
      </c>
      <c r="P8" s="7">
        <f t="shared" si="2"/>
        <v>74500</v>
      </c>
      <c r="Q8" s="2" t="s">
        <v>19</v>
      </c>
      <c r="R8" s="3">
        <v>45388</v>
      </c>
    </row>
    <row r="9" spans="1:30" ht="27.75" x14ac:dyDescent="0.2">
      <c r="A9" s="3">
        <v>45390</v>
      </c>
      <c r="B9" s="2" t="s">
        <v>309</v>
      </c>
      <c r="C9" s="2" t="s">
        <v>310</v>
      </c>
      <c r="D9" s="2" t="s">
        <v>261</v>
      </c>
      <c r="E9" s="2" t="s">
        <v>322</v>
      </c>
      <c r="F9" s="5"/>
      <c r="G9" s="7"/>
      <c r="H9" s="2"/>
      <c r="I9" s="7"/>
      <c r="J9" s="7"/>
      <c r="K9" s="7"/>
      <c r="L9" s="2" t="s">
        <v>24</v>
      </c>
      <c r="M9" s="7">
        <f t="shared" si="0"/>
        <v>0</v>
      </c>
      <c r="N9" s="2" t="s">
        <v>20</v>
      </c>
      <c r="O9" s="7">
        <f t="shared" si="1"/>
        <v>0</v>
      </c>
      <c r="P9" s="7">
        <f t="shared" si="2"/>
        <v>0</v>
      </c>
      <c r="Q9" s="2" t="s">
        <v>48</v>
      </c>
      <c r="R9" s="3"/>
    </row>
    <row r="10" spans="1:30" ht="54.75" x14ac:dyDescent="0.2">
      <c r="A10" s="3">
        <v>45390</v>
      </c>
      <c r="B10" s="2" t="s">
        <v>224</v>
      </c>
      <c r="C10" s="2" t="s">
        <v>323</v>
      </c>
      <c r="D10" s="2" t="s">
        <v>199</v>
      </c>
      <c r="E10" s="2" t="s">
        <v>324</v>
      </c>
      <c r="F10" s="5"/>
      <c r="G10" s="7"/>
      <c r="H10" s="2"/>
      <c r="I10" s="7"/>
      <c r="J10" s="7"/>
      <c r="K10" s="7"/>
      <c r="L10" s="2" t="s">
        <v>24</v>
      </c>
      <c r="M10" s="7">
        <f t="shared" si="0"/>
        <v>0</v>
      </c>
      <c r="N10" s="2" t="s">
        <v>20</v>
      </c>
      <c r="O10" s="7">
        <f t="shared" si="1"/>
        <v>0</v>
      </c>
      <c r="P10" s="7">
        <f t="shared" si="2"/>
        <v>0</v>
      </c>
      <c r="Q10" s="2" t="s">
        <v>19</v>
      </c>
      <c r="R10" s="3"/>
    </row>
    <row r="11" spans="1:30" ht="27.75" x14ac:dyDescent="0.2">
      <c r="A11" s="3">
        <v>45390</v>
      </c>
      <c r="B11" s="2" t="s">
        <v>55</v>
      </c>
      <c r="C11" s="2" t="s">
        <v>325</v>
      </c>
      <c r="D11" s="2" t="s">
        <v>199</v>
      </c>
      <c r="E11" s="2" t="s">
        <v>298</v>
      </c>
      <c r="F11" s="5"/>
      <c r="G11" s="7"/>
      <c r="H11" s="2"/>
      <c r="I11" s="7"/>
      <c r="J11" s="7"/>
      <c r="K11" s="7"/>
      <c r="L11" s="2"/>
      <c r="M11" s="7">
        <f t="shared" si="0"/>
        <v>0</v>
      </c>
      <c r="N11" s="2"/>
      <c r="O11" s="7" t="str">
        <f t="shared" si="1"/>
        <v/>
      </c>
      <c r="P11" s="7">
        <f t="shared" si="2"/>
        <v>0</v>
      </c>
      <c r="Q11" s="2" t="s">
        <v>32</v>
      </c>
      <c r="R11" s="3"/>
    </row>
    <row r="12" spans="1:30" ht="27.75" x14ac:dyDescent="0.2">
      <c r="A12" s="3">
        <v>45392</v>
      </c>
      <c r="B12" s="2" t="s">
        <v>55</v>
      </c>
      <c r="C12" s="2" t="s">
        <v>325</v>
      </c>
      <c r="D12" s="2" t="s">
        <v>199</v>
      </c>
      <c r="E12" s="2" t="s">
        <v>326</v>
      </c>
      <c r="F12" s="5"/>
      <c r="G12" s="7">
        <v>380000</v>
      </c>
      <c r="H12" s="2" t="s">
        <v>327</v>
      </c>
      <c r="I12" s="7"/>
      <c r="J12" s="7">
        <v>72200</v>
      </c>
      <c r="K12" s="7"/>
      <c r="L12" s="2" t="s">
        <v>18</v>
      </c>
      <c r="M12" s="7">
        <f t="shared" si="0"/>
        <v>380000</v>
      </c>
      <c r="N12" s="2" t="s">
        <v>20</v>
      </c>
      <c r="O12" s="7">
        <f t="shared" si="1"/>
        <v>190000</v>
      </c>
      <c r="P12" s="7">
        <f t="shared" si="2"/>
        <v>262200</v>
      </c>
      <c r="Q12" s="2" t="s">
        <v>48</v>
      </c>
      <c r="R12" s="3"/>
    </row>
    <row r="13" spans="1:30" x14ac:dyDescent="0.2">
      <c r="A13" s="3">
        <v>45392</v>
      </c>
      <c r="B13" s="2" t="s">
        <v>328</v>
      </c>
      <c r="C13" s="2" t="s">
        <v>272</v>
      </c>
      <c r="D13" s="2" t="s">
        <v>214</v>
      </c>
      <c r="E13" s="2" t="s">
        <v>329</v>
      </c>
      <c r="F13" s="5"/>
      <c r="G13" s="7">
        <v>266000</v>
      </c>
      <c r="H13" s="2" t="s">
        <v>330</v>
      </c>
      <c r="I13" s="7">
        <v>50000</v>
      </c>
      <c r="J13" s="7">
        <v>53200</v>
      </c>
      <c r="K13" s="7"/>
      <c r="L13" s="2" t="s">
        <v>18</v>
      </c>
      <c r="M13" s="7">
        <f t="shared" si="0"/>
        <v>216000</v>
      </c>
      <c r="N13" s="2" t="s">
        <v>20</v>
      </c>
      <c r="O13" s="7">
        <f t="shared" si="1"/>
        <v>108000</v>
      </c>
      <c r="P13" s="7">
        <f t="shared" si="2"/>
        <v>161200</v>
      </c>
      <c r="Q13" s="2" t="s">
        <v>19</v>
      </c>
      <c r="R13" s="3">
        <v>45404</v>
      </c>
    </row>
    <row r="14" spans="1:30" ht="27.75" x14ac:dyDescent="0.2">
      <c r="A14" s="3">
        <v>45392</v>
      </c>
      <c r="B14" s="2" t="s">
        <v>331</v>
      </c>
      <c r="C14" s="2" t="s">
        <v>332</v>
      </c>
      <c r="D14" s="2" t="s">
        <v>333</v>
      </c>
      <c r="E14" s="2" t="s">
        <v>334</v>
      </c>
      <c r="F14" s="5"/>
      <c r="G14" s="7">
        <v>120000</v>
      </c>
      <c r="H14" s="2"/>
      <c r="I14" s="7"/>
      <c r="J14" s="7">
        <v>22800</v>
      </c>
      <c r="K14" s="7"/>
      <c r="L14" s="2" t="s">
        <v>18</v>
      </c>
      <c r="M14" s="7">
        <f t="shared" si="0"/>
        <v>120000</v>
      </c>
      <c r="N14" s="2" t="s">
        <v>20</v>
      </c>
      <c r="O14" s="7">
        <f t="shared" si="1"/>
        <v>60000</v>
      </c>
      <c r="P14" s="7">
        <f t="shared" si="2"/>
        <v>82800</v>
      </c>
      <c r="Q14" s="2" t="s">
        <v>19</v>
      </c>
      <c r="R14" s="3">
        <v>45400</v>
      </c>
    </row>
    <row r="15" spans="1:30" x14ac:dyDescent="0.2">
      <c r="A15" s="3">
        <v>45392</v>
      </c>
      <c r="B15" s="2" t="s">
        <v>212</v>
      </c>
      <c r="C15" s="2" t="s">
        <v>315</v>
      </c>
      <c r="D15" s="2" t="s">
        <v>214</v>
      </c>
      <c r="E15" s="2" t="s">
        <v>335</v>
      </c>
      <c r="F15" s="5"/>
      <c r="G15" s="7"/>
      <c r="H15" s="2"/>
      <c r="I15" s="7"/>
      <c r="J15" s="7"/>
      <c r="K15" s="7"/>
      <c r="L15" s="2"/>
      <c r="M15" s="7">
        <f t="shared" si="0"/>
        <v>0</v>
      </c>
      <c r="N15" s="2"/>
      <c r="O15" s="7" t="str">
        <f t="shared" si="1"/>
        <v/>
      </c>
      <c r="P15" s="7">
        <f t="shared" si="2"/>
        <v>0</v>
      </c>
      <c r="Q15" s="2" t="s">
        <v>31</v>
      </c>
      <c r="R15" s="3"/>
    </row>
    <row r="16" spans="1:30" ht="27.75" x14ac:dyDescent="0.2">
      <c r="A16" s="3">
        <v>45394</v>
      </c>
      <c r="B16" s="2" t="s">
        <v>27</v>
      </c>
      <c r="C16" s="2" t="s">
        <v>336</v>
      </c>
      <c r="D16" s="2" t="s">
        <v>29</v>
      </c>
      <c r="E16" s="2" t="s">
        <v>337</v>
      </c>
      <c r="F16" s="5"/>
      <c r="G16" s="7">
        <v>1248000</v>
      </c>
      <c r="H16" s="2" t="s">
        <v>338</v>
      </c>
      <c r="I16" s="7">
        <v>660000</v>
      </c>
      <c r="J16" s="7">
        <v>247000</v>
      </c>
      <c r="K16" s="7"/>
      <c r="L16" s="2" t="s">
        <v>18</v>
      </c>
      <c r="M16" s="7">
        <f t="shared" si="0"/>
        <v>588000</v>
      </c>
      <c r="N16" s="2" t="s">
        <v>26</v>
      </c>
      <c r="O16" s="7">
        <f t="shared" si="1"/>
        <v>147000</v>
      </c>
      <c r="P16" s="7">
        <f t="shared" si="2"/>
        <v>541000</v>
      </c>
      <c r="Q16" s="2" t="s">
        <v>19</v>
      </c>
      <c r="R16" s="3">
        <v>45404</v>
      </c>
    </row>
    <row r="17" spans="1:18" ht="27.75" x14ac:dyDescent="0.2">
      <c r="A17" s="3">
        <v>45394</v>
      </c>
      <c r="B17" s="2" t="s">
        <v>331</v>
      </c>
      <c r="C17" s="2" t="s">
        <v>332</v>
      </c>
      <c r="D17" s="2" t="s">
        <v>333</v>
      </c>
      <c r="E17" s="2" t="s">
        <v>339</v>
      </c>
      <c r="F17" s="5"/>
      <c r="G17" s="7">
        <v>120000</v>
      </c>
      <c r="H17" s="2"/>
      <c r="I17" s="7"/>
      <c r="J17" s="7">
        <v>22800</v>
      </c>
      <c r="K17" s="7"/>
      <c r="L17" s="2" t="s">
        <v>18</v>
      </c>
      <c r="M17" s="7">
        <f t="shared" si="0"/>
        <v>120000</v>
      </c>
      <c r="N17" s="2" t="s">
        <v>20</v>
      </c>
      <c r="O17" s="7">
        <f t="shared" si="1"/>
        <v>60000</v>
      </c>
      <c r="P17" s="7">
        <f t="shared" si="2"/>
        <v>82800</v>
      </c>
      <c r="Q17" s="2" t="s">
        <v>19</v>
      </c>
      <c r="R17" s="3">
        <v>45400</v>
      </c>
    </row>
    <row r="18" spans="1:18" ht="54.75" x14ac:dyDescent="0.2">
      <c r="A18" s="3">
        <v>45395</v>
      </c>
      <c r="B18" s="2" t="s">
        <v>340</v>
      </c>
      <c r="C18" s="2" t="s">
        <v>341</v>
      </c>
      <c r="D18" s="2" t="s">
        <v>342</v>
      </c>
      <c r="E18" s="2" t="s">
        <v>343</v>
      </c>
      <c r="F18" s="5"/>
      <c r="G18" s="7">
        <v>1000000</v>
      </c>
      <c r="H18" s="2" t="s">
        <v>344</v>
      </c>
      <c r="I18" s="7">
        <v>52000</v>
      </c>
      <c r="J18" s="7">
        <v>120000</v>
      </c>
      <c r="K18" s="7"/>
      <c r="L18" s="2" t="s">
        <v>18</v>
      </c>
      <c r="M18" s="7">
        <f t="shared" si="0"/>
        <v>948000</v>
      </c>
      <c r="N18" s="2" t="s">
        <v>26</v>
      </c>
      <c r="O18" s="7">
        <f t="shared" si="1"/>
        <v>237000</v>
      </c>
      <c r="P18" s="7">
        <f t="shared" si="2"/>
        <v>594000</v>
      </c>
      <c r="Q18" s="2" t="s">
        <v>19</v>
      </c>
      <c r="R18" s="3">
        <v>45400</v>
      </c>
    </row>
    <row r="19" spans="1:18" ht="27.75" x14ac:dyDescent="0.2">
      <c r="A19" s="3">
        <v>45397</v>
      </c>
      <c r="B19" s="2" t="s">
        <v>92</v>
      </c>
      <c r="C19" s="2" t="s">
        <v>345</v>
      </c>
      <c r="D19" s="2" t="s">
        <v>29</v>
      </c>
      <c r="E19" s="2" t="s">
        <v>346</v>
      </c>
      <c r="F19" s="5"/>
      <c r="G19" s="7"/>
      <c r="H19" s="2"/>
      <c r="I19" s="7"/>
      <c r="J19" s="7"/>
      <c r="K19" s="7"/>
      <c r="L19" s="2" t="s">
        <v>18</v>
      </c>
      <c r="M19" s="7">
        <f t="shared" si="0"/>
        <v>0</v>
      </c>
      <c r="N19" s="2" t="s">
        <v>20</v>
      </c>
      <c r="O19" s="7">
        <f t="shared" si="1"/>
        <v>0</v>
      </c>
      <c r="P19" s="7">
        <f t="shared" si="2"/>
        <v>0</v>
      </c>
      <c r="Q19" s="2" t="s">
        <v>48</v>
      </c>
      <c r="R19" s="3"/>
    </row>
    <row r="20" spans="1:18" x14ac:dyDescent="0.2">
      <c r="A20" s="3">
        <v>45398</v>
      </c>
      <c r="B20" s="2" t="s">
        <v>347</v>
      </c>
      <c r="C20" s="2" t="s">
        <v>114</v>
      </c>
      <c r="D20" s="2"/>
      <c r="E20" s="2"/>
      <c r="F20" s="5"/>
      <c r="G20" s="7"/>
      <c r="H20" s="2" t="s">
        <v>348</v>
      </c>
      <c r="I20" s="7"/>
      <c r="J20" s="7"/>
      <c r="K20" s="7"/>
      <c r="L20" s="2" t="s">
        <v>18</v>
      </c>
      <c r="M20" s="7">
        <f t="shared" si="0"/>
        <v>0</v>
      </c>
      <c r="N20" s="2" t="s">
        <v>20</v>
      </c>
      <c r="O20" s="7">
        <f t="shared" si="1"/>
        <v>0</v>
      </c>
      <c r="P20" s="7">
        <f t="shared" si="2"/>
        <v>0</v>
      </c>
      <c r="Q20" s="2" t="s">
        <v>48</v>
      </c>
      <c r="R20" s="3"/>
    </row>
    <row r="21" spans="1:18" x14ac:dyDescent="0.2">
      <c r="A21" s="3">
        <v>45398</v>
      </c>
      <c r="B21" s="2" t="s">
        <v>349</v>
      </c>
      <c r="C21" s="2" t="s">
        <v>225</v>
      </c>
      <c r="D21" s="2"/>
      <c r="E21" s="2" t="s">
        <v>350</v>
      </c>
      <c r="F21" s="5"/>
      <c r="G21" s="7"/>
      <c r="H21" s="2"/>
      <c r="I21" s="7"/>
      <c r="J21" s="7"/>
      <c r="K21" s="7"/>
      <c r="L21" s="2" t="s">
        <v>18</v>
      </c>
      <c r="M21" s="7">
        <f t="shared" si="0"/>
        <v>0</v>
      </c>
      <c r="N21" s="2" t="s">
        <v>20</v>
      </c>
      <c r="O21" s="7">
        <f t="shared" si="1"/>
        <v>0</v>
      </c>
      <c r="P21" s="7">
        <f t="shared" si="2"/>
        <v>0</v>
      </c>
      <c r="Q21" s="2" t="s">
        <v>48</v>
      </c>
      <c r="R21" s="3"/>
    </row>
    <row r="22" spans="1:18" ht="27.75" x14ac:dyDescent="0.2">
      <c r="A22" s="3">
        <v>45398</v>
      </c>
      <c r="B22" s="2" t="s">
        <v>224</v>
      </c>
      <c r="C22" s="2" t="s">
        <v>323</v>
      </c>
      <c r="D22" s="2" t="s">
        <v>199</v>
      </c>
      <c r="E22" s="2" t="s">
        <v>351</v>
      </c>
      <c r="F22" s="5"/>
      <c r="G22" s="7"/>
      <c r="H22" s="2"/>
      <c r="I22" s="7"/>
      <c r="J22" s="7"/>
      <c r="K22" s="7"/>
      <c r="L22" s="2" t="s">
        <v>18</v>
      </c>
      <c r="M22" s="7">
        <f t="shared" si="0"/>
        <v>0</v>
      </c>
      <c r="N22" s="2" t="s">
        <v>20</v>
      </c>
      <c r="O22" s="7">
        <f t="shared" si="1"/>
        <v>0</v>
      </c>
      <c r="P22" s="7">
        <f t="shared" si="2"/>
        <v>0</v>
      </c>
      <c r="Q22" s="2" t="s">
        <v>19</v>
      </c>
      <c r="R22" s="3"/>
    </row>
    <row r="23" spans="1:18" x14ac:dyDescent="0.2">
      <c r="A23" s="3">
        <v>45398</v>
      </c>
      <c r="B23" s="2" t="s">
        <v>352</v>
      </c>
      <c r="C23" s="2"/>
      <c r="D23" s="2" t="s">
        <v>29</v>
      </c>
      <c r="E23" s="2" t="s">
        <v>353</v>
      </c>
      <c r="F23" s="5"/>
      <c r="G23" s="7"/>
      <c r="H23" s="2"/>
      <c r="I23" s="7"/>
      <c r="J23" s="7"/>
      <c r="K23" s="7"/>
      <c r="L23" s="2" t="s">
        <v>18</v>
      </c>
      <c r="M23" s="7">
        <f t="shared" si="0"/>
        <v>0</v>
      </c>
      <c r="N23" s="2" t="s">
        <v>20</v>
      </c>
      <c r="O23" s="7">
        <f t="shared" si="1"/>
        <v>0</v>
      </c>
      <c r="P23" s="7">
        <f t="shared" si="2"/>
        <v>0</v>
      </c>
      <c r="Q23" s="2" t="s">
        <v>48</v>
      </c>
      <c r="R23" s="3"/>
    </row>
    <row r="24" spans="1:18" ht="27.75" x14ac:dyDescent="0.2">
      <c r="A24" s="3">
        <v>45400</v>
      </c>
      <c r="B24" s="2" t="s">
        <v>354</v>
      </c>
      <c r="C24" s="2" t="s">
        <v>355</v>
      </c>
      <c r="D24" s="2" t="s">
        <v>199</v>
      </c>
      <c r="E24" s="2" t="s">
        <v>356</v>
      </c>
      <c r="F24" s="5"/>
      <c r="G24" s="7">
        <v>209075</v>
      </c>
      <c r="H24" s="2" t="s">
        <v>168</v>
      </c>
      <c r="I24" s="7">
        <v>4700</v>
      </c>
      <c r="J24" s="7">
        <v>41800</v>
      </c>
      <c r="K24" s="7"/>
      <c r="L24" s="2" t="s">
        <v>18</v>
      </c>
      <c r="M24" s="7">
        <f t="shared" si="0"/>
        <v>204375</v>
      </c>
      <c r="N24" s="2" t="s">
        <v>20</v>
      </c>
      <c r="O24" s="7">
        <f t="shared" si="1"/>
        <v>102187.5</v>
      </c>
      <c r="P24" s="7">
        <f t="shared" si="2"/>
        <v>143987.5</v>
      </c>
      <c r="Q24" s="2" t="s">
        <v>48</v>
      </c>
      <c r="R24" s="3"/>
    </row>
    <row r="25" spans="1:18" ht="27.75" x14ac:dyDescent="0.2">
      <c r="A25" s="3">
        <v>45401</v>
      </c>
      <c r="B25" s="2" t="s">
        <v>357</v>
      </c>
      <c r="C25" s="2"/>
      <c r="D25" s="2" t="s">
        <v>358</v>
      </c>
      <c r="E25" s="2" t="s">
        <v>359</v>
      </c>
      <c r="F25" s="5">
        <v>150000</v>
      </c>
      <c r="G25" s="7"/>
      <c r="H25" s="2"/>
      <c r="I25" s="7"/>
      <c r="J25" s="7"/>
      <c r="K25" s="7"/>
      <c r="L25" s="2" t="s">
        <v>24</v>
      </c>
      <c r="M25" s="7">
        <f t="shared" si="0"/>
        <v>150000</v>
      </c>
      <c r="N25" s="2" t="s">
        <v>20</v>
      </c>
      <c r="O25" s="7">
        <f t="shared" si="1"/>
        <v>75000</v>
      </c>
      <c r="P25" s="7">
        <f t="shared" si="2"/>
        <v>75000</v>
      </c>
      <c r="Q25" s="2" t="s">
        <v>19</v>
      </c>
      <c r="R25" s="3">
        <v>45401</v>
      </c>
    </row>
    <row r="26" spans="1:18" ht="27.75" x14ac:dyDescent="0.2">
      <c r="A26" s="3">
        <v>45401</v>
      </c>
      <c r="B26" s="2" t="s">
        <v>360</v>
      </c>
      <c r="C26" s="2" t="s">
        <v>361</v>
      </c>
      <c r="D26" s="2" t="s">
        <v>245</v>
      </c>
      <c r="E26" s="2" t="s">
        <v>362</v>
      </c>
      <c r="F26" s="5">
        <v>40000</v>
      </c>
      <c r="G26" s="7"/>
      <c r="H26" s="2"/>
      <c r="I26" s="7"/>
      <c r="J26" s="7"/>
      <c r="K26" s="7"/>
      <c r="L26" s="2" t="s">
        <v>24</v>
      </c>
      <c r="M26" s="7">
        <f t="shared" si="0"/>
        <v>40000</v>
      </c>
      <c r="N26" s="2" t="s">
        <v>20</v>
      </c>
      <c r="O26" s="7">
        <f t="shared" si="1"/>
        <v>20000</v>
      </c>
      <c r="P26" s="7">
        <f t="shared" si="2"/>
        <v>20000</v>
      </c>
      <c r="Q26" s="2" t="s">
        <v>19</v>
      </c>
      <c r="R26" s="3">
        <v>45401</v>
      </c>
    </row>
    <row r="27" spans="1:18" ht="27.75" x14ac:dyDescent="0.2">
      <c r="A27" s="3">
        <v>45404</v>
      </c>
      <c r="B27" s="2" t="s">
        <v>309</v>
      </c>
      <c r="C27" s="2" t="s">
        <v>310</v>
      </c>
      <c r="D27" s="2" t="s">
        <v>65</v>
      </c>
      <c r="E27" s="2" t="s">
        <v>363</v>
      </c>
      <c r="F27" s="5"/>
      <c r="G27" s="7"/>
      <c r="H27" s="2"/>
      <c r="I27" s="7"/>
      <c r="J27" s="7"/>
      <c r="K27" s="7"/>
      <c r="L27" s="2" t="s">
        <v>18</v>
      </c>
      <c r="M27" s="7">
        <f t="shared" si="0"/>
        <v>0</v>
      </c>
      <c r="N27" s="2" t="s">
        <v>20</v>
      </c>
      <c r="O27" s="7">
        <f t="shared" si="1"/>
        <v>0</v>
      </c>
      <c r="P27" s="7">
        <f t="shared" si="2"/>
        <v>0</v>
      </c>
      <c r="Q27" s="2" t="s">
        <v>48</v>
      </c>
      <c r="R27" s="3"/>
    </row>
    <row r="28" spans="1:18" ht="27.75" x14ac:dyDescent="0.2">
      <c r="A28" s="3">
        <v>45405</v>
      </c>
      <c r="B28" s="2" t="s">
        <v>364</v>
      </c>
      <c r="C28" s="2" t="s">
        <v>365</v>
      </c>
      <c r="D28" s="2" t="s">
        <v>366</v>
      </c>
      <c r="E28" s="2" t="s">
        <v>367</v>
      </c>
      <c r="F28" s="5"/>
      <c r="G28" s="7">
        <v>1900000</v>
      </c>
      <c r="H28" s="2" t="s">
        <v>368</v>
      </c>
      <c r="I28" s="7">
        <v>40000</v>
      </c>
      <c r="J28" s="7">
        <v>380000</v>
      </c>
      <c r="K28" s="7"/>
      <c r="L28" s="2" t="s">
        <v>18</v>
      </c>
      <c r="M28" s="7">
        <f t="shared" si="0"/>
        <v>1860000</v>
      </c>
      <c r="N28" s="2" t="s">
        <v>26</v>
      </c>
      <c r="O28" s="7">
        <f t="shared" si="1"/>
        <v>465000</v>
      </c>
      <c r="P28" s="7">
        <f t="shared" si="2"/>
        <v>1310000</v>
      </c>
      <c r="Q28" s="2" t="s">
        <v>19</v>
      </c>
      <c r="R28" s="3">
        <v>45412</v>
      </c>
    </row>
    <row r="29" spans="1:18" ht="41.25" x14ac:dyDescent="0.2">
      <c r="A29" s="3">
        <v>45406</v>
      </c>
      <c r="B29" s="2" t="s">
        <v>369</v>
      </c>
      <c r="C29" s="2"/>
      <c r="D29" s="2" t="s">
        <v>29</v>
      </c>
      <c r="E29" s="2" t="s">
        <v>370</v>
      </c>
      <c r="F29" s="5"/>
      <c r="G29" s="7"/>
      <c r="H29" s="2"/>
      <c r="I29" s="7"/>
      <c r="J29" s="7"/>
      <c r="K29" s="7"/>
      <c r="L29" s="2" t="s">
        <v>18</v>
      </c>
      <c r="M29" s="7">
        <f t="shared" si="0"/>
        <v>0</v>
      </c>
      <c r="N29" s="2" t="s">
        <v>26</v>
      </c>
      <c r="O29" s="7">
        <f t="shared" si="1"/>
        <v>0</v>
      </c>
      <c r="P29" s="7">
        <f t="shared" si="2"/>
        <v>0</v>
      </c>
      <c r="Q29" s="2" t="s">
        <v>19</v>
      </c>
      <c r="R29" s="3"/>
    </row>
    <row r="30" spans="1:18" ht="27.75" x14ac:dyDescent="0.2">
      <c r="A30" s="3">
        <v>45407</v>
      </c>
      <c r="B30" s="2" t="s">
        <v>92</v>
      </c>
      <c r="C30" s="2" t="s">
        <v>345</v>
      </c>
      <c r="D30" s="2" t="s">
        <v>29</v>
      </c>
      <c r="E30" s="2" t="s">
        <v>371</v>
      </c>
      <c r="F30" s="5"/>
      <c r="G30" s="7"/>
      <c r="H30" s="2"/>
      <c r="I30" s="7"/>
      <c r="J30" s="7"/>
      <c r="K30" s="7"/>
      <c r="L30" s="2" t="s">
        <v>18</v>
      </c>
      <c r="M30" s="7">
        <f t="shared" si="0"/>
        <v>0</v>
      </c>
      <c r="N30" s="2" t="s">
        <v>20</v>
      </c>
      <c r="O30" s="7">
        <f t="shared" si="1"/>
        <v>0</v>
      </c>
      <c r="P30" s="7">
        <f t="shared" si="2"/>
        <v>0</v>
      </c>
      <c r="Q30" s="2" t="s">
        <v>48</v>
      </c>
      <c r="R30" s="3"/>
    </row>
    <row r="31" spans="1:18" x14ac:dyDescent="0.2">
      <c r="A31" s="3">
        <v>45407</v>
      </c>
      <c r="B31" s="2" t="s">
        <v>372</v>
      </c>
      <c r="C31" s="2" t="s">
        <v>373</v>
      </c>
      <c r="D31" s="2" t="s">
        <v>374</v>
      </c>
      <c r="E31" s="2" t="s">
        <v>375</v>
      </c>
      <c r="F31" s="5"/>
      <c r="G31" s="7">
        <v>50000</v>
      </c>
      <c r="H31" s="2"/>
      <c r="I31" s="7"/>
      <c r="J31" s="7"/>
      <c r="K31" s="7"/>
      <c r="L31" s="2" t="s">
        <v>24</v>
      </c>
      <c r="M31" s="7">
        <f t="shared" si="0"/>
        <v>50000</v>
      </c>
      <c r="N31" s="2" t="s">
        <v>20</v>
      </c>
      <c r="O31" s="7">
        <f t="shared" si="1"/>
        <v>25000</v>
      </c>
      <c r="P31" s="7">
        <f t="shared" si="2"/>
        <v>25000</v>
      </c>
      <c r="Q31" s="2"/>
      <c r="R31" s="3"/>
    </row>
    <row r="32" spans="1:18" ht="27.75" x14ac:dyDescent="0.2">
      <c r="A32" s="3">
        <v>45411</v>
      </c>
      <c r="B32" s="2" t="s">
        <v>376</v>
      </c>
      <c r="C32" s="2"/>
      <c r="D32" s="2">
        <v>503</v>
      </c>
      <c r="E32" s="2" t="s">
        <v>377</v>
      </c>
      <c r="F32" s="5"/>
      <c r="G32" s="7">
        <v>337815</v>
      </c>
      <c r="H32" s="2" t="s">
        <v>378</v>
      </c>
      <c r="I32" s="7">
        <v>120000</v>
      </c>
      <c r="J32" s="7">
        <v>64186</v>
      </c>
      <c r="K32" s="7"/>
      <c r="L32" s="2" t="s">
        <v>24</v>
      </c>
      <c r="M32" s="7">
        <f t="shared" si="0"/>
        <v>217815</v>
      </c>
      <c r="N32" s="2" t="s">
        <v>20</v>
      </c>
      <c r="O32" s="7">
        <f t="shared" si="1"/>
        <v>108907.5</v>
      </c>
      <c r="P32" s="7">
        <f t="shared" si="2"/>
        <v>173093.5</v>
      </c>
      <c r="Q32" s="2" t="s">
        <v>19</v>
      </c>
      <c r="R32" s="3">
        <v>45412</v>
      </c>
    </row>
    <row r="33" spans="1:18" x14ac:dyDescent="0.2">
      <c r="A33" s="3"/>
      <c r="B33" s="2"/>
      <c r="C33" s="2"/>
      <c r="D33" s="2"/>
      <c r="E33" s="2"/>
      <c r="F33" s="5"/>
      <c r="G33" s="7"/>
      <c r="H33" s="2"/>
      <c r="I33" s="7"/>
      <c r="J33" s="7"/>
      <c r="K33" s="7"/>
      <c r="L33" s="2"/>
      <c r="M33" s="7">
        <f t="shared" si="0"/>
        <v>0</v>
      </c>
      <c r="N33" s="2" t="s">
        <v>20</v>
      </c>
      <c r="O33" s="7">
        <f t="shared" si="1"/>
        <v>0</v>
      </c>
      <c r="P33" s="7">
        <f t="shared" si="2"/>
        <v>0</v>
      </c>
      <c r="Q33" s="2"/>
      <c r="R33" s="3"/>
    </row>
    <row r="34" spans="1:18" x14ac:dyDescent="0.2">
      <c r="A34" s="3"/>
      <c r="B34" s="2"/>
      <c r="C34" s="2"/>
      <c r="D34" s="2"/>
      <c r="E34" s="2"/>
      <c r="F34" s="5"/>
      <c r="G34" s="7"/>
      <c r="H34" s="2"/>
      <c r="I34" s="7"/>
      <c r="J34" s="7"/>
      <c r="K34" s="7"/>
      <c r="L34" s="2"/>
      <c r="M34" s="7">
        <f t="shared" si="0"/>
        <v>0</v>
      </c>
      <c r="N34" s="2" t="s">
        <v>20</v>
      </c>
      <c r="O34" s="7">
        <f t="shared" si="1"/>
        <v>0</v>
      </c>
      <c r="P34" s="7">
        <f t="shared" si="2"/>
        <v>0</v>
      </c>
      <c r="Q34" s="2"/>
      <c r="R34" s="3"/>
    </row>
    <row r="35" spans="1:18" x14ac:dyDescent="0.2">
      <c r="A35" s="3"/>
      <c r="B35" s="2"/>
      <c r="C35" s="2"/>
      <c r="D35" s="2"/>
      <c r="E35" s="2"/>
      <c r="F35" s="5"/>
      <c r="G35" s="7"/>
      <c r="H35" s="2"/>
      <c r="I35" s="7"/>
      <c r="J35" s="7"/>
      <c r="K35" s="7"/>
      <c r="L35" s="2"/>
      <c r="M35" s="7">
        <f t="shared" si="0"/>
        <v>0</v>
      </c>
      <c r="N35" s="2"/>
      <c r="O35" s="7" t="str">
        <f t="shared" si="1"/>
        <v/>
      </c>
      <c r="P35" s="7">
        <f t="shared" si="2"/>
        <v>0</v>
      </c>
      <c r="Q35" s="2"/>
      <c r="R35" s="3"/>
    </row>
    <row r="36" spans="1:18" x14ac:dyDescent="0.2">
      <c r="A36" s="3"/>
      <c r="B36" s="2"/>
      <c r="C36" s="2"/>
      <c r="D36" s="2"/>
      <c r="E36" s="2"/>
      <c r="F36" s="5"/>
      <c r="G36" s="7"/>
      <c r="H36" s="2"/>
      <c r="I36" s="7"/>
      <c r="J36" s="7"/>
      <c r="K36" s="7"/>
      <c r="L36" s="2"/>
      <c r="M36" s="7">
        <f t="shared" si="0"/>
        <v>0</v>
      </c>
      <c r="N36" s="2"/>
      <c r="O36" s="7" t="str">
        <f t="shared" si="1"/>
        <v/>
      </c>
      <c r="P36" s="7">
        <f t="shared" si="2"/>
        <v>0</v>
      </c>
      <c r="Q36" s="2"/>
      <c r="R36" s="3"/>
    </row>
    <row r="37" spans="1:18" x14ac:dyDescent="0.2">
      <c r="A37" s="3"/>
      <c r="B37" s="2"/>
      <c r="C37" s="2"/>
      <c r="D37" s="2"/>
      <c r="E37" s="2"/>
      <c r="F37" s="5"/>
      <c r="G37" s="7"/>
      <c r="H37" s="2"/>
      <c r="I37" s="7"/>
      <c r="J37" s="7"/>
      <c r="K37" s="7"/>
      <c r="L37" s="2"/>
      <c r="M37" s="7">
        <f t="shared" si="0"/>
        <v>0</v>
      </c>
      <c r="N37" s="2"/>
      <c r="O37" s="7" t="str">
        <f t="shared" si="1"/>
        <v/>
      </c>
      <c r="P37" s="7">
        <f t="shared" si="2"/>
        <v>0</v>
      </c>
      <c r="Q37" s="2"/>
      <c r="R37" s="3"/>
    </row>
    <row r="38" spans="1:18" x14ac:dyDescent="0.2">
      <c r="A38" s="3"/>
      <c r="B38" s="2"/>
      <c r="C38" s="2"/>
      <c r="D38" s="2"/>
      <c r="E38" s="2"/>
      <c r="F38" s="5"/>
      <c r="G38" s="7"/>
      <c r="H38" s="2"/>
      <c r="I38" s="7"/>
      <c r="J38" s="7"/>
      <c r="K38" s="7"/>
      <c r="L38" s="2"/>
      <c r="M38" s="7">
        <f t="shared" si="0"/>
        <v>0</v>
      </c>
      <c r="N38" s="2"/>
      <c r="O38" s="7" t="str">
        <f t="shared" si="1"/>
        <v/>
      </c>
      <c r="P38" s="7">
        <f t="shared" si="2"/>
        <v>0</v>
      </c>
      <c r="Q38" s="2"/>
      <c r="R38" s="3"/>
    </row>
    <row r="39" spans="1:18" x14ac:dyDescent="0.2">
      <c r="A39" s="3"/>
      <c r="B39" s="2"/>
      <c r="C39" s="2"/>
      <c r="D39" s="2"/>
      <c r="E39" s="2"/>
      <c r="F39" s="5"/>
      <c r="G39" s="7"/>
      <c r="H39" s="2"/>
      <c r="I39" s="7"/>
      <c r="J39" s="7"/>
      <c r="K39" s="7"/>
      <c r="L39" s="2"/>
      <c r="M39" s="7">
        <f t="shared" si="0"/>
        <v>0</v>
      </c>
      <c r="N39" s="2"/>
      <c r="O39" s="7" t="str">
        <f t="shared" si="1"/>
        <v/>
      </c>
      <c r="P39" s="7">
        <f t="shared" si="2"/>
        <v>0</v>
      </c>
      <c r="Q39" s="2"/>
      <c r="R39" s="3"/>
    </row>
    <row r="40" spans="1:18" x14ac:dyDescent="0.2">
      <c r="A40" s="3"/>
      <c r="B40" s="2"/>
      <c r="C40" s="2"/>
      <c r="D40" s="2"/>
      <c r="E40" s="2"/>
      <c r="F40" s="5"/>
      <c r="G40" s="7"/>
      <c r="H40" s="2"/>
      <c r="I40" s="7"/>
      <c r="J40" s="7"/>
      <c r="K40" s="7"/>
      <c r="L40" s="2"/>
      <c r="M40" s="7">
        <f t="shared" si="0"/>
        <v>0</v>
      </c>
      <c r="N40" s="2"/>
      <c r="O40" s="7" t="str">
        <f t="shared" si="1"/>
        <v/>
      </c>
      <c r="P40" s="7">
        <f t="shared" si="2"/>
        <v>0</v>
      </c>
      <c r="Q40" s="2"/>
      <c r="R40" s="3"/>
    </row>
    <row r="41" spans="1:18" x14ac:dyDescent="0.2">
      <c r="A41" s="3"/>
      <c r="B41" s="2"/>
      <c r="C41" s="2"/>
      <c r="D41" s="2"/>
      <c r="E41" s="2"/>
      <c r="F41" s="5"/>
      <c r="G41" s="7"/>
      <c r="H41" s="2"/>
      <c r="I41" s="7"/>
      <c r="J41" s="7"/>
      <c r="K41" s="7"/>
      <c r="L41" s="2"/>
      <c r="M41" s="7">
        <f t="shared" si="0"/>
        <v>0</v>
      </c>
      <c r="N41" s="2"/>
      <c r="O41" s="7" t="str">
        <f t="shared" si="1"/>
        <v/>
      </c>
      <c r="P41" s="7">
        <f t="shared" si="2"/>
        <v>0</v>
      </c>
      <c r="Q41" s="2"/>
      <c r="R41" s="3"/>
    </row>
    <row r="42" spans="1:18" x14ac:dyDescent="0.2">
      <c r="A42" s="4" t="s">
        <v>128</v>
      </c>
      <c r="F42" s="13"/>
      <c r="R42" s="4">
        <f>SUBTOTAL(103,Tabla38[FECHA RELACIÓN SERVICIO])</f>
        <v>12</v>
      </c>
    </row>
  </sheetData>
  <conditionalFormatting sqref="A2:R41">
    <cfRule type="expression" dxfId="131" priority="1">
      <formula>$Q2="COTIZACIÓN"</formula>
    </cfRule>
    <cfRule type="expression" dxfId="130" priority="2">
      <formula>$Q2="NO PAGARON DOMICILIO"</formula>
    </cfRule>
    <cfRule type="expression" dxfId="129" priority="3">
      <formula>$Q2="NO SE COBRA DOMICILIO"</formula>
    </cfRule>
    <cfRule type="expression" dxfId="128" priority="4">
      <formula>$Q2="GARANTIA"</formula>
    </cfRule>
    <cfRule type="expression" dxfId="127" priority="5">
      <formula>$Q2="CANCELADO"</formula>
    </cfRule>
    <cfRule type="expression" dxfId="126" priority="6">
      <formula>$Q2="YA RELACIOANADO"</formula>
    </cfRule>
  </conditionalFormatting>
  <dataValidations count="3">
    <dataValidation type="list" allowBlank="1" showInputMessage="1" showErrorMessage="1" sqref="L2:L41" xr:uid="{00000000-0002-0000-0300-000000000000}">
      <formula1>$AB$1:$AB$2</formula1>
    </dataValidation>
    <dataValidation type="list" allowBlank="1" showInputMessage="1" showErrorMessage="1" sqref="Q2:Q41" xr:uid="{00000000-0002-0000-0300-000001000000}">
      <formula1>$AC$1:$AC$7</formula1>
    </dataValidation>
    <dataValidation type="list" allowBlank="1" showInputMessage="1" showErrorMessage="1" sqref="N2:N41" xr:uid="{00000000-0002-0000-0300-000002000000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AD42"/>
  <sheetViews>
    <sheetView topLeftCell="A25" workbookViewId="0">
      <selection activeCell="B9" sqref="B9"/>
    </sheetView>
  </sheetViews>
  <sheetFormatPr defaultColWidth="10.625" defaultRowHeight="15" x14ac:dyDescent="0.2"/>
  <cols>
    <col min="1" max="1" width="27.98046875" style="4" customWidth="1"/>
    <col min="2" max="2" width="27.3046875" customWidth="1"/>
    <col min="3" max="3" width="22.59765625" customWidth="1"/>
    <col min="4" max="4" width="20.3125" customWidth="1"/>
    <col min="5" max="5" width="42.5078125" customWidth="1"/>
    <col min="6" max="6" width="11.43359375" style="6" customWidth="1"/>
    <col min="7" max="7" width="14.390625" style="8" customWidth="1"/>
    <col min="8" max="8" width="27.0390625" customWidth="1"/>
    <col min="9" max="9" width="14.125" style="8" customWidth="1"/>
    <col min="10" max="11" width="13.046875" customWidth="1"/>
    <col min="12" max="12" width="21.65625" customWidth="1"/>
    <col min="13" max="13" width="13.046875" style="8" customWidth="1"/>
    <col min="14" max="16" width="13.046875" customWidth="1"/>
    <col min="17" max="17" width="21.65625" customWidth="1"/>
    <col min="18" max="18" width="37.6640625" style="4" customWidth="1"/>
    <col min="28" max="28" width="18.5625" style="1" customWidth="1"/>
    <col min="29" max="29" width="25.69140625" style="2" customWidth="1"/>
    <col min="30" max="30" width="11.43359375" style="2"/>
  </cols>
  <sheetData>
    <row r="1" spans="1:30" ht="27.75" x14ac:dyDescent="0.2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  <c r="G1" s="7" t="s">
        <v>6</v>
      </c>
      <c r="H1" s="2" t="s">
        <v>7</v>
      </c>
      <c r="I1" s="7" t="s">
        <v>8</v>
      </c>
      <c r="J1" s="7" t="s">
        <v>9</v>
      </c>
      <c r="K1" s="7" t="s">
        <v>10</v>
      </c>
      <c r="L1" s="2" t="s">
        <v>11</v>
      </c>
      <c r="M1" s="7" t="s">
        <v>12</v>
      </c>
      <c r="N1" s="2" t="s">
        <v>13</v>
      </c>
      <c r="O1" s="7" t="s">
        <v>14</v>
      </c>
      <c r="P1" s="7" t="s">
        <v>15</v>
      </c>
      <c r="Q1" s="2" t="s">
        <v>16</v>
      </c>
      <c r="R1" s="3" t="s">
        <v>17</v>
      </c>
      <c r="AB1" s="1" t="s">
        <v>18</v>
      </c>
      <c r="AC1" s="2" t="s">
        <v>19</v>
      </c>
      <c r="AD1" s="2" t="s">
        <v>20</v>
      </c>
    </row>
    <row r="2" spans="1:30" ht="27.75" x14ac:dyDescent="0.2">
      <c r="A2" s="3">
        <v>45414</v>
      </c>
      <c r="B2" s="2" t="s">
        <v>379</v>
      </c>
      <c r="C2" s="2" t="s">
        <v>380</v>
      </c>
      <c r="D2" s="2" t="s">
        <v>29</v>
      </c>
      <c r="E2" s="2" t="s">
        <v>381</v>
      </c>
      <c r="F2" s="5"/>
      <c r="G2" s="7"/>
      <c r="H2" s="2"/>
      <c r="I2" s="7"/>
      <c r="J2" s="7"/>
      <c r="K2" s="7"/>
      <c r="L2" s="2" t="s">
        <v>18</v>
      </c>
      <c r="M2" s="7">
        <f t="shared" ref="M2:M41" si="0">(F2+G2-I2-K2)</f>
        <v>0</v>
      </c>
      <c r="N2" s="2" t="s">
        <v>20</v>
      </c>
      <c r="O2" s="7">
        <f t="shared" ref="O2:O41" si="1">IF(N2="X25%",M2*0.25,IF(N2="X50%",M2/2,""))</f>
        <v>0</v>
      </c>
      <c r="P2" s="7">
        <f t="shared" ref="P2:P41" si="2">(M2/2+J2)</f>
        <v>0</v>
      </c>
      <c r="Q2" s="2" t="s">
        <v>48</v>
      </c>
      <c r="R2" s="3"/>
      <c r="AB2" s="1" t="s">
        <v>24</v>
      </c>
      <c r="AC2" s="2" t="s">
        <v>25</v>
      </c>
      <c r="AD2" s="2" t="s">
        <v>26</v>
      </c>
    </row>
    <row r="3" spans="1:30" x14ac:dyDescent="0.2">
      <c r="A3" s="3">
        <v>45414</v>
      </c>
      <c r="B3" s="2" t="s">
        <v>382</v>
      </c>
      <c r="C3" s="2" t="s">
        <v>383</v>
      </c>
      <c r="D3" s="2"/>
      <c r="E3" s="2" t="s">
        <v>384</v>
      </c>
      <c r="F3" s="5">
        <v>80000</v>
      </c>
      <c r="G3" s="7"/>
      <c r="H3" s="2"/>
      <c r="I3" s="7"/>
      <c r="J3" s="7"/>
      <c r="K3" s="7"/>
      <c r="L3" s="2" t="s">
        <v>24</v>
      </c>
      <c r="M3" s="7">
        <f t="shared" si="0"/>
        <v>80000</v>
      </c>
      <c r="N3" s="2" t="s">
        <v>20</v>
      </c>
      <c r="O3" s="7">
        <f t="shared" si="1"/>
        <v>40000</v>
      </c>
      <c r="P3" s="7">
        <f t="shared" si="2"/>
        <v>40000</v>
      </c>
      <c r="Q3" s="2" t="s">
        <v>19</v>
      </c>
      <c r="R3" s="3">
        <v>45468</v>
      </c>
      <c r="AC3" s="2" t="s">
        <v>32</v>
      </c>
    </row>
    <row r="4" spans="1:30" ht="27.75" x14ac:dyDescent="0.2">
      <c r="A4" s="3">
        <v>45414</v>
      </c>
      <c r="B4" s="2" t="s">
        <v>385</v>
      </c>
      <c r="C4" s="2"/>
      <c r="D4" s="2">
        <v>501</v>
      </c>
      <c r="E4" s="2" t="s">
        <v>386</v>
      </c>
      <c r="F4" s="5"/>
      <c r="G4" s="7"/>
      <c r="H4" s="2"/>
      <c r="I4" s="7"/>
      <c r="J4" s="7"/>
      <c r="K4" s="7"/>
      <c r="L4" s="2"/>
      <c r="M4" s="7">
        <f t="shared" si="0"/>
        <v>0</v>
      </c>
      <c r="N4" s="2"/>
      <c r="O4" s="7" t="str">
        <f t="shared" si="1"/>
        <v/>
      </c>
      <c r="P4" s="7">
        <f t="shared" si="2"/>
        <v>0</v>
      </c>
      <c r="Q4" s="2" t="s">
        <v>37</v>
      </c>
      <c r="R4" s="3"/>
      <c r="AC4" s="2" t="s">
        <v>37</v>
      </c>
    </row>
    <row r="5" spans="1:30" ht="27.75" x14ac:dyDescent="0.2">
      <c r="A5" s="3">
        <v>45415</v>
      </c>
      <c r="B5" s="2" t="s">
        <v>27</v>
      </c>
      <c r="C5" s="2" t="s">
        <v>387</v>
      </c>
      <c r="D5" s="2" t="s">
        <v>29</v>
      </c>
      <c r="E5" s="2" t="s">
        <v>388</v>
      </c>
      <c r="F5" s="5"/>
      <c r="G5" s="7"/>
      <c r="H5" s="2"/>
      <c r="I5" s="7"/>
      <c r="J5" s="7"/>
      <c r="K5" s="7"/>
      <c r="L5" s="2"/>
      <c r="M5" s="7">
        <f t="shared" si="0"/>
        <v>0</v>
      </c>
      <c r="N5" s="2"/>
      <c r="O5" s="7" t="str">
        <f t="shared" si="1"/>
        <v/>
      </c>
      <c r="P5" s="7">
        <f t="shared" si="2"/>
        <v>0</v>
      </c>
      <c r="Q5" s="2" t="s">
        <v>40</v>
      </c>
      <c r="R5" s="3"/>
      <c r="AC5" s="2" t="s">
        <v>40</v>
      </c>
    </row>
    <row r="6" spans="1:30" ht="27.75" x14ac:dyDescent="0.2">
      <c r="A6" s="3">
        <v>45418</v>
      </c>
      <c r="B6" s="2" t="s">
        <v>389</v>
      </c>
      <c r="C6" s="2" t="s">
        <v>390</v>
      </c>
      <c r="D6" s="2" t="s">
        <v>29</v>
      </c>
      <c r="E6" s="2" t="s">
        <v>391</v>
      </c>
      <c r="F6" s="5"/>
      <c r="G6" s="7">
        <v>280000</v>
      </c>
      <c r="H6" s="2"/>
      <c r="I6" s="7"/>
      <c r="J6" s="7"/>
      <c r="K6" s="7"/>
      <c r="L6" s="2"/>
      <c r="M6" s="7">
        <f t="shared" si="0"/>
        <v>280000</v>
      </c>
      <c r="N6" s="2" t="s">
        <v>20</v>
      </c>
      <c r="O6" s="7">
        <f t="shared" si="1"/>
        <v>140000</v>
      </c>
      <c r="P6" s="7">
        <f t="shared" si="2"/>
        <v>140000</v>
      </c>
      <c r="Q6" s="2"/>
      <c r="R6" s="3"/>
      <c r="AC6" s="2" t="s">
        <v>31</v>
      </c>
    </row>
    <row r="7" spans="1:30" x14ac:dyDescent="0.2">
      <c r="A7" s="3">
        <v>45418</v>
      </c>
      <c r="B7" s="2" t="s">
        <v>392</v>
      </c>
      <c r="C7" s="2" t="s">
        <v>393</v>
      </c>
      <c r="D7" s="2" t="s">
        <v>46</v>
      </c>
      <c r="E7" s="2" t="s">
        <v>394</v>
      </c>
      <c r="F7" s="5"/>
      <c r="G7" s="7"/>
      <c r="H7" s="2"/>
      <c r="I7" s="7"/>
      <c r="J7" s="7"/>
      <c r="K7" s="7"/>
      <c r="L7" s="2"/>
      <c r="M7" s="7">
        <f t="shared" si="0"/>
        <v>0</v>
      </c>
      <c r="N7" s="2"/>
      <c r="O7" s="7" t="str">
        <f t="shared" si="1"/>
        <v/>
      </c>
      <c r="P7" s="7">
        <f t="shared" si="2"/>
        <v>0</v>
      </c>
      <c r="Q7" s="2" t="s">
        <v>48</v>
      </c>
      <c r="R7" s="3"/>
      <c r="AC7" s="2" t="s">
        <v>48</v>
      </c>
    </row>
    <row r="8" spans="1:30" x14ac:dyDescent="0.2">
      <c r="A8" s="3">
        <v>45418</v>
      </c>
      <c r="B8" s="2" t="s">
        <v>395</v>
      </c>
      <c r="C8" s="2" t="s">
        <v>396</v>
      </c>
      <c r="D8" s="2" t="s">
        <v>29</v>
      </c>
      <c r="E8" s="2" t="s">
        <v>397</v>
      </c>
      <c r="F8" s="5">
        <v>80000</v>
      </c>
      <c r="G8" s="7"/>
      <c r="H8" s="2"/>
      <c r="I8" s="7"/>
      <c r="J8" s="7"/>
      <c r="K8" s="7"/>
      <c r="L8" s="2" t="s">
        <v>24</v>
      </c>
      <c r="M8" s="7">
        <f t="shared" si="0"/>
        <v>80000</v>
      </c>
      <c r="N8" s="2" t="s">
        <v>20</v>
      </c>
      <c r="O8" s="7">
        <f t="shared" si="1"/>
        <v>40000</v>
      </c>
      <c r="P8" s="7">
        <f t="shared" si="2"/>
        <v>40000</v>
      </c>
      <c r="Q8" s="2" t="s">
        <v>19</v>
      </c>
      <c r="R8" s="3">
        <v>45468</v>
      </c>
    </row>
    <row r="9" spans="1:30" ht="27.75" x14ac:dyDescent="0.2">
      <c r="A9" s="3">
        <v>45419</v>
      </c>
      <c r="B9" s="2" t="s">
        <v>55</v>
      </c>
      <c r="C9" s="2" t="s">
        <v>398</v>
      </c>
      <c r="D9" s="2" t="s">
        <v>399</v>
      </c>
      <c r="E9" s="2" t="s">
        <v>400</v>
      </c>
      <c r="F9" s="5"/>
      <c r="G9" s="7"/>
      <c r="H9" s="2"/>
      <c r="I9" s="7"/>
      <c r="J9" s="7"/>
      <c r="K9" s="7"/>
      <c r="L9" s="2" t="s">
        <v>18</v>
      </c>
      <c r="M9" s="7">
        <f t="shared" si="0"/>
        <v>0</v>
      </c>
      <c r="N9" s="2" t="s">
        <v>26</v>
      </c>
      <c r="O9" s="7">
        <f t="shared" si="1"/>
        <v>0</v>
      </c>
      <c r="P9" s="7">
        <f t="shared" si="2"/>
        <v>0</v>
      </c>
      <c r="Q9" s="2" t="s">
        <v>48</v>
      </c>
      <c r="R9" s="3"/>
    </row>
    <row r="10" spans="1:30" x14ac:dyDescent="0.2">
      <c r="A10" s="3">
        <v>45419</v>
      </c>
      <c r="B10" s="2" t="s">
        <v>401</v>
      </c>
      <c r="C10" s="2" t="s">
        <v>402</v>
      </c>
      <c r="D10" s="2" t="s">
        <v>29</v>
      </c>
      <c r="E10" s="2" t="s">
        <v>403</v>
      </c>
      <c r="F10" s="5">
        <v>40000</v>
      </c>
      <c r="G10" s="7"/>
      <c r="H10" s="2"/>
      <c r="I10" s="7"/>
      <c r="J10" s="7"/>
      <c r="K10" s="7"/>
      <c r="L10" s="2" t="s">
        <v>24</v>
      </c>
      <c r="M10" s="7">
        <f t="shared" si="0"/>
        <v>40000</v>
      </c>
      <c r="N10" s="2" t="s">
        <v>20</v>
      </c>
      <c r="O10" s="7">
        <f t="shared" si="1"/>
        <v>20000</v>
      </c>
      <c r="P10" s="7">
        <f t="shared" si="2"/>
        <v>20000</v>
      </c>
      <c r="Q10" s="2" t="s">
        <v>19</v>
      </c>
      <c r="R10" s="3">
        <v>45468</v>
      </c>
    </row>
    <row r="11" spans="1:30" ht="27.75" x14ac:dyDescent="0.2">
      <c r="A11" s="3">
        <v>45420</v>
      </c>
      <c r="B11" s="2" t="s">
        <v>389</v>
      </c>
      <c r="C11" s="2" t="s">
        <v>390</v>
      </c>
      <c r="D11" s="2" t="s">
        <v>29</v>
      </c>
      <c r="E11" s="2" t="s">
        <v>404</v>
      </c>
      <c r="F11" s="5"/>
      <c r="G11" s="7">
        <v>480000</v>
      </c>
      <c r="H11" s="2" t="s">
        <v>405</v>
      </c>
      <c r="I11" s="7">
        <v>89600</v>
      </c>
      <c r="J11" s="7"/>
      <c r="K11" s="7"/>
      <c r="L11" s="2" t="s">
        <v>24</v>
      </c>
      <c r="M11" s="7">
        <f t="shared" si="0"/>
        <v>390400</v>
      </c>
      <c r="N11" s="2" t="s">
        <v>20</v>
      </c>
      <c r="O11" s="7">
        <f t="shared" si="1"/>
        <v>195200</v>
      </c>
      <c r="P11" s="7">
        <f t="shared" si="2"/>
        <v>195200</v>
      </c>
      <c r="Q11" s="2" t="s">
        <v>48</v>
      </c>
      <c r="R11" s="3"/>
    </row>
    <row r="12" spans="1:30" ht="27.75" x14ac:dyDescent="0.2">
      <c r="A12" s="3">
        <v>45420</v>
      </c>
      <c r="B12" s="2" t="s">
        <v>406</v>
      </c>
      <c r="C12" s="2" t="s">
        <v>407</v>
      </c>
      <c r="D12" s="2" t="s">
        <v>408</v>
      </c>
      <c r="E12" s="2" t="s">
        <v>409</v>
      </c>
      <c r="F12" s="5"/>
      <c r="G12" s="7">
        <v>200000</v>
      </c>
      <c r="H12" s="2"/>
      <c r="I12" s="7"/>
      <c r="J12" s="7"/>
      <c r="K12" s="7"/>
      <c r="L12" s="2" t="s">
        <v>24</v>
      </c>
      <c r="M12" s="7">
        <f t="shared" si="0"/>
        <v>200000</v>
      </c>
      <c r="N12" s="2" t="s">
        <v>20</v>
      </c>
      <c r="O12" s="7">
        <f t="shared" si="1"/>
        <v>100000</v>
      </c>
      <c r="P12" s="7">
        <f t="shared" si="2"/>
        <v>100000</v>
      </c>
      <c r="Q12" s="2" t="s">
        <v>19</v>
      </c>
      <c r="R12" s="3">
        <v>45468</v>
      </c>
    </row>
    <row r="13" spans="1:30" x14ac:dyDescent="0.2">
      <c r="A13" s="3">
        <v>45420</v>
      </c>
      <c r="B13" s="2" t="s">
        <v>410</v>
      </c>
      <c r="C13" s="2"/>
      <c r="D13" s="2" t="s">
        <v>411</v>
      </c>
      <c r="E13" s="2" t="s">
        <v>287</v>
      </c>
      <c r="F13" s="5"/>
      <c r="G13" s="7">
        <v>50000</v>
      </c>
      <c r="H13" s="2"/>
      <c r="I13" s="7"/>
      <c r="J13" s="7"/>
      <c r="K13" s="7"/>
      <c r="L13" s="2" t="s">
        <v>24</v>
      </c>
      <c r="M13" s="7">
        <f t="shared" si="0"/>
        <v>50000</v>
      </c>
      <c r="N13" s="2" t="s">
        <v>20</v>
      </c>
      <c r="O13" s="7">
        <f t="shared" si="1"/>
        <v>25000</v>
      </c>
      <c r="P13" s="7">
        <f t="shared" si="2"/>
        <v>25000</v>
      </c>
      <c r="Q13" s="2"/>
      <c r="R13" s="3"/>
    </row>
    <row r="14" spans="1:30" ht="27.75" x14ac:dyDescent="0.2">
      <c r="A14" s="3">
        <v>45421</v>
      </c>
      <c r="B14" s="2" t="s">
        <v>412</v>
      </c>
      <c r="C14" s="2" t="s">
        <v>413</v>
      </c>
      <c r="D14" s="2" t="s">
        <v>414</v>
      </c>
      <c r="E14" s="2" t="s">
        <v>415</v>
      </c>
      <c r="F14" s="5"/>
      <c r="G14" s="7">
        <v>200000</v>
      </c>
      <c r="H14" s="2"/>
      <c r="I14" s="7"/>
      <c r="J14" s="7"/>
      <c r="K14" s="7"/>
      <c r="L14" s="2" t="s">
        <v>18</v>
      </c>
      <c r="M14" s="7">
        <f t="shared" si="0"/>
        <v>200000</v>
      </c>
      <c r="N14" s="2" t="s">
        <v>20</v>
      </c>
      <c r="O14" s="7">
        <f t="shared" si="1"/>
        <v>100000</v>
      </c>
      <c r="P14" s="7">
        <f t="shared" si="2"/>
        <v>100000</v>
      </c>
      <c r="Q14" s="2" t="s">
        <v>19</v>
      </c>
      <c r="R14" s="3">
        <v>45468</v>
      </c>
    </row>
    <row r="15" spans="1:30" x14ac:dyDescent="0.2">
      <c r="A15" s="3">
        <v>45421</v>
      </c>
      <c r="B15" s="2" t="s">
        <v>416</v>
      </c>
      <c r="C15" s="2" t="s">
        <v>417</v>
      </c>
      <c r="D15" s="2" t="s">
        <v>29</v>
      </c>
      <c r="E15" s="2" t="s">
        <v>31</v>
      </c>
      <c r="F15" s="5"/>
      <c r="G15" s="7"/>
      <c r="H15" s="2"/>
      <c r="I15" s="7"/>
      <c r="J15" s="7"/>
      <c r="K15" s="7"/>
      <c r="L15" s="2"/>
      <c r="M15" s="7">
        <f t="shared" si="0"/>
        <v>0</v>
      </c>
      <c r="N15" s="2"/>
      <c r="O15" s="7" t="str">
        <f t="shared" si="1"/>
        <v/>
      </c>
      <c r="P15" s="7">
        <f t="shared" si="2"/>
        <v>0</v>
      </c>
      <c r="Q15" s="2" t="s">
        <v>31</v>
      </c>
      <c r="R15" s="3"/>
    </row>
    <row r="16" spans="1:30" x14ac:dyDescent="0.2">
      <c r="A16" s="3">
        <v>45421</v>
      </c>
      <c r="B16" s="2" t="s">
        <v>27</v>
      </c>
      <c r="C16" s="2" t="s">
        <v>387</v>
      </c>
      <c r="D16" s="2" t="s">
        <v>29</v>
      </c>
      <c r="E16" s="2" t="s">
        <v>418</v>
      </c>
      <c r="F16" s="5"/>
      <c r="G16" s="7"/>
      <c r="H16" s="2"/>
      <c r="I16" s="7"/>
      <c r="J16" s="7"/>
      <c r="K16" s="7"/>
      <c r="L16" s="2"/>
      <c r="M16" s="7">
        <f t="shared" si="0"/>
        <v>0</v>
      </c>
      <c r="N16" s="2"/>
      <c r="O16" s="7" t="str">
        <f t="shared" si="1"/>
        <v/>
      </c>
      <c r="P16" s="7">
        <f t="shared" si="2"/>
        <v>0</v>
      </c>
      <c r="Q16" s="2" t="s">
        <v>40</v>
      </c>
      <c r="R16" s="3"/>
    </row>
    <row r="17" spans="1:18" ht="27.75" x14ac:dyDescent="0.2">
      <c r="A17" s="3">
        <v>45426</v>
      </c>
      <c r="B17" s="2"/>
      <c r="C17" s="2" t="s">
        <v>419</v>
      </c>
      <c r="D17" s="2" t="s">
        <v>420</v>
      </c>
      <c r="E17" s="2" t="s">
        <v>421</v>
      </c>
      <c r="F17" s="5"/>
      <c r="G17" s="7"/>
      <c r="H17" s="2"/>
      <c r="I17" s="7"/>
      <c r="J17" s="7"/>
      <c r="K17" s="7"/>
      <c r="L17" s="2"/>
      <c r="M17" s="7">
        <f t="shared" si="0"/>
        <v>0</v>
      </c>
      <c r="N17" s="2"/>
      <c r="O17" s="7" t="str">
        <f t="shared" si="1"/>
        <v/>
      </c>
      <c r="P17" s="7">
        <f t="shared" si="2"/>
        <v>0</v>
      </c>
      <c r="Q17" s="2" t="s">
        <v>25</v>
      </c>
      <c r="R17" s="3"/>
    </row>
    <row r="18" spans="1:18" ht="27.75" x14ac:dyDescent="0.2">
      <c r="A18" s="3">
        <v>45428</v>
      </c>
      <c r="B18" s="2" t="s">
        <v>422</v>
      </c>
      <c r="C18" s="2" t="s">
        <v>423</v>
      </c>
      <c r="D18" s="2" t="s">
        <v>424</v>
      </c>
      <c r="E18" s="2" t="s">
        <v>425</v>
      </c>
      <c r="F18" s="5">
        <v>90000</v>
      </c>
      <c r="G18" s="7"/>
      <c r="H18" s="2"/>
      <c r="I18" s="7"/>
      <c r="J18" s="7"/>
      <c r="K18" s="7"/>
      <c r="L18" s="2" t="s">
        <v>24</v>
      </c>
      <c r="M18" s="7">
        <f t="shared" si="0"/>
        <v>90000</v>
      </c>
      <c r="N18" s="2" t="s">
        <v>20</v>
      </c>
      <c r="O18" s="7">
        <f t="shared" si="1"/>
        <v>45000</v>
      </c>
      <c r="P18" s="7">
        <f t="shared" si="2"/>
        <v>45000</v>
      </c>
      <c r="Q18" s="2" t="s">
        <v>19</v>
      </c>
      <c r="R18" s="3">
        <v>45468</v>
      </c>
    </row>
    <row r="19" spans="1:18" ht="41.25" x14ac:dyDescent="0.2">
      <c r="A19" s="3">
        <v>45428</v>
      </c>
      <c r="B19" s="2" t="s">
        <v>224</v>
      </c>
      <c r="C19" s="2" t="s">
        <v>393</v>
      </c>
      <c r="D19" s="2" t="s">
        <v>46</v>
      </c>
      <c r="E19" s="2" t="s">
        <v>426</v>
      </c>
      <c r="F19" s="5"/>
      <c r="G19" s="7"/>
      <c r="H19" s="2"/>
      <c r="I19" s="7"/>
      <c r="J19" s="7"/>
      <c r="K19" s="7"/>
      <c r="L19" s="2"/>
      <c r="M19" s="7">
        <f t="shared" si="0"/>
        <v>0</v>
      </c>
      <c r="N19" s="2"/>
      <c r="O19" s="7" t="str">
        <f t="shared" si="1"/>
        <v/>
      </c>
      <c r="P19" s="7">
        <f t="shared" si="2"/>
        <v>0</v>
      </c>
      <c r="Q19" s="2" t="s">
        <v>40</v>
      </c>
      <c r="R19" s="3"/>
    </row>
    <row r="20" spans="1:18" ht="27.75" x14ac:dyDescent="0.2">
      <c r="A20" s="3">
        <v>45428</v>
      </c>
      <c r="B20" s="2" t="s">
        <v>427</v>
      </c>
      <c r="C20" s="2" t="s">
        <v>428</v>
      </c>
      <c r="D20" s="2" t="s">
        <v>46</v>
      </c>
      <c r="E20" s="2" t="s">
        <v>429</v>
      </c>
      <c r="F20" s="5"/>
      <c r="G20" s="7"/>
      <c r="H20" s="2"/>
      <c r="I20" s="7"/>
      <c r="J20" s="7"/>
      <c r="K20" s="7"/>
      <c r="L20" s="2"/>
      <c r="M20" s="7">
        <f t="shared" si="0"/>
        <v>0</v>
      </c>
      <c r="N20" s="2"/>
      <c r="O20" s="7" t="str">
        <f t="shared" si="1"/>
        <v/>
      </c>
      <c r="P20" s="7">
        <f t="shared" si="2"/>
        <v>0</v>
      </c>
      <c r="Q20" s="2" t="s">
        <v>32</v>
      </c>
      <c r="R20" s="3"/>
    </row>
    <row r="21" spans="1:18" ht="27.75" x14ac:dyDescent="0.2">
      <c r="A21" s="3">
        <v>45429</v>
      </c>
      <c r="B21" s="2" t="s">
        <v>401</v>
      </c>
      <c r="C21" s="2" t="s">
        <v>402</v>
      </c>
      <c r="D21" s="2" t="s">
        <v>29</v>
      </c>
      <c r="E21" s="2" t="s">
        <v>430</v>
      </c>
      <c r="F21" s="5"/>
      <c r="G21" s="7"/>
      <c r="H21" s="2"/>
      <c r="I21" s="7"/>
      <c r="J21" s="7"/>
      <c r="K21" s="7"/>
      <c r="L21" s="2" t="s">
        <v>18</v>
      </c>
      <c r="M21" s="7">
        <f t="shared" si="0"/>
        <v>0</v>
      </c>
      <c r="N21" s="2" t="s">
        <v>20</v>
      </c>
      <c r="O21" s="7">
        <f t="shared" si="1"/>
        <v>0</v>
      </c>
      <c r="P21" s="7">
        <f t="shared" si="2"/>
        <v>0</v>
      </c>
      <c r="Q21" s="2" t="s">
        <v>48</v>
      </c>
      <c r="R21" s="3"/>
    </row>
    <row r="22" spans="1:18" x14ac:dyDescent="0.2">
      <c r="A22" s="3">
        <v>45429</v>
      </c>
      <c r="B22" s="2" t="s">
        <v>431</v>
      </c>
      <c r="C22" s="2" t="s">
        <v>432</v>
      </c>
      <c r="D22" s="2" t="s">
        <v>199</v>
      </c>
      <c r="E22" s="2" t="s">
        <v>433</v>
      </c>
      <c r="F22" s="5"/>
      <c r="G22" s="7"/>
      <c r="H22" s="2"/>
      <c r="I22" s="7"/>
      <c r="J22" s="7"/>
      <c r="K22" s="7"/>
      <c r="L22" s="2"/>
      <c r="M22" s="7">
        <f t="shared" si="0"/>
        <v>0</v>
      </c>
      <c r="N22" s="2"/>
      <c r="O22" s="7" t="str">
        <f t="shared" si="1"/>
        <v/>
      </c>
      <c r="P22" s="7">
        <f t="shared" si="2"/>
        <v>0</v>
      </c>
      <c r="Q22" s="2" t="s">
        <v>40</v>
      </c>
      <c r="R22" s="3"/>
    </row>
    <row r="23" spans="1:18" ht="27.75" x14ac:dyDescent="0.2">
      <c r="A23" s="3">
        <v>45432</v>
      </c>
      <c r="B23" s="2" t="s">
        <v>434</v>
      </c>
      <c r="C23" s="2" t="s">
        <v>435</v>
      </c>
      <c r="D23" s="2" t="s">
        <v>436</v>
      </c>
      <c r="E23" s="2" t="s">
        <v>437</v>
      </c>
      <c r="F23" s="5"/>
      <c r="G23" s="7"/>
      <c r="H23" s="2"/>
      <c r="I23" s="7"/>
      <c r="J23" s="7"/>
      <c r="K23" s="7"/>
      <c r="L23" s="2"/>
      <c r="M23" s="7">
        <f t="shared" si="0"/>
        <v>0</v>
      </c>
      <c r="N23" s="2"/>
      <c r="O23" s="7" t="str">
        <f t="shared" si="1"/>
        <v/>
      </c>
      <c r="P23" s="7">
        <f t="shared" si="2"/>
        <v>0</v>
      </c>
      <c r="Q23" s="2" t="s">
        <v>25</v>
      </c>
      <c r="R23" s="3"/>
    </row>
    <row r="24" spans="1:18" ht="41.25" x14ac:dyDescent="0.2">
      <c r="A24" s="3">
        <v>45433</v>
      </c>
      <c r="B24" s="2" t="s">
        <v>438</v>
      </c>
      <c r="C24" s="2"/>
      <c r="D24" s="2" t="s">
        <v>439</v>
      </c>
      <c r="E24" s="2" t="s">
        <v>440</v>
      </c>
      <c r="F24" s="5"/>
      <c r="G24" s="7"/>
      <c r="H24" s="2" t="s">
        <v>441</v>
      </c>
      <c r="I24" s="7">
        <v>130900</v>
      </c>
      <c r="J24" s="7"/>
      <c r="K24" s="7"/>
      <c r="L24" s="2" t="s">
        <v>18</v>
      </c>
      <c r="M24" s="7">
        <f t="shared" si="0"/>
        <v>-130900</v>
      </c>
      <c r="N24" s="2" t="s">
        <v>26</v>
      </c>
      <c r="O24" s="7">
        <f t="shared" si="1"/>
        <v>-32725</v>
      </c>
      <c r="P24" s="7">
        <f t="shared" si="2"/>
        <v>-65450</v>
      </c>
      <c r="Q24" s="2" t="s">
        <v>48</v>
      </c>
      <c r="R24" s="3"/>
    </row>
    <row r="25" spans="1:18" ht="27.75" x14ac:dyDescent="0.2">
      <c r="A25" s="3">
        <v>45433</v>
      </c>
      <c r="B25" s="2" t="s">
        <v>442</v>
      </c>
      <c r="C25" s="2" t="s">
        <v>443</v>
      </c>
      <c r="D25" s="2" t="s">
        <v>29</v>
      </c>
      <c r="E25" s="2" t="s">
        <v>444</v>
      </c>
      <c r="F25" s="5"/>
      <c r="G25" s="7"/>
      <c r="H25" s="2"/>
      <c r="I25" s="7"/>
      <c r="J25" s="7"/>
      <c r="K25" s="7"/>
      <c r="L25" s="2"/>
      <c r="M25" s="7">
        <f t="shared" si="0"/>
        <v>0</v>
      </c>
      <c r="N25" s="2"/>
      <c r="O25" s="7" t="str">
        <f t="shared" si="1"/>
        <v/>
      </c>
      <c r="P25" s="7">
        <f t="shared" si="2"/>
        <v>0</v>
      </c>
      <c r="Q25" s="2" t="s">
        <v>48</v>
      </c>
      <c r="R25" s="3"/>
    </row>
    <row r="26" spans="1:18" ht="41.25" x14ac:dyDescent="0.2">
      <c r="A26" s="3">
        <v>45434</v>
      </c>
      <c r="B26" s="2" t="s">
        <v>445</v>
      </c>
      <c r="C26" s="2" t="s">
        <v>446</v>
      </c>
      <c r="D26" s="2" t="s">
        <v>29</v>
      </c>
      <c r="E26" s="2" t="s">
        <v>305</v>
      </c>
      <c r="F26" s="5"/>
      <c r="G26" s="7">
        <v>50000</v>
      </c>
      <c r="H26" s="2"/>
      <c r="I26" s="7"/>
      <c r="J26" s="7"/>
      <c r="K26" s="7"/>
      <c r="L26" s="2" t="s">
        <v>24</v>
      </c>
      <c r="M26" s="7">
        <f t="shared" si="0"/>
        <v>50000</v>
      </c>
      <c r="N26" s="2" t="s">
        <v>20</v>
      </c>
      <c r="O26" s="7">
        <f t="shared" si="1"/>
        <v>25000</v>
      </c>
      <c r="P26" s="7">
        <f t="shared" si="2"/>
        <v>25000</v>
      </c>
      <c r="Q26" s="2" t="s">
        <v>19</v>
      </c>
      <c r="R26" s="3">
        <v>45435</v>
      </c>
    </row>
    <row r="27" spans="1:18" ht="27.75" x14ac:dyDescent="0.2">
      <c r="A27" s="3">
        <v>45434</v>
      </c>
      <c r="B27" s="2" t="s">
        <v>447</v>
      </c>
      <c r="C27" s="2" t="s">
        <v>448</v>
      </c>
      <c r="D27" s="2">
        <v>801</v>
      </c>
      <c r="E27" s="2" t="s">
        <v>449</v>
      </c>
      <c r="F27" s="5"/>
      <c r="G27" s="7">
        <v>120000</v>
      </c>
      <c r="H27" s="2"/>
      <c r="I27" s="7"/>
      <c r="J27" s="7"/>
      <c r="K27" s="7"/>
      <c r="L27" s="2" t="s">
        <v>24</v>
      </c>
      <c r="M27" s="7">
        <f t="shared" si="0"/>
        <v>120000</v>
      </c>
      <c r="N27" s="2" t="s">
        <v>20</v>
      </c>
      <c r="O27" s="7">
        <f t="shared" si="1"/>
        <v>60000</v>
      </c>
      <c r="P27" s="7">
        <f t="shared" si="2"/>
        <v>60000</v>
      </c>
      <c r="Q27" s="2" t="s">
        <v>19</v>
      </c>
      <c r="R27" s="3">
        <v>45435</v>
      </c>
    </row>
    <row r="28" spans="1:18" x14ac:dyDescent="0.2">
      <c r="A28" s="3">
        <v>45434</v>
      </c>
      <c r="B28" s="2" t="s">
        <v>57</v>
      </c>
      <c r="C28" s="2"/>
      <c r="D28" s="2">
        <v>301</v>
      </c>
      <c r="E28" s="2" t="s">
        <v>31</v>
      </c>
      <c r="F28" s="5"/>
      <c r="G28" s="7"/>
      <c r="H28" s="2"/>
      <c r="I28" s="7"/>
      <c r="J28" s="7"/>
      <c r="K28" s="7"/>
      <c r="L28" s="2"/>
      <c r="M28" s="7">
        <f t="shared" si="0"/>
        <v>0</v>
      </c>
      <c r="N28" s="2"/>
      <c r="O28" s="7" t="str">
        <f t="shared" si="1"/>
        <v/>
      </c>
      <c r="P28" s="7">
        <f t="shared" si="2"/>
        <v>0</v>
      </c>
      <c r="Q28" s="2" t="s">
        <v>31</v>
      </c>
      <c r="R28" s="3"/>
    </row>
    <row r="29" spans="1:18" x14ac:dyDescent="0.2">
      <c r="A29" s="3">
        <v>45435</v>
      </c>
      <c r="B29" s="2" t="s">
        <v>450</v>
      </c>
      <c r="C29" s="2" t="s">
        <v>451</v>
      </c>
      <c r="D29" s="2" t="s">
        <v>452</v>
      </c>
      <c r="E29" s="2" t="s">
        <v>453</v>
      </c>
      <c r="F29" s="5"/>
      <c r="G29" s="7">
        <v>140000</v>
      </c>
      <c r="H29" s="2" t="s">
        <v>247</v>
      </c>
      <c r="I29" s="7">
        <v>10400</v>
      </c>
      <c r="J29" s="7">
        <v>26600</v>
      </c>
      <c r="K29" s="7"/>
      <c r="L29" s="2" t="s">
        <v>24</v>
      </c>
      <c r="M29" s="7">
        <f t="shared" si="0"/>
        <v>129600</v>
      </c>
      <c r="N29" s="2" t="s">
        <v>20</v>
      </c>
      <c r="O29" s="7">
        <f t="shared" si="1"/>
        <v>64800</v>
      </c>
      <c r="P29" s="7">
        <f t="shared" si="2"/>
        <v>91400</v>
      </c>
      <c r="Q29" s="2" t="s">
        <v>19</v>
      </c>
      <c r="R29" s="3"/>
    </row>
    <row r="30" spans="1:18" ht="27.75" x14ac:dyDescent="0.2">
      <c r="A30" s="3">
        <v>45436</v>
      </c>
      <c r="B30" s="2" t="s">
        <v>454</v>
      </c>
      <c r="C30" s="2" t="s">
        <v>455</v>
      </c>
      <c r="D30" s="2" t="s">
        <v>456</v>
      </c>
      <c r="E30" s="2" t="s">
        <v>457</v>
      </c>
      <c r="F30" s="5"/>
      <c r="G30" s="7">
        <v>240000</v>
      </c>
      <c r="H30" s="2" t="s">
        <v>458</v>
      </c>
      <c r="I30" s="7">
        <v>55500</v>
      </c>
      <c r="J30" s="7">
        <v>45600</v>
      </c>
      <c r="K30" s="7"/>
      <c r="L30" s="2" t="s">
        <v>18</v>
      </c>
      <c r="M30" s="7">
        <f t="shared" si="0"/>
        <v>184500</v>
      </c>
      <c r="N30" s="2" t="s">
        <v>20</v>
      </c>
      <c r="O30" s="7">
        <f t="shared" si="1"/>
        <v>92250</v>
      </c>
      <c r="P30" s="7">
        <f t="shared" si="2"/>
        <v>137850</v>
      </c>
      <c r="Q30" s="2" t="s">
        <v>19</v>
      </c>
      <c r="R30" s="3">
        <v>45439</v>
      </c>
    </row>
    <row r="31" spans="1:18" ht="41.25" x14ac:dyDescent="0.2">
      <c r="A31" s="3">
        <v>45436</v>
      </c>
      <c r="B31" s="2" t="s">
        <v>459</v>
      </c>
      <c r="C31" s="2" t="s">
        <v>460</v>
      </c>
      <c r="D31" s="2" t="s">
        <v>29</v>
      </c>
      <c r="E31" s="2" t="s">
        <v>461</v>
      </c>
      <c r="F31" s="5">
        <v>80000</v>
      </c>
      <c r="G31" s="7"/>
      <c r="H31" s="2"/>
      <c r="I31" s="7"/>
      <c r="J31" s="7">
        <v>15200</v>
      </c>
      <c r="K31" s="7"/>
      <c r="L31" s="2" t="s">
        <v>24</v>
      </c>
      <c r="M31" s="7">
        <f t="shared" si="0"/>
        <v>80000</v>
      </c>
      <c r="N31" s="2" t="s">
        <v>20</v>
      </c>
      <c r="O31" s="7">
        <f t="shared" si="1"/>
        <v>40000</v>
      </c>
      <c r="P31" s="7">
        <f t="shared" si="2"/>
        <v>55200</v>
      </c>
      <c r="Q31" s="2" t="s">
        <v>19</v>
      </c>
      <c r="R31" s="3">
        <v>45468</v>
      </c>
    </row>
    <row r="32" spans="1:18" ht="41.25" x14ac:dyDescent="0.2">
      <c r="A32" s="3">
        <v>45436</v>
      </c>
      <c r="B32" s="2"/>
      <c r="C32" s="2" t="s">
        <v>462</v>
      </c>
      <c r="D32" s="2" t="s">
        <v>29</v>
      </c>
      <c r="E32" s="2" t="s">
        <v>31</v>
      </c>
      <c r="F32" s="5"/>
      <c r="G32" s="7"/>
      <c r="H32" s="2"/>
      <c r="I32" s="7"/>
      <c r="J32" s="7"/>
      <c r="K32" s="7"/>
      <c r="L32" s="2"/>
      <c r="M32" s="7">
        <f t="shared" si="0"/>
        <v>0</v>
      </c>
      <c r="N32" s="2"/>
      <c r="O32" s="7" t="str">
        <f t="shared" si="1"/>
        <v/>
      </c>
      <c r="P32" s="7">
        <f t="shared" si="2"/>
        <v>0</v>
      </c>
      <c r="Q32" s="2" t="s">
        <v>31</v>
      </c>
      <c r="R32" s="3"/>
    </row>
    <row r="33" spans="1:18" ht="27.75" x14ac:dyDescent="0.2">
      <c r="A33" s="3">
        <v>45439</v>
      </c>
      <c r="B33" s="2" t="s">
        <v>434</v>
      </c>
      <c r="C33" s="2" t="s">
        <v>435</v>
      </c>
      <c r="D33" s="2" t="s">
        <v>436</v>
      </c>
      <c r="E33" s="2" t="s">
        <v>463</v>
      </c>
      <c r="F33" s="5"/>
      <c r="G33" s="7">
        <v>1300000</v>
      </c>
      <c r="H33" s="2" t="s">
        <v>464</v>
      </c>
      <c r="I33" s="7">
        <v>656100</v>
      </c>
      <c r="J33" s="7"/>
      <c r="K33" s="7"/>
      <c r="L33" s="2" t="s">
        <v>18</v>
      </c>
      <c r="M33" s="7">
        <f t="shared" si="0"/>
        <v>643900</v>
      </c>
      <c r="N33" s="2" t="s">
        <v>26</v>
      </c>
      <c r="O33" s="7">
        <f t="shared" si="1"/>
        <v>160975</v>
      </c>
      <c r="P33" s="7">
        <f t="shared" si="2"/>
        <v>321950</v>
      </c>
      <c r="Q33" s="2" t="s">
        <v>48</v>
      </c>
      <c r="R33" s="3"/>
    </row>
    <row r="34" spans="1:18" ht="41.25" x14ac:dyDescent="0.2">
      <c r="A34" s="3">
        <v>45440</v>
      </c>
      <c r="B34" s="2" t="s">
        <v>410</v>
      </c>
      <c r="C34" s="2" t="s">
        <v>465</v>
      </c>
      <c r="D34" s="2" t="s">
        <v>29</v>
      </c>
      <c r="E34" s="2" t="s">
        <v>466</v>
      </c>
      <c r="F34" s="5"/>
      <c r="G34" s="7"/>
      <c r="H34" s="2"/>
      <c r="I34" s="7"/>
      <c r="J34" s="7"/>
      <c r="K34" s="7"/>
      <c r="L34" s="2"/>
      <c r="M34" s="7">
        <f t="shared" si="0"/>
        <v>0</v>
      </c>
      <c r="N34" s="2"/>
      <c r="O34" s="7" t="str">
        <f t="shared" si="1"/>
        <v/>
      </c>
      <c r="P34" s="7">
        <f t="shared" si="2"/>
        <v>0</v>
      </c>
      <c r="Q34" s="2" t="s">
        <v>19</v>
      </c>
      <c r="R34" s="3"/>
    </row>
    <row r="35" spans="1:18" ht="27.75" x14ac:dyDescent="0.2">
      <c r="A35" s="3">
        <v>45442</v>
      </c>
      <c r="B35" s="2" t="s">
        <v>467</v>
      </c>
      <c r="C35" s="2"/>
      <c r="D35" s="2" t="s">
        <v>199</v>
      </c>
      <c r="E35" s="2" t="s">
        <v>468</v>
      </c>
      <c r="F35" s="5"/>
      <c r="G35" s="7">
        <v>275000</v>
      </c>
      <c r="H35" s="2"/>
      <c r="I35" s="7"/>
      <c r="J35" s="7"/>
      <c r="K35" s="7"/>
      <c r="L35" s="2" t="s">
        <v>18</v>
      </c>
      <c r="M35" s="7">
        <f t="shared" si="0"/>
        <v>275000</v>
      </c>
      <c r="N35" s="2" t="s">
        <v>26</v>
      </c>
      <c r="O35" s="7">
        <f t="shared" si="1"/>
        <v>68750</v>
      </c>
      <c r="P35" s="7">
        <f t="shared" si="2"/>
        <v>137500</v>
      </c>
      <c r="Q35" s="2" t="s">
        <v>19</v>
      </c>
      <c r="R35" s="3">
        <v>45450</v>
      </c>
    </row>
    <row r="36" spans="1:18" x14ac:dyDescent="0.2">
      <c r="A36" s="3">
        <v>45442</v>
      </c>
      <c r="B36" s="2" t="s">
        <v>469</v>
      </c>
      <c r="C36" s="2" t="s">
        <v>470</v>
      </c>
      <c r="D36" s="2" t="s">
        <v>471</v>
      </c>
      <c r="E36" s="2" t="s">
        <v>472</v>
      </c>
      <c r="F36" s="5">
        <v>85000</v>
      </c>
      <c r="G36" s="7"/>
      <c r="H36" s="2"/>
      <c r="I36" s="7"/>
      <c r="J36" s="7"/>
      <c r="K36" s="7"/>
      <c r="L36" s="2" t="s">
        <v>18</v>
      </c>
      <c r="M36" s="7">
        <f t="shared" si="0"/>
        <v>85000</v>
      </c>
      <c r="N36" s="2" t="s">
        <v>20</v>
      </c>
      <c r="O36" s="7">
        <f t="shared" si="1"/>
        <v>42500</v>
      </c>
      <c r="P36" s="7">
        <f t="shared" si="2"/>
        <v>42500</v>
      </c>
      <c r="Q36" s="2" t="s">
        <v>48</v>
      </c>
      <c r="R36" s="3"/>
    </row>
    <row r="37" spans="1:18" ht="41.25" x14ac:dyDescent="0.2">
      <c r="A37" s="3">
        <v>45443</v>
      </c>
      <c r="B37" s="2" t="s">
        <v>306</v>
      </c>
      <c r="C37" s="2" t="s">
        <v>473</v>
      </c>
      <c r="D37" s="2" t="s">
        <v>29</v>
      </c>
      <c r="E37" s="2" t="s">
        <v>474</v>
      </c>
      <c r="F37" s="5"/>
      <c r="G37" s="7"/>
      <c r="H37" s="2"/>
      <c r="I37" s="7"/>
      <c r="J37" s="7"/>
      <c r="K37" s="7"/>
      <c r="L37" s="2" t="s">
        <v>18</v>
      </c>
      <c r="M37" s="7">
        <f t="shared" si="0"/>
        <v>0</v>
      </c>
      <c r="N37" s="2" t="s">
        <v>26</v>
      </c>
      <c r="O37" s="7">
        <f t="shared" si="1"/>
        <v>0</v>
      </c>
      <c r="P37" s="7">
        <f t="shared" si="2"/>
        <v>0</v>
      </c>
      <c r="Q37" s="2" t="s">
        <v>19</v>
      </c>
      <c r="R37" s="3"/>
    </row>
    <row r="38" spans="1:18" x14ac:dyDescent="0.2">
      <c r="A38" s="3"/>
      <c r="B38" s="2"/>
      <c r="C38" s="2"/>
      <c r="D38" s="2"/>
      <c r="E38" s="2"/>
      <c r="F38" s="5"/>
      <c r="G38" s="7"/>
      <c r="H38" s="2"/>
      <c r="I38" s="7"/>
      <c r="J38" s="7"/>
      <c r="K38" s="7"/>
      <c r="L38" s="2"/>
      <c r="M38" s="7">
        <f t="shared" si="0"/>
        <v>0</v>
      </c>
      <c r="N38" s="2"/>
      <c r="O38" s="7" t="str">
        <f t="shared" si="1"/>
        <v/>
      </c>
      <c r="P38" s="7">
        <f t="shared" si="2"/>
        <v>0</v>
      </c>
      <c r="Q38" s="2"/>
      <c r="R38" s="3"/>
    </row>
    <row r="39" spans="1:18" x14ac:dyDescent="0.2">
      <c r="A39" s="3"/>
      <c r="B39" s="2"/>
      <c r="C39" s="2"/>
      <c r="D39" s="2"/>
      <c r="E39" s="2"/>
      <c r="F39" s="5"/>
      <c r="G39" s="7"/>
      <c r="H39" s="2"/>
      <c r="I39" s="7"/>
      <c r="J39" s="7"/>
      <c r="K39" s="7"/>
      <c r="L39" s="2"/>
      <c r="M39" s="7">
        <f t="shared" si="0"/>
        <v>0</v>
      </c>
      <c r="N39" s="2"/>
      <c r="O39" s="7" t="str">
        <f t="shared" si="1"/>
        <v/>
      </c>
      <c r="P39" s="7">
        <f t="shared" si="2"/>
        <v>0</v>
      </c>
      <c r="Q39" s="2"/>
      <c r="R39" s="3"/>
    </row>
    <row r="40" spans="1:18" x14ac:dyDescent="0.2">
      <c r="A40" s="3"/>
      <c r="B40" s="2"/>
      <c r="C40" s="2"/>
      <c r="D40" s="2"/>
      <c r="E40" s="2"/>
      <c r="F40" s="5"/>
      <c r="G40" s="7"/>
      <c r="H40" s="2"/>
      <c r="I40" s="7"/>
      <c r="J40" s="7"/>
      <c r="K40" s="7"/>
      <c r="L40" s="2"/>
      <c r="M40" s="7">
        <f t="shared" si="0"/>
        <v>0</v>
      </c>
      <c r="N40" s="2"/>
      <c r="O40" s="7" t="str">
        <f t="shared" si="1"/>
        <v/>
      </c>
      <c r="P40" s="7">
        <f t="shared" si="2"/>
        <v>0</v>
      </c>
      <c r="Q40" s="2"/>
      <c r="R40" s="3"/>
    </row>
    <row r="41" spans="1:18" x14ac:dyDescent="0.2">
      <c r="A41" s="3"/>
      <c r="B41" s="2"/>
      <c r="C41" s="2"/>
      <c r="D41" s="2"/>
      <c r="E41" s="2"/>
      <c r="F41" s="5"/>
      <c r="G41" s="7"/>
      <c r="H41" s="2"/>
      <c r="I41" s="7"/>
      <c r="J41" s="7"/>
      <c r="K41" s="7"/>
      <c r="L41" s="2"/>
      <c r="M41" s="7">
        <f t="shared" si="0"/>
        <v>0</v>
      </c>
      <c r="N41" s="2"/>
      <c r="O41" s="7" t="str">
        <f t="shared" si="1"/>
        <v/>
      </c>
      <c r="P41" s="7">
        <f t="shared" si="2"/>
        <v>0</v>
      </c>
      <c r="Q41" s="2"/>
      <c r="R41" s="3"/>
    </row>
    <row r="42" spans="1:18" x14ac:dyDescent="0.2">
      <c r="A42" s="4" t="s">
        <v>128</v>
      </c>
      <c r="F42" s="13"/>
      <c r="R42" s="4">
        <f>SUBTOTAL(103,Tabla39[FECHA RELACIÓN SERVICIO])</f>
        <v>11</v>
      </c>
    </row>
  </sheetData>
  <conditionalFormatting sqref="A2:E2">
    <cfRule type="expression" dxfId="125" priority="13">
      <formula>$Q2="COTIZACIÓN"</formula>
    </cfRule>
    <cfRule type="expression" dxfId="124" priority="18">
      <formula>$Q2="YA RELACIOANADO"</formula>
    </cfRule>
    <cfRule type="expression" dxfId="123" priority="17">
      <formula>$Q2="CANCELADO"</formula>
    </cfRule>
    <cfRule type="expression" dxfId="122" priority="16">
      <formula>$Q2="GARANTIA"</formula>
    </cfRule>
    <cfRule type="expression" dxfId="121" priority="15">
      <formula>$Q2="NO SE COBRA DOMICILIO"</formula>
    </cfRule>
    <cfRule type="expression" dxfId="120" priority="14">
      <formula>$Q2="NO PAGARON DOMICILIO"</formula>
    </cfRule>
  </conditionalFormatting>
  <conditionalFormatting sqref="A3:F3">
    <cfRule type="expression" dxfId="119" priority="7">
      <formula>$Q3="COTIZACIÓN"</formula>
    </cfRule>
    <cfRule type="expression" dxfId="118" priority="8">
      <formula>$Q3="NO PAGARON DOMICILIO"</formula>
    </cfRule>
    <cfRule type="expression" dxfId="117" priority="9">
      <formula>$Q3="NO SE COBRA DOMICILIO"</formula>
    </cfRule>
    <cfRule type="expression" dxfId="116" priority="10">
      <formula>$Q3="GARANTIA"</formula>
    </cfRule>
    <cfRule type="expression" dxfId="115" priority="11">
      <formula>$Q3="CANCELADO"</formula>
    </cfRule>
    <cfRule type="expression" dxfId="114" priority="12">
      <formula>$Q3="YA RELACIOANADO"</formula>
    </cfRule>
  </conditionalFormatting>
  <conditionalFormatting sqref="B9">
    <cfRule type="expression" dxfId="113" priority="1">
      <formula>$Q9="COTIZACIÓN"</formula>
    </cfRule>
    <cfRule type="expression" dxfId="112" priority="6">
      <formula>$Q9="YA RELACIOANADO"</formula>
    </cfRule>
    <cfRule type="expression" dxfId="111" priority="5">
      <formula>$Q9="CANCELADO"</formula>
    </cfRule>
    <cfRule type="expression" dxfId="110" priority="4">
      <formula>$Q9="GARANTIA"</formula>
    </cfRule>
    <cfRule type="expression" dxfId="109" priority="3">
      <formula>$Q9="NO SE COBRA DOMICILIO"</formula>
    </cfRule>
    <cfRule type="expression" dxfId="108" priority="2">
      <formula>$Q9="NO PAGARON DOMICILIO"</formula>
    </cfRule>
  </conditionalFormatting>
  <conditionalFormatting sqref="F2:R2 G3:R3 A4:R8 A9 C9:R9 A10:R41">
    <cfRule type="expression" dxfId="107" priority="19">
      <formula>$Q2="COTIZACIÓN"</formula>
    </cfRule>
    <cfRule type="expression" dxfId="106" priority="20">
      <formula>$Q2="NO PAGARON DOMICILIO"</formula>
    </cfRule>
    <cfRule type="expression" dxfId="105" priority="21">
      <formula>$Q2="NO SE COBRA DOMICILIO"</formula>
    </cfRule>
    <cfRule type="expression" dxfId="104" priority="22">
      <formula>$Q2="GARANTIA"</formula>
    </cfRule>
    <cfRule type="expression" dxfId="103" priority="23">
      <formula>$Q2="CANCELADO"</formula>
    </cfRule>
    <cfRule type="expression" dxfId="102" priority="24">
      <formula>$Q2="YA RELACIOANADO"</formula>
    </cfRule>
  </conditionalFormatting>
  <dataValidations count="3">
    <dataValidation type="list" allowBlank="1" showInputMessage="1" showErrorMessage="1" sqref="L2:L41" xr:uid="{00000000-0002-0000-0400-000000000000}">
      <formula1>$AB$1:$AB$2</formula1>
    </dataValidation>
    <dataValidation type="list" allowBlank="1" showInputMessage="1" showErrorMessage="1" sqref="Q2:Q41" xr:uid="{00000000-0002-0000-0400-000001000000}">
      <formula1>$AC$1:$AC$7</formula1>
    </dataValidation>
    <dataValidation type="list" allowBlank="1" showInputMessage="1" showErrorMessage="1" sqref="N2:N41" xr:uid="{00000000-0002-0000-0400-000002000000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AD42"/>
  <sheetViews>
    <sheetView topLeftCell="A13" workbookViewId="0">
      <selection activeCell="D24" sqref="D24"/>
    </sheetView>
  </sheetViews>
  <sheetFormatPr defaultColWidth="10.625" defaultRowHeight="15" x14ac:dyDescent="0.2"/>
  <cols>
    <col min="1" max="1" width="27.98046875" style="4" customWidth="1"/>
    <col min="2" max="2" width="27.3046875" customWidth="1"/>
    <col min="3" max="3" width="19.37109375" customWidth="1"/>
    <col min="4" max="4" width="18.4296875" customWidth="1"/>
    <col min="5" max="5" width="42.5078125" customWidth="1"/>
    <col min="6" max="6" width="11.43359375" style="6" customWidth="1"/>
    <col min="7" max="7" width="14.390625" style="8" customWidth="1"/>
    <col min="8" max="8" width="27.0390625" customWidth="1"/>
    <col min="9" max="9" width="14.125" style="8" customWidth="1"/>
    <col min="10" max="11" width="13.046875" customWidth="1"/>
    <col min="12" max="12" width="21.65625" customWidth="1"/>
    <col min="13" max="13" width="13.046875" style="8" customWidth="1"/>
    <col min="14" max="16" width="13.046875" customWidth="1"/>
    <col min="17" max="17" width="21.65625" customWidth="1"/>
    <col min="18" max="18" width="37.6640625" style="4" customWidth="1"/>
    <col min="28" max="28" width="18.5625" style="1" customWidth="1"/>
    <col min="29" max="29" width="25.69140625" style="2" customWidth="1"/>
    <col min="30" max="30" width="11.43359375" style="2"/>
  </cols>
  <sheetData>
    <row r="1" spans="1:30" ht="27.75" x14ac:dyDescent="0.2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  <c r="G1" s="7" t="s">
        <v>6</v>
      </c>
      <c r="H1" s="2" t="s">
        <v>7</v>
      </c>
      <c r="I1" s="7" t="s">
        <v>8</v>
      </c>
      <c r="J1" s="7" t="s">
        <v>9</v>
      </c>
      <c r="K1" s="7" t="s">
        <v>10</v>
      </c>
      <c r="L1" s="2" t="s">
        <v>11</v>
      </c>
      <c r="M1" s="7" t="s">
        <v>12</v>
      </c>
      <c r="N1" s="2" t="s">
        <v>13</v>
      </c>
      <c r="O1" s="7" t="s">
        <v>14</v>
      </c>
      <c r="P1" s="7" t="s">
        <v>15</v>
      </c>
      <c r="Q1" s="2" t="s">
        <v>16</v>
      </c>
      <c r="R1" s="3" t="s">
        <v>17</v>
      </c>
      <c r="AB1" s="1" t="s">
        <v>18</v>
      </c>
      <c r="AC1" s="2" t="s">
        <v>19</v>
      </c>
      <c r="AD1" s="2" t="s">
        <v>20</v>
      </c>
    </row>
    <row r="2" spans="1:30" ht="27.75" x14ac:dyDescent="0.2">
      <c r="A2" s="3">
        <v>45448</v>
      </c>
      <c r="B2" s="2" t="s">
        <v>431</v>
      </c>
      <c r="C2" s="2" t="s">
        <v>475</v>
      </c>
      <c r="D2" s="2" t="s">
        <v>46</v>
      </c>
      <c r="E2" s="2" t="s">
        <v>476</v>
      </c>
      <c r="F2" s="5"/>
      <c r="G2" s="7"/>
      <c r="H2" s="2"/>
      <c r="I2" s="7"/>
      <c r="J2" s="7"/>
      <c r="K2" s="7"/>
      <c r="L2" s="2"/>
      <c r="M2" s="7">
        <f t="shared" ref="M2:M41" si="0">(F2+G2-I2-K2)</f>
        <v>0</v>
      </c>
      <c r="N2" s="2"/>
      <c r="O2" s="7" t="str">
        <f t="shared" ref="O2:O41" si="1">IF(N2="X25%",M2*0.25,IF(N2="X50%",M2/2,""))</f>
        <v/>
      </c>
      <c r="P2" s="7">
        <f t="shared" ref="P2:P41" si="2">(M2/2+J2)</f>
        <v>0</v>
      </c>
      <c r="Q2" s="2" t="s">
        <v>40</v>
      </c>
      <c r="R2" s="3"/>
      <c r="AB2" s="1" t="s">
        <v>24</v>
      </c>
      <c r="AC2" s="2" t="s">
        <v>25</v>
      </c>
      <c r="AD2" s="2" t="s">
        <v>26</v>
      </c>
    </row>
    <row r="3" spans="1:30" ht="41.25" x14ac:dyDescent="0.2">
      <c r="A3" s="3">
        <v>45448</v>
      </c>
      <c r="B3" s="2" t="s">
        <v>150</v>
      </c>
      <c r="C3" s="2" t="s">
        <v>477</v>
      </c>
      <c r="D3" s="2" t="s">
        <v>46</v>
      </c>
      <c r="E3" s="2" t="s">
        <v>478</v>
      </c>
      <c r="F3" s="5"/>
      <c r="G3" s="7"/>
      <c r="H3" s="2"/>
      <c r="I3" s="7"/>
      <c r="J3" s="7"/>
      <c r="K3" s="7"/>
      <c r="L3" s="2"/>
      <c r="M3" s="7">
        <f t="shared" si="0"/>
        <v>0</v>
      </c>
      <c r="N3" s="2"/>
      <c r="O3" s="7" t="str">
        <f t="shared" si="1"/>
        <v/>
      </c>
      <c r="P3" s="7">
        <f t="shared" si="2"/>
        <v>0</v>
      </c>
      <c r="Q3" s="2" t="s">
        <v>40</v>
      </c>
      <c r="R3" s="3"/>
      <c r="AC3" s="2" t="s">
        <v>32</v>
      </c>
    </row>
    <row r="4" spans="1:30" x14ac:dyDescent="0.2">
      <c r="A4" s="3">
        <v>45450</v>
      </c>
      <c r="B4" s="2" t="s">
        <v>479</v>
      </c>
      <c r="C4" s="2" t="s">
        <v>480</v>
      </c>
      <c r="D4" s="2">
        <v>501</v>
      </c>
      <c r="E4" s="2" t="s">
        <v>481</v>
      </c>
      <c r="F4" s="5"/>
      <c r="G4" s="7">
        <v>250000</v>
      </c>
      <c r="H4" s="2"/>
      <c r="I4" s="7"/>
      <c r="J4" s="7"/>
      <c r="K4" s="7"/>
      <c r="L4" s="2" t="s">
        <v>24</v>
      </c>
      <c r="M4" s="7">
        <f t="shared" si="0"/>
        <v>250000</v>
      </c>
      <c r="N4" s="2" t="s">
        <v>20</v>
      </c>
      <c r="O4" s="7">
        <f t="shared" si="1"/>
        <v>125000</v>
      </c>
      <c r="P4" s="7">
        <f t="shared" si="2"/>
        <v>125000</v>
      </c>
      <c r="Q4" s="2" t="s">
        <v>19</v>
      </c>
      <c r="R4" s="3">
        <v>45450</v>
      </c>
      <c r="AC4" s="2" t="s">
        <v>37</v>
      </c>
    </row>
    <row r="5" spans="1:30" ht="41.25" x14ac:dyDescent="0.2">
      <c r="A5" s="3">
        <v>45454</v>
      </c>
      <c r="B5" s="2" t="s">
        <v>482</v>
      </c>
      <c r="C5" s="2" t="s">
        <v>483</v>
      </c>
      <c r="D5" s="2" t="s">
        <v>29</v>
      </c>
      <c r="E5" s="2" t="s">
        <v>484</v>
      </c>
      <c r="F5" s="5"/>
      <c r="G5" s="7"/>
      <c r="H5" s="2"/>
      <c r="I5" s="7"/>
      <c r="J5" s="7"/>
      <c r="K5" s="7"/>
      <c r="L5" s="2" t="s">
        <v>18</v>
      </c>
      <c r="M5" s="7">
        <f t="shared" si="0"/>
        <v>0</v>
      </c>
      <c r="N5" s="2" t="s">
        <v>26</v>
      </c>
      <c r="O5" s="7">
        <f t="shared" si="1"/>
        <v>0</v>
      </c>
      <c r="P5" s="7">
        <f t="shared" si="2"/>
        <v>0</v>
      </c>
      <c r="Q5" s="2" t="s">
        <v>19</v>
      </c>
      <c r="R5" s="3">
        <v>45468</v>
      </c>
      <c r="AC5" s="2" t="s">
        <v>40</v>
      </c>
    </row>
    <row r="6" spans="1:30" ht="54.75" x14ac:dyDescent="0.2">
      <c r="A6" s="3">
        <v>45455</v>
      </c>
      <c r="B6" s="2" t="s">
        <v>27</v>
      </c>
      <c r="C6" s="2" t="s">
        <v>485</v>
      </c>
      <c r="D6" s="2" t="s">
        <v>29</v>
      </c>
      <c r="E6" s="2" t="s">
        <v>486</v>
      </c>
      <c r="F6" s="5"/>
      <c r="G6" s="7"/>
      <c r="H6" s="2" t="s">
        <v>487</v>
      </c>
      <c r="I6" s="7"/>
      <c r="J6" s="7"/>
      <c r="K6" s="7"/>
      <c r="L6" s="2" t="s">
        <v>18</v>
      </c>
      <c r="M6" s="7">
        <f t="shared" si="0"/>
        <v>0</v>
      </c>
      <c r="N6" s="2" t="s">
        <v>26</v>
      </c>
      <c r="O6" s="7">
        <f t="shared" si="1"/>
        <v>0</v>
      </c>
      <c r="P6" s="7">
        <f t="shared" si="2"/>
        <v>0</v>
      </c>
      <c r="Q6" s="2" t="s">
        <v>48</v>
      </c>
      <c r="R6" s="3"/>
      <c r="AC6" s="2" t="s">
        <v>31</v>
      </c>
    </row>
    <row r="7" spans="1:30" x14ac:dyDescent="0.2">
      <c r="A7" s="3">
        <v>45456</v>
      </c>
      <c r="B7" s="2" t="s">
        <v>224</v>
      </c>
      <c r="C7" s="2" t="s">
        <v>488</v>
      </c>
      <c r="D7" s="2" t="s">
        <v>46</v>
      </c>
      <c r="E7" s="2" t="s">
        <v>489</v>
      </c>
      <c r="F7" s="5"/>
      <c r="G7" s="7"/>
      <c r="H7" s="2"/>
      <c r="I7" s="7"/>
      <c r="J7" s="7"/>
      <c r="K7" s="7"/>
      <c r="L7" s="2"/>
      <c r="M7" s="7">
        <f t="shared" si="0"/>
        <v>0</v>
      </c>
      <c r="N7" s="2"/>
      <c r="O7" s="7" t="str">
        <f t="shared" si="1"/>
        <v/>
      </c>
      <c r="P7" s="7">
        <f t="shared" si="2"/>
        <v>0</v>
      </c>
      <c r="Q7" s="2" t="s">
        <v>48</v>
      </c>
      <c r="R7" s="3"/>
      <c r="AC7" s="2" t="s">
        <v>48</v>
      </c>
    </row>
    <row r="8" spans="1:30" ht="41.25" x14ac:dyDescent="0.2">
      <c r="A8" s="3">
        <v>45456</v>
      </c>
      <c r="B8" s="2" t="s">
        <v>150</v>
      </c>
      <c r="C8" s="2" t="s">
        <v>477</v>
      </c>
      <c r="D8" s="2" t="s">
        <v>46</v>
      </c>
      <c r="E8" s="2" t="s">
        <v>490</v>
      </c>
      <c r="F8" s="5"/>
      <c r="G8" s="7">
        <v>180000</v>
      </c>
      <c r="H8" s="2" t="s">
        <v>491</v>
      </c>
      <c r="I8" s="7">
        <v>50000</v>
      </c>
      <c r="J8" s="7">
        <v>34200</v>
      </c>
      <c r="K8" s="7"/>
      <c r="L8" s="2" t="s">
        <v>18</v>
      </c>
      <c r="M8" s="7">
        <f t="shared" si="0"/>
        <v>130000</v>
      </c>
      <c r="N8" s="2" t="s">
        <v>20</v>
      </c>
      <c r="O8" s="7">
        <f t="shared" si="1"/>
        <v>65000</v>
      </c>
      <c r="P8" s="7">
        <f t="shared" si="2"/>
        <v>99200</v>
      </c>
      <c r="Q8" s="2" t="s">
        <v>48</v>
      </c>
      <c r="R8" s="3"/>
    </row>
    <row r="9" spans="1:30" ht="27.75" x14ac:dyDescent="0.2">
      <c r="A9" s="3">
        <v>45456</v>
      </c>
      <c r="B9" s="2" t="s">
        <v>492</v>
      </c>
      <c r="C9" s="2"/>
      <c r="D9" s="2" t="s">
        <v>65</v>
      </c>
      <c r="E9" s="2" t="s">
        <v>493</v>
      </c>
      <c r="F9" s="5"/>
      <c r="G9" s="7">
        <v>300000</v>
      </c>
      <c r="H9" s="2"/>
      <c r="I9" s="7"/>
      <c r="J9" s="7">
        <v>57000</v>
      </c>
      <c r="K9" s="7"/>
      <c r="L9" s="2" t="s">
        <v>24</v>
      </c>
      <c r="M9" s="7">
        <f t="shared" si="0"/>
        <v>300000</v>
      </c>
      <c r="N9" s="2" t="s">
        <v>20</v>
      </c>
      <c r="O9" s="7">
        <f t="shared" si="1"/>
        <v>150000</v>
      </c>
      <c r="P9" s="7">
        <f t="shared" si="2"/>
        <v>207000</v>
      </c>
      <c r="Q9" s="2" t="s">
        <v>19</v>
      </c>
      <c r="R9" s="3">
        <v>45468</v>
      </c>
    </row>
    <row r="10" spans="1:30" ht="27.75" x14ac:dyDescent="0.2">
      <c r="A10" s="3">
        <v>45458</v>
      </c>
      <c r="B10" s="2" t="s">
        <v>224</v>
      </c>
      <c r="C10" s="2" t="s">
        <v>488</v>
      </c>
      <c r="D10" s="2" t="s">
        <v>46</v>
      </c>
      <c r="E10" s="2" t="s">
        <v>494</v>
      </c>
      <c r="F10" s="5"/>
      <c r="G10" s="7">
        <v>551200</v>
      </c>
      <c r="H10" s="2"/>
      <c r="I10" s="7"/>
      <c r="J10" s="7">
        <v>110200</v>
      </c>
      <c r="K10" s="7"/>
      <c r="L10" s="2" t="s">
        <v>18</v>
      </c>
      <c r="M10" s="7">
        <f t="shared" si="0"/>
        <v>551200</v>
      </c>
      <c r="N10" s="2" t="s">
        <v>20</v>
      </c>
      <c r="O10" s="7">
        <f t="shared" si="1"/>
        <v>275600</v>
      </c>
      <c r="P10" s="7">
        <f t="shared" si="2"/>
        <v>385800</v>
      </c>
      <c r="Q10" s="2" t="s">
        <v>19</v>
      </c>
      <c r="R10" s="3">
        <v>45492</v>
      </c>
    </row>
    <row r="11" spans="1:30" ht="27.75" x14ac:dyDescent="0.2">
      <c r="A11" s="3">
        <v>45460</v>
      </c>
      <c r="B11" s="2" t="s">
        <v>495</v>
      </c>
      <c r="C11" s="2" t="s">
        <v>496</v>
      </c>
      <c r="D11" s="2" t="s">
        <v>199</v>
      </c>
      <c r="E11" s="2" t="s">
        <v>497</v>
      </c>
      <c r="F11" s="5"/>
      <c r="G11" s="7">
        <v>220000</v>
      </c>
      <c r="H11" s="2"/>
      <c r="I11" s="7"/>
      <c r="J11" s="7">
        <v>41800</v>
      </c>
      <c r="K11" s="7"/>
      <c r="L11" s="2" t="s">
        <v>24</v>
      </c>
      <c r="M11" s="7">
        <f t="shared" si="0"/>
        <v>220000</v>
      </c>
      <c r="N11" s="2" t="s">
        <v>20</v>
      </c>
      <c r="O11" s="7">
        <f t="shared" si="1"/>
        <v>110000</v>
      </c>
      <c r="P11" s="7">
        <f t="shared" si="2"/>
        <v>151800</v>
      </c>
      <c r="Q11" s="2" t="s">
        <v>19</v>
      </c>
      <c r="R11" s="3">
        <v>45460</v>
      </c>
    </row>
    <row r="12" spans="1:30" ht="54.75" x14ac:dyDescent="0.2">
      <c r="A12" s="3">
        <v>45460</v>
      </c>
      <c r="B12" s="2" t="s">
        <v>27</v>
      </c>
      <c r="C12" s="2" t="s">
        <v>485</v>
      </c>
      <c r="D12" s="2" t="s">
        <v>29</v>
      </c>
      <c r="E12" s="2" t="s">
        <v>498</v>
      </c>
      <c r="F12" s="5"/>
      <c r="G12" s="7"/>
      <c r="H12" s="2"/>
      <c r="I12" s="7"/>
      <c r="J12" s="7"/>
      <c r="K12" s="7"/>
      <c r="L12" s="2"/>
      <c r="M12" s="7">
        <f t="shared" si="0"/>
        <v>0</v>
      </c>
      <c r="N12" s="2"/>
      <c r="O12" s="7" t="str">
        <f t="shared" si="1"/>
        <v/>
      </c>
      <c r="P12" s="7">
        <f t="shared" si="2"/>
        <v>0</v>
      </c>
      <c r="Q12" s="2" t="s">
        <v>31</v>
      </c>
      <c r="R12" s="3"/>
    </row>
    <row r="13" spans="1:30" ht="41.25" x14ac:dyDescent="0.2">
      <c r="A13" s="3">
        <v>45461</v>
      </c>
      <c r="B13" s="2" t="s">
        <v>499</v>
      </c>
      <c r="C13" s="2" t="s">
        <v>500</v>
      </c>
      <c r="D13" s="2" t="s">
        <v>29</v>
      </c>
      <c r="E13" s="2" t="s">
        <v>501</v>
      </c>
      <c r="F13" s="5"/>
      <c r="G13" s="7">
        <v>1240000</v>
      </c>
      <c r="H13" s="2" t="s">
        <v>502</v>
      </c>
      <c r="I13" s="7">
        <v>634300</v>
      </c>
      <c r="J13" s="7"/>
      <c r="K13" s="7"/>
      <c r="L13" s="2" t="s">
        <v>18</v>
      </c>
      <c r="M13" s="7">
        <f t="shared" si="0"/>
        <v>605700</v>
      </c>
      <c r="N13" s="2" t="s">
        <v>26</v>
      </c>
      <c r="O13" s="7">
        <f t="shared" si="1"/>
        <v>151425</v>
      </c>
      <c r="P13" s="7">
        <f t="shared" si="2"/>
        <v>302850</v>
      </c>
      <c r="Q13" s="2" t="s">
        <v>19</v>
      </c>
      <c r="R13" s="3">
        <v>45526</v>
      </c>
    </row>
    <row r="14" spans="1:30" ht="27.75" x14ac:dyDescent="0.2">
      <c r="A14" s="3">
        <v>45462</v>
      </c>
      <c r="B14" s="2" t="s">
        <v>503</v>
      </c>
      <c r="C14" s="2" t="s">
        <v>504</v>
      </c>
      <c r="D14" s="2" t="s">
        <v>505</v>
      </c>
      <c r="E14" s="2" t="s">
        <v>506</v>
      </c>
      <c r="F14" s="5"/>
      <c r="G14" s="7">
        <v>380000</v>
      </c>
      <c r="H14" s="2" t="s">
        <v>507</v>
      </c>
      <c r="I14" s="7">
        <v>42000</v>
      </c>
      <c r="J14" s="7"/>
      <c r="K14" s="7"/>
      <c r="L14" s="2" t="s">
        <v>24</v>
      </c>
      <c r="M14" s="7">
        <f t="shared" si="0"/>
        <v>338000</v>
      </c>
      <c r="N14" s="2" t="s">
        <v>20</v>
      </c>
      <c r="O14" s="7">
        <f t="shared" si="1"/>
        <v>169000</v>
      </c>
      <c r="P14" s="7">
        <f t="shared" si="2"/>
        <v>169000</v>
      </c>
      <c r="Q14" s="2" t="s">
        <v>19</v>
      </c>
      <c r="R14" s="3">
        <v>45463</v>
      </c>
    </row>
    <row r="15" spans="1:30" x14ac:dyDescent="0.2">
      <c r="A15" s="3">
        <v>45464</v>
      </c>
      <c r="B15" s="2"/>
      <c r="C15" s="2"/>
      <c r="D15" s="2"/>
      <c r="E15" s="2" t="s">
        <v>508</v>
      </c>
      <c r="F15" s="5"/>
      <c r="G15" s="7">
        <v>20000</v>
      </c>
      <c r="H15" s="2"/>
      <c r="I15" s="7"/>
      <c r="J15" s="7"/>
      <c r="K15" s="7"/>
      <c r="L15" s="2"/>
      <c r="M15" s="7">
        <f t="shared" si="0"/>
        <v>20000</v>
      </c>
      <c r="N15" s="2"/>
      <c r="O15" s="7" t="str">
        <f t="shared" si="1"/>
        <v/>
      </c>
      <c r="P15" s="7">
        <f t="shared" si="2"/>
        <v>10000</v>
      </c>
      <c r="Q15" s="2" t="s">
        <v>19</v>
      </c>
      <c r="R15" s="3">
        <v>45464</v>
      </c>
    </row>
    <row r="16" spans="1:30" x14ac:dyDescent="0.2">
      <c r="A16" s="3">
        <v>45467</v>
      </c>
      <c r="B16" s="2" t="s">
        <v>509</v>
      </c>
      <c r="C16" s="2" t="s">
        <v>510</v>
      </c>
      <c r="D16" s="2" t="s">
        <v>199</v>
      </c>
      <c r="E16" s="2" t="s">
        <v>511</v>
      </c>
      <c r="F16" s="5"/>
      <c r="G16" s="7"/>
      <c r="H16" s="2"/>
      <c r="I16" s="7"/>
      <c r="J16" s="7"/>
      <c r="K16" s="7"/>
      <c r="L16" s="2"/>
      <c r="M16" s="7">
        <f t="shared" si="0"/>
        <v>0</v>
      </c>
      <c r="N16" s="2"/>
      <c r="O16" s="7" t="str">
        <f t="shared" si="1"/>
        <v/>
      </c>
      <c r="P16" s="7">
        <f t="shared" si="2"/>
        <v>0</v>
      </c>
      <c r="Q16" s="2" t="s">
        <v>32</v>
      </c>
      <c r="R16" s="3"/>
    </row>
    <row r="17" spans="1:18" ht="27.75" x14ac:dyDescent="0.2">
      <c r="A17" s="3">
        <v>45467</v>
      </c>
      <c r="B17" s="2" t="s">
        <v>512</v>
      </c>
      <c r="C17" s="2" t="s">
        <v>513</v>
      </c>
      <c r="D17" s="2" t="s">
        <v>514</v>
      </c>
      <c r="E17" s="2" t="s">
        <v>515</v>
      </c>
      <c r="F17" s="5"/>
      <c r="G17" s="7">
        <v>150000</v>
      </c>
      <c r="H17" s="2" t="s">
        <v>516</v>
      </c>
      <c r="I17" s="7">
        <v>55000</v>
      </c>
      <c r="J17" s="7"/>
      <c r="K17" s="7"/>
      <c r="L17" s="2" t="s">
        <v>18</v>
      </c>
      <c r="M17" s="7">
        <f t="shared" si="0"/>
        <v>95000</v>
      </c>
      <c r="N17" s="2" t="s">
        <v>20</v>
      </c>
      <c r="O17" s="7">
        <f t="shared" si="1"/>
        <v>47500</v>
      </c>
      <c r="P17" s="7">
        <f t="shared" si="2"/>
        <v>47500</v>
      </c>
      <c r="Q17" s="2" t="s">
        <v>19</v>
      </c>
      <c r="R17" s="3">
        <v>45475</v>
      </c>
    </row>
    <row r="18" spans="1:18" ht="41.25" x14ac:dyDescent="0.2">
      <c r="A18" s="3">
        <v>45467</v>
      </c>
      <c r="B18" s="2" t="s">
        <v>499</v>
      </c>
      <c r="C18" s="2" t="s">
        <v>500</v>
      </c>
      <c r="D18" s="2" t="s">
        <v>29</v>
      </c>
      <c r="E18" s="2" t="s">
        <v>517</v>
      </c>
      <c r="F18" s="5"/>
      <c r="G18" s="7">
        <v>264000</v>
      </c>
      <c r="H18" s="2" t="s">
        <v>518</v>
      </c>
      <c r="I18" s="7">
        <v>50000</v>
      </c>
      <c r="J18" s="7"/>
      <c r="K18" s="7"/>
      <c r="L18" s="2" t="s">
        <v>18</v>
      </c>
      <c r="M18" s="7">
        <f t="shared" si="0"/>
        <v>214000</v>
      </c>
      <c r="N18" s="2" t="s">
        <v>20</v>
      </c>
      <c r="O18" s="7">
        <f t="shared" si="1"/>
        <v>107000</v>
      </c>
      <c r="P18" s="7">
        <f t="shared" si="2"/>
        <v>107000</v>
      </c>
      <c r="Q18" s="2" t="s">
        <v>19</v>
      </c>
      <c r="R18" s="3">
        <v>45526</v>
      </c>
    </row>
    <row r="19" spans="1:18" x14ac:dyDescent="0.2">
      <c r="A19" s="3">
        <v>45468</v>
      </c>
      <c r="B19" s="2" t="s">
        <v>519</v>
      </c>
      <c r="C19" s="2" t="s">
        <v>520</v>
      </c>
      <c r="D19" s="2" t="s">
        <v>199</v>
      </c>
      <c r="E19" s="2" t="s">
        <v>521</v>
      </c>
      <c r="F19" s="5"/>
      <c r="G19" s="7"/>
      <c r="H19" s="2"/>
      <c r="I19" s="7"/>
      <c r="J19" s="7"/>
      <c r="K19" s="7"/>
      <c r="L19" s="2" t="s">
        <v>18</v>
      </c>
      <c r="M19" s="7">
        <f t="shared" si="0"/>
        <v>0</v>
      </c>
      <c r="N19" s="2" t="s">
        <v>20</v>
      </c>
      <c r="O19" s="7">
        <f t="shared" si="1"/>
        <v>0</v>
      </c>
      <c r="P19" s="7">
        <f t="shared" si="2"/>
        <v>0</v>
      </c>
      <c r="Q19" s="2" t="s">
        <v>19</v>
      </c>
      <c r="R19" s="3">
        <v>45475</v>
      </c>
    </row>
    <row r="20" spans="1:18" x14ac:dyDescent="0.2">
      <c r="A20" s="3">
        <v>45468</v>
      </c>
      <c r="B20" s="2" t="s">
        <v>306</v>
      </c>
      <c r="C20" s="2" t="s">
        <v>522</v>
      </c>
      <c r="D20" s="2" t="s">
        <v>29</v>
      </c>
      <c r="E20" s="2" t="s">
        <v>523</v>
      </c>
      <c r="F20" s="5"/>
      <c r="G20" s="7"/>
      <c r="H20" s="2"/>
      <c r="I20" s="7"/>
      <c r="J20" s="7"/>
      <c r="K20" s="7"/>
      <c r="L20" s="2"/>
      <c r="M20" s="7">
        <f t="shared" si="0"/>
        <v>0</v>
      </c>
      <c r="N20" s="2"/>
      <c r="O20" s="7" t="str">
        <f t="shared" si="1"/>
        <v/>
      </c>
      <c r="P20" s="7">
        <f t="shared" si="2"/>
        <v>0</v>
      </c>
      <c r="Q20" s="2" t="s">
        <v>19</v>
      </c>
      <c r="R20" s="3">
        <v>45468</v>
      </c>
    </row>
    <row r="21" spans="1:18" x14ac:dyDescent="0.2">
      <c r="A21" s="3">
        <v>45469</v>
      </c>
      <c r="B21" s="2" t="s">
        <v>524</v>
      </c>
      <c r="C21" s="2"/>
      <c r="D21" s="2" t="s">
        <v>525</v>
      </c>
      <c r="E21" s="2" t="s">
        <v>526</v>
      </c>
      <c r="F21" s="5"/>
      <c r="G21" s="7"/>
      <c r="H21" s="2"/>
      <c r="I21" s="7"/>
      <c r="J21" s="7"/>
      <c r="K21" s="7"/>
      <c r="L21" s="2"/>
      <c r="M21" s="7">
        <f t="shared" si="0"/>
        <v>0</v>
      </c>
      <c r="N21" s="2"/>
      <c r="O21" s="7" t="str">
        <f t="shared" si="1"/>
        <v/>
      </c>
      <c r="P21" s="7">
        <f t="shared" si="2"/>
        <v>0</v>
      </c>
      <c r="Q21" s="2" t="s">
        <v>40</v>
      </c>
      <c r="R21" s="3"/>
    </row>
    <row r="22" spans="1:18" ht="27.75" x14ac:dyDescent="0.2">
      <c r="A22" s="3">
        <v>45469</v>
      </c>
      <c r="B22" s="2" t="s">
        <v>434</v>
      </c>
      <c r="C22" s="2" t="s">
        <v>527</v>
      </c>
      <c r="D22" s="2" t="s">
        <v>214</v>
      </c>
      <c r="E22" s="2" t="s">
        <v>528</v>
      </c>
      <c r="F22" s="5"/>
      <c r="G22" s="7">
        <v>450000</v>
      </c>
      <c r="H22" s="2"/>
      <c r="I22" s="7"/>
      <c r="J22" s="7">
        <v>85000</v>
      </c>
      <c r="K22" s="7"/>
      <c r="L22" s="2" t="s">
        <v>18</v>
      </c>
      <c r="M22" s="7">
        <f t="shared" si="0"/>
        <v>450000</v>
      </c>
      <c r="N22" s="2" t="s">
        <v>20</v>
      </c>
      <c r="O22" s="7">
        <f t="shared" si="1"/>
        <v>225000</v>
      </c>
      <c r="P22" s="7">
        <f t="shared" si="2"/>
        <v>310000</v>
      </c>
      <c r="Q22" s="2" t="s">
        <v>48</v>
      </c>
      <c r="R22" s="3"/>
    </row>
    <row r="23" spans="1:18" ht="68.25" x14ac:dyDescent="0.2">
      <c r="A23" s="3">
        <v>45470</v>
      </c>
      <c r="B23" s="2" t="s">
        <v>427</v>
      </c>
      <c r="C23" s="2" t="s">
        <v>529</v>
      </c>
      <c r="D23" s="2" t="s">
        <v>46</v>
      </c>
      <c r="E23" s="2" t="s">
        <v>530</v>
      </c>
      <c r="F23" s="5"/>
      <c r="G23" s="7">
        <v>3168000</v>
      </c>
      <c r="H23" s="2"/>
      <c r="I23" s="7">
        <v>302100</v>
      </c>
      <c r="J23" s="7"/>
      <c r="K23" s="7"/>
      <c r="L23" s="2" t="s">
        <v>18</v>
      </c>
      <c r="M23" s="7">
        <f t="shared" si="0"/>
        <v>2865900</v>
      </c>
      <c r="N23" s="2" t="s">
        <v>26</v>
      </c>
      <c r="O23" s="7">
        <f t="shared" si="1"/>
        <v>716475</v>
      </c>
      <c r="P23" s="7">
        <f t="shared" si="2"/>
        <v>1432950</v>
      </c>
      <c r="Q23" s="2" t="s">
        <v>19</v>
      </c>
      <c r="R23" s="3">
        <v>45481</v>
      </c>
    </row>
    <row r="24" spans="1:18" x14ac:dyDescent="0.2">
      <c r="A24" s="3"/>
      <c r="B24" s="2"/>
      <c r="C24" s="2"/>
      <c r="D24" s="2"/>
      <c r="E24" s="2"/>
      <c r="F24" s="5"/>
      <c r="G24" s="7"/>
      <c r="H24" s="2"/>
      <c r="I24" s="7"/>
      <c r="J24" s="7"/>
      <c r="K24" s="7"/>
      <c r="L24" s="2"/>
      <c r="M24" s="7"/>
      <c r="N24" s="2"/>
      <c r="O24" s="7"/>
      <c r="P24" s="7"/>
      <c r="Q24" s="2"/>
      <c r="R24" s="3"/>
    </row>
    <row r="25" spans="1:18" x14ac:dyDescent="0.2">
      <c r="A25" s="3"/>
      <c r="B25" s="2"/>
      <c r="C25" s="2"/>
      <c r="D25" s="2"/>
      <c r="E25" s="2"/>
      <c r="F25" s="5"/>
      <c r="G25" s="7"/>
      <c r="H25" s="2"/>
      <c r="I25" s="7"/>
      <c r="J25" s="7"/>
      <c r="K25" s="7"/>
      <c r="L25" s="2"/>
      <c r="M25" s="7">
        <f t="shared" si="0"/>
        <v>0</v>
      </c>
      <c r="N25" s="2"/>
      <c r="O25" s="7" t="str">
        <f t="shared" si="1"/>
        <v/>
      </c>
      <c r="P25" s="7">
        <f t="shared" si="2"/>
        <v>0</v>
      </c>
      <c r="Q25" s="2"/>
      <c r="R25" s="3"/>
    </row>
    <row r="26" spans="1:18" x14ac:dyDescent="0.2">
      <c r="A26" s="3"/>
      <c r="B26" s="2"/>
      <c r="C26" s="2"/>
      <c r="D26" s="2"/>
      <c r="E26" s="2"/>
      <c r="F26" s="5"/>
      <c r="G26" s="7"/>
      <c r="H26" s="2"/>
      <c r="I26" s="7"/>
      <c r="J26" s="7"/>
      <c r="K26" s="7"/>
      <c r="L26" s="2"/>
      <c r="M26" s="7">
        <f t="shared" si="0"/>
        <v>0</v>
      </c>
      <c r="N26" s="2"/>
      <c r="O26" s="7" t="str">
        <f t="shared" si="1"/>
        <v/>
      </c>
      <c r="P26" s="7">
        <f t="shared" si="2"/>
        <v>0</v>
      </c>
      <c r="Q26" s="2"/>
      <c r="R26" s="3"/>
    </row>
    <row r="27" spans="1:18" x14ac:dyDescent="0.2">
      <c r="A27" s="3"/>
      <c r="B27" s="2"/>
      <c r="C27" s="2"/>
      <c r="D27" s="2"/>
      <c r="E27" s="2"/>
      <c r="F27" s="5"/>
      <c r="G27" s="7"/>
      <c r="H27" s="2"/>
      <c r="I27" s="7"/>
      <c r="J27" s="7"/>
      <c r="K27" s="7"/>
      <c r="L27" s="2"/>
      <c r="M27" s="7">
        <f t="shared" si="0"/>
        <v>0</v>
      </c>
      <c r="N27" s="2"/>
      <c r="O27" s="7" t="str">
        <f t="shared" si="1"/>
        <v/>
      </c>
      <c r="P27" s="7">
        <f t="shared" si="2"/>
        <v>0</v>
      </c>
      <c r="Q27" s="2"/>
      <c r="R27" s="3"/>
    </row>
    <row r="28" spans="1:18" x14ac:dyDescent="0.2">
      <c r="A28" s="3"/>
      <c r="B28" s="2"/>
      <c r="C28" s="2"/>
      <c r="D28" s="2"/>
      <c r="E28" s="2"/>
      <c r="F28" s="5"/>
      <c r="G28" s="7"/>
      <c r="H28" s="2"/>
      <c r="I28" s="7"/>
      <c r="J28" s="7"/>
      <c r="K28" s="7"/>
      <c r="L28" s="2"/>
      <c r="M28" s="7">
        <f t="shared" si="0"/>
        <v>0</v>
      </c>
      <c r="N28" s="2"/>
      <c r="O28" s="7" t="str">
        <f t="shared" si="1"/>
        <v/>
      </c>
      <c r="P28" s="7">
        <f t="shared" si="2"/>
        <v>0</v>
      </c>
      <c r="Q28" s="2"/>
      <c r="R28" s="3"/>
    </row>
    <row r="29" spans="1:18" x14ac:dyDescent="0.2">
      <c r="A29" s="3"/>
      <c r="B29" s="2"/>
      <c r="C29" s="2"/>
      <c r="D29" s="2"/>
      <c r="E29" s="2"/>
      <c r="F29" s="5"/>
      <c r="G29" s="7"/>
      <c r="H29" s="2"/>
      <c r="I29" s="7"/>
      <c r="J29" s="7"/>
      <c r="K29" s="7"/>
      <c r="L29" s="2"/>
      <c r="M29" s="7">
        <f t="shared" si="0"/>
        <v>0</v>
      </c>
      <c r="N29" s="2"/>
      <c r="O29" s="7" t="str">
        <f t="shared" si="1"/>
        <v/>
      </c>
      <c r="P29" s="7">
        <f t="shared" si="2"/>
        <v>0</v>
      </c>
      <c r="Q29" s="2"/>
      <c r="R29" s="3"/>
    </row>
    <row r="30" spans="1:18" x14ac:dyDescent="0.2">
      <c r="A30" s="3"/>
      <c r="B30" s="2"/>
      <c r="C30" s="2"/>
      <c r="D30" s="2"/>
      <c r="E30" s="2"/>
      <c r="F30" s="5"/>
      <c r="G30" s="7"/>
      <c r="H30" s="2"/>
      <c r="I30" s="7"/>
      <c r="J30" s="7"/>
      <c r="K30" s="7"/>
      <c r="L30" s="2"/>
      <c r="M30" s="7">
        <f t="shared" si="0"/>
        <v>0</v>
      </c>
      <c r="N30" s="2"/>
      <c r="O30" s="7" t="str">
        <f t="shared" si="1"/>
        <v/>
      </c>
      <c r="P30" s="7">
        <f t="shared" si="2"/>
        <v>0</v>
      </c>
      <c r="Q30" s="2"/>
      <c r="R30" s="3"/>
    </row>
    <row r="31" spans="1:18" x14ac:dyDescent="0.2">
      <c r="A31" s="3"/>
      <c r="B31" s="2"/>
      <c r="C31" s="2"/>
      <c r="D31" s="2"/>
      <c r="E31" s="2"/>
      <c r="F31" s="5"/>
      <c r="G31" s="7"/>
      <c r="H31" s="2"/>
      <c r="I31" s="7"/>
      <c r="J31" s="7"/>
      <c r="K31" s="7"/>
      <c r="L31" s="2"/>
      <c r="M31" s="7">
        <f t="shared" si="0"/>
        <v>0</v>
      </c>
      <c r="N31" s="2"/>
      <c r="O31" s="7" t="str">
        <f t="shared" si="1"/>
        <v/>
      </c>
      <c r="P31" s="7">
        <f t="shared" si="2"/>
        <v>0</v>
      </c>
      <c r="Q31" s="2"/>
      <c r="R31" s="3"/>
    </row>
    <row r="32" spans="1:18" x14ac:dyDescent="0.2">
      <c r="A32" s="3"/>
      <c r="B32" s="2"/>
      <c r="C32" s="2"/>
      <c r="D32" s="2"/>
      <c r="E32" s="2"/>
      <c r="F32" s="5"/>
      <c r="G32" s="7"/>
      <c r="H32" s="2"/>
      <c r="I32" s="7"/>
      <c r="J32" s="7"/>
      <c r="K32" s="7"/>
      <c r="L32" s="2"/>
      <c r="M32" s="7">
        <f t="shared" si="0"/>
        <v>0</v>
      </c>
      <c r="N32" s="2"/>
      <c r="O32" s="7" t="str">
        <f t="shared" si="1"/>
        <v/>
      </c>
      <c r="P32" s="7">
        <f t="shared" si="2"/>
        <v>0</v>
      </c>
      <c r="Q32" s="2"/>
      <c r="R32" s="3"/>
    </row>
    <row r="33" spans="1:18" x14ac:dyDescent="0.2">
      <c r="A33" s="3"/>
      <c r="B33" s="2"/>
      <c r="C33" s="2"/>
      <c r="D33" s="2"/>
      <c r="E33" s="2"/>
      <c r="F33" s="5"/>
      <c r="G33" s="7"/>
      <c r="H33" s="2"/>
      <c r="I33" s="7"/>
      <c r="J33" s="7"/>
      <c r="K33" s="7"/>
      <c r="L33" s="2"/>
      <c r="M33" s="7">
        <f t="shared" si="0"/>
        <v>0</v>
      </c>
      <c r="N33" s="2"/>
      <c r="O33" s="7" t="str">
        <f t="shared" si="1"/>
        <v/>
      </c>
      <c r="P33" s="7">
        <f t="shared" si="2"/>
        <v>0</v>
      </c>
      <c r="Q33" s="2"/>
      <c r="R33" s="3"/>
    </row>
    <row r="34" spans="1:18" x14ac:dyDescent="0.2">
      <c r="A34" s="3"/>
      <c r="B34" s="2"/>
      <c r="C34" s="2"/>
      <c r="D34" s="2"/>
      <c r="E34" s="2"/>
      <c r="F34" s="5"/>
      <c r="G34" s="7"/>
      <c r="H34" s="2"/>
      <c r="I34" s="7"/>
      <c r="J34" s="7"/>
      <c r="K34" s="7"/>
      <c r="L34" s="2"/>
      <c r="M34" s="7">
        <f t="shared" si="0"/>
        <v>0</v>
      </c>
      <c r="N34" s="2"/>
      <c r="O34" s="7" t="str">
        <f t="shared" si="1"/>
        <v/>
      </c>
      <c r="P34" s="7">
        <f t="shared" si="2"/>
        <v>0</v>
      </c>
      <c r="Q34" s="2"/>
      <c r="R34" s="3"/>
    </row>
    <row r="35" spans="1:18" x14ac:dyDescent="0.2">
      <c r="A35" s="3"/>
      <c r="B35" s="2"/>
      <c r="C35" s="2"/>
      <c r="D35" s="2"/>
      <c r="E35" s="2"/>
      <c r="F35" s="5"/>
      <c r="G35" s="7"/>
      <c r="H35" s="2"/>
      <c r="I35" s="7"/>
      <c r="J35" s="7"/>
      <c r="K35" s="7"/>
      <c r="L35" s="2"/>
      <c r="M35" s="7">
        <f t="shared" si="0"/>
        <v>0</v>
      </c>
      <c r="N35" s="2"/>
      <c r="O35" s="7" t="str">
        <f t="shared" si="1"/>
        <v/>
      </c>
      <c r="P35" s="7">
        <f t="shared" si="2"/>
        <v>0</v>
      </c>
      <c r="Q35" s="2"/>
      <c r="R35" s="3"/>
    </row>
    <row r="36" spans="1:18" x14ac:dyDescent="0.2">
      <c r="A36" s="3"/>
      <c r="B36" s="2"/>
      <c r="C36" s="2"/>
      <c r="D36" s="2"/>
      <c r="E36" s="2"/>
      <c r="F36" s="5"/>
      <c r="G36" s="7"/>
      <c r="H36" s="2"/>
      <c r="I36" s="7"/>
      <c r="J36" s="7"/>
      <c r="K36" s="7"/>
      <c r="L36" s="2"/>
      <c r="M36" s="7">
        <f t="shared" si="0"/>
        <v>0</v>
      </c>
      <c r="N36" s="2"/>
      <c r="O36" s="7" t="str">
        <f t="shared" si="1"/>
        <v/>
      </c>
      <c r="P36" s="7">
        <f t="shared" si="2"/>
        <v>0</v>
      </c>
      <c r="Q36" s="2"/>
      <c r="R36" s="3"/>
    </row>
    <row r="37" spans="1:18" x14ac:dyDescent="0.2">
      <c r="A37" s="3"/>
      <c r="B37" s="2"/>
      <c r="C37" s="2"/>
      <c r="D37" s="2"/>
      <c r="E37" s="2"/>
      <c r="F37" s="5"/>
      <c r="G37" s="7"/>
      <c r="H37" s="2"/>
      <c r="I37" s="7"/>
      <c r="J37" s="7"/>
      <c r="K37" s="7"/>
      <c r="L37" s="2"/>
      <c r="M37" s="7">
        <f t="shared" si="0"/>
        <v>0</v>
      </c>
      <c r="N37" s="2"/>
      <c r="O37" s="7" t="str">
        <f t="shared" si="1"/>
        <v/>
      </c>
      <c r="P37" s="7">
        <f t="shared" si="2"/>
        <v>0</v>
      </c>
      <c r="Q37" s="2"/>
      <c r="R37" s="3"/>
    </row>
    <row r="38" spans="1:18" x14ac:dyDescent="0.2">
      <c r="A38" s="3"/>
      <c r="B38" s="2"/>
      <c r="C38" s="2"/>
      <c r="D38" s="2"/>
      <c r="E38" s="2"/>
      <c r="F38" s="5"/>
      <c r="G38" s="7"/>
      <c r="H38" s="2"/>
      <c r="I38" s="7"/>
      <c r="J38" s="7"/>
      <c r="K38" s="7"/>
      <c r="L38" s="2"/>
      <c r="M38" s="7">
        <f t="shared" si="0"/>
        <v>0</v>
      </c>
      <c r="N38" s="2"/>
      <c r="O38" s="7" t="str">
        <f t="shared" si="1"/>
        <v/>
      </c>
      <c r="P38" s="7">
        <f t="shared" si="2"/>
        <v>0</v>
      </c>
      <c r="Q38" s="2"/>
      <c r="R38" s="3"/>
    </row>
    <row r="39" spans="1:18" x14ac:dyDescent="0.2">
      <c r="A39" s="3"/>
      <c r="B39" s="2"/>
      <c r="C39" s="2"/>
      <c r="D39" s="2"/>
      <c r="E39" s="2"/>
      <c r="F39" s="5"/>
      <c r="G39" s="7"/>
      <c r="H39" s="2"/>
      <c r="I39" s="7"/>
      <c r="J39" s="7"/>
      <c r="K39" s="7"/>
      <c r="L39" s="2"/>
      <c r="M39" s="7">
        <f t="shared" si="0"/>
        <v>0</v>
      </c>
      <c r="N39" s="2"/>
      <c r="O39" s="7" t="str">
        <f t="shared" si="1"/>
        <v/>
      </c>
      <c r="P39" s="7">
        <f t="shared" si="2"/>
        <v>0</v>
      </c>
      <c r="Q39" s="2"/>
      <c r="R39" s="3"/>
    </row>
    <row r="40" spans="1:18" x14ac:dyDescent="0.2">
      <c r="A40" s="3"/>
      <c r="B40" s="2"/>
      <c r="C40" s="2"/>
      <c r="D40" s="2"/>
      <c r="E40" s="2"/>
      <c r="F40" s="5"/>
      <c r="G40" s="7"/>
      <c r="H40" s="2"/>
      <c r="I40" s="7"/>
      <c r="J40" s="7"/>
      <c r="K40" s="7"/>
      <c r="L40" s="2"/>
      <c r="M40" s="7">
        <f t="shared" si="0"/>
        <v>0</v>
      </c>
      <c r="N40" s="2"/>
      <c r="O40" s="7" t="str">
        <f t="shared" si="1"/>
        <v/>
      </c>
      <c r="P40" s="7">
        <f t="shared" si="2"/>
        <v>0</v>
      </c>
      <c r="Q40" s="2"/>
      <c r="R40" s="3"/>
    </row>
    <row r="41" spans="1:18" x14ac:dyDescent="0.2">
      <c r="A41" s="3"/>
      <c r="B41" s="2"/>
      <c r="C41" s="2"/>
      <c r="D41" s="2"/>
      <c r="E41" s="2"/>
      <c r="F41" s="5"/>
      <c r="G41" s="7"/>
      <c r="H41" s="2"/>
      <c r="I41" s="7"/>
      <c r="J41" s="7"/>
      <c r="K41" s="7"/>
      <c r="L41" s="2"/>
      <c r="M41" s="7">
        <f t="shared" si="0"/>
        <v>0</v>
      </c>
      <c r="N41" s="2"/>
      <c r="O41" s="7" t="str">
        <f t="shared" si="1"/>
        <v/>
      </c>
      <c r="P41" s="7">
        <f t="shared" si="2"/>
        <v>0</v>
      </c>
      <c r="Q41" s="2"/>
      <c r="R41" s="3"/>
    </row>
    <row r="42" spans="1:18" x14ac:dyDescent="0.2">
      <c r="A42" s="4" t="s">
        <v>128</v>
      </c>
      <c r="F42" s="13"/>
      <c r="R42" s="4">
        <f>SUBTOTAL(103,Tabla310[FECHA RELACIÓN SERVICIO])</f>
        <v>13</v>
      </c>
    </row>
  </sheetData>
  <conditionalFormatting sqref="A2:R41">
    <cfRule type="expression" dxfId="101" priority="1">
      <formula>$Q2="COTIZACIÓN"</formula>
    </cfRule>
    <cfRule type="expression" dxfId="100" priority="2">
      <formula>$Q2="NO PAGARON DOMICILIO"</formula>
    </cfRule>
    <cfRule type="expression" dxfId="99" priority="3">
      <formula>$Q2="NO SE COBRA DOMICILIO"</formula>
    </cfRule>
    <cfRule type="expression" dxfId="98" priority="4">
      <formula>$Q2="GARANTIA"</formula>
    </cfRule>
    <cfRule type="expression" dxfId="97" priority="5">
      <formula>$Q2="CANCELADO"</formula>
    </cfRule>
    <cfRule type="expression" dxfId="96" priority="6">
      <formula>$Q2="YA RELACIOANADO"</formula>
    </cfRule>
  </conditionalFormatting>
  <dataValidations count="3">
    <dataValidation type="list" allowBlank="1" showInputMessage="1" showErrorMessage="1" sqref="L2:L41" xr:uid="{00000000-0002-0000-0500-000000000000}">
      <formula1>$AB$1:$AB$2</formula1>
    </dataValidation>
    <dataValidation type="list" allowBlank="1" showInputMessage="1" showErrorMessage="1" sqref="Q2:Q41" xr:uid="{00000000-0002-0000-0500-000001000000}">
      <formula1>$AC$1:$AC$7</formula1>
    </dataValidation>
    <dataValidation type="list" allowBlank="1" showInputMessage="1" showErrorMessage="1" sqref="N2:N41" xr:uid="{00000000-0002-0000-0500-000002000000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AD43"/>
  <sheetViews>
    <sheetView workbookViewId="0">
      <selection activeCell="B18" sqref="B18"/>
    </sheetView>
  </sheetViews>
  <sheetFormatPr defaultColWidth="10.625" defaultRowHeight="15" x14ac:dyDescent="0.2"/>
  <cols>
    <col min="1" max="1" width="27.98046875" style="4" customWidth="1"/>
    <col min="2" max="2" width="27.3046875" customWidth="1"/>
    <col min="3" max="3" width="19.37109375" customWidth="1"/>
    <col min="4" max="4" width="20.04296875" customWidth="1"/>
    <col min="5" max="5" width="42.5078125" customWidth="1"/>
    <col min="6" max="6" width="11.43359375" style="6" customWidth="1"/>
    <col min="7" max="7" width="14.390625" style="8" customWidth="1"/>
    <col min="8" max="8" width="27.0390625" customWidth="1"/>
    <col min="9" max="9" width="14.125" style="8" customWidth="1"/>
    <col min="10" max="11" width="13.046875" customWidth="1"/>
    <col min="12" max="12" width="21.65625" customWidth="1"/>
    <col min="13" max="13" width="13.046875" style="8" customWidth="1"/>
    <col min="14" max="16" width="13.046875" customWidth="1"/>
    <col min="17" max="17" width="21.65625" customWidth="1"/>
    <col min="18" max="18" width="37.6640625" style="4" customWidth="1"/>
    <col min="28" max="28" width="18.5625" style="1" customWidth="1"/>
    <col min="29" max="29" width="25.69140625" style="2" customWidth="1"/>
    <col min="30" max="30" width="11.43359375" style="2"/>
  </cols>
  <sheetData>
    <row r="1" spans="1:30" ht="27.75" x14ac:dyDescent="0.2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  <c r="G1" s="7" t="s">
        <v>6</v>
      </c>
      <c r="H1" s="2" t="s">
        <v>7</v>
      </c>
      <c r="I1" s="7" t="s">
        <v>8</v>
      </c>
      <c r="J1" s="7" t="s">
        <v>9</v>
      </c>
      <c r="K1" s="7" t="s">
        <v>10</v>
      </c>
      <c r="L1" s="2" t="s">
        <v>11</v>
      </c>
      <c r="M1" s="7" t="s">
        <v>12</v>
      </c>
      <c r="N1" s="2" t="s">
        <v>13</v>
      </c>
      <c r="O1" s="7" t="s">
        <v>14</v>
      </c>
      <c r="P1" s="7" t="s">
        <v>15</v>
      </c>
      <c r="Q1" s="2" t="s">
        <v>16</v>
      </c>
      <c r="R1" s="3" t="s">
        <v>17</v>
      </c>
      <c r="AB1" s="1" t="s">
        <v>18</v>
      </c>
      <c r="AC1" s="2" t="s">
        <v>19</v>
      </c>
      <c r="AD1" s="2" t="s">
        <v>20</v>
      </c>
    </row>
    <row r="2" spans="1:30" ht="68.25" x14ac:dyDescent="0.2">
      <c r="A2" s="3">
        <v>45476</v>
      </c>
      <c r="B2" s="2" t="s">
        <v>531</v>
      </c>
      <c r="C2" s="2" t="s">
        <v>532</v>
      </c>
      <c r="D2" s="2" t="s">
        <v>199</v>
      </c>
      <c r="E2" s="2" t="s">
        <v>533</v>
      </c>
      <c r="F2" s="5"/>
      <c r="G2" s="7">
        <v>2592960</v>
      </c>
      <c r="H2" s="2" t="s">
        <v>534</v>
      </c>
      <c r="I2" s="7">
        <v>598000</v>
      </c>
      <c r="J2" s="7">
        <v>513100</v>
      </c>
      <c r="K2" s="7"/>
      <c r="L2" s="2" t="s">
        <v>18</v>
      </c>
      <c r="M2" s="7">
        <f t="shared" ref="M2:M42" si="0">(F2+G2-I2-K2)</f>
        <v>1994960</v>
      </c>
      <c r="N2" s="2" t="s">
        <v>20</v>
      </c>
      <c r="O2" s="7">
        <f t="shared" ref="O2:O42" si="1">IF(N2="X25%",M2*0.25,IF(N2="X50%",M2/2,""))</f>
        <v>997480</v>
      </c>
      <c r="P2" s="7">
        <f t="shared" ref="P2:P42" si="2">(M2/2+J2)</f>
        <v>1510580</v>
      </c>
      <c r="Q2" s="2" t="s">
        <v>19</v>
      </c>
      <c r="R2" s="3">
        <v>45477</v>
      </c>
      <c r="AB2" s="1" t="s">
        <v>24</v>
      </c>
      <c r="AC2" s="2" t="s">
        <v>25</v>
      </c>
      <c r="AD2" s="2" t="s">
        <v>26</v>
      </c>
    </row>
    <row r="3" spans="1:30" ht="27.75" x14ac:dyDescent="0.2">
      <c r="A3" s="3">
        <v>45481</v>
      </c>
      <c r="B3" s="2" t="s">
        <v>427</v>
      </c>
      <c r="C3" s="2" t="s">
        <v>428</v>
      </c>
      <c r="D3" s="2" t="s">
        <v>199</v>
      </c>
      <c r="E3" s="2" t="s">
        <v>535</v>
      </c>
      <c r="F3" s="5"/>
      <c r="G3" s="7"/>
      <c r="H3" s="2"/>
      <c r="I3" s="7"/>
      <c r="J3" s="7"/>
      <c r="K3" s="7"/>
      <c r="L3" s="2"/>
      <c r="M3" s="7">
        <f t="shared" si="0"/>
        <v>0</v>
      </c>
      <c r="N3" s="2"/>
      <c r="O3" s="7" t="str">
        <f t="shared" si="1"/>
        <v/>
      </c>
      <c r="P3" s="7">
        <f t="shared" si="2"/>
        <v>0</v>
      </c>
      <c r="Q3" s="2" t="s">
        <v>31</v>
      </c>
      <c r="R3" s="3"/>
      <c r="AC3" s="2" t="s">
        <v>32</v>
      </c>
    </row>
    <row r="4" spans="1:30" ht="27.75" x14ac:dyDescent="0.2">
      <c r="A4" s="3">
        <v>45481</v>
      </c>
      <c r="B4" s="2" t="s">
        <v>524</v>
      </c>
      <c r="C4" s="2"/>
      <c r="D4" s="2"/>
      <c r="E4" s="2" t="s">
        <v>536</v>
      </c>
      <c r="F4" s="5"/>
      <c r="G4" s="7"/>
      <c r="H4" s="2"/>
      <c r="I4" s="7"/>
      <c r="J4" s="7"/>
      <c r="K4" s="7"/>
      <c r="L4" s="2" t="s">
        <v>18</v>
      </c>
      <c r="M4" s="7">
        <f t="shared" si="0"/>
        <v>0</v>
      </c>
      <c r="N4" s="2"/>
      <c r="O4" s="7" t="str">
        <f t="shared" si="1"/>
        <v/>
      </c>
      <c r="P4" s="7">
        <f t="shared" si="2"/>
        <v>0</v>
      </c>
      <c r="Q4" s="2" t="s">
        <v>48</v>
      </c>
      <c r="R4" s="3"/>
      <c r="AC4" s="2" t="s">
        <v>37</v>
      </c>
    </row>
    <row r="5" spans="1:30" x14ac:dyDescent="0.2">
      <c r="A5" s="3">
        <v>45483</v>
      </c>
      <c r="B5" s="2"/>
      <c r="C5" s="2"/>
      <c r="D5" s="2"/>
      <c r="E5" s="2" t="s">
        <v>537</v>
      </c>
      <c r="F5" s="5"/>
      <c r="G5" s="7"/>
      <c r="H5" s="2"/>
      <c r="I5" s="7"/>
      <c r="J5" s="7"/>
      <c r="K5" s="7"/>
      <c r="L5" s="2"/>
      <c r="M5" s="7">
        <f t="shared" si="0"/>
        <v>0</v>
      </c>
      <c r="N5" s="2"/>
      <c r="O5" s="7" t="str">
        <f t="shared" si="1"/>
        <v/>
      </c>
      <c r="P5" s="7">
        <f t="shared" si="2"/>
        <v>0</v>
      </c>
      <c r="Q5" s="2" t="s">
        <v>31</v>
      </c>
      <c r="R5" s="3"/>
      <c r="AC5" s="2" t="s">
        <v>40</v>
      </c>
    </row>
    <row r="6" spans="1:30" ht="27.75" x14ac:dyDescent="0.2">
      <c r="A6" s="3">
        <v>45483</v>
      </c>
      <c r="B6" s="2" t="s">
        <v>431</v>
      </c>
      <c r="C6" s="2" t="s">
        <v>538</v>
      </c>
      <c r="D6" s="2" t="s">
        <v>199</v>
      </c>
      <c r="E6" s="2" t="s">
        <v>539</v>
      </c>
      <c r="F6" s="5"/>
      <c r="G6" s="7"/>
      <c r="H6" s="2"/>
      <c r="I6" s="7"/>
      <c r="J6" s="7"/>
      <c r="K6" s="7"/>
      <c r="L6" s="2" t="s">
        <v>18</v>
      </c>
      <c r="M6" s="7">
        <f t="shared" si="0"/>
        <v>0</v>
      </c>
      <c r="N6" s="2"/>
      <c r="O6" s="7" t="str">
        <f t="shared" si="1"/>
        <v/>
      </c>
      <c r="P6" s="7">
        <f t="shared" si="2"/>
        <v>0</v>
      </c>
      <c r="Q6" s="2" t="s">
        <v>48</v>
      </c>
      <c r="R6" s="3"/>
      <c r="AC6" s="2" t="s">
        <v>31</v>
      </c>
    </row>
    <row r="7" spans="1:30" x14ac:dyDescent="0.2">
      <c r="A7" s="3">
        <v>45484</v>
      </c>
      <c r="B7" s="2" t="s">
        <v>540</v>
      </c>
      <c r="C7" s="2" t="s">
        <v>541</v>
      </c>
      <c r="D7" s="2" t="s">
        <v>542</v>
      </c>
      <c r="E7" s="2" t="s">
        <v>543</v>
      </c>
      <c r="F7" s="5"/>
      <c r="G7" s="7"/>
      <c r="H7" s="2"/>
      <c r="I7" s="7"/>
      <c r="J7" s="7"/>
      <c r="K7" s="7"/>
      <c r="L7" s="2" t="s">
        <v>18</v>
      </c>
      <c r="M7" s="7">
        <f t="shared" si="0"/>
        <v>0</v>
      </c>
      <c r="N7" s="2"/>
      <c r="O7" s="7" t="str">
        <f t="shared" si="1"/>
        <v/>
      </c>
      <c r="P7" s="7">
        <f t="shared" si="2"/>
        <v>0</v>
      </c>
      <c r="Q7" s="2" t="s">
        <v>48</v>
      </c>
      <c r="R7" s="3"/>
      <c r="AC7" s="2" t="s">
        <v>48</v>
      </c>
    </row>
    <row r="8" spans="1:30" ht="41.25" x14ac:dyDescent="0.2">
      <c r="A8" s="3">
        <v>45484</v>
      </c>
      <c r="B8" s="2" t="s">
        <v>544</v>
      </c>
      <c r="C8" s="2" t="s">
        <v>545</v>
      </c>
      <c r="D8" s="2" t="s">
        <v>229</v>
      </c>
      <c r="E8" s="2" t="s">
        <v>546</v>
      </c>
      <c r="F8" s="5"/>
      <c r="G8" s="7"/>
      <c r="H8" s="2"/>
      <c r="I8" s="7"/>
      <c r="J8" s="7"/>
      <c r="K8" s="7"/>
      <c r="L8" s="2" t="s">
        <v>18</v>
      </c>
      <c r="M8" s="7">
        <f t="shared" si="0"/>
        <v>0</v>
      </c>
      <c r="N8" s="2"/>
      <c r="O8" s="7" t="str">
        <f t="shared" si="1"/>
        <v/>
      </c>
      <c r="P8" s="7">
        <f t="shared" si="2"/>
        <v>0</v>
      </c>
      <c r="Q8" s="2" t="s">
        <v>48</v>
      </c>
      <c r="R8" s="3"/>
    </row>
    <row r="9" spans="1:30" ht="27.75" x14ac:dyDescent="0.2">
      <c r="A9" s="3">
        <v>45484</v>
      </c>
      <c r="B9" s="2" t="s">
        <v>547</v>
      </c>
      <c r="C9" s="2" t="s">
        <v>548</v>
      </c>
      <c r="D9" s="2" t="s">
        <v>229</v>
      </c>
      <c r="E9" s="2" t="s">
        <v>549</v>
      </c>
      <c r="F9" s="5"/>
      <c r="G9" s="7">
        <v>580000</v>
      </c>
      <c r="H9" s="2" t="s">
        <v>550</v>
      </c>
      <c r="I9" s="7">
        <v>104000</v>
      </c>
      <c r="J9" s="7">
        <v>110200</v>
      </c>
      <c r="K9" s="7"/>
      <c r="L9" s="2" t="s">
        <v>24</v>
      </c>
      <c r="M9" s="7">
        <f t="shared" si="0"/>
        <v>476000</v>
      </c>
      <c r="N9" s="2" t="s">
        <v>20</v>
      </c>
      <c r="O9" s="7">
        <f t="shared" si="1"/>
        <v>238000</v>
      </c>
      <c r="P9" s="7">
        <f t="shared" si="2"/>
        <v>348200</v>
      </c>
      <c r="Q9" s="2" t="s">
        <v>19</v>
      </c>
      <c r="R9" s="3">
        <v>45485</v>
      </c>
    </row>
    <row r="10" spans="1:30" ht="27.75" x14ac:dyDescent="0.2">
      <c r="A10" s="3">
        <v>45485</v>
      </c>
      <c r="B10" s="2" t="s">
        <v>551</v>
      </c>
      <c r="C10" s="2" t="s">
        <v>552</v>
      </c>
      <c r="D10" s="2" t="s">
        <v>229</v>
      </c>
      <c r="E10" s="2" t="s">
        <v>553</v>
      </c>
      <c r="F10" s="5"/>
      <c r="G10" s="7"/>
      <c r="H10" s="2"/>
      <c r="I10" s="7"/>
      <c r="J10" s="7"/>
      <c r="K10" s="7"/>
      <c r="L10" s="2"/>
      <c r="M10" s="7">
        <f t="shared" si="0"/>
        <v>0</v>
      </c>
      <c r="N10" s="2" t="s">
        <v>20</v>
      </c>
      <c r="O10" s="7">
        <f t="shared" si="1"/>
        <v>0</v>
      </c>
      <c r="P10" s="7">
        <f t="shared" si="2"/>
        <v>0</v>
      </c>
      <c r="Q10" s="2" t="s">
        <v>32</v>
      </c>
      <c r="R10" s="3"/>
    </row>
    <row r="11" spans="1:30" ht="27.75" x14ac:dyDescent="0.2">
      <c r="A11" s="3">
        <v>45489</v>
      </c>
      <c r="B11" s="2" t="s">
        <v>547</v>
      </c>
      <c r="C11" s="2" t="s">
        <v>548</v>
      </c>
      <c r="D11" s="2" t="s">
        <v>229</v>
      </c>
      <c r="E11" s="2" t="s">
        <v>554</v>
      </c>
      <c r="F11" s="5"/>
      <c r="G11" s="7">
        <v>55025</v>
      </c>
      <c r="H11" s="2" t="s">
        <v>555</v>
      </c>
      <c r="I11" s="7">
        <v>5000</v>
      </c>
      <c r="J11" s="7">
        <v>11975</v>
      </c>
      <c r="K11" s="7"/>
      <c r="L11" s="2" t="s">
        <v>24</v>
      </c>
      <c r="M11" s="7">
        <f t="shared" si="0"/>
        <v>50025</v>
      </c>
      <c r="N11" s="2" t="s">
        <v>20</v>
      </c>
      <c r="O11" s="7">
        <f t="shared" si="1"/>
        <v>25012.5</v>
      </c>
      <c r="P11" s="7">
        <f t="shared" si="2"/>
        <v>36987.5</v>
      </c>
      <c r="Q11" s="2"/>
      <c r="R11" s="3"/>
    </row>
    <row r="12" spans="1:30" x14ac:dyDescent="0.2">
      <c r="A12" s="3">
        <v>45490</v>
      </c>
      <c r="B12" s="2" t="s">
        <v>556</v>
      </c>
      <c r="C12" s="2" t="s">
        <v>557</v>
      </c>
      <c r="D12" s="2" t="s">
        <v>558</v>
      </c>
      <c r="E12" s="2" t="s">
        <v>559</v>
      </c>
      <c r="F12" s="5">
        <v>70000</v>
      </c>
      <c r="G12" s="7"/>
      <c r="H12" s="2"/>
      <c r="I12" s="7"/>
      <c r="J12" s="7">
        <v>13300</v>
      </c>
      <c r="K12" s="7"/>
      <c r="L12" s="2" t="s">
        <v>24</v>
      </c>
      <c r="M12" s="7">
        <f t="shared" si="0"/>
        <v>70000</v>
      </c>
      <c r="N12" s="2" t="s">
        <v>20</v>
      </c>
      <c r="O12" s="7">
        <f t="shared" si="1"/>
        <v>35000</v>
      </c>
      <c r="P12" s="7">
        <f t="shared" si="2"/>
        <v>48300</v>
      </c>
      <c r="Q12" s="2"/>
      <c r="R12" s="3"/>
    </row>
    <row r="13" spans="1:30" ht="27.75" x14ac:dyDescent="0.2">
      <c r="A13" s="3">
        <v>45490</v>
      </c>
      <c r="B13" s="2" t="s">
        <v>547</v>
      </c>
      <c r="C13" s="2" t="s">
        <v>548</v>
      </c>
      <c r="D13" s="2" t="s">
        <v>229</v>
      </c>
      <c r="E13" s="2" t="s">
        <v>560</v>
      </c>
      <c r="F13" s="5"/>
      <c r="G13" s="7">
        <v>435000</v>
      </c>
      <c r="H13" s="2" t="s">
        <v>561</v>
      </c>
      <c r="I13" s="7">
        <v>130900</v>
      </c>
      <c r="J13" s="7">
        <v>91200</v>
      </c>
      <c r="K13" s="7"/>
      <c r="L13" s="2" t="s">
        <v>24</v>
      </c>
      <c r="M13" s="7">
        <f t="shared" si="0"/>
        <v>304100</v>
      </c>
      <c r="N13" s="2" t="s">
        <v>20</v>
      </c>
      <c r="O13" s="7">
        <f t="shared" si="1"/>
        <v>152050</v>
      </c>
      <c r="P13" s="7">
        <f t="shared" si="2"/>
        <v>243250</v>
      </c>
      <c r="Q13" s="2" t="s">
        <v>19</v>
      </c>
      <c r="R13" s="3">
        <v>45491</v>
      </c>
    </row>
    <row r="14" spans="1:30" ht="27.75" x14ac:dyDescent="0.2">
      <c r="A14" s="3">
        <v>45491</v>
      </c>
      <c r="B14" s="2" t="s">
        <v>57</v>
      </c>
      <c r="C14" s="2" t="s">
        <v>562</v>
      </c>
      <c r="D14" s="2" t="s">
        <v>229</v>
      </c>
      <c r="E14" s="2" t="s">
        <v>563</v>
      </c>
      <c r="F14" s="5"/>
      <c r="G14" s="7">
        <v>150000</v>
      </c>
      <c r="H14" s="2"/>
      <c r="I14" s="7"/>
      <c r="J14" s="7"/>
      <c r="K14" s="7"/>
      <c r="L14" s="2" t="s">
        <v>18</v>
      </c>
      <c r="M14" s="7">
        <f>(F14+G14-I14-K14)</f>
        <v>150000</v>
      </c>
      <c r="N14" s="2" t="s">
        <v>20</v>
      </c>
      <c r="O14" s="7">
        <f>IF(N14="X25%",M14*0.25,IF(N14="X50%",M14/2,""))</f>
        <v>75000</v>
      </c>
      <c r="P14" s="7">
        <f>(M14/2+J14)</f>
        <v>75000</v>
      </c>
      <c r="Q14" s="2" t="s">
        <v>19</v>
      </c>
      <c r="R14" s="3">
        <v>45492</v>
      </c>
    </row>
    <row r="15" spans="1:30" ht="27.75" x14ac:dyDescent="0.2">
      <c r="A15" s="3">
        <v>45492</v>
      </c>
      <c r="B15" s="2" t="s">
        <v>564</v>
      </c>
      <c r="C15" s="2" t="s">
        <v>565</v>
      </c>
      <c r="D15" s="2" t="s">
        <v>229</v>
      </c>
      <c r="E15" s="2" t="s">
        <v>566</v>
      </c>
      <c r="F15" s="5"/>
      <c r="G15" s="7">
        <v>556800</v>
      </c>
      <c r="H15" s="2"/>
      <c r="I15" s="7"/>
      <c r="J15" s="7"/>
      <c r="K15" s="7"/>
      <c r="L15" s="2" t="s">
        <v>18</v>
      </c>
      <c r="M15" s="7">
        <f t="shared" si="0"/>
        <v>556800</v>
      </c>
      <c r="N15" s="2" t="s">
        <v>20</v>
      </c>
      <c r="O15" s="7">
        <f t="shared" si="1"/>
        <v>278400</v>
      </c>
      <c r="P15" s="7">
        <f t="shared" si="2"/>
        <v>278400</v>
      </c>
      <c r="Q15" s="2" t="s">
        <v>19</v>
      </c>
      <c r="R15" s="3">
        <v>45510</v>
      </c>
    </row>
    <row r="16" spans="1:30" ht="27.75" x14ac:dyDescent="0.2">
      <c r="A16" s="3">
        <v>45495</v>
      </c>
      <c r="B16" s="2" t="s">
        <v>567</v>
      </c>
      <c r="C16" s="2" t="s">
        <v>568</v>
      </c>
      <c r="D16" s="2"/>
      <c r="E16" s="2" t="s">
        <v>569</v>
      </c>
      <c r="F16" s="5"/>
      <c r="G16" s="7">
        <v>90000</v>
      </c>
      <c r="H16" s="2"/>
      <c r="I16" s="7"/>
      <c r="J16" s="7"/>
      <c r="K16" s="7">
        <v>10000</v>
      </c>
      <c r="L16" s="2" t="s">
        <v>24</v>
      </c>
      <c r="M16" s="7">
        <f t="shared" si="0"/>
        <v>80000</v>
      </c>
      <c r="N16" s="2" t="s">
        <v>20</v>
      </c>
      <c r="O16" s="7">
        <f t="shared" si="1"/>
        <v>40000</v>
      </c>
      <c r="P16" s="7">
        <f t="shared" si="2"/>
        <v>40000</v>
      </c>
      <c r="Q16" s="2"/>
      <c r="R16" s="3"/>
    </row>
    <row r="17" spans="1:18" ht="41.25" x14ac:dyDescent="0.2">
      <c r="A17" s="3">
        <v>45498</v>
      </c>
      <c r="B17" s="2" t="s">
        <v>570</v>
      </c>
      <c r="C17" s="2" t="s">
        <v>571</v>
      </c>
      <c r="D17" s="2" t="s">
        <v>199</v>
      </c>
      <c r="E17" s="2" t="s">
        <v>572</v>
      </c>
      <c r="F17" s="5"/>
      <c r="G17" s="7">
        <v>100840</v>
      </c>
      <c r="H17" s="2"/>
      <c r="I17" s="7"/>
      <c r="J17" s="7">
        <v>19160</v>
      </c>
      <c r="K17" s="7"/>
      <c r="L17" s="2" t="s">
        <v>24</v>
      </c>
      <c r="M17" s="7">
        <f t="shared" si="0"/>
        <v>100840</v>
      </c>
      <c r="N17" s="2" t="s">
        <v>20</v>
      </c>
      <c r="O17" s="7">
        <f t="shared" si="1"/>
        <v>50420</v>
      </c>
      <c r="P17" s="7">
        <f t="shared" si="2"/>
        <v>69580</v>
      </c>
      <c r="Q17" s="2"/>
      <c r="R17" s="3"/>
    </row>
    <row r="18" spans="1:18" ht="41.25" x14ac:dyDescent="0.2">
      <c r="A18" s="3">
        <v>45502</v>
      </c>
      <c r="B18" s="2" t="s">
        <v>369</v>
      </c>
      <c r="C18" s="2" t="s">
        <v>573</v>
      </c>
      <c r="D18" s="2" t="s">
        <v>229</v>
      </c>
      <c r="E18" s="2" t="s">
        <v>574</v>
      </c>
      <c r="F18" s="5"/>
      <c r="G18" s="7"/>
      <c r="H18" s="2"/>
      <c r="I18" s="7"/>
      <c r="J18" s="7"/>
      <c r="K18" s="7"/>
      <c r="L18" s="2" t="s">
        <v>18</v>
      </c>
      <c r="M18" s="7">
        <f t="shared" si="0"/>
        <v>0</v>
      </c>
      <c r="N18" s="2"/>
      <c r="O18" s="7" t="str">
        <f t="shared" si="1"/>
        <v/>
      </c>
      <c r="P18" s="7">
        <f t="shared" si="2"/>
        <v>0</v>
      </c>
      <c r="Q18" s="2" t="s">
        <v>48</v>
      </c>
      <c r="R18" s="3"/>
    </row>
    <row r="19" spans="1:18" ht="54.75" x14ac:dyDescent="0.2">
      <c r="A19" s="3">
        <v>45502</v>
      </c>
      <c r="B19" s="2" t="s">
        <v>575</v>
      </c>
      <c r="C19" s="2" t="s">
        <v>576</v>
      </c>
      <c r="D19" s="2" t="s">
        <v>51</v>
      </c>
      <c r="E19" s="2" t="s">
        <v>577</v>
      </c>
      <c r="F19" s="5"/>
      <c r="G19" s="7"/>
      <c r="H19" s="2"/>
      <c r="I19" s="7"/>
      <c r="J19" s="7"/>
      <c r="K19" s="7"/>
      <c r="L19" s="2"/>
      <c r="M19" s="7">
        <f t="shared" si="0"/>
        <v>0</v>
      </c>
      <c r="N19" s="2"/>
      <c r="O19" s="7" t="str">
        <f t="shared" si="1"/>
        <v/>
      </c>
      <c r="P19" s="7">
        <f t="shared" si="2"/>
        <v>0</v>
      </c>
      <c r="Q19" s="2" t="s">
        <v>40</v>
      </c>
      <c r="R19" s="3"/>
    </row>
    <row r="20" spans="1:18" x14ac:dyDescent="0.2">
      <c r="A20" s="3">
        <v>45503</v>
      </c>
      <c r="B20" s="2" t="s">
        <v>578</v>
      </c>
      <c r="C20" s="2" t="s">
        <v>579</v>
      </c>
      <c r="D20" s="2" t="s">
        <v>580</v>
      </c>
      <c r="E20" s="2" t="s">
        <v>577</v>
      </c>
      <c r="F20" s="5"/>
      <c r="G20" s="7"/>
      <c r="H20" s="2"/>
      <c r="I20" s="7"/>
      <c r="J20" s="7"/>
      <c r="K20" s="7"/>
      <c r="L20" s="2" t="s">
        <v>18</v>
      </c>
      <c r="M20" s="7">
        <f t="shared" si="0"/>
        <v>0</v>
      </c>
      <c r="N20" s="2" t="s">
        <v>20</v>
      </c>
      <c r="O20" s="7">
        <f t="shared" si="1"/>
        <v>0</v>
      </c>
      <c r="P20" s="7">
        <f t="shared" si="2"/>
        <v>0</v>
      </c>
      <c r="Q20" s="2" t="s">
        <v>32</v>
      </c>
      <c r="R20" s="3"/>
    </row>
    <row r="21" spans="1:18" ht="27.75" x14ac:dyDescent="0.2">
      <c r="A21" s="3">
        <v>45503</v>
      </c>
      <c r="B21" s="2" t="s">
        <v>581</v>
      </c>
      <c r="C21" s="2" t="s">
        <v>582</v>
      </c>
      <c r="D21" s="2" t="s">
        <v>583</v>
      </c>
      <c r="E21" s="2" t="s">
        <v>577</v>
      </c>
      <c r="F21" s="5"/>
      <c r="G21" s="7"/>
      <c r="H21" s="2"/>
      <c r="I21" s="7"/>
      <c r="J21" s="7"/>
      <c r="K21" s="7"/>
      <c r="L21" s="2" t="s">
        <v>18</v>
      </c>
      <c r="M21" s="7">
        <f t="shared" si="0"/>
        <v>0</v>
      </c>
      <c r="N21" s="2" t="s">
        <v>20</v>
      </c>
      <c r="O21" s="7">
        <f t="shared" si="1"/>
        <v>0</v>
      </c>
      <c r="P21" s="7">
        <f t="shared" si="2"/>
        <v>0</v>
      </c>
      <c r="Q21" s="2" t="s">
        <v>32</v>
      </c>
      <c r="R21" s="3"/>
    </row>
    <row r="22" spans="1:18" ht="41.25" x14ac:dyDescent="0.2">
      <c r="A22" s="3">
        <v>45504</v>
      </c>
      <c r="B22" s="2" t="s">
        <v>584</v>
      </c>
      <c r="C22" s="2" t="s">
        <v>585</v>
      </c>
      <c r="D22" s="2">
        <v>504</v>
      </c>
      <c r="E22" s="2" t="s">
        <v>586</v>
      </c>
      <c r="F22" s="5"/>
      <c r="G22" s="7"/>
      <c r="H22" s="2"/>
      <c r="I22" s="7"/>
      <c r="J22" s="7"/>
      <c r="K22" s="7"/>
      <c r="L22" s="2"/>
      <c r="M22" s="7">
        <f t="shared" si="0"/>
        <v>0</v>
      </c>
      <c r="N22" s="2"/>
      <c r="O22" s="7" t="str">
        <f t="shared" si="1"/>
        <v/>
      </c>
      <c r="P22" s="7">
        <f t="shared" si="2"/>
        <v>0</v>
      </c>
      <c r="Q22" s="2" t="s">
        <v>25</v>
      </c>
      <c r="R22" s="3"/>
    </row>
    <row r="23" spans="1:18" x14ac:dyDescent="0.2">
      <c r="A23" s="3"/>
      <c r="B23" s="2"/>
      <c r="C23" s="2"/>
      <c r="D23" s="2"/>
      <c r="E23" s="2"/>
      <c r="F23" s="5"/>
      <c r="G23" s="7"/>
      <c r="H23" s="2"/>
      <c r="I23" s="7"/>
      <c r="J23" s="7"/>
      <c r="K23" s="7"/>
      <c r="L23" s="2"/>
      <c r="M23" s="7">
        <f t="shared" si="0"/>
        <v>0</v>
      </c>
      <c r="N23" s="2"/>
      <c r="O23" s="7" t="str">
        <f t="shared" si="1"/>
        <v/>
      </c>
      <c r="P23" s="7">
        <f t="shared" si="2"/>
        <v>0</v>
      </c>
      <c r="Q23" s="2"/>
      <c r="R23" s="3"/>
    </row>
    <row r="24" spans="1:18" x14ac:dyDescent="0.2">
      <c r="A24" s="3"/>
      <c r="B24" s="2"/>
      <c r="C24" s="2"/>
      <c r="D24" s="2"/>
      <c r="E24" s="2"/>
      <c r="F24" s="5"/>
      <c r="G24" s="7"/>
      <c r="H24" s="2"/>
      <c r="I24" s="7"/>
      <c r="J24" s="7"/>
      <c r="K24" s="7"/>
      <c r="L24" s="2"/>
      <c r="M24" s="7">
        <f t="shared" si="0"/>
        <v>0</v>
      </c>
      <c r="N24" s="2"/>
      <c r="O24" s="7" t="str">
        <f t="shared" si="1"/>
        <v/>
      </c>
      <c r="P24" s="7">
        <f t="shared" si="2"/>
        <v>0</v>
      </c>
      <c r="Q24" s="2"/>
      <c r="R24" s="3"/>
    </row>
    <row r="25" spans="1:18" x14ac:dyDescent="0.2">
      <c r="A25" s="3"/>
      <c r="B25" s="2"/>
      <c r="C25" s="2"/>
      <c r="D25" s="2"/>
      <c r="E25" s="2"/>
      <c r="F25" s="5"/>
      <c r="G25" s="7"/>
      <c r="H25" s="2"/>
      <c r="I25" s="7"/>
      <c r="J25" s="7"/>
      <c r="K25" s="7"/>
      <c r="L25" s="2"/>
      <c r="M25" s="7">
        <f t="shared" si="0"/>
        <v>0</v>
      </c>
      <c r="N25" s="2"/>
      <c r="O25" s="7" t="str">
        <f t="shared" si="1"/>
        <v/>
      </c>
      <c r="P25" s="7">
        <f t="shared" si="2"/>
        <v>0</v>
      </c>
      <c r="Q25" s="2"/>
      <c r="R25" s="3"/>
    </row>
    <row r="26" spans="1:18" x14ac:dyDescent="0.2">
      <c r="A26" s="3"/>
      <c r="B26" s="2"/>
      <c r="C26" s="2"/>
      <c r="D26" s="2"/>
      <c r="E26" s="2"/>
      <c r="F26" s="5"/>
      <c r="G26" s="7"/>
      <c r="H26" s="2"/>
      <c r="I26" s="7"/>
      <c r="J26" s="7"/>
      <c r="K26" s="7"/>
      <c r="L26" s="2"/>
      <c r="M26" s="7">
        <f t="shared" si="0"/>
        <v>0</v>
      </c>
      <c r="N26" s="2"/>
      <c r="O26" s="7" t="str">
        <f t="shared" si="1"/>
        <v/>
      </c>
      <c r="P26" s="7">
        <f t="shared" si="2"/>
        <v>0</v>
      </c>
      <c r="Q26" s="2"/>
      <c r="R26" s="3"/>
    </row>
    <row r="27" spans="1:18" x14ac:dyDescent="0.2">
      <c r="A27" s="3"/>
      <c r="B27" s="2"/>
      <c r="C27" s="2"/>
      <c r="D27" s="2"/>
      <c r="E27" s="2"/>
      <c r="F27" s="5"/>
      <c r="G27" s="7"/>
      <c r="H27" s="2"/>
      <c r="I27" s="7"/>
      <c r="J27" s="7"/>
      <c r="K27" s="7"/>
      <c r="L27" s="2"/>
      <c r="M27" s="7">
        <f t="shared" si="0"/>
        <v>0</v>
      </c>
      <c r="N27" s="2"/>
      <c r="O27" s="7" t="str">
        <f t="shared" si="1"/>
        <v/>
      </c>
      <c r="P27" s="7">
        <f t="shared" si="2"/>
        <v>0</v>
      </c>
      <c r="Q27" s="2"/>
      <c r="R27" s="3"/>
    </row>
    <row r="28" spans="1:18" x14ac:dyDescent="0.2">
      <c r="A28" s="3"/>
      <c r="B28" s="2"/>
      <c r="C28" s="2"/>
      <c r="D28" s="2"/>
      <c r="E28" s="2"/>
      <c r="F28" s="5"/>
      <c r="G28" s="7"/>
      <c r="H28" s="2"/>
      <c r="I28" s="7"/>
      <c r="J28" s="7"/>
      <c r="K28" s="7"/>
      <c r="L28" s="2"/>
      <c r="M28" s="7">
        <f t="shared" si="0"/>
        <v>0</v>
      </c>
      <c r="N28" s="2"/>
      <c r="O28" s="7" t="str">
        <f t="shared" si="1"/>
        <v/>
      </c>
      <c r="P28" s="7">
        <f t="shared" si="2"/>
        <v>0</v>
      </c>
      <c r="Q28" s="2"/>
      <c r="R28" s="3"/>
    </row>
    <row r="29" spans="1:18" x14ac:dyDescent="0.2">
      <c r="A29" s="3"/>
      <c r="B29" s="2"/>
      <c r="C29" s="2"/>
      <c r="D29" s="2"/>
      <c r="E29" s="2"/>
      <c r="F29" s="5"/>
      <c r="G29" s="7"/>
      <c r="H29" s="2"/>
      <c r="I29" s="7"/>
      <c r="J29" s="7"/>
      <c r="K29" s="7"/>
      <c r="L29" s="2"/>
      <c r="M29" s="7">
        <f t="shared" si="0"/>
        <v>0</v>
      </c>
      <c r="N29" s="2"/>
      <c r="O29" s="7" t="str">
        <f t="shared" si="1"/>
        <v/>
      </c>
      <c r="P29" s="7">
        <f t="shared" si="2"/>
        <v>0</v>
      </c>
      <c r="Q29" s="2"/>
      <c r="R29" s="3"/>
    </row>
    <row r="30" spans="1:18" x14ac:dyDescent="0.2">
      <c r="A30" s="3"/>
      <c r="B30" s="2"/>
      <c r="C30" s="2"/>
      <c r="D30" s="2"/>
      <c r="E30" s="2"/>
      <c r="F30" s="5"/>
      <c r="G30" s="7"/>
      <c r="H30" s="2"/>
      <c r="I30" s="7"/>
      <c r="J30" s="7"/>
      <c r="K30" s="7"/>
      <c r="L30" s="2"/>
      <c r="M30" s="7">
        <f t="shared" si="0"/>
        <v>0</v>
      </c>
      <c r="N30" s="2"/>
      <c r="O30" s="7" t="str">
        <f t="shared" si="1"/>
        <v/>
      </c>
      <c r="P30" s="7">
        <f t="shared" si="2"/>
        <v>0</v>
      </c>
      <c r="Q30" s="2"/>
      <c r="R30" s="3"/>
    </row>
    <row r="31" spans="1:18" x14ac:dyDescent="0.2">
      <c r="A31" s="3"/>
      <c r="B31" s="2"/>
      <c r="C31" s="2"/>
      <c r="D31" s="2"/>
      <c r="E31" s="2"/>
      <c r="F31" s="5"/>
      <c r="G31" s="7"/>
      <c r="H31" s="2"/>
      <c r="I31" s="7"/>
      <c r="J31" s="7"/>
      <c r="K31" s="7"/>
      <c r="L31" s="2"/>
      <c r="M31" s="7">
        <f t="shared" si="0"/>
        <v>0</v>
      </c>
      <c r="N31" s="2"/>
      <c r="O31" s="7" t="str">
        <f t="shared" si="1"/>
        <v/>
      </c>
      <c r="P31" s="7">
        <f t="shared" si="2"/>
        <v>0</v>
      </c>
      <c r="Q31" s="2"/>
      <c r="R31" s="3"/>
    </row>
    <row r="32" spans="1:18" x14ac:dyDescent="0.2">
      <c r="A32" s="3"/>
      <c r="B32" s="2"/>
      <c r="C32" s="2"/>
      <c r="D32" s="2"/>
      <c r="E32" s="2"/>
      <c r="F32" s="5"/>
      <c r="G32" s="7"/>
      <c r="H32" s="2"/>
      <c r="I32" s="7"/>
      <c r="J32" s="7"/>
      <c r="K32" s="7"/>
      <c r="L32" s="2"/>
      <c r="M32" s="7">
        <f t="shared" si="0"/>
        <v>0</v>
      </c>
      <c r="N32" s="2"/>
      <c r="O32" s="7" t="str">
        <f t="shared" si="1"/>
        <v/>
      </c>
      <c r="P32" s="7">
        <f t="shared" si="2"/>
        <v>0</v>
      </c>
      <c r="Q32" s="2"/>
      <c r="R32" s="3"/>
    </row>
    <row r="33" spans="1:18" x14ac:dyDescent="0.2">
      <c r="A33" s="3"/>
      <c r="B33" s="2"/>
      <c r="C33" s="2"/>
      <c r="D33" s="2"/>
      <c r="E33" s="2"/>
      <c r="F33" s="5"/>
      <c r="G33" s="7"/>
      <c r="H33" s="2"/>
      <c r="I33" s="7"/>
      <c r="J33" s="7"/>
      <c r="K33" s="7"/>
      <c r="L33" s="2"/>
      <c r="M33" s="7">
        <f t="shared" si="0"/>
        <v>0</v>
      </c>
      <c r="N33" s="2"/>
      <c r="O33" s="7" t="str">
        <f t="shared" si="1"/>
        <v/>
      </c>
      <c r="P33" s="7">
        <f t="shared" si="2"/>
        <v>0</v>
      </c>
      <c r="Q33" s="2"/>
      <c r="R33" s="3"/>
    </row>
    <row r="34" spans="1:18" x14ac:dyDescent="0.2">
      <c r="A34" s="3"/>
      <c r="B34" s="2"/>
      <c r="C34" s="2"/>
      <c r="D34" s="2"/>
      <c r="E34" s="2"/>
      <c r="F34" s="5"/>
      <c r="G34" s="7"/>
      <c r="H34" s="2"/>
      <c r="I34" s="7"/>
      <c r="J34" s="7"/>
      <c r="K34" s="7"/>
      <c r="L34" s="2"/>
      <c r="M34" s="7">
        <f t="shared" si="0"/>
        <v>0</v>
      </c>
      <c r="N34" s="2"/>
      <c r="O34" s="7" t="str">
        <f t="shared" si="1"/>
        <v/>
      </c>
      <c r="P34" s="7">
        <f t="shared" si="2"/>
        <v>0</v>
      </c>
      <c r="Q34" s="2"/>
      <c r="R34" s="3"/>
    </row>
    <row r="35" spans="1:18" x14ac:dyDescent="0.2">
      <c r="A35" s="3"/>
      <c r="B35" s="2"/>
      <c r="C35" s="2"/>
      <c r="D35" s="2"/>
      <c r="E35" s="2"/>
      <c r="F35" s="5"/>
      <c r="G35" s="7"/>
      <c r="H35" s="2"/>
      <c r="I35" s="7"/>
      <c r="J35" s="7"/>
      <c r="K35" s="7"/>
      <c r="L35" s="2"/>
      <c r="M35" s="7">
        <f t="shared" si="0"/>
        <v>0</v>
      </c>
      <c r="N35" s="2"/>
      <c r="O35" s="7" t="str">
        <f t="shared" si="1"/>
        <v/>
      </c>
      <c r="P35" s="7">
        <f t="shared" si="2"/>
        <v>0</v>
      </c>
      <c r="Q35" s="2"/>
      <c r="R35" s="3"/>
    </row>
    <row r="36" spans="1:18" x14ac:dyDescent="0.2">
      <c r="A36" s="3"/>
      <c r="B36" s="2"/>
      <c r="C36" s="2"/>
      <c r="D36" s="2"/>
      <c r="E36" s="2"/>
      <c r="F36" s="5"/>
      <c r="G36" s="7"/>
      <c r="H36" s="2"/>
      <c r="I36" s="7"/>
      <c r="J36" s="7"/>
      <c r="K36" s="7"/>
      <c r="L36" s="2"/>
      <c r="M36" s="7">
        <f t="shared" si="0"/>
        <v>0</v>
      </c>
      <c r="N36" s="2"/>
      <c r="O36" s="7" t="str">
        <f t="shared" si="1"/>
        <v/>
      </c>
      <c r="P36" s="7">
        <f t="shared" si="2"/>
        <v>0</v>
      </c>
      <c r="Q36" s="2"/>
      <c r="R36" s="3"/>
    </row>
    <row r="37" spans="1:18" x14ac:dyDescent="0.2">
      <c r="A37" s="3"/>
      <c r="B37" s="2"/>
      <c r="C37" s="2"/>
      <c r="D37" s="2"/>
      <c r="E37" s="2"/>
      <c r="F37" s="5"/>
      <c r="G37" s="7"/>
      <c r="H37" s="2"/>
      <c r="I37" s="7"/>
      <c r="J37" s="7"/>
      <c r="K37" s="7"/>
      <c r="L37" s="2"/>
      <c r="M37" s="7">
        <f t="shared" si="0"/>
        <v>0</v>
      </c>
      <c r="N37" s="2"/>
      <c r="O37" s="7" t="str">
        <f t="shared" si="1"/>
        <v/>
      </c>
      <c r="P37" s="7">
        <f t="shared" si="2"/>
        <v>0</v>
      </c>
      <c r="Q37" s="2"/>
      <c r="R37" s="3"/>
    </row>
    <row r="38" spans="1:18" x14ac:dyDescent="0.2">
      <c r="A38" s="3"/>
      <c r="B38" s="2"/>
      <c r="C38" s="2"/>
      <c r="D38" s="2"/>
      <c r="E38" s="2"/>
      <c r="F38" s="5"/>
      <c r="G38" s="7"/>
      <c r="H38" s="2"/>
      <c r="I38" s="7"/>
      <c r="J38" s="7"/>
      <c r="K38" s="7"/>
      <c r="L38" s="2"/>
      <c r="M38" s="7">
        <f t="shared" si="0"/>
        <v>0</v>
      </c>
      <c r="N38" s="2"/>
      <c r="O38" s="7" t="str">
        <f t="shared" si="1"/>
        <v/>
      </c>
      <c r="P38" s="7">
        <f t="shared" si="2"/>
        <v>0</v>
      </c>
      <c r="Q38" s="2"/>
      <c r="R38" s="3"/>
    </row>
    <row r="39" spans="1:18" x14ac:dyDescent="0.2">
      <c r="A39" s="3"/>
      <c r="B39" s="2"/>
      <c r="C39" s="2"/>
      <c r="D39" s="2"/>
      <c r="E39" s="2"/>
      <c r="F39" s="5"/>
      <c r="G39" s="7"/>
      <c r="H39" s="2"/>
      <c r="I39" s="7"/>
      <c r="J39" s="7"/>
      <c r="K39" s="7"/>
      <c r="L39" s="2"/>
      <c r="M39" s="7">
        <f t="shared" si="0"/>
        <v>0</v>
      </c>
      <c r="N39" s="2"/>
      <c r="O39" s="7" t="str">
        <f t="shared" si="1"/>
        <v/>
      </c>
      <c r="P39" s="7">
        <f t="shared" si="2"/>
        <v>0</v>
      </c>
      <c r="Q39" s="2"/>
      <c r="R39" s="3"/>
    </row>
    <row r="40" spans="1:18" x14ac:dyDescent="0.2">
      <c r="A40" s="3"/>
      <c r="B40" s="2"/>
      <c r="C40" s="2"/>
      <c r="D40" s="2"/>
      <c r="E40" s="2"/>
      <c r="F40" s="5"/>
      <c r="G40" s="7"/>
      <c r="H40" s="2"/>
      <c r="I40" s="7"/>
      <c r="J40" s="7"/>
      <c r="K40" s="7"/>
      <c r="L40" s="2"/>
      <c r="M40" s="7">
        <f t="shared" si="0"/>
        <v>0</v>
      </c>
      <c r="N40" s="2"/>
      <c r="O40" s="7" t="str">
        <f t="shared" si="1"/>
        <v/>
      </c>
      <c r="P40" s="7">
        <f t="shared" si="2"/>
        <v>0</v>
      </c>
      <c r="Q40" s="2"/>
      <c r="R40" s="3"/>
    </row>
    <row r="41" spans="1:18" x14ac:dyDescent="0.2">
      <c r="A41" s="3"/>
      <c r="B41" s="2"/>
      <c r="C41" s="2"/>
      <c r="D41" s="2"/>
      <c r="E41" s="2"/>
      <c r="F41" s="5"/>
      <c r="G41" s="7"/>
      <c r="H41" s="2"/>
      <c r="I41" s="7"/>
      <c r="J41" s="7"/>
      <c r="K41" s="7"/>
      <c r="L41" s="2"/>
      <c r="M41" s="7">
        <f t="shared" si="0"/>
        <v>0</v>
      </c>
      <c r="N41" s="2"/>
      <c r="O41" s="7" t="str">
        <f t="shared" si="1"/>
        <v/>
      </c>
      <c r="P41" s="7">
        <f t="shared" si="2"/>
        <v>0</v>
      </c>
      <c r="Q41" s="2"/>
      <c r="R41" s="3"/>
    </row>
    <row r="42" spans="1:18" x14ac:dyDescent="0.2">
      <c r="A42" s="3"/>
      <c r="B42" s="2"/>
      <c r="C42" s="2"/>
      <c r="D42" s="2"/>
      <c r="E42" s="2"/>
      <c r="F42" s="5"/>
      <c r="G42" s="7"/>
      <c r="H42" s="2"/>
      <c r="I42" s="7"/>
      <c r="J42" s="7"/>
      <c r="K42" s="7"/>
      <c r="L42" s="2"/>
      <c r="M42" s="7">
        <f t="shared" si="0"/>
        <v>0</v>
      </c>
      <c r="N42" s="2"/>
      <c r="O42" s="7" t="str">
        <f t="shared" si="1"/>
        <v/>
      </c>
      <c r="P42" s="7">
        <f t="shared" si="2"/>
        <v>0</v>
      </c>
      <c r="Q42" s="2"/>
      <c r="R42" s="3"/>
    </row>
    <row r="43" spans="1:18" x14ac:dyDescent="0.2">
      <c r="A43" s="4" t="s">
        <v>128</v>
      </c>
      <c r="F43" s="13"/>
      <c r="R43" s="4">
        <f>SUBTOTAL(103,Tabla311[FECHA RELACIÓN SERVICIO])</f>
        <v>5</v>
      </c>
    </row>
  </sheetData>
  <phoneticPr fontId="4" alignment="center"/>
  <conditionalFormatting sqref="A2:R42">
    <cfRule type="expression" dxfId="95" priority="1">
      <formula>$Q2="COTIZACIÓN"</formula>
    </cfRule>
    <cfRule type="expression" dxfId="94" priority="2">
      <formula>$Q2="NO PAGARON DOMICILIO"</formula>
    </cfRule>
    <cfRule type="expression" dxfId="93" priority="3">
      <formula>$Q2="NO SE COBRA DOMICILIO"</formula>
    </cfRule>
    <cfRule type="expression" dxfId="92" priority="4">
      <formula>$Q2="GARANTIA"</formula>
    </cfRule>
    <cfRule type="expression" dxfId="91" priority="5">
      <formula>$Q2="CANCELADO"</formula>
    </cfRule>
    <cfRule type="expression" dxfId="90" priority="6">
      <formula>$Q2="YA RELACIOANADO"</formula>
    </cfRule>
  </conditionalFormatting>
  <dataValidations count="3">
    <dataValidation type="list" allowBlank="1" showInputMessage="1" showErrorMessage="1" sqref="L2:L42" xr:uid="{00000000-0002-0000-0600-000000000000}">
      <formula1>$AB$1:$AB$2</formula1>
    </dataValidation>
    <dataValidation type="list" allowBlank="1" showInputMessage="1" showErrorMessage="1" sqref="Q2:Q42" xr:uid="{00000000-0002-0000-0600-000001000000}">
      <formula1>$AC$1:$AC$7</formula1>
    </dataValidation>
    <dataValidation type="list" allowBlank="1" showInputMessage="1" showErrorMessage="1" sqref="N2:N42" xr:uid="{00000000-0002-0000-0600-000002000000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AD43"/>
  <sheetViews>
    <sheetView topLeftCell="E16" workbookViewId="0">
      <selection activeCell="Q26" sqref="Q26"/>
    </sheetView>
  </sheetViews>
  <sheetFormatPr defaultColWidth="10.625" defaultRowHeight="15" x14ac:dyDescent="0.2"/>
  <cols>
    <col min="1" max="1" width="31.87890625" style="4" customWidth="1"/>
    <col min="2" max="2" width="27.3046875" customWidth="1"/>
    <col min="3" max="3" width="19.37109375" customWidth="1"/>
    <col min="4" max="4" width="18.0234375" customWidth="1"/>
    <col min="5" max="5" width="42.5078125" customWidth="1"/>
    <col min="6" max="6" width="11.43359375" style="6" customWidth="1"/>
    <col min="7" max="7" width="14.390625" style="8" customWidth="1"/>
    <col min="8" max="8" width="27.0390625" customWidth="1"/>
    <col min="9" max="9" width="14.125" style="8" customWidth="1"/>
    <col min="10" max="11" width="13.046875" customWidth="1"/>
    <col min="12" max="12" width="21.65625" customWidth="1"/>
    <col min="13" max="13" width="13.046875" style="8" customWidth="1"/>
    <col min="14" max="16" width="13.046875" customWidth="1"/>
    <col min="17" max="17" width="21.65625" customWidth="1"/>
    <col min="18" max="18" width="37.6640625" style="4" customWidth="1"/>
    <col min="28" max="28" width="18.5625" style="1" customWidth="1"/>
    <col min="29" max="29" width="25.69140625" style="2" customWidth="1"/>
    <col min="30" max="30" width="11.43359375" style="2"/>
  </cols>
  <sheetData>
    <row r="1" spans="1:30" ht="27.75" x14ac:dyDescent="0.2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  <c r="G1" s="7" t="s">
        <v>6</v>
      </c>
      <c r="H1" s="2" t="s">
        <v>7</v>
      </c>
      <c r="I1" s="7" t="s">
        <v>8</v>
      </c>
      <c r="J1" s="7" t="s">
        <v>9</v>
      </c>
      <c r="K1" s="7" t="s">
        <v>10</v>
      </c>
      <c r="L1" s="2" t="s">
        <v>11</v>
      </c>
      <c r="M1" s="7" t="s">
        <v>12</v>
      </c>
      <c r="N1" s="2" t="s">
        <v>13</v>
      </c>
      <c r="O1" s="7" t="s">
        <v>14</v>
      </c>
      <c r="P1" s="7" t="s">
        <v>15</v>
      </c>
      <c r="Q1" s="2" t="s">
        <v>16</v>
      </c>
      <c r="R1" s="3" t="s">
        <v>17</v>
      </c>
      <c r="AB1" s="1" t="s">
        <v>18</v>
      </c>
      <c r="AC1" s="2" t="s">
        <v>19</v>
      </c>
      <c r="AD1" s="2" t="s">
        <v>20</v>
      </c>
    </row>
    <row r="2" spans="1:30" x14ac:dyDescent="0.2">
      <c r="A2" s="3">
        <v>45505</v>
      </c>
      <c r="B2" s="2" t="s">
        <v>587</v>
      </c>
      <c r="C2" s="2"/>
      <c r="D2" s="2" t="s">
        <v>588</v>
      </c>
      <c r="E2" s="2" t="s">
        <v>589</v>
      </c>
      <c r="F2" s="5"/>
      <c r="G2" s="7"/>
      <c r="H2" s="2" t="s">
        <v>590</v>
      </c>
      <c r="I2" s="7">
        <v>110500</v>
      </c>
      <c r="J2" s="7"/>
      <c r="K2" s="7"/>
      <c r="L2" s="2" t="s">
        <v>18</v>
      </c>
      <c r="M2" s="7">
        <f t="shared" ref="M2:M42" si="0">(F2+G2-I2-K2)</f>
        <v>-110500</v>
      </c>
      <c r="N2" s="2" t="s">
        <v>20</v>
      </c>
      <c r="O2" s="7">
        <f t="shared" ref="O2:O42" si="1">IF(N2="X25%",M2*0.25,IF(N2="X50%",M2/2,""))</f>
        <v>-55250</v>
      </c>
      <c r="P2" s="7">
        <f t="shared" ref="P2:P42" si="2">(M2/2+J2)</f>
        <v>-55250</v>
      </c>
      <c r="Q2" s="2" t="s">
        <v>48</v>
      </c>
      <c r="R2" s="3"/>
      <c r="AB2" s="1" t="s">
        <v>24</v>
      </c>
      <c r="AC2" s="2" t="s">
        <v>25</v>
      </c>
      <c r="AD2" s="2" t="s">
        <v>26</v>
      </c>
    </row>
    <row r="3" spans="1:30" x14ac:dyDescent="0.2">
      <c r="A3" s="3">
        <v>45505</v>
      </c>
      <c r="B3" s="2" t="s">
        <v>591</v>
      </c>
      <c r="C3" s="2" t="s">
        <v>592</v>
      </c>
      <c r="D3" s="2" t="s">
        <v>593</v>
      </c>
      <c r="E3" s="2" t="s">
        <v>594</v>
      </c>
      <c r="F3" s="5">
        <v>120000</v>
      </c>
      <c r="G3" s="7"/>
      <c r="H3" s="2"/>
      <c r="I3" s="7"/>
      <c r="J3" s="7">
        <v>22800</v>
      </c>
      <c r="K3" s="7"/>
      <c r="L3" s="2" t="s">
        <v>24</v>
      </c>
      <c r="M3" s="7">
        <f t="shared" si="0"/>
        <v>120000</v>
      </c>
      <c r="N3" s="2" t="s">
        <v>20</v>
      </c>
      <c r="O3" s="7">
        <f t="shared" si="1"/>
        <v>60000</v>
      </c>
      <c r="P3" s="7">
        <f t="shared" si="2"/>
        <v>82800</v>
      </c>
      <c r="Q3" s="2"/>
      <c r="R3" s="3"/>
      <c r="AC3" s="2" t="s">
        <v>32</v>
      </c>
    </row>
    <row r="4" spans="1:30" x14ac:dyDescent="0.2">
      <c r="A4" s="3">
        <v>45506</v>
      </c>
      <c r="B4" s="2" t="s">
        <v>595</v>
      </c>
      <c r="C4" s="2" t="s">
        <v>596</v>
      </c>
      <c r="D4" s="2"/>
      <c r="E4" s="2" t="s">
        <v>597</v>
      </c>
      <c r="F4" s="5"/>
      <c r="G4" s="7"/>
      <c r="H4" s="2"/>
      <c r="I4" s="7"/>
      <c r="J4" s="7"/>
      <c r="K4" s="7"/>
      <c r="L4" s="2"/>
      <c r="M4" s="7">
        <f t="shared" si="0"/>
        <v>0</v>
      </c>
      <c r="N4" s="2"/>
      <c r="O4" s="7" t="str">
        <f t="shared" si="1"/>
        <v/>
      </c>
      <c r="P4" s="7">
        <f t="shared" si="2"/>
        <v>0</v>
      </c>
      <c r="Q4" s="2" t="s">
        <v>40</v>
      </c>
      <c r="R4" s="3"/>
      <c r="AC4" s="2" t="s">
        <v>37</v>
      </c>
    </row>
    <row r="5" spans="1:30" ht="27.75" x14ac:dyDescent="0.2">
      <c r="A5" s="3">
        <v>45506</v>
      </c>
      <c r="B5" s="2" t="s">
        <v>598</v>
      </c>
      <c r="C5" s="2" t="s">
        <v>599</v>
      </c>
      <c r="D5" s="2" t="s">
        <v>600</v>
      </c>
      <c r="E5" s="2" t="s">
        <v>601</v>
      </c>
      <c r="F5" s="5"/>
      <c r="G5" s="7">
        <v>480000</v>
      </c>
      <c r="H5" s="2" t="s">
        <v>602</v>
      </c>
      <c r="I5" s="7"/>
      <c r="J5" s="7">
        <v>79800</v>
      </c>
      <c r="K5" s="7"/>
      <c r="L5" s="2" t="s">
        <v>18</v>
      </c>
      <c r="M5" s="7">
        <f t="shared" si="0"/>
        <v>480000</v>
      </c>
      <c r="N5" s="2" t="s">
        <v>26</v>
      </c>
      <c r="O5" s="7">
        <f t="shared" si="1"/>
        <v>120000</v>
      </c>
      <c r="P5" s="7">
        <f t="shared" si="2"/>
        <v>319800</v>
      </c>
      <c r="Q5" s="2" t="s">
        <v>48</v>
      </c>
      <c r="R5" s="3"/>
      <c r="AC5" s="2" t="s">
        <v>40</v>
      </c>
    </row>
    <row r="6" spans="1:30" x14ac:dyDescent="0.2">
      <c r="A6" s="3">
        <v>45510</v>
      </c>
      <c r="B6" s="2" t="s">
        <v>603</v>
      </c>
      <c r="C6" s="2"/>
      <c r="D6" s="2" t="s">
        <v>604</v>
      </c>
      <c r="E6" s="2" t="s">
        <v>605</v>
      </c>
      <c r="F6" s="5">
        <v>140000</v>
      </c>
      <c r="G6" s="7"/>
      <c r="H6" s="2"/>
      <c r="I6" s="7"/>
      <c r="J6" s="7"/>
      <c r="K6" s="7"/>
      <c r="L6" s="2" t="s">
        <v>18</v>
      </c>
      <c r="M6" s="7">
        <f t="shared" si="0"/>
        <v>140000</v>
      </c>
      <c r="N6" s="2" t="s">
        <v>20</v>
      </c>
      <c r="O6" s="7">
        <f t="shared" si="1"/>
        <v>70000</v>
      </c>
      <c r="P6" s="7">
        <f t="shared" si="2"/>
        <v>70000</v>
      </c>
      <c r="Q6" s="2" t="s">
        <v>19</v>
      </c>
      <c r="R6" s="3">
        <v>45510</v>
      </c>
      <c r="AC6" s="2" t="s">
        <v>31</v>
      </c>
    </row>
    <row r="7" spans="1:30" ht="27.75" x14ac:dyDescent="0.2">
      <c r="A7" s="3">
        <v>45510</v>
      </c>
      <c r="B7" s="2" t="s">
        <v>606</v>
      </c>
      <c r="C7" s="2" t="s">
        <v>607</v>
      </c>
      <c r="D7" s="2" t="s">
        <v>65</v>
      </c>
      <c r="E7" s="2" t="s">
        <v>608</v>
      </c>
      <c r="F7" s="5"/>
      <c r="G7" s="7">
        <v>380000</v>
      </c>
      <c r="H7" s="2" t="s">
        <v>609</v>
      </c>
      <c r="I7" s="7">
        <v>111500</v>
      </c>
      <c r="J7" s="7">
        <v>72200</v>
      </c>
      <c r="K7" s="7"/>
      <c r="L7" s="2" t="s">
        <v>24</v>
      </c>
      <c r="M7" s="7">
        <f t="shared" si="0"/>
        <v>268500</v>
      </c>
      <c r="N7" s="2" t="s">
        <v>20</v>
      </c>
      <c r="O7" s="7">
        <f t="shared" si="1"/>
        <v>134250</v>
      </c>
      <c r="P7" s="7">
        <f t="shared" si="2"/>
        <v>206450</v>
      </c>
      <c r="Q7" s="2" t="s">
        <v>19</v>
      </c>
      <c r="R7" s="3">
        <v>45513</v>
      </c>
      <c r="AC7" s="2" t="s">
        <v>48</v>
      </c>
    </row>
    <row r="8" spans="1:30" ht="54.75" x14ac:dyDescent="0.2">
      <c r="A8" s="3">
        <v>45512</v>
      </c>
      <c r="B8" s="2" t="s">
        <v>610</v>
      </c>
      <c r="C8" s="2" t="s">
        <v>611</v>
      </c>
      <c r="D8" s="2" t="s">
        <v>612</v>
      </c>
      <c r="E8" s="2" t="s">
        <v>613</v>
      </c>
      <c r="F8" s="5">
        <v>60000</v>
      </c>
      <c r="G8" s="7"/>
      <c r="H8" s="2"/>
      <c r="I8" s="7"/>
      <c r="J8" s="7"/>
      <c r="K8" s="7"/>
      <c r="L8" s="2" t="s">
        <v>24</v>
      </c>
      <c r="M8" s="7">
        <f t="shared" si="0"/>
        <v>60000</v>
      </c>
      <c r="N8" s="2" t="s">
        <v>20</v>
      </c>
      <c r="O8" s="7">
        <f t="shared" si="1"/>
        <v>30000</v>
      </c>
      <c r="P8" s="7">
        <f t="shared" si="2"/>
        <v>30000</v>
      </c>
      <c r="Q8" s="2" t="s">
        <v>19</v>
      </c>
      <c r="R8" s="3">
        <v>45513</v>
      </c>
    </row>
    <row r="9" spans="1:30" ht="27.75" x14ac:dyDescent="0.2">
      <c r="A9" s="3">
        <v>45513</v>
      </c>
      <c r="B9" s="2" t="s">
        <v>614</v>
      </c>
      <c r="C9" s="2" t="s">
        <v>615</v>
      </c>
      <c r="D9" s="2" t="s">
        <v>616</v>
      </c>
      <c r="E9" s="2" t="s">
        <v>617</v>
      </c>
      <c r="F9" s="5"/>
      <c r="G9" s="7">
        <v>646200</v>
      </c>
      <c r="H9" s="2" t="s">
        <v>618</v>
      </c>
      <c r="I9" s="7">
        <v>100500</v>
      </c>
      <c r="J9" s="7">
        <v>129200</v>
      </c>
      <c r="K9" s="7"/>
      <c r="L9" s="2" t="s">
        <v>18</v>
      </c>
      <c r="M9" s="7">
        <f t="shared" si="0"/>
        <v>545700</v>
      </c>
      <c r="N9" s="2" t="s">
        <v>26</v>
      </c>
      <c r="O9" s="7">
        <f t="shared" si="1"/>
        <v>136425</v>
      </c>
      <c r="P9" s="7">
        <f t="shared" si="2"/>
        <v>402050</v>
      </c>
      <c r="Q9" s="2" t="s">
        <v>19</v>
      </c>
      <c r="R9" s="3">
        <v>45513</v>
      </c>
    </row>
    <row r="10" spans="1:30" x14ac:dyDescent="0.2">
      <c r="A10" s="3">
        <v>45516</v>
      </c>
      <c r="B10" s="2" t="s">
        <v>619</v>
      </c>
      <c r="C10" s="2" t="s">
        <v>620</v>
      </c>
      <c r="D10" s="2">
        <v>401</v>
      </c>
      <c r="E10" s="2" t="s">
        <v>621</v>
      </c>
      <c r="F10" s="5"/>
      <c r="G10" s="7">
        <v>70000</v>
      </c>
      <c r="H10" s="2"/>
      <c r="I10" s="7"/>
      <c r="J10" s="7"/>
      <c r="K10" s="7"/>
      <c r="L10" s="2" t="s">
        <v>24</v>
      </c>
      <c r="M10" s="7">
        <f t="shared" si="0"/>
        <v>70000</v>
      </c>
      <c r="N10" s="2" t="s">
        <v>20</v>
      </c>
      <c r="O10" s="7">
        <f t="shared" si="1"/>
        <v>35000</v>
      </c>
      <c r="P10" s="7">
        <f t="shared" si="2"/>
        <v>35000</v>
      </c>
      <c r="Q10" s="2"/>
      <c r="R10" s="3"/>
    </row>
    <row r="11" spans="1:30" ht="27.75" x14ac:dyDescent="0.2">
      <c r="A11" s="3">
        <v>45516</v>
      </c>
      <c r="B11" s="2" t="s">
        <v>622</v>
      </c>
      <c r="C11" s="2" t="s">
        <v>623</v>
      </c>
      <c r="D11" s="2"/>
      <c r="E11" s="2" t="s">
        <v>624</v>
      </c>
      <c r="F11" s="5"/>
      <c r="G11" s="7"/>
      <c r="H11" s="2"/>
      <c r="I11" s="7"/>
      <c r="J11" s="7"/>
      <c r="K11" s="7"/>
      <c r="L11" s="2" t="s">
        <v>18</v>
      </c>
      <c r="M11" s="7">
        <f>(F11+G11-I11-K11)</f>
        <v>0</v>
      </c>
      <c r="N11" s="2" t="s">
        <v>20</v>
      </c>
      <c r="O11" s="7">
        <f>IF(N11="X25%",M11*0.25,IF(N11="X50%",M11/2,""))</f>
        <v>0</v>
      </c>
      <c r="P11" s="7">
        <f>(M11/2+J11)</f>
        <v>0</v>
      </c>
      <c r="Q11" s="2" t="s">
        <v>48</v>
      </c>
      <c r="R11" s="3"/>
    </row>
    <row r="12" spans="1:30" ht="27.75" x14ac:dyDescent="0.2">
      <c r="A12" s="3">
        <v>45517</v>
      </c>
      <c r="B12" s="2" t="s">
        <v>625</v>
      </c>
      <c r="C12" s="2"/>
      <c r="D12" s="2" t="s">
        <v>295</v>
      </c>
      <c r="E12" s="2" t="s">
        <v>626</v>
      </c>
      <c r="F12" s="5"/>
      <c r="G12" s="7">
        <v>300000</v>
      </c>
      <c r="H12" s="2"/>
      <c r="I12" s="7"/>
      <c r="J12" s="7"/>
      <c r="K12" s="7"/>
      <c r="L12" s="2" t="s">
        <v>18</v>
      </c>
      <c r="M12" s="7">
        <f t="shared" si="0"/>
        <v>300000</v>
      </c>
      <c r="N12" s="2" t="s">
        <v>20</v>
      </c>
      <c r="O12" s="7">
        <f t="shared" si="1"/>
        <v>150000</v>
      </c>
      <c r="P12" s="7">
        <f t="shared" si="2"/>
        <v>150000</v>
      </c>
      <c r="Q12" s="2" t="s">
        <v>19</v>
      </c>
      <c r="R12" s="3"/>
    </row>
    <row r="13" spans="1:30" ht="27.75" x14ac:dyDescent="0.2">
      <c r="A13" s="3">
        <v>45518</v>
      </c>
      <c r="B13" s="2" t="s">
        <v>627</v>
      </c>
      <c r="C13" s="2" t="s">
        <v>628</v>
      </c>
      <c r="D13" s="2" t="s">
        <v>295</v>
      </c>
      <c r="E13" s="2" t="s">
        <v>629</v>
      </c>
      <c r="F13" s="5"/>
      <c r="G13" s="7">
        <v>631200</v>
      </c>
      <c r="H13" s="2"/>
      <c r="I13" s="7"/>
      <c r="J13" s="7">
        <v>125400</v>
      </c>
      <c r="K13" s="7"/>
      <c r="L13" s="2" t="s">
        <v>18</v>
      </c>
      <c r="M13" s="7">
        <f t="shared" si="0"/>
        <v>631200</v>
      </c>
      <c r="N13" s="2" t="s">
        <v>20</v>
      </c>
      <c r="O13" s="7">
        <f t="shared" si="1"/>
        <v>315600</v>
      </c>
      <c r="P13" s="7">
        <f t="shared" si="2"/>
        <v>441000</v>
      </c>
      <c r="Q13" s="2" t="s">
        <v>19</v>
      </c>
      <c r="R13" s="3">
        <v>45559</v>
      </c>
    </row>
    <row r="14" spans="1:30" x14ac:dyDescent="0.2">
      <c r="A14" s="3">
        <v>45519</v>
      </c>
      <c r="B14" s="2" t="s">
        <v>630</v>
      </c>
      <c r="C14" s="2" t="s">
        <v>631</v>
      </c>
      <c r="D14" s="2" t="s">
        <v>65</v>
      </c>
      <c r="E14" s="2" t="s">
        <v>384</v>
      </c>
      <c r="F14" s="5"/>
      <c r="G14" s="7"/>
      <c r="H14" s="2"/>
      <c r="I14" s="7"/>
      <c r="J14" s="7"/>
      <c r="K14" s="7"/>
      <c r="L14" s="2" t="s">
        <v>18</v>
      </c>
      <c r="M14" s="7">
        <f t="shared" si="0"/>
        <v>0</v>
      </c>
      <c r="N14" s="2" t="s">
        <v>20</v>
      </c>
      <c r="O14" s="7">
        <f t="shared" si="1"/>
        <v>0</v>
      </c>
      <c r="P14" s="7">
        <f t="shared" si="2"/>
        <v>0</v>
      </c>
      <c r="Q14" s="2" t="s">
        <v>48</v>
      </c>
      <c r="R14" s="3"/>
    </row>
    <row r="15" spans="1:30" x14ac:dyDescent="0.2">
      <c r="A15" s="3">
        <v>45519</v>
      </c>
      <c r="B15" s="2" t="s">
        <v>632</v>
      </c>
      <c r="C15" s="2" t="s">
        <v>633</v>
      </c>
      <c r="D15" s="2">
        <v>501</v>
      </c>
      <c r="E15" s="2" t="s">
        <v>634</v>
      </c>
      <c r="F15" s="5"/>
      <c r="G15" s="7"/>
      <c r="H15" s="2"/>
      <c r="I15" s="7"/>
      <c r="J15" s="7"/>
      <c r="K15" s="7"/>
      <c r="L15" s="2"/>
      <c r="M15" s="7">
        <f t="shared" si="0"/>
        <v>0</v>
      </c>
      <c r="N15" s="2"/>
      <c r="O15" s="7"/>
      <c r="P15" s="7">
        <f t="shared" si="2"/>
        <v>0</v>
      </c>
      <c r="Q15" s="2" t="s">
        <v>40</v>
      </c>
      <c r="R15" s="3"/>
    </row>
    <row r="16" spans="1:30" ht="27.75" x14ac:dyDescent="0.2">
      <c r="A16" s="3">
        <v>45519</v>
      </c>
      <c r="B16" s="2" t="s">
        <v>547</v>
      </c>
      <c r="C16" s="2" t="s">
        <v>635</v>
      </c>
      <c r="D16" s="2" t="s">
        <v>29</v>
      </c>
      <c r="E16" s="2" t="s">
        <v>636</v>
      </c>
      <c r="F16" s="5"/>
      <c r="G16" s="7"/>
      <c r="H16" s="2"/>
      <c r="I16" s="7"/>
      <c r="J16" s="7"/>
      <c r="K16" s="7"/>
      <c r="L16" s="2" t="s">
        <v>18</v>
      </c>
      <c r="M16" s="7">
        <f t="shared" si="0"/>
        <v>0</v>
      </c>
      <c r="N16" s="2" t="s">
        <v>20</v>
      </c>
      <c r="O16" s="7">
        <f t="shared" si="1"/>
        <v>0</v>
      </c>
      <c r="P16" s="7">
        <f t="shared" si="2"/>
        <v>0</v>
      </c>
      <c r="Q16" s="2" t="s">
        <v>48</v>
      </c>
      <c r="R16" s="3"/>
    </row>
    <row r="17" spans="1:18" x14ac:dyDescent="0.2">
      <c r="A17" s="3">
        <v>45520</v>
      </c>
      <c r="B17" s="2" t="s">
        <v>637</v>
      </c>
      <c r="C17" s="2" t="s">
        <v>638</v>
      </c>
      <c r="D17" s="2" t="s">
        <v>639</v>
      </c>
      <c r="E17" s="2" t="s">
        <v>640</v>
      </c>
      <c r="F17" s="5"/>
      <c r="G17" s="7">
        <v>60000</v>
      </c>
      <c r="H17" s="2"/>
      <c r="I17" s="7"/>
      <c r="J17" s="7"/>
      <c r="K17" s="7"/>
      <c r="L17" s="2" t="s">
        <v>24</v>
      </c>
      <c r="M17" s="7">
        <f t="shared" si="0"/>
        <v>60000</v>
      </c>
      <c r="N17" s="2" t="s">
        <v>20</v>
      </c>
      <c r="O17" s="7">
        <f t="shared" si="1"/>
        <v>30000</v>
      </c>
      <c r="P17" s="7">
        <f t="shared" si="2"/>
        <v>30000</v>
      </c>
      <c r="Q17" s="2"/>
      <c r="R17" s="3"/>
    </row>
    <row r="18" spans="1:18" ht="54.75" x14ac:dyDescent="0.2">
      <c r="A18" s="3">
        <v>45524</v>
      </c>
      <c r="B18" s="2" t="s">
        <v>641</v>
      </c>
      <c r="C18" s="2" t="s">
        <v>642</v>
      </c>
      <c r="D18" s="2" t="s">
        <v>29</v>
      </c>
      <c r="E18" s="2" t="s">
        <v>643</v>
      </c>
      <c r="F18" s="5">
        <v>70000</v>
      </c>
      <c r="G18" s="7"/>
      <c r="H18" s="2"/>
      <c r="I18" s="7"/>
      <c r="J18" s="7"/>
      <c r="K18" s="7"/>
      <c r="L18" s="2" t="s">
        <v>24</v>
      </c>
      <c r="M18" s="7">
        <f t="shared" si="0"/>
        <v>70000</v>
      </c>
      <c r="N18" s="2" t="s">
        <v>20</v>
      </c>
      <c r="O18" s="7">
        <f t="shared" si="1"/>
        <v>35000</v>
      </c>
      <c r="P18" s="7">
        <f t="shared" si="2"/>
        <v>35000</v>
      </c>
      <c r="Q18" s="2"/>
      <c r="R18" s="3"/>
    </row>
    <row r="19" spans="1:18" ht="27.75" x14ac:dyDescent="0.2">
      <c r="A19" s="3">
        <v>45525</v>
      </c>
      <c r="B19" s="2" t="s">
        <v>644</v>
      </c>
      <c r="C19" s="2"/>
      <c r="D19" s="2" t="s">
        <v>65</v>
      </c>
      <c r="E19" s="2" t="s">
        <v>629</v>
      </c>
      <c r="F19" s="5"/>
      <c r="G19" s="7"/>
      <c r="H19" s="2"/>
      <c r="I19" s="7"/>
      <c r="J19" s="7"/>
      <c r="K19" s="7"/>
      <c r="L19" s="2" t="s">
        <v>18</v>
      </c>
      <c r="M19" s="7">
        <f t="shared" si="0"/>
        <v>0</v>
      </c>
      <c r="N19" s="2" t="s">
        <v>20</v>
      </c>
      <c r="O19" s="7">
        <f t="shared" si="1"/>
        <v>0</v>
      </c>
      <c r="P19" s="7">
        <f t="shared" si="2"/>
        <v>0</v>
      </c>
      <c r="Q19" s="2" t="s">
        <v>48</v>
      </c>
      <c r="R19" s="3"/>
    </row>
    <row r="20" spans="1:18" ht="27.75" x14ac:dyDescent="0.2">
      <c r="A20" s="3">
        <v>45527</v>
      </c>
      <c r="B20" s="2" t="s">
        <v>645</v>
      </c>
      <c r="C20" s="2" t="s">
        <v>646</v>
      </c>
      <c r="D20" s="2" t="s">
        <v>245</v>
      </c>
      <c r="E20" s="2" t="s">
        <v>647</v>
      </c>
      <c r="F20" s="5"/>
      <c r="G20" s="7">
        <v>2000000</v>
      </c>
      <c r="H20" s="2"/>
      <c r="I20" s="7"/>
      <c r="J20" s="7"/>
      <c r="K20" s="7"/>
      <c r="L20" s="2" t="s">
        <v>18</v>
      </c>
      <c r="M20" s="7">
        <f t="shared" si="0"/>
        <v>2000000</v>
      </c>
      <c r="N20" s="2" t="s">
        <v>26</v>
      </c>
      <c r="O20" s="7">
        <f t="shared" si="1"/>
        <v>500000</v>
      </c>
      <c r="P20" s="7">
        <f t="shared" si="2"/>
        <v>1000000</v>
      </c>
      <c r="Q20" s="2" t="s">
        <v>19</v>
      </c>
      <c r="R20" s="3">
        <v>45542</v>
      </c>
    </row>
    <row r="21" spans="1:18" x14ac:dyDescent="0.2">
      <c r="A21" s="3">
        <v>45527</v>
      </c>
      <c r="B21" s="2" t="s">
        <v>648</v>
      </c>
      <c r="C21" s="2"/>
      <c r="D21" s="2">
        <v>205</v>
      </c>
      <c r="E21" s="2" t="s">
        <v>305</v>
      </c>
      <c r="F21" s="5"/>
      <c r="G21" s="7">
        <v>50000</v>
      </c>
      <c r="H21" s="2"/>
      <c r="I21" s="7"/>
      <c r="J21" s="7"/>
      <c r="K21" s="7"/>
      <c r="L21" s="2" t="s">
        <v>24</v>
      </c>
      <c r="M21" s="7">
        <f t="shared" si="0"/>
        <v>50000</v>
      </c>
      <c r="N21" s="2" t="s">
        <v>20</v>
      </c>
      <c r="O21" s="7">
        <f t="shared" si="1"/>
        <v>25000</v>
      </c>
      <c r="P21" s="7">
        <f t="shared" si="2"/>
        <v>25000</v>
      </c>
      <c r="Q21" s="2"/>
      <c r="R21" s="3"/>
    </row>
    <row r="22" spans="1:18" ht="27.75" x14ac:dyDescent="0.2">
      <c r="A22" s="3">
        <v>45530</v>
      </c>
      <c r="B22" s="2" t="s">
        <v>649</v>
      </c>
      <c r="C22" s="2" t="s">
        <v>650</v>
      </c>
      <c r="D22" s="2" t="s">
        <v>199</v>
      </c>
      <c r="E22" s="2" t="s">
        <v>651</v>
      </c>
      <c r="F22" s="5"/>
      <c r="G22" s="7"/>
      <c r="H22" s="2"/>
      <c r="I22" s="7"/>
      <c r="J22" s="7"/>
      <c r="K22" s="7"/>
      <c r="L22" s="2" t="s">
        <v>18</v>
      </c>
      <c r="M22" s="7">
        <f t="shared" si="0"/>
        <v>0</v>
      </c>
      <c r="N22" s="2" t="s">
        <v>20</v>
      </c>
      <c r="O22" s="7">
        <f t="shared" si="1"/>
        <v>0</v>
      </c>
      <c r="P22" s="7">
        <f t="shared" si="2"/>
        <v>0</v>
      </c>
      <c r="Q22" s="2" t="s">
        <v>48</v>
      </c>
      <c r="R22" s="3"/>
    </row>
    <row r="23" spans="1:18" ht="41.25" x14ac:dyDescent="0.2">
      <c r="A23" s="3">
        <v>45530</v>
      </c>
      <c r="B23" s="2" t="s">
        <v>652</v>
      </c>
      <c r="C23" s="2" t="s">
        <v>653</v>
      </c>
      <c r="D23" s="2" t="s">
        <v>654</v>
      </c>
      <c r="E23" s="2" t="s">
        <v>655</v>
      </c>
      <c r="F23" s="5"/>
      <c r="G23" s="7"/>
      <c r="H23" s="2"/>
      <c r="I23" s="7"/>
      <c r="J23" s="7"/>
      <c r="K23" s="7"/>
      <c r="L23" s="2" t="s">
        <v>18</v>
      </c>
      <c r="M23" s="7">
        <f t="shared" si="0"/>
        <v>0</v>
      </c>
      <c r="N23" s="2" t="s">
        <v>20</v>
      </c>
      <c r="O23" s="7">
        <f t="shared" si="1"/>
        <v>0</v>
      </c>
      <c r="P23" s="7">
        <f t="shared" si="2"/>
        <v>0</v>
      </c>
      <c r="Q23" s="2" t="s">
        <v>48</v>
      </c>
      <c r="R23" s="3"/>
    </row>
    <row r="24" spans="1:18" x14ac:dyDescent="0.2">
      <c r="A24" s="3">
        <v>45531</v>
      </c>
      <c r="B24" s="2"/>
      <c r="C24" s="2" t="s">
        <v>656</v>
      </c>
      <c r="D24" s="2" t="s">
        <v>199</v>
      </c>
      <c r="E24" s="2" t="s">
        <v>657</v>
      </c>
      <c r="F24" s="5"/>
      <c r="G24" s="7"/>
      <c r="H24" s="2"/>
      <c r="I24" s="7"/>
      <c r="J24" s="7"/>
      <c r="K24" s="7"/>
      <c r="L24" s="2"/>
      <c r="M24" s="7">
        <f t="shared" si="0"/>
        <v>0</v>
      </c>
      <c r="N24" s="2"/>
      <c r="O24" s="7" t="str">
        <f t="shared" si="1"/>
        <v/>
      </c>
      <c r="P24" s="7">
        <f t="shared" si="2"/>
        <v>0</v>
      </c>
      <c r="Q24" s="2" t="s">
        <v>32</v>
      </c>
      <c r="R24" s="3"/>
    </row>
    <row r="25" spans="1:18" ht="27.75" x14ac:dyDescent="0.2">
      <c r="A25" s="3">
        <v>45532</v>
      </c>
      <c r="B25" s="2" t="s">
        <v>658</v>
      </c>
      <c r="C25" s="2" t="s">
        <v>659</v>
      </c>
      <c r="D25" s="2" t="s">
        <v>199</v>
      </c>
      <c r="E25" s="2" t="s">
        <v>655</v>
      </c>
      <c r="F25" s="5"/>
      <c r="G25" s="7"/>
      <c r="H25" s="2"/>
      <c r="I25" s="7"/>
      <c r="J25" s="7"/>
      <c r="K25" s="7"/>
      <c r="L25" s="2" t="s">
        <v>18</v>
      </c>
      <c r="M25" s="7">
        <f t="shared" si="0"/>
        <v>0</v>
      </c>
      <c r="N25" s="2" t="s">
        <v>20</v>
      </c>
      <c r="O25" s="7">
        <f t="shared" si="1"/>
        <v>0</v>
      </c>
      <c r="P25" s="7">
        <f t="shared" si="2"/>
        <v>0</v>
      </c>
      <c r="Q25" s="2" t="s">
        <v>48</v>
      </c>
      <c r="R25" s="3"/>
    </row>
    <row r="26" spans="1:18" x14ac:dyDescent="0.2">
      <c r="A26" s="3">
        <v>45532</v>
      </c>
      <c r="B26" s="2" t="s">
        <v>660</v>
      </c>
      <c r="C26" s="2" t="s">
        <v>661</v>
      </c>
      <c r="D26" s="2" t="s">
        <v>199</v>
      </c>
      <c r="E26" s="2" t="s">
        <v>662</v>
      </c>
      <c r="F26" s="5"/>
      <c r="G26" s="7">
        <v>565000</v>
      </c>
      <c r="H26" s="2"/>
      <c r="I26" s="7"/>
      <c r="J26" s="7"/>
      <c r="K26" s="7"/>
      <c r="L26" s="2" t="s">
        <v>18</v>
      </c>
      <c r="M26" s="7">
        <f t="shared" si="0"/>
        <v>565000</v>
      </c>
      <c r="N26" s="2" t="s">
        <v>26</v>
      </c>
      <c r="O26" s="7">
        <f t="shared" si="1"/>
        <v>141250</v>
      </c>
      <c r="P26" s="7">
        <f t="shared" si="2"/>
        <v>282500</v>
      </c>
      <c r="Q26" s="2" t="s">
        <v>19</v>
      </c>
      <c r="R26" s="3">
        <v>45642</v>
      </c>
    </row>
    <row r="27" spans="1:18" ht="41.25" x14ac:dyDescent="0.2">
      <c r="A27" s="3">
        <v>45533</v>
      </c>
      <c r="B27" s="2" t="s">
        <v>663</v>
      </c>
      <c r="C27" s="2" t="s">
        <v>393</v>
      </c>
      <c r="D27" s="2" t="s">
        <v>199</v>
      </c>
      <c r="E27" s="2" t="s">
        <v>664</v>
      </c>
      <c r="F27" s="5"/>
      <c r="G27" s="7">
        <v>2400000</v>
      </c>
      <c r="H27" s="2"/>
      <c r="I27" s="7"/>
      <c r="J27" s="7"/>
      <c r="K27" s="7"/>
      <c r="L27" s="2" t="s">
        <v>18</v>
      </c>
      <c r="M27" s="7">
        <f t="shared" si="0"/>
        <v>2400000</v>
      </c>
      <c r="N27" s="2" t="s">
        <v>26</v>
      </c>
      <c r="O27" s="7">
        <f t="shared" si="1"/>
        <v>600000</v>
      </c>
      <c r="P27" s="7">
        <f t="shared" si="2"/>
        <v>1200000</v>
      </c>
      <c r="Q27" s="2" t="s">
        <v>19</v>
      </c>
      <c r="R27" s="3">
        <v>45610</v>
      </c>
    </row>
    <row r="28" spans="1:18" x14ac:dyDescent="0.2">
      <c r="A28" s="3">
        <v>45537</v>
      </c>
      <c r="B28" s="2" t="s">
        <v>427</v>
      </c>
      <c r="C28" s="2" t="s">
        <v>665</v>
      </c>
      <c r="D28" s="2" t="s">
        <v>199</v>
      </c>
      <c r="E28" s="2" t="s">
        <v>666</v>
      </c>
      <c r="F28" s="5"/>
      <c r="G28" s="7"/>
      <c r="H28" s="2"/>
      <c r="I28" s="7"/>
      <c r="J28" s="7"/>
      <c r="K28" s="7"/>
      <c r="L28" s="2" t="s">
        <v>18</v>
      </c>
      <c r="M28" s="7">
        <f t="shared" si="0"/>
        <v>0</v>
      </c>
      <c r="N28" s="2" t="s">
        <v>20</v>
      </c>
      <c r="O28" s="7">
        <f t="shared" si="1"/>
        <v>0</v>
      </c>
      <c r="P28" s="7">
        <f t="shared" si="2"/>
        <v>0</v>
      </c>
      <c r="Q28" s="2" t="s">
        <v>48</v>
      </c>
      <c r="R28" s="3"/>
    </row>
    <row r="29" spans="1:18" x14ac:dyDescent="0.2">
      <c r="A29" s="3"/>
      <c r="B29" s="2"/>
      <c r="C29" s="2"/>
      <c r="D29" s="2"/>
      <c r="E29" s="2"/>
      <c r="F29" s="5"/>
      <c r="G29" s="7"/>
      <c r="H29" s="2"/>
      <c r="I29" s="7"/>
      <c r="J29" s="7"/>
      <c r="K29" s="7"/>
      <c r="L29" s="2"/>
      <c r="M29" s="7">
        <f t="shared" si="0"/>
        <v>0</v>
      </c>
      <c r="N29" s="2"/>
      <c r="O29" s="7" t="str">
        <f t="shared" si="1"/>
        <v/>
      </c>
      <c r="P29" s="7">
        <f t="shared" si="2"/>
        <v>0</v>
      </c>
      <c r="Q29" s="2"/>
      <c r="R29" s="3"/>
    </row>
    <row r="30" spans="1:18" x14ac:dyDescent="0.2">
      <c r="A30" s="3"/>
      <c r="B30" s="2"/>
      <c r="C30" s="2"/>
      <c r="D30" s="2"/>
      <c r="E30" s="2"/>
      <c r="F30" s="5"/>
      <c r="G30" s="7"/>
      <c r="H30" s="2"/>
      <c r="I30" s="7"/>
      <c r="J30" s="7"/>
      <c r="K30" s="7"/>
      <c r="L30" s="2"/>
      <c r="M30" s="7">
        <f t="shared" si="0"/>
        <v>0</v>
      </c>
      <c r="N30" s="2"/>
      <c r="O30" s="7" t="str">
        <f t="shared" si="1"/>
        <v/>
      </c>
      <c r="P30" s="7">
        <f t="shared" si="2"/>
        <v>0</v>
      </c>
      <c r="Q30" s="2"/>
      <c r="R30" s="3"/>
    </row>
    <row r="31" spans="1:18" x14ac:dyDescent="0.2">
      <c r="A31" s="3"/>
      <c r="B31" s="2"/>
      <c r="C31" s="2"/>
      <c r="D31" s="2"/>
      <c r="E31" s="2"/>
      <c r="F31" s="5"/>
      <c r="G31" s="7"/>
      <c r="H31" s="2"/>
      <c r="I31" s="7"/>
      <c r="J31" s="7"/>
      <c r="K31" s="7"/>
      <c r="L31" s="2"/>
      <c r="M31" s="7">
        <f t="shared" si="0"/>
        <v>0</v>
      </c>
      <c r="N31" s="2"/>
      <c r="O31" s="7" t="str">
        <f t="shared" si="1"/>
        <v/>
      </c>
      <c r="P31" s="7">
        <f t="shared" si="2"/>
        <v>0</v>
      </c>
      <c r="Q31" s="2"/>
      <c r="R31" s="3"/>
    </row>
    <row r="32" spans="1:18" x14ac:dyDescent="0.2">
      <c r="A32" s="3"/>
      <c r="B32" s="2"/>
      <c r="C32" s="2"/>
      <c r="D32" s="2"/>
      <c r="E32" s="2"/>
      <c r="F32" s="5"/>
      <c r="G32" s="7"/>
      <c r="H32" s="2"/>
      <c r="I32" s="7"/>
      <c r="J32" s="7"/>
      <c r="K32" s="7"/>
      <c r="L32" s="2"/>
      <c r="M32" s="7">
        <f t="shared" si="0"/>
        <v>0</v>
      </c>
      <c r="N32" s="2"/>
      <c r="O32" s="7" t="str">
        <f t="shared" si="1"/>
        <v/>
      </c>
      <c r="P32" s="7">
        <f t="shared" si="2"/>
        <v>0</v>
      </c>
      <c r="Q32" s="2"/>
      <c r="R32" s="3"/>
    </row>
    <row r="33" spans="1:18" x14ac:dyDescent="0.2">
      <c r="A33" s="3"/>
      <c r="B33" s="2"/>
      <c r="C33" s="2"/>
      <c r="D33" s="2"/>
      <c r="E33" s="2"/>
      <c r="F33" s="5"/>
      <c r="G33" s="7"/>
      <c r="H33" s="2"/>
      <c r="I33" s="7"/>
      <c r="J33" s="7"/>
      <c r="K33" s="7"/>
      <c r="L33" s="2"/>
      <c r="M33" s="7">
        <f t="shared" si="0"/>
        <v>0</v>
      </c>
      <c r="N33" s="2"/>
      <c r="O33" s="7" t="str">
        <f t="shared" si="1"/>
        <v/>
      </c>
      <c r="P33" s="7">
        <f t="shared" si="2"/>
        <v>0</v>
      </c>
      <c r="Q33" s="2"/>
      <c r="R33" s="3"/>
    </row>
    <row r="34" spans="1:18" x14ac:dyDescent="0.2">
      <c r="A34" s="3"/>
      <c r="B34" s="2"/>
      <c r="C34" s="2"/>
      <c r="D34" s="2"/>
      <c r="E34" s="2"/>
      <c r="F34" s="5"/>
      <c r="G34" s="7"/>
      <c r="H34" s="2"/>
      <c r="I34" s="7"/>
      <c r="J34" s="7"/>
      <c r="K34" s="7"/>
      <c r="L34" s="2"/>
      <c r="M34" s="7">
        <f t="shared" si="0"/>
        <v>0</v>
      </c>
      <c r="N34" s="2"/>
      <c r="O34" s="7" t="str">
        <f t="shared" si="1"/>
        <v/>
      </c>
      <c r="P34" s="7">
        <f t="shared" si="2"/>
        <v>0</v>
      </c>
      <c r="Q34" s="2"/>
      <c r="R34" s="3"/>
    </row>
    <row r="35" spans="1:18" x14ac:dyDescent="0.2">
      <c r="A35" s="3"/>
      <c r="B35" s="2"/>
      <c r="C35" s="2"/>
      <c r="D35" s="2"/>
      <c r="E35" s="2"/>
      <c r="F35" s="5"/>
      <c r="G35" s="7"/>
      <c r="H35" s="2"/>
      <c r="I35" s="7"/>
      <c r="J35" s="7"/>
      <c r="K35" s="7"/>
      <c r="L35" s="2"/>
      <c r="M35" s="7">
        <f t="shared" si="0"/>
        <v>0</v>
      </c>
      <c r="N35" s="2"/>
      <c r="O35" s="7" t="str">
        <f t="shared" si="1"/>
        <v/>
      </c>
      <c r="P35" s="7">
        <f t="shared" si="2"/>
        <v>0</v>
      </c>
      <c r="Q35" s="2"/>
      <c r="R35" s="3"/>
    </row>
    <row r="36" spans="1:18" x14ac:dyDescent="0.2">
      <c r="A36" s="3"/>
      <c r="B36" s="2"/>
      <c r="C36" s="2"/>
      <c r="D36" s="2"/>
      <c r="E36" s="2"/>
      <c r="F36" s="5"/>
      <c r="G36" s="7"/>
      <c r="H36" s="2"/>
      <c r="I36" s="7"/>
      <c r="J36" s="7"/>
      <c r="K36" s="7"/>
      <c r="L36" s="2"/>
      <c r="M36" s="7">
        <f t="shared" si="0"/>
        <v>0</v>
      </c>
      <c r="N36" s="2"/>
      <c r="O36" s="7" t="str">
        <f t="shared" si="1"/>
        <v/>
      </c>
      <c r="P36" s="7">
        <f t="shared" si="2"/>
        <v>0</v>
      </c>
      <c r="Q36" s="2"/>
      <c r="R36" s="3"/>
    </row>
    <row r="37" spans="1:18" x14ac:dyDescent="0.2">
      <c r="A37" s="3"/>
      <c r="B37" s="2"/>
      <c r="C37" s="2"/>
      <c r="D37" s="2"/>
      <c r="E37" s="2"/>
      <c r="F37" s="5"/>
      <c r="G37" s="7"/>
      <c r="H37" s="2"/>
      <c r="I37" s="7"/>
      <c r="J37" s="7"/>
      <c r="K37" s="7"/>
      <c r="L37" s="2"/>
      <c r="M37" s="7">
        <f t="shared" si="0"/>
        <v>0</v>
      </c>
      <c r="N37" s="2"/>
      <c r="O37" s="7" t="str">
        <f t="shared" si="1"/>
        <v/>
      </c>
      <c r="P37" s="7">
        <f t="shared" si="2"/>
        <v>0</v>
      </c>
      <c r="Q37" s="2"/>
      <c r="R37" s="3"/>
    </row>
    <row r="38" spans="1:18" x14ac:dyDescent="0.2">
      <c r="A38" s="3"/>
      <c r="B38" s="2"/>
      <c r="C38" s="2"/>
      <c r="D38" s="2"/>
      <c r="E38" s="2"/>
      <c r="F38" s="5"/>
      <c r="G38" s="7"/>
      <c r="H38" s="2"/>
      <c r="I38" s="7"/>
      <c r="J38" s="7"/>
      <c r="K38" s="7"/>
      <c r="L38" s="2"/>
      <c r="M38" s="7">
        <f t="shared" si="0"/>
        <v>0</v>
      </c>
      <c r="N38" s="2"/>
      <c r="O38" s="7" t="str">
        <f t="shared" si="1"/>
        <v/>
      </c>
      <c r="P38" s="7">
        <f t="shared" si="2"/>
        <v>0</v>
      </c>
      <c r="Q38" s="2"/>
      <c r="R38" s="3"/>
    </row>
    <row r="39" spans="1:18" x14ac:dyDescent="0.2">
      <c r="A39" s="3"/>
      <c r="B39" s="2"/>
      <c r="C39" s="2"/>
      <c r="D39" s="2"/>
      <c r="E39" s="2"/>
      <c r="F39" s="5"/>
      <c r="G39" s="7"/>
      <c r="H39" s="2"/>
      <c r="I39" s="7"/>
      <c r="J39" s="7"/>
      <c r="K39" s="7"/>
      <c r="L39" s="2"/>
      <c r="M39" s="7">
        <f t="shared" si="0"/>
        <v>0</v>
      </c>
      <c r="N39" s="2"/>
      <c r="O39" s="7" t="str">
        <f t="shared" si="1"/>
        <v/>
      </c>
      <c r="P39" s="7">
        <f t="shared" si="2"/>
        <v>0</v>
      </c>
      <c r="Q39" s="2"/>
      <c r="R39" s="3"/>
    </row>
    <row r="40" spans="1:18" x14ac:dyDescent="0.2">
      <c r="A40" s="3"/>
      <c r="B40" s="2"/>
      <c r="C40" s="2"/>
      <c r="D40" s="2"/>
      <c r="E40" s="2"/>
      <c r="F40" s="5"/>
      <c r="G40" s="7"/>
      <c r="H40" s="2"/>
      <c r="I40" s="7"/>
      <c r="J40" s="7"/>
      <c r="K40" s="7"/>
      <c r="L40" s="2"/>
      <c r="M40" s="7">
        <f t="shared" si="0"/>
        <v>0</v>
      </c>
      <c r="N40" s="2"/>
      <c r="O40" s="7" t="str">
        <f t="shared" si="1"/>
        <v/>
      </c>
      <c r="P40" s="7">
        <f t="shared" si="2"/>
        <v>0</v>
      </c>
      <c r="Q40" s="2"/>
      <c r="R40" s="3"/>
    </row>
    <row r="41" spans="1:18" x14ac:dyDescent="0.2">
      <c r="A41" s="3"/>
      <c r="B41" s="2"/>
      <c r="C41" s="2"/>
      <c r="D41" s="2"/>
      <c r="E41" s="2"/>
      <c r="F41" s="5"/>
      <c r="G41" s="7"/>
      <c r="H41" s="2"/>
      <c r="I41" s="7"/>
      <c r="J41" s="7"/>
      <c r="K41" s="7"/>
      <c r="L41" s="2"/>
      <c r="M41" s="7">
        <f t="shared" si="0"/>
        <v>0</v>
      </c>
      <c r="N41" s="2"/>
      <c r="O41" s="7" t="str">
        <f t="shared" si="1"/>
        <v/>
      </c>
      <c r="P41" s="7">
        <f t="shared" si="2"/>
        <v>0</v>
      </c>
      <c r="Q41" s="2"/>
      <c r="R41" s="3"/>
    </row>
    <row r="42" spans="1:18" x14ac:dyDescent="0.2">
      <c r="A42" s="3"/>
      <c r="B42" s="2"/>
      <c r="C42" s="2"/>
      <c r="D42" s="2"/>
      <c r="E42" s="2"/>
      <c r="F42" s="5"/>
      <c r="G42" s="7"/>
      <c r="H42" s="2"/>
      <c r="I42" s="7"/>
      <c r="J42" s="7"/>
      <c r="K42" s="7"/>
      <c r="L42" s="2"/>
      <c r="M42" s="7">
        <f t="shared" si="0"/>
        <v>0</v>
      </c>
      <c r="N42" s="2"/>
      <c r="O42" s="7" t="str">
        <f t="shared" si="1"/>
        <v/>
      </c>
      <c r="P42" s="7">
        <f t="shared" si="2"/>
        <v>0</v>
      </c>
      <c r="Q42" s="2"/>
      <c r="R42" s="3"/>
    </row>
    <row r="43" spans="1:18" x14ac:dyDescent="0.2">
      <c r="A43" s="4" t="s">
        <v>128</v>
      </c>
      <c r="F43" s="13"/>
      <c r="R43" s="4">
        <f>SUBTOTAL(103,Tabla312[FECHA RELACIÓN SERVICIO])</f>
        <v>8</v>
      </c>
    </row>
  </sheetData>
  <conditionalFormatting sqref="A2:R42">
    <cfRule type="expression" dxfId="89" priority="1">
      <formula>$Q2="COTIZACIÓN"</formula>
    </cfRule>
    <cfRule type="expression" dxfId="88" priority="2">
      <formula>$Q2="NO PAGARON DOMICILIO"</formula>
    </cfRule>
    <cfRule type="expression" dxfId="87" priority="3">
      <formula>$Q2="NO SE COBRA DOMICILIO"</formula>
    </cfRule>
    <cfRule type="expression" dxfId="86" priority="4">
      <formula>$Q2="GARANTIA"</formula>
    </cfRule>
    <cfRule type="expression" dxfId="85" priority="5">
      <formula>$Q2="CANCELADO"</formula>
    </cfRule>
    <cfRule type="expression" dxfId="84" priority="6">
      <formula>$Q2="YA RELACIOANADO"</formula>
    </cfRule>
  </conditionalFormatting>
  <dataValidations count="3">
    <dataValidation type="list" allowBlank="1" showInputMessage="1" showErrorMessage="1" sqref="L2:L42" xr:uid="{00000000-0002-0000-0700-000000000000}">
      <formula1>$AB$1:$AB$2</formula1>
    </dataValidation>
    <dataValidation type="list" allowBlank="1" showInputMessage="1" showErrorMessage="1" sqref="Q2:Q42" xr:uid="{00000000-0002-0000-0700-000001000000}">
      <formula1>$AC$1:$AC$7</formula1>
    </dataValidation>
    <dataValidation type="list" allowBlank="1" showInputMessage="1" showErrorMessage="1" sqref="N2:N42" xr:uid="{00000000-0002-0000-0700-000002000000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C00000"/>
  </sheetPr>
  <dimension ref="A1:AD42"/>
  <sheetViews>
    <sheetView topLeftCell="B1" workbookViewId="0">
      <selection activeCell="B2" sqref="B2"/>
    </sheetView>
  </sheetViews>
  <sheetFormatPr defaultColWidth="10.625" defaultRowHeight="15" x14ac:dyDescent="0.2"/>
  <cols>
    <col min="1" max="1" width="35.91796875" style="4" customWidth="1"/>
    <col min="2" max="2" width="27.3046875" customWidth="1"/>
    <col min="3" max="3" width="19.37109375" customWidth="1"/>
    <col min="4" max="4" width="17.08203125" customWidth="1"/>
    <col min="5" max="5" width="42.5078125" customWidth="1"/>
    <col min="6" max="6" width="11.43359375" style="6" customWidth="1"/>
    <col min="7" max="7" width="14.390625" style="8" customWidth="1"/>
    <col min="8" max="8" width="27.0390625" customWidth="1"/>
    <col min="9" max="9" width="14.125" style="8" customWidth="1"/>
    <col min="10" max="11" width="13.046875" customWidth="1"/>
    <col min="12" max="12" width="21.65625" customWidth="1"/>
    <col min="13" max="13" width="13.046875" style="8" customWidth="1"/>
    <col min="14" max="16" width="13.046875" customWidth="1"/>
    <col min="17" max="17" width="21.65625" customWidth="1"/>
    <col min="18" max="18" width="37.6640625" style="4" customWidth="1"/>
    <col min="28" max="28" width="18.5625" style="1" customWidth="1"/>
    <col min="29" max="29" width="25.69140625" style="2" customWidth="1"/>
    <col min="30" max="30" width="11.43359375" style="2"/>
  </cols>
  <sheetData>
    <row r="1" spans="1:30" ht="27.75" x14ac:dyDescent="0.2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  <c r="G1" s="7" t="s">
        <v>6</v>
      </c>
      <c r="H1" s="2" t="s">
        <v>7</v>
      </c>
      <c r="I1" s="7" t="s">
        <v>8</v>
      </c>
      <c r="J1" s="7" t="s">
        <v>9</v>
      </c>
      <c r="K1" s="7" t="s">
        <v>10</v>
      </c>
      <c r="L1" s="2" t="s">
        <v>11</v>
      </c>
      <c r="M1" s="7" t="s">
        <v>12</v>
      </c>
      <c r="N1" s="2" t="s">
        <v>13</v>
      </c>
      <c r="O1" s="7" t="s">
        <v>14</v>
      </c>
      <c r="P1" s="7" t="s">
        <v>15</v>
      </c>
      <c r="Q1" s="2" t="s">
        <v>16</v>
      </c>
      <c r="R1" s="3" t="s">
        <v>17</v>
      </c>
      <c r="AB1" s="1" t="s">
        <v>18</v>
      </c>
      <c r="AC1" s="2" t="s">
        <v>19</v>
      </c>
      <c r="AD1" s="2" t="s">
        <v>20</v>
      </c>
    </row>
    <row r="2" spans="1:30" x14ac:dyDescent="0.2">
      <c r="A2" s="3">
        <v>45537</v>
      </c>
      <c r="B2" s="2" t="s">
        <v>427</v>
      </c>
      <c r="C2" s="2" t="s">
        <v>665</v>
      </c>
      <c r="D2" s="2" t="s">
        <v>199</v>
      </c>
      <c r="E2" s="2" t="s">
        <v>666</v>
      </c>
      <c r="F2" s="5"/>
      <c r="G2" s="7"/>
      <c r="H2" s="2"/>
      <c r="I2" s="7"/>
      <c r="J2" s="7"/>
      <c r="K2" s="7"/>
      <c r="L2" s="2" t="s">
        <v>18</v>
      </c>
      <c r="M2" s="7">
        <f t="shared" ref="M2:M41" si="0">(F2+G2-I2-K2)</f>
        <v>0</v>
      </c>
      <c r="N2" s="2" t="s">
        <v>20</v>
      </c>
      <c r="O2" s="7">
        <f t="shared" ref="O2:O41" si="1">IF(N2="X25%",M2*0.25,IF(N2="X50%",M2/2,""))</f>
        <v>0</v>
      </c>
      <c r="P2" s="7">
        <f t="shared" ref="P2:P41" si="2">(M2/2+J2)</f>
        <v>0</v>
      </c>
      <c r="Q2" s="2" t="s">
        <v>48</v>
      </c>
      <c r="R2" s="3"/>
      <c r="AB2" s="1" t="s">
        <v>24</v>
      </c>
      <c r="AC2" s="2" t="s">
        <v>25</v>
      </c>
      <c r="AD2" s="2" t="s">
        <v>26</v>
      </c>
    </row>
    <row r="3" spans="1:30" ht="41.25" x14ac:dyDescent="0.2">
      <c r="A3" s="3">
        <v>45539</v>
      </c>
      <c r="B3" s="2" t="s">
        <v>667</v>
      </c>
      <c r="C3" s="2" t="s">
        <v>668</v>
      </c>
      <c r="D3" s="2" t="s">
        <v>669</v>
      </c>
      <c r="E3" s="2" t="s">
        <v>670</v>
      </c>
      <c r="F3" s="5">
        <v>120000</v>
      </c>
      <c r="G3" s="7"/>
      <c r="H3" s="2" t="s">
        <v>247</v>
      </c>
      <c r="I3" s="7">
        <v>5100</v>
      </c>
      <c r="J3" s="7"/>
      <c r="K3" s="7"/>
      <c r="L3" s="2" t="s">
        <v>18</v>
      </c>
      <c r="M3" s="7">
        <f t="shared" si="0"/>
        <v>114900</v>
      </c>
      <c r="N3" s="2" t="s">
        <v>20</v>
      </c>
      <c r="O3" s="7">
        <f t="shared" si="1"/>
        <v>57450</v>
      </c>
      <c r="P3" s="7">
        <f t="shared" si="2"/>
        <v>57450</v>
      </c>
      <c r="Q3" s="2" t="s">
        <v>48</v>
      </c>
      <c r="R3" s="3"/>
      <c r="AC3" s="2" t="s">
        <v>32</v>
      </c>
    </row>
    <row r="4" spans="1:30" ht="27.75" x14ac:dyDescent="0.2">
      <c r="A4" s="3">
        <v>45539</v>
      </c>
      <c r="B4" s="2"/>
      <c r="C4" s="2" t="s">
        <v>671</v>
      </c>
      <c r="D4" s="2" t="s">
        <v>199</v>
      </c>
      <c r="E4" s="2" t="s">
        <v>672</v>
      </c>
      <c r="F4" s="5"/>
      <c r="G4" s="7">
        <v>712755</v>
      </c>
      <c r="H4" s="2" t="s">
        <v>673</v>
      </c>
      <c r="I4" s="7">
        <v>150000</v>
      </c>
      <c r="J4" s="7"/>
      <c r="K4" s="7"/>
      <c r="L4" s="2" t="s">
        <v>18</v>
      </c>
      <c r="M4" s="7">
        <f t="shared" si="0"/>
        <v>562755</v>
      </c>
      <c r="N4" s="2" t="s">
        <v>20</v>
      </c>
      <c r="O4" s="7">
        <f t="shared" si="1"/>
        <v>281377.5</v>
      </c>
      <c r="P4" s="7">
        <f t="shared" si="2"/>
        <v>281377.5</v>
      </c>
      <c r="Q4" s="2" t="s">
        <v>19</v>
      </c>
      <c r="R4" s="3">
        <v>45541</v>
      </c>
      <c r="AC4" s="2" t="s">
        <v>37</v>
      </c>
    </row>
    <row r="5" spans="1:30" x14ac:dyDescent="0.2">
      <c r="A5" s="3">
        <v>45541</v>
      </c>
      <c r="B5" s="2" t="s">
        <v>674</v>
      </c>
      <c r="C5" s="2" t="s">
        <v>675</v>
      </c>
      <c r="D5" s="2"/>
      <c r="E5" s="2" t="s">
        <v>676</v>
      </c>
      <c r="F5" s="5">
        <v>80000</v>
      </c>
      <c r="G5" s="7"/>
      <c r="H5" s="2"/>
      <c r="I5" s="7"/>
      <c r="J5" s="7"/>
      <c r="K5" s="7"/>
      <c r="L5" s="2" t="s">
        <v>18</v>
      </c>
      <c r="M5" s="7">
        <f t="shared" si="0"/>
        <v>80000</v>
      </c>
      <c r="N5" s="2" t="s">
        <v>20</v>
      </c>
      <c r="O5" s="7">
        <f t="shared" si="1"/>
        <v>40000</v>
      </c>
      <c r="P5" s="7">
        <f t="shared" si="2"/>
        <v>40000</v>
      </c>
      <c r="Q5" s="2" t="s">
        <v>19</v>
      </c>
      <c r="R5" s="3">
        <v>45541</v>
      </c>
      <c r="AC5" s="2" t="s">
        <v>40</v>
      </c>
    </row>
    <row r="6" spans="1:30" x14ac:dyDescent="0.2">
      <c r="A6" s="3"/>
      <c r="B6" s="2" t="s">
        <v>677</v>
      </c>
      <c r="C6" s="2" t="s">
        <v>678</v>
      </c>
      <c r="D6" s="2" t="s">
        <v>199</v>
      </c>
      <c r="E6" s="2" t="s">
        <v>679</v>
      </c>
      <c r="F6" s="5"/>
      <c r="G6" s="7"/>
      <c r="H6" s="2"/>
      <c r="I6" s="7"/>
      <c r="J6" s="7"/>
      <c r="K6" s="7"/>
      <c r="L6" s="2"/>
      <c r="M6" s="7">
        <f t="shared" si="0"/>
        <v>0</v>
      </c>
      <c r="N6" s="2"/>
      <c r="O6" s="7" t="str">
        <f t="shared" si="1"/>
        <v/>
      </c>
      <c r="P6" s="7">
        <f t="shared" si="2"/>
        <v>0</v>
      </c>
      <c r="Q6" s="2" t="s">
        <v>32</v>
      </c>
      <c r="R6" s="3"/>
      <c r="AC6" s="2" t="s">
        <v>31</v>
      </c>
    </row>
    <row r="7" spans="1:30" x14ac:dyDescent="0.2">
      <c r="A7" s="3">
        <v>45544</v>
      </c>
      <c r="B7" s="2" t="s">
        <v>677</v>
      </c>
      <c r="C7" s="2" t="s">
        <v>678</v>
      </c>
      <c r="D7" s="2" t="s">
        <v>199</v>
      </c>
      <c r="E7" s="2" t="s">
        <v>680</v>
      </c>
      <c r="F7" s="5"/>
      <c r="G7" s="7">
        <v>220000</v>
      </c>
      <c r="H7" s="2"/>
      <c r="I7" s="7"/>
      <c r="J7" s="7">
        <v>41800</v>
      </c>
      <c r="K7" s="7"/>
      <c r="L7" s="2" t="s">
        <v>24</v>
      </c>
      <c r="M7" s="7">
        <f t="shared" si="0"/>
        <v>220000</v>
      </c>
      <c r="N7" s="2" t="s">
        <v>20</v>
      </c>
      <c r="O7" s="7">
        <f t="shared" si="1"/>
        <v>110000</v>
      </c>
      <c r="P7" s="7">
        <f t="shared" si="2"/>
        <v>151800</v>
      </c>
      <c r="Q7" s="2" t="s">
        <v>19</v>
      </c>
      <c r="R7" s="3">
        <v>45544</v>
      </c>
      <c r="AC7" s="2" t="s">
        <v>48</v>
      </c>
    </row>
    <row r="8" spans="1:30" ht="27.75" x14ac:dyDescent="0.2">
      <c r="A8" s="3">
        <v>45545</v>
      </c>
      <c r="B8" s="2" t="s">
        <v>55</v>
      </c>
      <c r="C8" s="2" t="s">
        <v>681</v>
      </c>
      <c r="D8" s="2" t="s">
        <v>199</v>
      </c>
      <c r="E8" s="2" t="s">
        <v>682</v>
      </c>
      <c r="F8" s="5"/>
      <c r="G8" s="7"/>
      <c r="H8" s="2"/>
      <c r="I8" s="7"/>
      <c r="J8" s="7"/>
      <c r="K8" s="7"/>
      <c r="L8" s="2"/>
      <c r="M8" s="7">
        <f t="shared" si="0"/>
        <v>0</v>
      </c>
      <c r="N8" s="2"/>
      <c r="O8" s="7" t="str">
        <f t="shared" si="1"/>
        <v/>
      </c>
      <c r="P8" s="7">
        <f t="shared" si="2"/>
        <v>0</v>
      </c>
      <c r="Q8" s="2" t="s">
        <v>40</v>
      </c>
      <c r="R8" s="3"/>
    </row>
    <row r="9" spans="1:30" x14ac:dyDescent="0.2">
      <c r="A9" s="3">
        <v>45545</v>
      </c>
      <c r="B9" s="2" t="s">
        <v>683</v>
      </c>
      <c r="C9" s="2"/>
      <c r="D9" s="2" t="s">
        <v>684</v>
      </c>
      <c r="E9" s="2" t="s">
        <v>685</v>
      </c>
      <c r="F9" s="5"/>
      <c r="G9" s="7">
        <v>190000</v>
      </c>
      <c r="H9" s="2" t="s">
        <v>686</v>
      </c>
      <c r="I9" s="7">
        <v>18000</v>
      </c>
      <c r="J9" s="7"/>
      <c r="K9" s="7"/>
      <c r="L9" s="2" t="s">
        <v>24</v>
      </c>
      <c r="M9" s="7">
        <f t="shared" si="0"/>
        <v>172000</v>
      </c>
      <c r="N9" s="2" t="s">
        <v>20</v>
      </c>
      <c r="O9" s="7">
        <f t="shared" si="1"/>
        <v>86000</v>
      </c>
      <c r="P9" s="7">
        <f t="shared" si="2"/>
        <v>86000</v>
      </c>
      <c r="Q9" s="2"/>
      <c r="R9" s="3"/>
    </row>
    <row r="10" spans="1:30" ht="41.25" x14ac:dyDescent="0.2">
      <c r="A10" s="3">
        <v>45546</v>
      </c>
      <c r="B10" s="2" t="s">
        <v>687</v>
      </c>
      <c r="C10" s="2"/>
      <c r="D10" s="2" t="s">
        <v>688</v>
      </c>
      <c r="E10" s="2" t="s">
        <v>689</v>
      </c>
      <c r="F10" s="5"/>
      <c r="G10" s="7"/>
      <c r="H10" s="2"/>
      <c r="I10" s="7"/>
      <c r="J10" s="7"/>
      <c r="K10" s="7"/>
      <c r="L10" s="2" t="s">
        <v>18</v>
      </c>
      <c r="M10" s="7">
        <f t="shared" si="0"/>
        <v>0</v>
      </c>
      <c r="N10" s="2" t="s">
        <v>20</v>
      </c>
      <c r="O10" s="7">
        <f t="shared" si="1"/>
        <v>0</v>
      </c>
      <c r="P10" s="7">
        <f t="shared" si="2"/>
        <v>0</v>
      </c>
      <c r="Q10" s="2" t="s">
        <v>40</v>
      </c>
      <c r="R10" s="3"/>
    </row>
    <row r="11" spans="1:30" x14ac:dyDescent="0.2">
      <c r="A11" s="3">
        <v>45546</v>
      </c>
      <c r="B11" s="2" t="s">
        <v>677</v>
      </c>
      <c r="C11" s="2" t="s">
        <v>678</v>
      </c>
      <c r="D11" s="2" t="s">
        <v>199</v>
      </c>
      <c r="E11" s="2" t="s">
        <v>690</v>
      </c>
      <c r="F11" s="5"/>
      <c r="G11" s="7">
        <v>80000</v>
      </c>
      <c r="H11" s="2"/>
      <c r="I11" s="7"/>
      <c r="J11" s="7"/>
      <c r="K11" s="7"/>
      <c r="L11" s="2" t="s">
        <v>24</v>
      </c>
      <c r="M11" s="7">
        <f t="shared" si="0"/>
        <v>80000</v>
      </c>
      <c r="N11" s="2" t="s">
        <v>20</v>
      </c>
      <c r="O11" s="7">
        <f t="shared" si="1"/>
        <v>40000</v>
      </c>
      <c r="P11" s="7">
        <f t="shared" si="2"/>
        <v>40000</v>
      </c>
      <c r="Q11" s="2"/>
      <c r="R11" s="3"/>
    </row>
    <row r="12" spans="1:30" ht="27.75" x14ac:dyDescent="0.2">
      <c r="A12" s="3">
        <v>45547</v>
      </c>
      <c r="B12" s="2" t="s">
        <v>691</v>
      </c>
      <c r="C12" s="2" t="s">
        <v>692</v>
      </c>
      <c r="D12" s="2" t="s">
        <v>693</v>
      </c>
      <c r="E12" s="2" t="s">
        <v>694</v>
      </c>
      <c r="F12" s="5">
        <v>120000</v>
      </c>
      <c r="G12" s="7"/>
      <c r="H12" s="2" t="s">
        <v>247</v>
      </c>
      <c r="I12" s="7">
        <v>5000</v>
      </c>
      <c r="J12" s="7">
        <v>22800</v>
      </c>
      <c r="K12" s="7"/>
      <c r="L12" s="2" t="s">
        <v>24</v>
      </c>
      <c r="M12" s="7">
        <f t="shared" si="0"/>
        <v>115000</v>
      </c>
      <c r="N12" s="2" t="s">
        <v>20</v>
      </c>
      <c r="O12" s="7">
        <f t="shared" si="1"/>
        <v>57500</v>
      </c>
      <c r="P12" s="7">
        <f t="shared" si="2"/>
        <v>80300</v>
      </c>
      <c r="Q12" s="2"/>
      <c r="R12" s="3"/>
    </row>
    <row r="13" spans="1:30" x14ac:dyDescent="0.2">
      <c r="A13" s="3">
        <v>45547</v>
      </c>
      <c r="B13" s="2" t="s">
        <v>695</v>
      </c>
      <c r="C13" s="2" t="s">
        <v>696</v>
      </c>
      <c r="D13" s="2">
        <v>503</v>
      </c>
      <c r="E13" s="2" t="s">
        <v>697</v>
      </c>
      <c r="F13" s="5"/>
      <c r="G13" s="7"/>
      <c r="H13" s="2"/>
      <c r="I13" s="7"/>
      <c r="J13" s="7"/>
      <c r="K13" s="7"/>
      <c r="L13" s="2"/>
      <c r="M13" s="7">
        <f t="shared" si="0"/>
        <v>0</v>
      </c>
      <c r="N13" s="2"/>
      <c r="O13" s="7" t="str">
        <f t="shared" si="1"/>
        <v/>
      </c>
      <c r="P13" s="7">
        <f t="shared" si="2"/>
        <v>0</v>
      </c>
      <c r="Q13" s="2"/>
      <c r="R13" s="3"/>
    </row>
    <row r="14" spans="1:30" ht="27.75" x14ac:dyDescent="0.2">
      <c r="A14" s="3">
        <v>45548</v>
      </c>
      <c r="B14" s="2" t="s">
        <v>674</v>
      </c>
      <c r="C14" s="2" t="s">
        <v>675</v>
      </c>
      <c r="D14" s="2"/>
      <c r="E14" s="2" t="s">
        <v>698</v>
      </c>
      <c r="F14" s="5"/>
      <c r="G14" s="7"/>
      <c r="H14" s="2"/>
      <c r="I14" s="7"/>
      <c r="J14" s="7"/>
      <c r="K14" s="7"/>
      <c r="L14" s="2"/>
      <c r="M14" s="7">
        <f t="shared" si="0"/>
        <v>0</v>
      </c>
      <c r="N14" s="2"/>
      <c r="O14" s="7" t="str">
        <f t="shared" si="1"/>
        <v/>
      </c>
      <c r="P14" s="7">
        <f t="shared" si="2"/>
        <v>0</v>
      </c>
      <c r="Q14" s="2" t="s">
        <v>37</v>
      </c>
      <c r="R14" s="3"/>
    </row>
    <row r="15" spans="1:30" ht="41.25" x14ac:dyDescent="0.2">
      <c r="A15" s="3">
        <v>45551</v>
      </c>
      <c r="B15" s="2" t="s">
        <v>699</v>
      </c>
      <c r="C15" s="2" t="s">
        <v>700</v>
      </c>
      <c r="D15" s="2" t="s">
        <v>199</v>
      </c>
      <c r="E15" s="2" t="s">
        <v>701</v>
      </c>
      <c r="F15" s="5"/>
      <c r="G15" s="7"/>
      <c r="H15" s="2" t="s">
        <v>702</v>
      </c>
      <c r="I15" s="7">
        <v>60000</v>
      </c>
      <c r="J15" s="7"/>
      <c r="K15" s="7"/>
      <c r="L15" s="2" t="s">
        <v>18</v>
      </c>
      <c r="M15" s="7">
        <f t="shared" si="0"/>
        <v>-60000</v>
      </c>
      <c r="N15" s="2" t="s">
        <v>20</v>
      </c>
      <c r="O15" s="7">
        <f t="shared" si="1"/>
        <v>-30000</v>
      </c>
      <c r="P15" s="7">
        <f t="shared" si="2"/>
        <v>-30000</v>
      </c>
      <c r="Q15" s="2" t="s">
        <v>48</v>
      </c>
      <c r="R15" s="3"/>
    </row>
    <row r="16" spans="1:30" ht="27.75" x14ac:dyDescent="0.2">
      <c r="A16" s="3">
        <v>45552</v>
      </c>
      <c r="B16" s="2" t="s">
        <v>703</v>
      </c>
      <c r="C16" s="2"/>
      <c r="D16" s="2" t="s">
        <v>604</v>
      </c>
      <c r="E16" s="2" t="s">
        <v>704</v>
      </c>
      <c r="F16" s="5"/>
      <c r="G16" s="7">
        <v>1200000</v>
      </c>
      <c r="H16" s="2"/>
      <c r="I16" s="7"/>
      <c r="J16" s="7"/>
      <c r="K16" s="7"/>
      <c r="L16" s="2" t="s">
        <v>18</v>
      </c>
      <c r="M16" s="7">
        <f t="shared" si="0"/>
        <v>1200000</v>
      </c>
      <c r="N16" s="2" t="s">
        <v>20</v>
      </c>
      <c r="O16" s="7">
        <f t="shared" si="1"/>
        <v>600000</v>
      </c>
      <c r="P16" s="7">
        <f t="shared" si="2"/>
        <v>600000</v>
      </c>
      <c r="Q16" s="2" t="s">
        <v>19</v>
      </c>
      <c r="R16" s="3">
        <v>45553</v>
      </c>
    </row>
    <row r="17" spans="1:18" ht="27.75" x14ac:dyDescent="0.2">
      <c r="A17" s="3">
        <v>45553</v>
      </c>
      <c r="B17" s="2" t="s">
        <v>705</v>
      </c>
      <c r="C17" s="2" t="s">
        <v>706</v>
      </c>
      <c r="D17" s="2" t="s">
        <v>199</v>
      </c>
      <c r="E17" s="2" t="s">
        <v>707</v>
      </c>
      <c r="F17" s="5"/>
      <c r="G17" s="7"/>
      <c r="H17" s="2"/>
      <c r="I17" s="7"/>
      <c r="J17" s="7"/>
      <c r="K17" s="7"/>
      <c r="L17" s="2"/>
      <c r="M17" s="7">
        <f t="shared" si="0"/>
        <v>0</v>
      </c>
      <c r="N17" s="2"/>
      <c r="O17" s="7" t="str">
        <f t="shared" si="1"/>
        <v/>
      </c>
      <c r="P17" s="7">
        <f t="shared" si="2"/>
        <v>0</v>
      </c>
      <c r="Q17" s="2" t="s">
        <v>25</v>
      </c>
      <c r="R17" s="3"/>
    </row>
    <row r="18" spans="1:18" ht="54.75" x14ac:dyDescent="0.2">
      <c r="A18" s="3">
        <v>45553</v>
      </c>
      <c r="B18" s="2" t="s">
        <v>708</v>
      </c>
      <c r="C18" s="2" t="s">
        <v>709</v>
      </c>
      <c r="D18" s="2" t="s">
        <v>29</v>
      </c>
      <c r="E18" s="2" t="s">
        <v>710</v>
      </c>
      <c r="F18" s="5"/>
      <c r="G18" s="7"/>
      <c r="H18" s="2"/>
      <c r="I18" s="7"/>
      <c r="J18" s="7"/>
      <c r="K18" s="7"/>
      <c r="L18" s="2" t="s">
        <v>18</v>
      </c>
      <c r="M18" s="7">
        <f t="shared" si="0"/>
        <v>0</v>
      </c>
      <c r="N18" s="2"/>
      <c r="O18" s="7" t="str">
        <f t="shared" si="1"/>
        <v/>
      </c>
      <c r="P18" s="7">
        <f t="shared" si="2"/>
        <v>0</v>
      </c>
      <c r="Q18" s="2" t="s">
        <v>48</v>
      </c>
      <c r="R18" s="3"/>
    </row>
    <row r="19" spans="1:18" ht="41.25" x14ac:dyDescent="0.2">
      <c r="A19" s="3">
        <v>45554</v>
      </c>
      <c r="B19" s="2" t="s">
        <v>711</v>
      </c>
      <c r="C19" s="2" t="s">
        <v>712</v>
      </c>
      <c r="D19" s="2" t="s">
        <v>199</v>
      </c>
      <c r="E19" s="2" t="s">
        <v>713</v>
      </c>
      <c r="F19" s="5"/>
      <c r="G19" s="7"/>
      <c r="H19" s="2"/>
      <c r="I19" s="7"/>
      <c r="J19" s="7"/>
      <c r="K19" s="7"/>
      <c r="L19" s="2"/>
      <c r="M19" s="7">
        <f t="shared" si="0"/>
        <v>0</v>
      </c>
      <c r="N19" s="2"/>
      <c r="O19" s="7" t="str">
        <f t="shared" si="1"/>
        <v/>
      </c>
      <c r="P19" s="7">
        <f t="shared" si="2"/>
        <v>0</v>
      </c>
      <c r="Q19" s="2" t="s">
        <v>40</v>
      </c>
      <c r="R19" s="3"/>
    </row>
    <row r="20" spans="1:18" ht="27.75" x14ac:dyDescent="0.2">
      <c r="A20" s="3">
        <v>45555</v>
      </c>
      <c r="B20" s="2" t="s">
        <v>714</v>
      </c>
      <c r="C20" s="2" t="s">
        <v>715</v>
      </c>
      <c r="D20" s="2" t="s">
        <v>716</v>
      </c>
      <c r="E20" s="2" t="s">
        <v>717</v>
      </c>
      <c r="F20" s="5"/>
      <c r="G20" s="7"/>
      <c r="H20" s="2"/>
      <c r="I20" s="7"/>
      <c r="J20" s="7"/>
      <c r="K20" s="7"/>
      <c r="L20" s="2" t="s">
        <v>18</v>
      </c>
      <c r="M20" s="7">
        <f t="shared" si="0"/>
        <v>0</v>
      </c>
      <c r="N20" s="2"/>
      <c r="O20" s="7" t="str">
        <f t="shared" si="1"/>
        <v/>
      </c>
      <c r="P20" s="7">
        <f t="shared" si="2"/>
        <v>0</v>
      </c>
      <c r="Q20" s="2" t="s">
        <v>32</v>
      </c>
      <c r="R20" s="3"/>
    </row>
    <row r="21" spans="1:18" ht="27.75" x14ac:dyDescent="0.2">
      <c r="A21" s="3">
        <v>45558</v>
      </c>
      <c r="B21" s="2" t="s">
        <v>524</v>
      </c>
      <c r="C21" s="2" t="s">
        <v>718</v>
      </c>
      <c r="D21" s="2"/>
      <c r="E21" s="2" t="s">
        <v>719</v>
      </c>
      <c r="F21" s="5"/>
      <c r="G21" s="7"/>
      <c r="H21" s="2"/>
      <c r="I21" s="7"/>
      <c r="J21" s="7"/>
      <c r="K21" s="7"/>
      <c r="L21" s="2" t="s">
        <v>18</v>
      </c>
      <c r="M21" s="7">
        <f t="shared" si="0"/>
        <v>0</v>
      </c>
      <c r="N21" s="2"/>
      <c r="O21" s="7" t="str">
        <f t="shared" si="1"/>
        <v/>
      </c>
      <c r="P21" s="7">
        <f t="shared" si="2"/>
        <v>0</v>
      </c>
      <c r="Q21" s="2" t="s">
        <v>48</v>
      </c>
      <c r="R21" s="3"/>
    </row>
    <row r="22" spans="1:18" ht="27.75" x14ac:dyDescent="0.2">
      <c r="A22" s="3">
        <v>45559</v>
      </c>
      <c r="B22" s="2" t="s">
        <v>720</v>
      </c>
      <c r="C22" s="2" t="s">
        <v>721</v>
      </c>
      <c r="D22" s="2" t="s">
        <v>722</v>
      </c>
      <c r="E22" s="2" t="s">
        <v>723</v>
      </c>
      <c r="F22" s="5"/>
      <c r="G22" s="7">
        <v>180500</v>
      </c>
      <c r="H22" s="2"/>
      <c r="I22" s="7"/>
      <c r="J22" s="7">
        <v>36100</v>
      </c>
      <c r="K22" s="7"/>
      <c r="L22" s="2" t="s">
        <v>18</v>
      </c>
      <c r="M22" s="7">
        <f t="shared" si="0"/>
        <v>180500</v>
      </c>
      <c r="N22" s="2" t="s">
        <v>20</v>
      </c>
      <c r="O22" s="7">
        <f t="shared" si="1"/>
        <v>90250</v>
      </c>
      <c r="P22" s="7">
        <f t="shared" si="2"/>
        <v>126350</v>
      </c>
      <c r="Q22" s="2" t="s">
        <v>19</v>
      </c>
      <c r="R22" s="3">
        <v>45561</v>
      </c>
    </row>
    <row r="23" spans="1:18" ht="41.25" x14ac:dyDescent="0.2">
      <c r="A23" s="3">
        <v>45559</v>
      </c>
      <c r="B23" s="2" t="s">
        <v>674</v>
      </c>
      <c r="C23" s="2" t="s">
        <v>675</v>
      </c>
      <c r="D23" s="2" t="s">
        <v>724</v>
      </c>
      <c r="E23" s="2" t="s">
        <v>725</v>
      </c>
      <c r="F23" s="5"/>
      <c r="G23" s="7">
        <v>200000</v>
      </c>
      <c r="H23" s="2"/>
      <c r="I23" s="7"/>
      <c r="J23" s="7"/>
      <c r="K23" s="7"/>
      <c r="L23" s="2" t="s">
        <v>18</v>
      </c>
      <c r="M23" s="7">
        <f t="shared" si="0"/>
        <v>200000</v>
      </c>
      <c r="N23" s="2" t="s">
        <v>20</v>
      </c>
      <c r="O23" s="7">
        <f t="shared" si="1"/>
        <v>100000</v>
      </c>
      <c r="P23" s="7">
        <f t="shared" si="2"/>
        <v>100000</v>
      </c>
      <c r="Q23" s="2" t="s">
        <v>19</v>
      </c>
      <c r="R23" s="3">
        <v>45561</v>
      </c>
    </row>
    <row r="24" spans="1:18" ht="27.75" x14ac:dyDescent="0.2">
      <c r="A24" s="3">
        <v>45559</v>
      </c>
      <c r="B24" s="2" t="s">
        <v>726</v>
      </c>
      <c r="C24" s="2" t="s">
        <v>727</v>
      </c>
      <c r="D24" s="2" t="s">
        <v>728</v>
      </c>
      <c r="E24" s="2" t="s">
        <v>729</v>
      </c>
      <c r="F24" s="5">
        <v>120000</v>
      </c>
      <c r="G24" s="7"/>
      <c r="H24" s="2" t="s">
        <v>247</v>
      </c>
      <c r="I24" s="7">
        <v>14000</v>
      </c>
      <c r="J24" s="7">
        <v>22800</v>
      </c>
      <c r="K24" s="7"/>
      <c r="L24" s="2" t="s">
        <v>24</v>
      </c>
      <c r="M24" s="7">
        <f t="shared" si="0"/>
        <v>106000</v>
      </c>
      <c r="N24" s="2" t="s">
        <v>20</v>
      </c>
      <c r="O24" s="7">
        <f t="shared" si="1"/>
        <v>53000</v>
      </c>
      <c r="P24" s="7">
        <f t="shared" si="2"/>
        <v>75800</v>
      </c>
      <c r="Q24" s="2"/>
      <c r="R24" s="3"/>
    </row>
    <row r="25" spans="1:18" ht="27.75" x14ac:dyDescent="0.2">
      <c r="A25" s="3">
        <v>45560</v>
      </c>
      <c r="B25" s="2" t="s">
        <v>730</v>
      </c>
      <c r="C25" s="2" t="s">
        <v>731</v>
      </c>
      <c r="D25" s="2" t="s">
        <v>199</v>
      </c>
      <c r="E25" s="2" t="s">
        <v>732</v>
      </c>
      <c r="F25" s="5"/>
      <c r="G25" s="7">
        <v>1245440</v>
      </c>
      <c r="H25" s="2" t="s">
        <v>733</v>
      </c>
      <c r="I25" s="7">
        <v>650000</v>
      </c>
      <c r="J25" s="7">
        <v>247000</v>
      </c>
      <c r="K25" s="7"/>
      <c r="L25" s="2" t="s">
        <v>18</v>
      </c>
      <c r="M25" s="7">
        <f t="shared" si="0"/>
        <v>595440</v>
      </c>
      <c r="N25" s="2" t="s">
        <v>26</v>
      </c>
      <c r="O25" s="7">
        <f t="shared" si="1"/>
        <v>148860</v>
      </c>
      <c r="P25" s="7">
        <f t="shared" si="2"/>
        <v>544720</v>
      </c>
      <c r="Q25" s="2" t="s">
        <v>19</v>
      </c>
      <c r="R25" s="3">
        <v>45565</v>
      </c>
    </row>
    <row r="26" spans="1:18" ht="27.75" x14ac:dyDescent="0.2">
      <c r="A26" s="3">
        <v>45560</v>
      </c>
      <c r="B26" s="2"/>
      <c r="C26" s="2" t="s">
        <v>734</v>
      </c>
      <c r="D26" s="2" t="s">
        <v>29</v>
      </c>
      <c r="E26" s="2" t="s">
        <v>735</v>
      </c>
      <c r="F26" s="5"/>
      <c r="G26" s="7"/>
      <c r="H26" s="2"/>
      <c r="I26" s="7"/>
      <c r="J26" s="7"/>
      <c r="K26" s="7"/>
      <c r="L26" s="2"/>
      <c r="M26" s="7">
        <f t="shared" si="0"/>
        <v>0</v>
      </c>
      <c r="N26" s="2"/>
      <c r="O26" s="7" t="str">
        <f t="shared" si="1"/>
        <v/>
      </c>
      <c r="P26" s="7">
        <f t="shared" si="2"/>
        <v>0</v>
      </c>
      <c r="Q26" s="2" t="s">
        <v>40</v>
      </c>
      <c r="R26" s="3"/>
    </row>
    <row r="27" spans="1:18" ht="41.25" x14ac:dyDescent="0.2">
      <c r="A27" s="3">
        <v>45560</v>
      </c>
      <c r="B27" s="2" t="s">
        <v>687</v>
      </c>
      <c r="C27" s="2" t="s">
        <v>736</v>
      </c>
      <c r="D27" s="2" t="s">
        <v>688</v>
      </c>
      <c r="E27" s="2" t="s">
        <v>737</v>
      </c>
      <c r="F27" s="5"/>
      <c r="G27" s="7"/>
      <c r="H27" s="2"/>
      <c r="I27" s="7"/>
      <c r="J27" s="7"/>
      <c r="K27" s="7"/>
      <c r="L27" s="2" t="s">
        <v>18</v>
      </c>
      <c r="M27" s="7">
        <f t="shared" si="0"/>
        <v>0</v>
      </c>
      <c r="N27" s="2" t="s">
        <v>20</v>
      </c>
      <c r="O27" s="7">
        <f t="shared" si="1"/>
        <v>0</v>
      </c>
      <c r="P27" s="7">
        <f t="shared" si="2"/>
        <v>0</v>
      </c>
      <c r="Q27" s="2" t="s">
        <v>48</v>
      </c>
      <c r="R27" s="3"/>
    </row>
    <row r="28" spans="1:18" ht="41.25" x14ac:dyDescent="0.2">
      <c r="A28" s="3">
        <v>45561</v>
      </c>
      <c r="B28" s="2" t="s">
        <v>153</v>
      </c>
      <c r="C28" s="2" t="s">
        <v>154</v>
      </c>
      <c r="D28" s="2">
        <v>501</v>
      </c>
      <c r="E28" s="2" t="s">
        <v>738</v>
      </c>
      <c r="F28" s="5"/>
      <c r="G28" s="7"/>
      <c r="H28" s="2"/>
      <c r="I28" s="7"/>
      <c r="J28" s="7"/>
      <c r="K28" s="7"/>
      <c r="L28" s="2"/>
      <c r="M28" s="7">
        <f t="shared" si="0"/>
        <v>0</v>
      </c>
      <c r="N28" s="2"/>
      <c r="O28" s="7" t="str">
        <f t="shared" si="1"/>
        <v/>
      </c>
      <c r="P28" s="7">
        <f t="shared" si="2"/>
        <v>0</v>
      </c>
      <c r="Q28" s="2" t="s">
        <v>25</v>
      </c>
      <c r="R28" s="3"/>
    </row>
    <row r="29" spans="1:18" ht="41.25" x14ac:dyDescent="0.2">
      <c r="A29" s="3">
        <v>45562</v>
      </c>
      <c r="B29" s="2" t="s">
        <v>153</v>
      </c>
      <c r="C29" s="2" t="s">
        <v>154</v>
      </c>
      <c r="D29" s="2">
        <v>501</v>
      </c>
      <c r="E29" s="2" t="s">
        <v>739</v>
      </c>
      <c r="F29" s="5"/>
      <c r="G29" s="7">
        <v>2616483</v>
      </c>
      <c r="H29" s="2" t="s">
        <v>740</v>
      </c>
      <c r="I29" s="7">
        <v>943400</v>
      </c>
      <c r="J29" s="7">
        <v>524400</v>
      </c>
      <c r="K29" s="7"/>
      <c r="L29" s="2" t="s">
        <v>18</v>
      </c>
      <c r="M29" s="7">
        <f t="shared" si="0"/>
        <v>1673083</v>
      </c>
      <c r="N29" s="2" t="s">
        <v>20</v>
      </c>
      <c r="O29" s="7">
        <f t="shared" si="1"/>
        <v>836541.5</v>
      </c>
      <c r="P29" s="7">
        <f t="shared" si="2"/>
        <v>1360941.5</v>
      </c>
      <c r="Q29" s="2" t="s">
        <v>19</v>
      </c>
      <c r="R29" s="3">
        <v>45569</v>
      </c>
    </row>
    <row r="30" spans="1:18" x14ac:dyDescent="0.2">
      <c r="A30" s="3"/>
      <c r="B30" s="2"/>
      <c r="C30" s="2"/>
      <c r="D30" s="2"/>
      <c r="E30" s="2"/>
      <c r="F30" s="5"/>
      <c r="G30" s="7"/>
      <c r="H30" s="2"/>
      <c r="I30" s="7"/>
      <c r="J30" s="7"/>
      <c r="K30" s="7"/>
      <c r="L30" s="2"/>
      <c r="M30" s="7">
        <f t="shared" si="0"/>
        <v>0</v>
      </c>
      <c r="N30" s="2"/>
      <c r="O30" s="7" t="str">
        <f t="shared" si="1"/>
        <v/>
      </c>
      <c r="P30" s="7">
        <f t="shared" si="2"/>
        <v>0</v>
      </c>
      <c r="Q30" s="2"/>
      <c r="R30" s="3"/>
    </row>
    <row r="31" spans="1:18" x14ac:dyDescent="0.2">
      <c r="A31" s="3"/>
      <c r="B31" s="2"/>
      <c r="C31" s="2"/>
      <c r="D31" s="2"/>
      <c r="E31" s="2"/>
      <c r="F31" s="5"/>
      <c r="G31" s="7"/>
      <c r="H31" s="2"/>
      <c r="I31" s="7"/>
      <c r="J31" s="7"/>
      <c r="K31" s="7"/>
      <c r="L31" s="2"/>
      <c r="M31" s="7">
        <f t="shared" si="0"/>
        <v>0</v>
      </c>
      <c r="N31" s="2"/>
      <c r="O31" s="7" t="str">
        <f t="shared" si="1"/>
        <v/>
      </c>
      <c r="P31" s="7">
        <f t="shared" si="2"/>
        <v>0</v>
      </c>
      <c r="Q31" s="2"/>
      <c r="R31" s="3"/>
    </row>
    <row r="32" spans="1:18" x14ac:dyDescent="0.2">
      <c r="A32" s="3"/>
      <c r="B32" s="2"/>
      <c r="C32" s="2"/>
      <c r="D32" s="2"/>
      <c r="E32" s="2"/>
      <c r="F32" s="5"/>
      <c r="G32" s="7"/>
      <c r="H32" s="2"/>
      <c r="I32" s="7"/>
      <c r="J32" s="7"/>
      <c r="K32" s="7"/>
      <c r="L32" s="2"/>
      <c r="M32" s="7">
        <f t="shared" si="0"/>
        <v>0</v>
      </c>
      <c r="N32" s="2"/>
      <c r="O32" s="7" t="str">
        <f t="shared" si="1"/>
        <v/>
      </c>
      <c r="P32" s="7">
        <f t="shared" si="2"/>
        <v>0</v>
      </c>
      <c r="Q32" s="2"/>
      <c r="R32" s="3"/>
    </row>
    <row r="33" spans="1:18" x14ac:dyDescent="0.2">
      <c r="A33" s="3"/>
      <c r="B33" s="2"/>
      <c r="C33" s="2"/>
      <c r="D33" s="2"/>
      <c r="E33" s="2"/>
      <c r="F33" s="5"/>
      <c r="G33" s="7"/>
      <c r="H33" s="2"/>
      <c r="I33" s="7"/>
      <c r="J33" s="7"/>
      <c r="K33" s="7"/>
      <c r="L33" s="2"/>
      <c r="M33" s="7">
        <f t="shared" si="0"/>
        <v>0</v>
      </c>
      <c r="N33" s="2"/>
      <c r="O33" s="7" t="str">
        <f t="shared" si="1"/>
        <v/>
      </c>
      <c r="P33" s="7">
        <f t="shared" si="2"/>
        <v>0</v>
      </c>
      <c r="Q33" s="2"/>
      <c r="R33" s="3"/>
    </row>
    <row r="34" spans="1:18" x14ac:dyDescent="0.2">
      <c r="A34" s="3"/>
      <c r="B34" s="2"/>
      <c r="C34" s="2"/>
      <c r="D34" s="2"/>
      <c r="E34" s="2"/>
      <c r="F34" s="5"/>
      <c r="G34" s="7"/>
      <c r="H34" s="2"/>
      <c r="I34" s="7"/>
      <c r="J34" s="7"/>
      <c r="K34" s="7"/>
      <c r="L34" s="2"/>
      <c r="M34" s="7">
        <f t="shared" si="0"/>
        <v>0</v>
      </c>
      <c r="N34" s="2"/>
      <c r="O34" s="7" t="str">
        <f t="shared" si="1"/>
        <v/>
      </c>
      <c r="P34" s="7">
        <f t="shared" si="2"/>
        <v>0</v>
      </c>
      <c r="Q34" s="2"/>
      <c r="R34" s="3"/>
    </row>
    <row r="35" spans="1:18" x14ac:dyDescent="0.2">
      <c r="A35" s="3"/>
      <c r="B35" s="2"/>
      <c r="C35" s="2"/>
      <c r="D35" s="2"/>
      <c r="E35" s="2"/>
      <c r="F35" s="5"/>
      <c r="G35" s="7"/>
      <c r="H35" s="2"/>
      <c r="I35" s="7"/>
      <c r="J35" s="7"/>
      <c r="K35" s="7"/>
      <c r="L35" s="2"/>
      <c r="M35" s="7">
        <f t="shared" si="0"/>
        <v>0</v>
      </c>
      <c r="N35" s="2"/>
      <c r="O35" s="7" t="str">
        <f t="shared" si="1"/>
        <v/>
      </c>
      <c r="P35" s="7">
        <f t="shared" si="2"/>
        <v>0</v>
      </c>
      <c r="Q35" s="2"/>
      <c r="R35" s="3"/>
    </row>
    <row r="36" spans="1:18" x14ac:dyDescent="0.2">
      <c r="A36" s="3"/>
      <c r="B36" s="2"/>
      <c r="C36" s="2"/>
      <c r="D36" s="2"/>
      <c r="E36" s="2"/>
      <c r="F36" s="5"/>
      <c r="G36" s="7"/>
      <c r="H36" s="2"/>
      <c r="I36" s="7"/>
      <c r="J36" s="7"/>
      <c r="K36" s="7"/>
      <c r="L36" s="2"/>
      <c r="M36" s="7">
        <f t="shared" si="0"/>
        <v>0</v>
      </c>
      <c r="N36" s="2"/>
      <c r="O36" s="7" t="str">
        <f t="shared" si="1"/>
        <v/>
      </c>
      <c r="P36" s="7">
        <f t="shared" si="2"/>
        <v>0</v>
      </c>
      <c r="Q36" s="2"/>
      <c r="R36" s="3"/>
    </row>
    <row r="37" spans="1:18" x14ac:dyDescent="0.2">
      <c r="A37" s="3"/>
      <c r="B37" s="2"/>
      <c r="C37" s="2"/>
      <c r="D37" s="2"/>
      <c r="E37" s="2"/>
      <c r="F37" s="5"/>
      <c r="G37" s="7"/>
      <c r="H37" s="2"/>
      <c r="I37" s="7"/>
      <c r="J37" s="7"/>
      <c r="K37" s="7"/>
      <c r="L37" s="2"/>
      <c r="M37" s="7">
        <f t="shared" si="0"/>
        <v>0</v>
      </c>
      <c r="N37" s="2"/>
      <c r="O37" s="7" t="str">
        <f t="shared" si="1"/>
        <v/>
      </c>
      <c r="P37" s="7">
        <f t="shared" si="2"/>
        <v>0</v>
      </c>
      <c r="Q37" s="2"/>
      <c r="R37" s="3"/>
    </row>
    <row r="38" spans="1:18" x14ac:dyDescent="0.2">
      <c r="A38" s="3"/>
      <c r="B38" s="2"/>
      <c r="C38" s="2"/>
      <c r="D38" s="2"/>
      <c r="E38" s="2"/>
      <c r="F38" s="5"/>
      <c r="G38" s="7"/>
      <c r="H38" s="2"/>
      <c r="I38" s="7"/>
      <c r="J38" s="7"/>
      <c r="K38" s="7"/>
      <c r="L38" s="2"/>
      <c r="M38" s="7">
        <f t="shared" si="0"/>
        <v>0</v>
      </c>
      <c r="N38" s="2"/>
      <c r="O38" s="7" t="str">
        <f t="shared" si="1"/>
        <v/>
      </c>
      <c r="P38" s="7">
        <f t="shared" si="2"/>
        <v>0</v>
      </c>
      <c r="Q38" s="2"/>
      <c r="R38" s="3"/>
    </row>
    <row r="39" spans="1:18" x14ac:dyDescent="0.2">
      <c r="A39" s="3"/>
      <c r="B39" s="2"/>
      <c r="C39" s="2"/>
      <c r="D39" s="2"/>
      <c r="E39" s="2"/>
      <c r="F39" s="5"/>
      <c r="G39" s="7"/>
      <c r="H39" s="2"/>
      <c r="I39" s="7"/>
      <c r="J39" s="7"/>
      <c r="K39" s="7"/>
      <c r="L39" s="2"/>
      <c r="M39" s="7">
        <f t="shared" si="0"/>
        <v>0</v>
      </c>
      <c r="N39" s="2"/>
      <c r="O39" s="7" t="str">
        <f t="shared" si="1"/>
        <v/>
      </c>
      <c r="P39" s="7">
        <f t="shared" si="2"/>
        <v>0</v>
      </c>
      <c r="Q39" s="2"/>
      <c r="R39" s="3"/>
    </row>
    <row r="40" spans="1:18" x14ac:dyDescent="0.2">
      <c r="A40" s="3"/>
      <c r="B40" s="2"/>
      <c r="C40" s="2"/>
      <c r="D40" s="2"/>
      <c r="E40" s="2"/>
      <c r="F40" s="5"/>
      <c r="G40" s="7"/>
      <c r="H40" s="2"/>
      <c r="I40" s="7"/>
      <c r="J40" s="7"/>
      <c r="K40" s="7"/>
      <c r="L40" s="2"/>
      <c r="M40" s="7">
        <f t="shared" si="0"/>
        <v>0</v>
      </c>
      <c r="N40" s="2"/>
      <c r="O40" s="7" t="str">
        <f t="shared" si="1"/>
        <v/>
      </c>
      <c r="P40" s="7">
        <f t="shared" si="2"/>
        <v>0</v>
      </c>
      <c r="Q40" s="2"/>
      <c r="R40" s="3"/>
    </row>
    <row r="41" spans="1:18" x14ac:dyDescent="0.2">
      <c r="A41" s="3"/>
      <c r="B41" s="2"/>
      <c r="C41" s="2"/>
      <c r="D41" s="2"/>
      <c r="E41" s="2"/>
      <c r="F41" s="5"/>
      <c r="G41" s="7"/>
      <c r="H41" s="2"/>
      <c r="I41" s="7"/>
      <c r="J41" s="7"/>
      <c r="K41" s="7"/>
      <c r="L41" s="2"/>
      <c r="M41" s="7">
        <f t="shared" si="0"/>
        <v>0</v>
      </c>
      <c r="N41" s="2"/>
      <c r="O41" s="7" t="str">
        <f t="shared" si="1"/>
        <v/>
      </c>
      <c r="P41" s="7">
        <f t="shared" si="2"/>
        <v>0</v>
      </c>
      <c r="Q41" s="2"/>
      <c r="R41" s="3"/>
    </row>
    <row r="42" spans="1:18" x14ac:dyDescent="0.2">
      <c r="A42" s="4" t="s">
        <v>128</v>
      </c>
      <c r="F42" s="13"/>
      <c r="R42" s="4">
        <f>SUBTOTAL(103,Tabla313[FECHA RELACIÓN SERVICIO])</f>
        <v>8</v>
      </c>
    </row>
  </sheetData>
  <conditionalFormatting sqref="A2 F2:R2 A3:R7 A8 C8:R8 A9:R20 A21 C21:R21 A22:R41">
    <cfRule type="expression" dxfId="83" priority="42">
      <formula>$Q2="YA RELACIOANADO"</formula>
    </cfRule>
    <cfRule type="expression" dxfId="82" priority="41">
      <formula>$Q2="CANCELADO"</formula>
    </cfRule>
    <cfRule type="expression" dxfId="81" priority="40">
      <formula>$Q2="GARANTIA"</formula>
    </cfRule>
    <cfRule type="expression" dxfId="80" priority="39">
      <formula>$Q2="NO SE COBRA DOMICILIO"</formula>
    </cfRule>
    <cfRule type="expression" dxfId="79" priority="38">
      <formula>$Q2="NO PAGARON DOMICILIO"</formula>
    </cfRule>
    <cfRule type="expression" dxfId="78" priority="37">
      <formula>$Q2="COTIZACIÓN"</formula>
    </cfRule>
  </conditionalFormatting>
  <conditionalFormatting sqref="B2">
    <cfRule type="expression" dxfId="77" priority="36">
      <formula>$Q2="YA RELACIOANADO"</formula>
    </cfRule>
    <cfRule type="expression" dxfId="76" priority="35">
      <formula>$Q2="CANCELADO"</formula>
    </cfRule>
    <cfRule type="expression" dxfId="75" priority="34">
      <formula>$Q2="GARANTIA"</formula>
    </cfRule>
    <cfRule type="expression" dxfId="74" priority="33">
      <formula>$Q2="NO SE COBRA DOMICILIO"</formula>
    </cfRule>
    <cfRule type="expression" dxfId="73" priority="32">
      <formula>$Q2="NO PAGARON DOMICILIO"</formula>
    </cfRule>
    <cfRule type="expression" dxfId="72" priority="31">
      <formula>$Q2="COTIZACIÓN"</formula>
    </cfRule>
  </conditionalFormatting>
  <conditionalFormatting sqref="B8">
    <cfRule type="expression" dxfId="71" priority="7">
      <formula>$Q8="COTIZACIÓN"</formula>
    </cfRule>
    <cfRule type="expression" dxfId="70" priority="8">
      <formula>$Q8="NO PAGARON DOMICILIO"</formula>
    </cfRule>
    <cfRule type="expression" dxfId="69" priority="9">
      <formula>$Q8="NO SE COBRA DOMICILIO"</formula>
    </cfRule>
    <cfRule type="expression" dxfId="68" priority="10">
      <formula>$Q8="GARANTIA"</formula>
    </cfRule>
    <cfRule type="expression" dxfId="67" priority="11">
      <formula>$Q8="CANCELADO"</formula>
    </cfRule>
    <cfRule type="expression" dxfId="66" priority="12">
      <formula>$Q8="YA RELACIOANADO"</formula>
    </cfRule>
  </conditionalFormatting>
  <conditionalFormatting sqref="B21">
    <cfRule type="expression" dxfId="65" priority="1">
      <formula>$Q21="COTIZACIÓN"</formula>
    </cfRule>
    <cfRule type="expression" dxfId="64" priority="6">
      <formula>$Q21="YA RELACIOANADO"</formula>
    </cfRule>
    <cfRule type="expression" dxfId="63" priority="5">
      <formula>$Q21="CANCELADO"</formula>
    </cfRule>
    <cfRule type="expression" dxfId="62" priority="4">
      <formula>$Q21="GARANTIA"</formula>
    </cfRule>
    <cfRule type="expression" dxfId="61" priority="3">
      <formula>$Q21="NO SE COBRA DOMICILIO"</formula>
    </cfRule>
    <cfRule type="expression" dxfId="60" priority="2">
      <formula>$Q21="NO PAGARON DOMICILIO"</formula>
    </cfRule>
  </conditionalFormatting>
  <conditionalFormatting sqref="C2">
    <cfRule type="expression" dxfId="59" priority="25">
      <formula>$Q2="COTIZACIÓN"</formula>
    </cfRule>
    <cfRule type="expression" dxfId="58" priority="26">
      <formula>$Q2="NO PAGARON DOMICILIO"</formula>
    </cfRule>
    <cfRule type="expression" dxfId="57" priority="27">
      <formula>$Q2="NO SE COBRA DOMICILIO"</formula>
    </cfRule>
    <cfRule type="expression" dxfId="56" priority="28">
      <formula>$Q2="GARANTIA"</formula>
    </cfRule>
    <cfRule type="expression" dxfId="55" priority="29">
      <formula>$Q2="CANCELADO"</formula>
    </cfRule>
    <cfRule type="expression" dxfId="54" priority="30">
      <formula>$Q2="YA RELACIOANADO"</formula>
    </cfRule>
  </conditionalFormatting>
  <conditionalFormatting sqref="D2">
    <cfRule type="expression" dxfId="53" priority="20">
      <formula>$Q2="NO PAGARON DOMICILIO"</formula>
    </cfRule>
    <cfRule type="expression" dxfId="52" priority="21">
      <formula>$Q2="NO SE COBRA DOMICILIO"</formula>
    </cfRule>
    <cfRule type="expression" dxfId="51" priority="19">
      <formula>$Q2="COTIZACIÓN"</formula>
    </cfRule>
    <cfRule type="expression" dxfId="50" priority="23">
      <formula>$Q2="CANCELADO"</formula>
    </cfRule>
    <cfRule type="expression" dxfId="49" priority="24">
      <formula>$Q2="YA RELACIOANADO"</formula>
    </cfRule>
    <cfRule type="expression" dxfId="48" priority="22">
      <formula>$Q2="GARANTIA"</formula>
    </cfRule>
  </conditionalFormatting>
  <conditionalFormatting sqref="E2">
    <cfRule type="expression" dxfId="47" priority="18">
      <formula>$Q2="YA RELACIOANADO"</formula>
    </cfRule>
    <cfRule type="expression" dxfId="46" priority="17">
      <formula>$Q2="CANCELADO"</formula>
    </cfRule>
    <cfRule type="expression" dxfId="45" priority="16">
      <formula>$Q2="GARANTIA"</formula>
    </cfRule>
    <cfRule type="expression" dxfId="44" priority="15">
      <formula>$Q2="NO SE COBRA DOMICILIO"</formula>
    </cfRule>
    <cfRule type="expression" dxfId="43" priority="14">
      <formula>$Q2="NO PAGARON DOMICILIO"</formula>
    </cfRule>
    <cfRule type="expression" dxfId="42" priority="13">
      <formula>$Q2="COTIZACIÓN"</formula>
    </cfRule>
  </conditionalFormatting>
  <dataValidations count="3">
    <dataValidation type="list" allowBlank="1" showInputMessage="1" showErrorMessage="1" sqref="L2:L41" xr:uid="{00000000-0002-0000-0800-000000000000}">
      <formula1>$AB$1:$AB$2</formula1>
    </dataValidation>
    <dataValidation type="list" allowBlank="1" showInputMessage="1" showErrorMessage="1" sqref="Q2:Q41" xr:uid="{00000000-0002-0000-0800-000001000000}">
      <formula1>$AC$1:$AC$7</formula1>
    </dataValidation>
    <dataValidation type="list" allowBlank="1" showInputMessage="1" showErrorMessage="1" sqref="N2:N41" xr:uid="{00000000-0002-0000-0800-000002000000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K V W d W V i p 3 H m l A A A A 9 w A A A B I A H A B D b 2 5 m a W c v U G F j a 2 F n Z S 5 4 b W w g o h g A K K A U A A A A A A A A A A A A A A A A A A A A A A A A A A A A h Y 8 x D o I w G I W v Q r r T l p o Q I T 9 l Y J V o Y m J c m 1 q h E Y q h x X I 3 B 4 / k F c Q o 6 u b 4 v v c N 7 9 2 v N 8 j H t g k u q r e 6 M x m K M E W B M r I 7 a F N l a H D H c I l y D h s h T 6 J S w S Q b m 4 7 2 k K H a u X N K i P c e + w X u + o o w S i O y L 1 d b W a t W o I + s / 8 u h N t Y J I x X i s H u N 4 Q w n M Y 6 S O G a Y A p k p l N p 8 D T Y N f r Y / E I q h c U O v u L J h s Q Y y R y D v E / w B U E s D B B Q A A g A I A C l V n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V Z 1 Z K I p H u A 4 A A A A R A A A A E w A c A E Z v c m 1 1 b G F z L 1 N l Y 3 R p b 2 4 x L m 0 g o h g A K K A U A A A A A A A A A A A A A A A A A A A A A A A A A A A A K 0 5 N L s n M z 1 M I h t C G 1 g B Q S w E C L Q A U A A I A C A A p V Z 1 Z W K n c e a U A A A D 3 A A A A E g A A A A A A A A A A A A A A A A A A A A A A Q 2 9 u Z m l n L 1 B h Y 2 t h Z 2 U u e G 1 s U E s B A i 0 A F A A C A A g A K V W d W Q / K 6 a u k A A A A 6 Q A A A B M A A A A A A A A A A A A A A A A A 8 Q A A A F t D b 2 5 0 Z W 5 0 X 1 R 5 c G V z X S 5 4 b W x Q S w E C L Q A U A A I A C A A p V Z 1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N 9 F 7 9 S q G d 0 i g a O B 2 j Y w 6 s Q A A A A A C A A A A A A A Q Z g A A A A E A A C A A A A B 7 r q y z 1 H U g A I d j v n G 2 h M E r 6 t X z v w m s 7 H Z C y u 7 r S g L m J A A A A A A O g A A A A A I A A C A A A A A 5 G l 0 q c J C F a 2 P x 8 Y I H m W 8 r 3 u R o u s v u 5 + B 1 i A F i e E Z x s l A A A A C s E b L k 6 3 x L B I m 9 D d T F + B / y L 4 h f G J 4 w i 3 j 4 E w / o T A 1 l 7 q F G b I 5 K H e a b k + d T v f 6 l o 1 K E o j a h 3 d p y E l o A a I K r u k 5 P z y 1 Y O X / C N c 8 q K P s q I o 5 u N U A A A A D Y 9 4 6 4 P 9 D l i v V 6 9 A 8 2 f b + 2 c B v w s Y N i 5 m m 7 x p l B G B E a O e + d Y 0 P + U x k q W 6 P H Z g X i v 7 B U A n Q B o A U w q 5 N L u o v L t E O U < / D a t a M a s h u p > 
</file>

<file path=customXml/itemProps1.xml><?xml version="1.0" encoding="utf-8"?>
<ds:datastoreItem xmlns:ds="http://schemas.openxmlformats.org/officeDocument/2006/customXml" ds:itemID="{2467871C-04E5-496D-B947-BB03BB269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Juan gabriel Carvajal</cp:lastModifiedBy>
  <cp:revision/>
  <dcterms:created xsi:type="dcterms:W3CDTF">2024-01-03T18:06:11Z</dcterms:created>
  <dcterms:modified xsi:type="dcterms:W3CDTF">2025-01-16T22:51:01Z</dcterms:modified>
  <cp:category/>
  <cp:contentStatus/>
</cp:coreProperties>
</file>