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_EXCEL/"/>
    </mc:Choice>
  </mc:AlternateContent>
  <xr:revisionPtr revIDLastSave="2578" documentId="8_{FFC92CA8-A633-40BE-8E56-4F9D61ABD7E2}" xr6:coauthVersionLast="47" xr6:coauthVersionMax="47" xr10:uidLastSave="{9CDA4F68-BB81-4FE5-AEDB-F6B483EC049E}"/>
  <bookViews>
    <workbookView xWindow="-110" yWindow="-110" windowWidth="19420" windowHeight="10300" activeTab="8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8" i="9" l="1"/>
  <c r="M41" i="6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P8" i="9"/>
  <c r="O8" i="9"/>
  <c r="M7" i="9"/>
  <c r="P7" i="9"/>
  <c r="O7" i="9"/>
  <c r="O6" i="9"/>
  <c r="M6" i="9"/>
  <c r="P6" i="9"/>
  <c r="M5" i="9"/>
  <c r="O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M26" i="8"/>
  <c r="O26" i="8"/>
  <c r="P26" i="8"/>
  <c r="M25" i="8"/>
  <c r="O25" i="8"/>
  <c r="P25" i="8"/>
  <c r="M24" i="8"/>
  <c r="P24" i="8"/>
  <c r="O24" i="8"/>
  <c r="M23" i="8"/>
  <c r="O23" i="8"/>
  <c r="P23" i="8"/>
  <c r="M22" i="8"/>
  <c r="P22" i="8"/>
  <c r="O22" i="8"/>
  <c r="M21" i="8"/>
  <c r="P21" i="8"/>
  <c r="O21" i="8"/>
  <c r="M20" i="8"/>
  <c r="O20" i="8"/>
  <c r="P20" i="8"/>
  <c r="O19" i="8"/>
  <c r="M19" i="8"/>
  <c r="P19" i="8"/>
  <c r="M18" i="8"/>
  <c r="O18" i="8"/>
  <c r="P18" i="8"/>
  <c r="M17" i="8"/>
  <c r="O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P9" i="8"/>
  <c r="O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M20" i="7"/>
  <c r="O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<sst xmlns="http://schemas.openxmlformats.org/spreadsheetml/2006/main" count="1658" uniqueCount="671">
  <si>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</si>
  <si>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</si>
  <si>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</si>
  <si>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</si>
  <si>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</si>
  <si>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</si>
  <si>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</si>
  <si>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</si>
  <si>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</si>
  <si>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</si>
  <si>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</si>
  <si>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</si>
  <si>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</si>
  <si>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</si>
  <si>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</si>
  <si>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</si>
  <si>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</si>
  <si>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</si>
  <si>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</si>
  <si>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</si>
  <si>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</si>
  <si>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</si>
  <si>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</si>
  <si>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</si>
  <si>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</si>
  <si>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</si>
  <si>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</si>
  <si>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</si>
  <si>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</si>
  <si>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</si>
  <si>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</si>
  <si>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</si>
  <si>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</si>
  <si>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</si>
  <si>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</si>
  <si>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</si>
  <si>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</si>
  <si>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</si>
  <si>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</si>
  <si>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</si>
  <si>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</si>
  <si>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</si>
  <si>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</si>
  <si>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</si>
  <si>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</si>
  <si>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</si>
  <si>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</si>
  <si>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</si>
  <si>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</si>
  <si>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</si>
  <si>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</si>
  <si>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</si>
  <si>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</si>
  <si>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</si>
  <si>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</si>
  <si>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</si>
  <si>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</si>
  <si>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</si>
  <si>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</si>
  <si>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</si>
  <si>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</si>
  <si>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</si>
  <si>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</si>
  <si>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</si>
  <si>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</si>
  <si>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</si>
  <si>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</si>
  <si>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</si>
  <si>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</si>
  <si>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</si>
  <si>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</si>
  <si>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</si>
  <si>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</si>
  <si>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</si>
  <si>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</si>
  <si>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</si>
  <si>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</si>
  <si>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</si>
  <si>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</si>
  <si>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</si>
  <si>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</si>
  <si>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</si>
  <si>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</si>
  <si>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</si>
  <si>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</si>
  <si>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</si>
  <si>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</si>
  <si>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</si>
  <si>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</si>
  <si>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</si>
  <si>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</si>
  <si>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</si>
  <si>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</si>
  <si>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</si>
  <si>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</si>
  <si>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</si>
  <si>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</si>
  <si>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</si>
  <si>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</si>
  <si>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</si>
  <si>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</si>
  <si>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</si>
  <si>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</si>
  <si>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</si>
  <si>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</si>
  <si>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</si>
  <si>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</si>
  <si>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</si>
  <si>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</si>
  <si>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</si>
  <si>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</si>
  <si>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</si>
  <si>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</si>
  <si>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</si>
  <si>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</si>
  <si>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</si>
  <si>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</si>
  <si>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</si>
  <si>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</si>
  <si>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</si>
  <si>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</si>
  <si>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</si>
  <si>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</si>
  <si>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</si>
  <si>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</si>
  <si>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</si>
  <si>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</si>
  <si>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</si>
  <si>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</si>
  <si>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</si>
  <si>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</si>
  <si>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</si>
  <si>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</si>
  <si>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</si>
  <si>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</si>
  <si>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</si>
  <si>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</si>
  <si>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</si>
  <si>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</si>
  <si>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</si>
  <si>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</si>
  <si>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</si>
  <si>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</si>
  <si>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</si>
  <si>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</si>
  <si>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</si>
  <si>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</si>
  <si>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</si>
  <si>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</si>
  <si>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</si>
  <si>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</si>
  <si>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</si>
  <si>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</si>
  <si>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</si>
  <si>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</si>
  <si>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</si>
  <si>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</si>
  <si>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</si>
  <si>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</si>
  <si>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</si>
  <si>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</si>
  <si>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</si>
  <si>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</si>
  <si>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</si>
  <si>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</si>
  <si>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</si>
  <si>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</si>
  <si>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</si>
  <si>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</si>
  <si>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</si>
  <si>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</si>
  <si>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</si>
  <si>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</si>
  <si>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</si>
  <si>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</si>
  <si>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</si>
  <si>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</si>
  <si>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</si>
  <si>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</si>
  <si>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</si>
  <si>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</si>
  <si>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</si>
  <si>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</si>
  <si>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</si>
  <si>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</si>
  <si>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</si>
  <si>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</si>
  <si>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</si>
  <si>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</si>
  <si>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</si>
  <si>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</si>
  <si>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</si>
  <si>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</si>
  <si>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</si>
  <si>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</si>
  <si>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</si>
  <si>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</si>
  <si>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</si>
  <si>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</si>
  <si>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</si>
  <si>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</si>
  <si>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</si>
  <si>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</si>
  <si>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</si>
  <si>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</si>
  <si>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</si>
  <si>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</si>
  <si>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</si>
  <si>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</si>
  <si>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</si>
  <si>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</si>
  <si>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</si>
  <si>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</si>
  <si>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</si>
  <si>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</si>
  <si>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</si>
  <si>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</si>
  <si>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</si>
  <si>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</si>
  <si>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</si>
  <si>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</si>
  <si>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</si>
  <si>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</si>
  <si>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</si>
  <si>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</si>
  <si>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</si>
  <si>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</si>
  <si>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</si>
  <si>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</si>
  <si>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</si>
  <si>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</si>
  <si>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</si>
  <si>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</si>
  <si>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</si>
  <si>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</si>
  <si>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</si>
  <si>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</si>
  <si>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</si>
  <si>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</si>
  <si>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</si>
  <si>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</si>
  <si>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</si>
  <si>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</si>
  <si>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</si>
  <si>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</si>
  <si>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</si>
  <si>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</si>
  <si>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</si>
  <si>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</si>
  <si>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</si>
  <si>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</si>
  <si>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</si>
  <si>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</si>
  <si>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</si>
  <si>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</si>
  <si>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</si>
  <si>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</si>
  <si>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</si>
  <si>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</si>
  <si>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</si>
  <si>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</si>
  <si>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</si>
  <si>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</si>
  <si>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</si>
  <si>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</si>
  <si>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</si>
  <si>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</si>
  <si>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</si>
  <si>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</si>
  <si>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</si>
  <si>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</si>
  <si>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</si>
  <si>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</si>
  <si>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</si>
  <si>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</si>
  <si>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</si>
  <si>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</si>
  <si>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</si>
  <si>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</si>
  <si>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</si>
  <si>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</si>
  <si>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</si>
  <si>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</si>
  <si>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</si>
  <si>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</si>
  <si>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</si>
  <si>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</si>
  <si>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</si>
  <si>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</si>
  <si>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</si>
  <si>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</si>
  <si>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</si>
  <si>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</si>
  <si>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</si>
  <si>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</si>
  <si>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</si>
  <si>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</si>
  <si>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</si>
  <si>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</si>
  <si>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</si>
  <si>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</si>
  <si>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</si>
  <si>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</si>
  <si>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</si>
  <si>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</si>
  <si>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</si>
  <si>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</si>
  <si>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</si>
  <si>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</si>
  <si>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</si>
  <si>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</si>
  <si>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</si>
  <si>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</si>
  <si>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</si>
  <si>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</si>
  <si>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</si>
  <si>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</si>
  <si>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</si>
  <si>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</si>
  <si>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</si>
  <si>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</si>
  <si>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</si>
  <si>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</si>
  <si>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</si>
  <si>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</si>
  <si>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</si>
  <si>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</si>
  <si>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</si>
  <si>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</si>
  <si>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</si>
  <si>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</si>
  <si>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</si>
  <si>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</si>
  <si>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</si>
  <si>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</si>
  <si>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</si>
  <si>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</si>
  <si>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</si>
  <si>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</si>
  <si>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</si>
  <si>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</si>
  <si>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</si>
  <si>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</si>
  <si>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</si>
  <si>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</si>
  <si>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</si>
  <si>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</si>
  <si>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</si>
  <si>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</si>
  <si>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</si>
  <si>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</si>
  <si>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</si>
  <si>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</si>
  <si>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</si>
  <si>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</si>
  <si>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</si>
  <si>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</si>
  <si>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</si>
  <si>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</si>
  <si>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</si>
  <si>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</si>
  <si>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</si>
  <si>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</si>
  <si>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</si>
  <si>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</si>
  <si>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</si>
  <si>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</si>
  <si>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</si>
  <si>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</si>
  <si>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</si>
  <si>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</si>
  <si>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</si>
  <si>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</si>
  <si>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</si>
  <si>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</si>
  <si>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</si>
  <si>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</si>
  <si>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</si>
  <si>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</si>
  <si>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</si>
  <si>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</si>
  <si>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</si>
  <si>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</si>
  <si>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</si>
  <si>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</si>
  <si>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</si>
  <si>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</si>
  <si>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</si>
  <si>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</si>
  <si>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</si>
  <si>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</si>
  <si>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</si>
  <si>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</si>
  <si>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</si>
  <si>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</si>
  <si>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</si>
  <si>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</si>
  <si>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</si>
  <si>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</si>
  <si>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</si>
  <si>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</si>
  <si>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</si>
  <si>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</si>
  <si>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</si>
  <si>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</si>
  <si>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</si>
  <si>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</si>
  <si>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</si>
  <si>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</si>
  <si>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</si>
  <si>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</si>
  <si>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</si>
  <si>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</si>
  <si>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</si>
  <si>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</si>
  <si>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</si>
  <si>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</si>
  <si>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</si>
  <si>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</si>
  <si>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</si>
  <si>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</si>
  <si>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</si>
  <si>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</si>
  <si>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</si>
  <si>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</si>
  <si>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</si>
  <si>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</si>
  <si>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</si>
  <si>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</si>
  <si>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</si>
  <si>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</si>
  <si>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</si>
  <si>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</si>
  <si>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</si>
  <si>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</si>
  <si>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</si>
  <si>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</si>
  <si>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</si>
  <si>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</si>
  <si>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</si>
  <si>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</si>
  <si>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</si>
  <si>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</si>
  <si>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</si>
  <si>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</si>
  <si>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</si>
  <si>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</si>
  <si>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</si>
  <si>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</si>
  <si>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</si>
  <si>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</si>
  <si>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</si>
  <si>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</si>
  <si>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</si>
  <si>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</si>
  <si>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</si>
  <si>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</si>
  <si>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</si>
  <si>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</si>
  <si>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</si>
  <si>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</si>
  <si>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</si>
  <si>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</si>
  <si>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</si>
  <si>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</si>
  <si>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</si>
  <si>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</si>
  <si>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</si>
  <si>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</si>
  <si>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</si>
  <si>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</si>
  <si>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</si>
  <si>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</si>
  <si>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</si>
  <si>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</si>
  <si>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</si>
  <si>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</si>
  <si>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</si>
  <si>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</si>
  <si>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</si>
  <si>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</si>
  <si>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</si>
  <si>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</si>
  <si>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</si>
  <si>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</si>
  <si>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</si>
  <si>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</si>
  <si>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</si>
  <si>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</si>
  <si>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</si>
  <si>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</si>
  <si>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</si>
  <si>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</si>
  <si>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</si>
  <si>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</si>
  <si>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</si>
  <si>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</si>
  <si>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</si>
  <si>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</si>
  <si>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</si>
  <si>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</si>
  <si>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</si>
  <si>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</si>
  <si>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</si>
  <si>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</si>
  <si>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</si>
  <si>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</si>
  <si>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</si>
  <si>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</si>
  <si>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</si>
  <si>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</si>
  <si>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</si>
  <si>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</si>
  <si>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</si>
  <si>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</si>
  <si>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</si>
  <si>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</si>
  <si>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</si>
  <si>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</si>
  <si>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</si>
  <si>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</si>
  <si>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</si>
  <si>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</si>
  <si>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</si>
  <si>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</si>
  <si>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</si>
  <si>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</si>
  <si>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</si>
  <si>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</si>
  <si>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</si>
  <si>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</si>
  <si>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</si>
  <si>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</si>
  <si>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</si>
  <si>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</si>
  <si>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</si>
  <si>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</si>
  <si>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</si>
  <si>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</si>
  <si>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</si>
  <si>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</si>
  <si>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</si>
  <si>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</si>
  <si>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</si>
  <si>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</si>
  <si>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</si>
  <si>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</si>
  <si>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</si>
  <si>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</si>
  <si>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</si>
  <si>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</si>
  <si>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</si>
  <si>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</si>
  <si>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</si>
  <si>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</si>
  <si>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</si>
  <si>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</si>
  <si>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</si>
  <si>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</si>
  <si>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</si>
  <si>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</si>
  <si>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</si>
  <si>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</si>
  <si>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</si>
  <si>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</si>
  <si>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</si>
  <si>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</si>
  <si>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</si>
  <si>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</si>
  <si>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</si>
  <si>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</si>
  <si>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</si>
  <si>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</si>
  <si>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</si>
  <si>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</si>
  <si>
    <t xml:space="preserve">AUTOLAND - Valentina Ortiz </t>
  </si>
  <si>
    <t xml:space="preserve">CONCESIONARIO AUTOMOTRIZ </t>
  </si>
  <si>
    <t xml:space="preserve">cotización para instalación de electroimán biométrico y brazo hidráulico </t>
  </si>
  <si>
    <t>CRA 70 # 95 -15</t>
  </si>
  <si>
    <t xml:space="preserve">CALLE 1DBIS # 25A - 57 </t>
  </si>
  <si>
    <t xml:space="preserve">arreglo de cerradura </t>
  </si>
  <si>
    <t xml:space="preserve">DFICIO CIMA - </t>
  </si>
  <si>
    <t xml:space="preserve">cambio de esquinero inferior para puerta de vidrio con Omar </t>
  </si>
  <si>
    <t>CRA 54A # 61 - 84</t>
  </si>
  <si>
    <t>revisión de 3 motores de cadena merik</t>
  </si>
  <si>
    <t>CRA 54A # 61 - 45</t>
  </si>
  <si>
    <t xml:space="preserve">ajuste de control remoto para motor Nice de cremallera </t>
  </si>
  <si>
    <t>CRA 12B # 10 23 SUR</t>
  </si>
  <si>
    <t>EDIFICIO LUMBI 12 - Marcela Portillo</t>
  </si>
  <si>
    <t xml:space="preserve">revisión de bisagras puerta seccionada levadiza </t>
  </si>
  <si>
    <t xml:space="preserve">k hizo transferencia desde nequi al nequi de jg </t>
  </si>
  <si>
    <t>jk pago desde nequi al nequi de jg</t>
  </si>
  <si>
    <t>SEGURIDAD FENIX - Braheem Herrera</t>
  </si>
  <si>
    <t xml:space="preserve">garantía de motor acces Matic instalado de jk </t>
  </si>
  <si>
    <t xml:space="preserve">jk paga $ 40.000 por arreglo que hizo jg el pago se toma del 50% de la CRA 12B # 10 - 23 sur  la visita de la  no se le cobra al cliente el poago lo asume jk </t>
  </si>
  <si>
    <t xml:space="preserve">CRA 7 # 53 - 35 </t>
  </si>
  <si>
    <t>EDIFICIO EL DORAL - Leonor</t>
  </si>
  <si>
    <t xml:space="preserve">revisión para instalar unidad de controles </t>
  </si>
  <si>
    <t>CALLE 95 # 13 - 35</t>
  </si>
  <si>
    <t xml:space="preserve">CONTRATISTA </t>
  </si>
  <si>
    <t xml:space="preserve">garantia de motor de piso bft instalado por daño de orina de perro </t>
  </si>
  <si>
    <t>jk asumio el pago de la garantia y la hizo desde nequi al nequi de jg</t>
  </si>
  <si>
    <t>CALLE 19 SUR # 18 - 75</t>
  </si>
  <si>
    <t>DENTIX - arquitecto Alexander</t>
  </si>
  <si>
    <t>LOCALES 1-2 y 3</t>
  </si>
  <si>
    <t xml:space="preserve">revisión para cotización de controles inalambricos y mantenimiento preventivo de cabezal automático </t>
  </si>
  <si>
    <t xml:space="preserve">CRA 14B # 109 - 45 </t>
  </si>
  <si>
    <t xml:space="preserve">Oscar Rubio </t>
  </si>
  <si>
    <t xml:space="preserve">mantenimiento de 4 motores de cadena liftmaster y soldada de pasador puerta peatonal terminado el miércoles 27 de agosto </t>
  </si>
  <si>
    <t xml:space="preserve">grasa en spray y limpiador de electrónica </t>
  </si>
  <si>
    <t>CALLE 24A # 59 - 42</t>
  </si>
  <si>
    <t xml:space="preserve">2 piso </t>
  </si>
  <si>
    <t xml:space="preserve">AGENCIA NACIONAL DE INFRAESTRUCTURAS - Nathalia Rodríguez </t>
  </si>
  <si>
    <t xml:space="preserve">revisión de cabezal automático entrada principal </t>
  </si>
  <si>
    <t>parqueadero, y parqueadero de el jueves revisión garantía &gt; $ 3.000</t>
  </si>
  <si>
    <t>CRA 22 # 142 - 34</t>
  </si>
  <si>
    <t xml:space="preserve">Angela Martínez </t>
  </si>
  <si>
    <t xml:space="preserve">revisión brazos hidráulicos Bft entrada vehicular </t>
  </si>
  <si>
    <t>CRA 97 # 22G - 64</t>
  </si>
  <si>
    <t xml:space="preserve">HOGAR STA TEREZA DE HORNET - Carlos </t>
  </si>
  <si>
    <t xml:space="preserve">revisión brazo hidráulico Faac entrada vehicular </t>
  </si>
  <si>
    <t xml:space="preserve">reprogramación brazo ppa entrada vehicular </t>
  </si>
  <si>
    <t>JK hizo la transferencia desde nequi a nequi de JG</t>
  </si>
  <si>
    <t xml:space="preserve">JK hizo una transferencia de $ 70.000 desde daviplata al daviplata de JG y una de $ 27.000 desde nequi al nequi de JG </t>
  </si>
  <si>
    <t>EDIFICIO QUINTA PAREDES PH</t>
  </si>
  <si>
    <t>CRA 43A # 23D - 07</t>
  </si>
  <si>
    <t>CALLE 83 # 16A - 44</t>
  </si>
  <si>
    <t xml:space="preserve">CENTRO COMERCIAL PLAZA DE LAS AMÉRICAS </t>
  </si>
  <si>
    <t xml:space="preserve">DENTIX - Alexander </t>
  </si>
  <si>
    <t>LOCAL 2-133</t>
  </si>
  <si>
    <t xml:space="preserve"> venta y programación de 2 controles entrada peatonal ppa cabezal automático </t>
  </si>
  <si>
    <t xml:space="preserve">2 controles los y parqueadero </t>
  </si>
  <si>
    <t xml:space="preserve">JK hizo transferencia desde daviplata al daviplata de jg </t>
  </si>
  <si>
    <t xml:space="preserve">JG hizo transferencia desde nequi a nequi de JK </t>
  </si>
  <si>
    <t xml:space="preserve">JG hizo transferencia desde daviplata al daviplata de JK tambien por daviplata entrego vueltas de lo que dio JK para materiales </t>
  </si>
  <si>
    <t xml:space="preserve">CRA 97 # 22G - 64 </t>
  </si>
  <si>
    <t xml:space="preserve">ancianato </t>
  </si>
  <si>
    <t>HOGAR SANTA TEREZA DE HORNET - Carlos</t>
  </si>
  <si>
    <t>suministro e instalación de brazo electromecánico seat para puertas pesadas entrada vehicular con JK</t>
  </si>
  <si>
    <t xml:space="preserve">CRA 73A # 63F - 28 </t>
  </si>
  <si>
    <t>ORANFARMA</t>
  </si>
  <si>
    <t xml:space="preserve">revisión motor de cadena acces Matic entrada vehicular </t>
  </si>
  <si>
    <t>JK hizo la transferencia desde la cuenta Bancolombia al nequi de JG</t>
  </si>
  <si>
    <t xml:space="preserve">JK hizo transferencia desde la cuenta Bancolombia al nequi de JG </t>
  </si>
  <si>
    <t>CALLE 19SUR # 18 - 75</t>
  </si>
  <si>
    <t xml:space="preserve">DENTIX RESTREPO - </t>
  </si>
  <si>
    <t xml:space="preserve">instalación de unidad de controles remotos y un control remoto adicional </t>
  </si>
  <si>
    <t xml:space="preserve">Unidad de controles y control adicional </t>
  </si>
  <si>
    <t>JK hizo transferencia desde la cuenta de Bancolombia al Nequi de JG</t>
  </si>
  <si>
    <t xml:space="preserve">CRA 7 # 237 - 04 </t>
  </si>
  <si>
    <t>Ordoñez</t>
  </si>
  <si>
    <t>CASA ARACUARA</t>
  </si>
  <si>
    <t xml:space="preserve">mantenimiento preventivo de 2 brazos electromecánicos Beninca y ajuste de 2 controles remotos </t>
  </si>
  <si>
    <t>CRA 50 # 102 - 06</t>
  </si>
  <si>
    <t xml:space="preserve">Luz Ángela </t>
  </si>
  <si>
    <t xml:space="preserve">ajuste de puerta de vidrio corrediza </t>
  </si>
  <si>
    <t xml:space="preserve">JK hace el pago cruzando este servicio con los que JG tenía en efectivo que se hicieron el 11-09-2025 CRA 7 # 237 - 04 y CRA 50 # 102 - 06 y dio el excedente faltante desde nequi al nequi de JG </t>
  </si>
  <si>
    <t>JK usa el pago de estos servicios para cruzar el pago del servicio de la cra 14b # 102 -45 y da el exedente con transferencia desde nequi al nequi de JG</t>
  </si>
  <si>
    <t xml:space="preserve">CRA 19 # 45 - 30 </t>
  </si>
  <si>
    <t xml:space="preserve">Gabriel Martinez </t>
  </si>
  <si>
    <t xml:space="preserve">LOCAL </t>
  </si>
  <si>
    <t xml:space="preserve">KM 1.5 VIA MEDELLÍN SIBERIA - PARQUE INDUSTRIAL FLORIDA </t>
  </si>
  <si>
    <t xml:space="preserve">Jhon Martinez </t>
  </si>
  <si>
    <t>BODEGA - 29</t>
  </si>
  <si>
    <t xml:space="preserve">mantenimiento a sistema de esclusas </t>
  </si>
  <si>
    <t xml:space="preserve">JK hace descuento total del valor que le corresponde a JG para pago de seguridad social de septiembre </t>
  </si>
  <si>
    <t xml:space="preserve">JK hace transferencia desde la cuenta Bancolombia al nequi de JG y descuentan $ 40.000 para el pago de la seguridad social de septiembre </t>
  </si>
  <si>
    <t xml:space="preserve">revisión electroimán </t>
  </si>
  <si>
    <t xml:space="preserve">instalación de sistema de carga con batería fuente 12v 5a swichada botón pulsador unidad de controles y un control adicional </t>
  </si>
  <si>
    <t xml:space="preserve">unidad de controles control adicional botón pulsador cable fuente 12v 5a batería caja plástica chazos broca </t>
  </si>
  <si>
    <t>JG  hace transferencia de $185.600 para copletar el pago del servicio a ABRECAR el cliente ya le habia abonado $450.000 este pago incluye los $60.000 de la bateria y la caja que se tomaron de la oficina y los $40.000 de la visita inicial se hizo por 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</si>
</sst>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46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8" formatCode="[$$-540A]#,##0"/>
    </dxf>
    <dxf>
      <numFmt numFmtId="168" formatCode="[$$-540A]#,##0"/>
    </dxf>
    <dxf>
      <alignment horizontal="general" vertical="bottom" textRotation="0" wrapText="1" indent="0" justifyLastLine="0" shrinkToFit="0" readingOrder="0"/>
    </dxf>
    <dxf>
      <numFmt numFmtId="168" formatCode="[$$-540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-&quot;$&quot;\ * #,##0_-;\-&quot;$&quot;\ * #,##0_-;_-&quot;$&quot;\ * &quot;-&quot;??_-;_-@_-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39" dataDxfId="53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37" totalsRowDxfId="536"/>
    <tableColumn id="2" xr3:uid="{7B541160-E215-48CE-A708-A9B81341FB36}" name="DIRECCION" dataDxfId="535"/>
    <tableColumn id="3" xr3:uid="{C87E6F99-2C33-41E1-910A-56118FB6CEA2}" name="NOMBRE CLIENTE" dataDxfId="534" totalsRowDxfId="533"/>
    <tableColumn id="4" xr3:uid="{AC238300-B15A-40FF-BF70-F1ABBF4B84DB}" name="TORRE/APTO" dataDxfId="532" totalsRowDxfId="531"/>
    <tableColumn id="5" xr3:uid="{DEBA4A69-A326-4346-9AF7-8F94C71F04B8}" name="SERVICIO REALIZADO" dataDxfId="530" totalsRowDxfId="529"/>
    <tableColumn id="6" xr3:uid="{0C5C7083-E11A-4126-BB1C-58037F790853}" name="DOMICILIO" dataDxfId="528" totalsRowDxfId="527"/>
    <tableColumn id="7" xr3:uid="{85C411DB-DD0C-4095-A483-1972E44C659E}" name="VALOR SERVICIO" dataDxfId="526" totalsRowDxfId="525"/>
    <tableColumn id="8" xr3:uid="{BE982540-62B2-4C53-B539-D567DCB96001}" name="MATERIALES" dataDxfId="524"/>
    <tableColumn id="9" xr3:uid="{D55AA2D8-3A08-47D0-9212-47CF0F007908}" name="VALOR MATERIALES" dataDxfId="523" totalsRowDxfId="522"/>
    <tableColumn id="10" xr3:uid="{D05A4303-A355-4454-BCB2-EC086ADE67B7}" name="IVA 19%" dataDxfId="521" totalsRowDxfId="520"/>
    <tableColumn id="11" xr3:uid="{668C804D-C86E-4B64-9768-E9C785F0DE00}" name="PORTERIA" dataDxfId="519" totalsRowDxfId="518"/>
    <tableColumn id="12" xr3:uid="{46DB6D4C-9CC6-4252-96CF-72C1E3C46BEA}" name="FORMA DE PAGO " dataDxfId="517"/>
    <tableColumn id="13" xr3:uid="{FA9B3154-D832-48D2-8D04-6729D9D451FA}" name="TOTAL SERVICIO" dataDxfId="516" totalsRowDxfId="515">
      <calculatedColumnFormula>(F2+G2-I2-K2)</calculatedColumnFormula>
    </tableColumn>
    <tableColumn id="14" xr3:uid="{82B0E965-2F35-49F4-B770-9A98B3827FC7}" name="X50%/X25%" dataDxfId="514" totalsRowDxfId="513"/>
    <tableColumn id="15" xr3:uid="{3E19AA37-CF0B-4C1B-B04A-0A62D3D17436}" name="PARA JG" dataDxfId="512" totalsRowDxfId="511">
      <calculatedColumnFormula>IF(N2="X25%",M2*0.25,IF(N2="X50%",M2/2,""))</calculatedColumnFormula>
    </tableColumn>
    <tableColumn id="16" xr3:uid="{2EB78162-0BC1-4664-A2A8-56110798321E}" name="PARA ABRECAR" dataDxfId="510" totalsRowDxfId="509">
      <calculatedColumnFormula>(M2/2+J2)</calculatedColumnFormula>
    </tableColumn>
    <tableColumn id="17" xr3:uid="{09F90FEF-782C-4AF1-B98E-46E81FF06B83}" name="ESTADO DEL SERVICIO" dataDxfId="508" totalsRowDxfId="507"/>
    <tableColumn id="18" xr3:uid="{6BF05911-D79C-4CC7-98AF-584BCA918F60}" name="FECHA DE RELACION DEL SERVICIO" dataDxfId="506" totalsRowDxfId="505"/>
    <tableColumn id="19" xr3:uid="{AC55681B-2B2C-491B-9108-650B648D57E8}" name="NOTAS " totalsRowFunction="count" dataDxfId="504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21" dataDxfId="12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9" totalsRowDxfId="118"/>
    <tableColumn id="2" xr3:uid="{4C53B68C-163E-46DC-B529-42A48BCB11F4}" name="DIRECCION" dataDxfId="117"/>
    <tableColumn id="3" xr3:uid="{79BD3134-74F1-4163-BEA0-1250C669D816}" name="NOMBRE CLIENTE" dataDxfId="116"/>
    <tableColumn id="4" xr3:uid="{9B7351AF-69A8-42A0-88CF-7F1D324558CD}" name="TORRE/APTO" dataDxfId="115"/>
    <tableColumn id="5" xr3:uid="{3FC795B0-64D5-412F-967D-88FDCE6188CC}" name="SERVICIO REALIZADO" dataDxfId="114"/>
    <tableColumn id="6" xr3:uid="{F8E4C084-C1E1-410A-9AB8-48E3E1C03449}" name="DOMICILIO" dataDxfId="113" totalsRowDxfId="112" dataCellStyle="Millares"/>
    <tableColumn id="7" xr3:uid="{3923866B-5E04-4E69-B31A-D524F1DB0AAC}" name="VALOR SERVICIO" dataDxfId="111" totalsRowDxfId="110"/>
    <tableColumn id="8" xr3:uid="{8D9C03FA-D5F4-4C9D-B0D6-0B3FE724EB6D}" name="MATERIALES" dataDxfId="109"/>
    <tableColumn id="9" xr3:uid="{416A2E87-138A-49CF-B9F5-D318A063AD9F}" name="VALOR MATERIALES" dataDxfId="108"/>
    <tableColumn id="10" xr3:uid="{A82F5C41-8889-4BC2-8CD0-E17F28FC8B69}" name="IVA 19%" dataDxfId="107"/>
    <tableColumn id="11" xr3:uid="{8AE9AA77-4CCE-4933-9E37-2424517466ED}" name="PORTERIA" dataDxfId="106" totalsRowDxfId="105"/>
    <tableColumn id="12" xr3:uid="{9AEF8C4D-8BF9-4E7D-B1C4-77744EC693C7}" name="FORMA DE PAGO " dataDxfId="104"/>
    <tableColumn id="13" xr3:uid="{E6A473EB-A02F-4383-8D91-3F21721D15F3}" name="TOTAL SERVICIO" dataDxfId="103" totalsRowDxfId="102">
      <calculatedColumnFormula>(F2+G2-I2-K2)</calculatedColumnFormula>
    </tableColumn>
    <tableColumn id="14" xr3:uid="{D278A045-9615-406B-B68A-49A1BAA68123}" name="X50%/X25%" dataDxfId="101" totalsRowDxfId="100"/>
    <tableColumn id="15" xr3:uid="{27DD6F2B-55CE-4F91-802C-767D2081AE8F}" name="PARA JG" dataDxfId="99" totalsRowDxfId="98">
      <calculatedColumnFormula>IF(N2="X25%",M2*0.25,IF(N2="X50%",M2/2,""))</calculatedColumnFormula>
    </tableColumn>
    <tableColumn id="16" xr3:uid="{A3F60C5A-D316-497E-B0E4-A3F9BAD84525}" name="PARA ABRECAR" dataDxfId="97" totalsRowDxfId="96">
      <calculatedColumnFormula>(M2/2+J2)</calculatedColumnFormula>
    </tableColumn>
    <tableColumn id="17" xr3:uid="{10CB3E58-1A46-4C24-BA4F-AC5B36B8FF91}" name="ESTADO DEL SERVICIO" dataDxfId="95" totalsRowDxfId="94"/>
    <tableColumn id="18" xr3:uid="{8BFE1AAE-4E74-4C50-BDE1-0DB10D889E57}" name="FECHA DE RELACION DEL SERVICIO" dataDxfId="93" totalsRowDxfId="92"/>
    <tableColumn id="19" xr3:uid="{206EECE6-638F-4588-8E77-382586BB3883}" name="NOTAS " totalsRowFunction="count" dataDxfId="91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4" dataDxfId="8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2" totalsRowDxfId="81"/>
    <tableColumn id="2" xr3:uid="{F9E90005-75E9-4DFD-BEDF-137ACD9E05E4}" name="DIRECCION" dataDxfId="80"/>
    <tableColumn id="3" xr3:uid="{F27B45B3-7483-405C-8490-165648DB5719}" name="NOMBRE CLIENTE" dataDxfId="79"/>
    <tableColumn id="4" xr3:uid="{0FACF2B2-755C-4F0C-BA8A-14DC07017FD9}" name="TORRE/APTO" dataDxfId="78"/>
    <tableColumn id="5" xr3:uid="{00E06524-BE36-4FF3-976B-47960F284CE0}" name="SERVICIO REALIZADO" dataDxfId="77"/>
    <tableColumn id="6" xr3:uid="{5E93EC92-00AD-4B71-80D9-5F0B68DA5499}" name="DOMICILIO" dataDxfId="76" totalsRowDxfId="75" dataCellStyle="Millares"/>
    <tableColumn id="7" xr3:uid="{FF6104F0-B72E-428D-8D64-20449974A374}" name="VALOR SERVICIO" dataDxfId="74" totalsRowDxfId="73"/>
    <tableColumn id="8" xr3:uid="{CBA086A4-170D-485A-BDFD-EA146BD0B019}" name="MATERIALES" dataDxfId="72"/>
    <tableColumn id="9" xr3:uid="{21A2EE02-A6EA-4899-886D-AFD1BA8755C3}" name="VALOR MATERIALES" dataDxfId="71"/>
    <tableColumn id="10" xr3:uid="{1D00EAAB-65B1-4167-A677-7DFEA1816D65}" name="IVA 19%" dataDxfId="70"/>
    <tableColumn id="11" xr3:uid="{2009E649-7D60-4DDB-8525-08B12BD6FA59}" name="PORTERIA" dataDxfId="69" totalsRowDxfId="68"/>
    <tableColumn id="12" xr3:uid="{54BC3D94-5458-4653-8053-00D38144E7B3}" name="FORMA DE PAGO " dataDxfId="67"/>
    <tableColumn id="13" xr3:uid="{A1498961-0B31-4EC8-87A8-0CA896C0FA28}" name="TOTAL SERVICIO" dataDxfId="66" totalsRowDxfId="65">
      <calculatedColumnFormula>(F2+G2-I2-K2)</calculatedColumnFormula>
    </tableColumn>
    <tableColumn id="14" xr3:uid="{DCA18CC6-6586-4991-B645-0EFDB3C671BA}" name="X50%/X25%" dataDxfId="64" totalsRowDxfId="63"/>
    <tableColumn id="15" xr3:uid="{EBD3F72E-644C-4987-97C9-741E83FF57A3}" name="PARA JG" dataDxfId="62" totalsRowDxfId="61">
      <calculatedColumnFormula>IF(N2="X25%",M2*0.25,IF(N2="X50%",M2/2,""))</calculatedColumnFormula>
    </tableColumn>
    <tableColumn id="16" xr3:uid="{582650E7-2FDF-4443-B176-6BD13705FC6A}" name="PARA ABRECAR" dataDxfId="60" totalsRowDxfId="59">
      <calculatedColumnFormula>(M2/2+J2)</calculatedColumnFormula>
    </tableColumn>
    <tableColumn id="17" xr3:uid="{C9C0844F-A579-409B-A3CA-4CABDCA9A7E7}" name="ESTADO DEL SERVICIO" dataDxfId="58" totalsRowDxfId="57"/>
    <tableColumn id="18" xr3:uid="{9BE8DE12-7A02-496D-8A4C-CF6A0FC21298}" name="FECHA DE RELACION DEL SERVICIO" dataDxfId="56" totalsRowDxfId="55"/>
    <tableColumn id="19" xr3:uid="{D05F4CC4-F427-42DD-B60E-F5C5874B0A10}" name="NOTAS " totalsRowFunction="count" dataDxfId="54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7" dataDxfId="4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5" totalsRowDxfId="44"/>
    <tableColumn id="2" xr3:uid="{689C0FB3-87A6-4631-B1F6-2F9FCAA7E7B1}" name="DIRECCION" dataDxfId="43"/>
    <tableColumn id="3" xr3:uid="{C1D134A7-FB44-4236-BBB6-7369A781153D}" name="NOMBRE CLIENTE" dataDxfId="42"/>
    <tableColumn id="4" xr3:uid="{BD93EBE9-5715-4A8F-8BCE-7ED7B4E1EE00}" name="TORRE/APTO" dataDxfId="41"/>
    <tableColumn id="5" xr3:uid="{D8732EE5-4B90-470C-AF7D-A9E30BB207AC}" name="SERVICIO REALIZADO" dataDxfId="40"/>
    <tableColumn id="6" xr3:uid="{AAF6961D-5DCD-413C-8B1C-ACEFB0A3CFD9}" name="DOMICILIO" dataDxfId="39" totalsRowDxfId="38" dataCellStyle="Millares"/>
    <tableColumn id="7" xr3:uid="{65ABEA60-8C9B-41B7-A56F-8019CBE25FF3}" name="VALOR SERVICIO" dataDxfId="37" totalsRowDxfId="36"/>
    <tableColumn id="8" xr3:uid="{37401935-4C50-4C18-9EE8-ACDC29848F03}" name="MATERIALES" dataDxfId="35"/>
    <tableColumn id="9" xr3:uid="{A93E3FC1-DC4F-4F49-A038-306F3DB5A2D6}" name="VALOR MATERIALES" dataDxfId="34"/>
    <tableColumn id="10" xr3:uid="{D4E56074-FD4E-417D-B429-880CC1DD6054}" name="IVA 19%" dataDxfId="33"/>
    <tableColumn id="11" xr3:uid="{A07BC7C7-BC63-43A4-A1DF-7229BD46E6AD}" name="PORTERIA" dataDxfId="32" totalsRowDxfId="31"/>
    <tableColumn id="12" xr3:uid="{2AFC385D-3407-49B7-BF00-60E625E847AA}" name="FORMA DE PAGO " dataDxfId="30"/>
    <tableColumn id="13" xr3:uid="{E2603AC2-0F91-4E56-9786-C317F0769BE6}" name="TOTAL SERVICIO" dataDxfId="29" totalsRowDxfId="28">
      <calculatedColumnFormula>(F2+G2-I2-K2)</calculatedColumnFormula>
    </tableColumn>
    <tableColumn id="14" xr3:uid="{FD5B7BBF-B716-48D2-B942-472BC782EC98}" name="X50%/X25%" dataDxfId="27" totalsRowDxfId="26"/>
    <tableColumn id="15" xr3:uid="{7D676C93-BA72-46B0-9F8A-8787870D86D0}" name="PARA JG" dataDxfId="25" totalsRowDxfId="24">
      <calculatedColumnFormula>IF(N2="X25%",M2*0.25,IF(N2="X50%",M2/2,""))</calculatedColumnFormula>
    </tableColumn>
    <tableColumn id="16" xr3:uid="{BE3B5891-889F-41B1-B172-6BB026E6D50C}" name="PARA ABRECAR" dataDxfId="23" totalsRowDxfId="22">
      <calculatedColumnFormula>(M2/2+J2)</calculatedColumnFormula>
    </tableColumn>
    <tableColumn id="17" xr3:uid="{A5F392B8-0A11-4121-9E91-E628125AA82C}" name="ESTADO DEL SERVICIO" dataDxfId="21" totalsRowDxfId="20"/>
    <tableColumn id="18" xr3:uid="{553C6916-0493-4196-B3C4-4AC2BD6C71D7}" name="FECHA DE RELACION DEL SERVICIO" dataDxfId="19" totalsRowDxfId="18"/>
    <tableColumn id="19" xr3:uid="{131F3898-DF9C-4BB0-BA07-9F2E882DFC9F}" name="NOTAS " totalsRowFunction="count" dataDxfId="17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91" dataDxfId="49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89" totalsRowDxfId="488"/>
    <tableColumn id="2" xr3:uid="{5EA7179A-1A2E-4DA8-9CA0-A8CD4A717B15}" name="DIRECCION" dataDxfId="487" totalsRowDxfId="486"/>
    <tableColumn id="3" xr3:uid="{E34E0C46-217A-438E-9B35-A0FF51FAC3F7}" name="NOMBRE CLIENTE" dataDxfId="485" totalsRowDxfId="484"/>
    <tableColumn id="4" xr3:uid="{560F5D09-0B9E-4A04-A18C-BF23E3A80E5D}" name="TORRE/APTO" dataDxfId="483" totalsRowDxfId="482"/>
    <tableColumn id="5" xr3:uid="{7134EEE2-6484-4F0E-9435-D17BB7E557CA}" name="SERVICIO REALIZADO" dataDxfId="481" totalsRowDxfId="480"/>
    <tableColumn id="6" xr3:uid="{32BD03FE-E4E7-4E0E-B2A4-B633D6C0425A}" name="DOMICILIO" dataDxfId="479" totalsRowDxfId="478" dataCellStyle="Millares"/>
    <tableColumn id="7" xr3:uid="{44206A87-92DB-40AC-B414-3C66B7F4622D}" name="VALOR SERVICIO" dataDxfId="477" totalsRowDxfId="476"/>
    <tableColumn id="8" xr3:uid="{14ABC623-5BB2-465D-A355-1E904638BB4F}" name="MATERIALES" dataDxfId="475" totalsRowDxfId="474"/>
    <tableColumn id="9" xr3:uid="{BA6E9A66-ED27-4537-AFDE-7B52D7B2CFAD}" name="VALOR MATERIALES" dataDxfId="473" totalsRowDxfId="472"/>
    <tableColumn id="10" xr3:uid="{F97C474D-0D87-427E-B496-3DD1D2D311BC}" name="IVA 19%" dataDxfId="471" totalsRowDxfId="470"/>
    <tableColumn id="11" xr3:uid="{0569DB8A-2AA4-4706-85EA-49056986314D}" name="PORTERIA" dataDxfId="469" totalsRowDxfId="468"/>
    <tableColumn id="12" xr3:uid="{CEA9ED83-3012-41AC-8AB2-F507C2E3B7FC}" name="FORMA DE PAGO " dataDxfId="467"/>
    <tableColumn id="13" xr3:uid="{F52A621D-2C23-47B6-802B-1BEDE09C99C4}" name="TOTAL SERVICIO" dataDxfId="466" totalsRowDxfId="465">
      <calculatedColumnFormula>(F2+G2-I2-K2)</calculatedColumnFormula>
    </tableColumn>
    <tableColumn id="14" xr3:uid="{5BAFF023-C8EE-4A74-B2B4-3CA0D6B08EE1}" name="X50%/X25%" dataDxfId="464" totalsRowDxfId="463"/>
    <tableColumn id="15" xr3:uid="{844FBD5D-CD5B-4D22-817A-294B4EE3E163}" name="PARA JG" dataDxfId="462" totalsRowDxfId="461">
      <calculatedColumnFormula>IF(N2="X25%",M2*0.25,IF(N2="X50%",M2/2,""))</calculatedColumnFormula>
    </tableColumn>
    <tableColumn id="16" xr3:uid="{D4E47D5D-5691-4AD4-BAC3-4761D49930C8}" name="PARA ABRECAR" dataDxfId="460" totalsRowDxfId="459">
      <calculatedColumnFormula>(M2/2+J2)</calculatedColumnFormula>
    </tableColumn>
    <tableColumn id="17" xr3:uid="{73372BCF-EFFF-4EF5-814D-DFE11DDAB274}" name="ESTADO DEL SERVICIO" dataDxfId="458" totalsRowDxfId="457"/>
    <tableColumn id="18" xr3:uid="{DD91CCFD-9DFE-47D4-940F-2D02FD2B7CE2}" name="FECHA DE RELACION DEL SERVICIO" dataDxfId="456" totalsRowDxfId="455"/>
    <tableColumn id="19" xr3:uid="{BFD2664E-4D1B-4B0B-BC71-807C94F0E6FC}" name="NOTAS " totalsRowFunction="count" dataDxfId="454" totalsRowDxfId="453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46" dataDxfId="44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44" totalsRowDxfId="443"/>
    <tableColumn id="2" xr3:uid="{147E84AE-230D-4E00-80B5-3E175839785C}" name="DIRECCION" dataDxfId="442"/>
    <tableColumn id="3" xr3:uid="{3352E7E0-D480-4180-AA74-29C468449217}" name="NOMBRE CLIENTE" dataDxfId="441" totalsRowDxfId="440"/>
    <tableColumn id="4" xr3:uid="{66F0647C-9F9F-44D6-B3DE-58982017DBD4}" name="TORRE/APTO" dataDxfId="439"/>
    <tableColumn id="5" xr3:uid="{1FFB20B8-9F63-4AA2-B6BF-230DE6C71698}" name="SERVICIO REALIZADO" dataDxfId="438" totalsRowDxfId="437"/>
    <tableColumn id="6" xr3:uid="{32435D80-CF43-4695-836B-3E9A2B56C146}" name="DOMICILIO" dataDxfId="436" totalsRowDxfId="435" dataCellStyle="Millares"/>
    <tableColumn id="7" xr3:uid="{85FD1E33-5A46-4C12-B448-BC9121DA9739}" name="VALOR SERVICIO" dataDxfId="434" totalsRowDxfId="433"/>
    <tableColumn id="8" xr3:uid="{5D7C958E-4915-4369-8EB9-1E81282E2545}" name="MATERIALES" dataDxfId="432" totalsRowDxfId="431"/>
    <tableColumn id="9" xr3:uid="{88473CBA-440F-41A0-BA4B-A67CE687D394}" name="VALOR MATERIALES" dataDxfId="430" totalsRowDxfId="429" dataCellStyle="Moneda"/>
    <tableColumn id="10" xr3:uid="{953FDF9C-3ED4-41C5-BD3F-C7ADA7C18139}" name="IVA 19%" dataDxfId="428"/>
    <tableColumn id="11" xr3:uid="{ECD176BE-4CE1-47E9-B4E5-6A846728A5AE}" name="PORTERIA" dataDxfId="427" totalsRowDxfId="426"/>
    <tableColumn id="12" xr3:uid="{65743FE3-B63C-43CD-A2D4-E44B9380207A}" name="FORMA DE PAGO " dataDxfId="425"/>
    <tableColumn id="13" xr3:uid="{2894C387-3068-4F17-A263-09DAF947A9A9}" name="TOTAL SERVICIO" dataDxfId="424" totalsRowDxfId="423">
      <calculatedColumnFormula>(F2+G2-I2-K2)</calculatedColumnFormula>
    </tableColumn>
    <tableColumn id="14" xr3:uid="{307F89ED-6745-41FB-97EA-3BECAD196C8B}" name="X50%/X25%" dataDxfId="422" totalsRowDxfId="421"/>
    <tableColumn id="15" xr3:uid="{97E95D22-B758-46B9-9059-F746F1106DD4}" name="PARA JG" dataDxfId="420" totalsRowDxfId="419">
      <calculatedColumnFormula>IF(N2="X25%",M2*0.25,IF(N2="X50%",M2/2,""))</calculatedColumnFormula>
    </tableColumn>
    <tableColumn id="16" xr3:uid="{2CB12610-BC89-41FE-96C4-CC02B13DF3BD}" name="PARA ABRECAR" dataDxfId="418" totalsRowDxfId="417">
      <calculatedColumnFormula>(M2/2+J2)</calculatedColumnFormula>
    </tableColumn>
    <tableColumn id="17" xr3:uid="{6E6D9331-E262-4A42-9E0B-5A30BF9A4281}" name="ESTADO DEL SERVICIO" dataDxfId="416" totalsRowDxfId="415"/>
    <tableColumn id="18" xr3:uid="{5D266FF0-995F-4DA9-8CE3-15BE0BBF8702}" name="FECHA DE RELACION DEL SERVICIO" dataDxfId="414" totalsRowDxfId="413"/>
    <tableColumn id="19" xr3:uid="{94DE83EA-515A-4C4F-83FD-17132BF224F6}" name="NOTAS " totalsRowFunction="count" dataDxfId="412" totalsRowDxfId="411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98" dataDxfId="39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96" totalsRowDxfId="395"/>
    <tableColumn id="2" xr3:uid="{56B21F16-EB7C-407B-9240-BA9C7E05EFB0}" name="DIRECCION" dataDxfId="394" totalsRowDxfId="393"/>
    <tableColumn id="3" xr3:uid="{91C78E48-D4D3-4FFC-91C7-B42DFC7FD50C}" name="NOMBRE CLIENTE" dataDxfId="392" totalsRowDxfId="391"/>
    <tableColumn id="4" xr3:uid="{31F67041-1F31-4308-8EC1-3DFBC27F3D0D}" name="TORRE/APTO" dataDxfId="390" totalsRowDxfId="389"/>
    <tableColumn id="5" xr3:uid="{F5228A9C-D31D-4E94-A276-2378C2DAF53A}" name="SERVICIO REALIZADO" dataDxfId="388" totalsRowDxfId="387"/>
    <tableColumn id="6" xr3:uid="{0307C712-1D29-4C68-80F4-DAC6765072D3}" name="DOMICILIO" dataDxfId="386" totalsRowDxfId="385" dataCellStyle="Millares"/>
    <tableColumn id="7" xr3:uid="{D8D9FF51-D262-4709-BD9C-E831827F7207}" name="VALOR SERVICIO" dataDxfId="384" totalsRowDxfId="383"/>
    <tableColumn id="8" xr3:uid="{59E14D4C-867E-42B7-B9D3-3F182E31BFD0}" name="MATERIALES" dataDxfId="382"/>
    <tableColumn id="9" xr3:uid="{F54B4CBC-743C-4A28-8FC4-AE9D671F04D0}" name="VALOR MATERIALES" dataDxfId="381" totalsRowDxfId="380"/>
    <tableColumn id="10" xr3:uid="{A2DC869C-EAE2-496B-8CF2-A8139DBA2C83}" name="IVA 19%" dataDxfId="379" totalsRowDxfId="378"/>
    <tableColumn id="11" xr3:uid="{9618C0AE-F9E6-4E83-A80E-51A561D98E94}" name="PORTERIA" dataDxfId="377" totalsRowDxfId="376"/>
    <tableColumn id="12" xr3:uid="{EFF6D41C-F2CB-48D3-A8D3-D264EA27CBBA}" name="FORMA DE PAGO" dataDxfId="375"/>
    <tableColumn id="13" xr3:uid="{A89B756E-94A8-47E8-84AD-90F416989867}" name="TOTAL SERVICIO" dataDxfId="374" totalsRowDxfId="373">
      <calculatedColumnFormula>(F2+G2-I2-K2)</calculatedColumnFormula>
    </tableColumn>
    <tableColumn id="14" xr3:uid="{AE9135BF-0D6C-4959-A69E-3E5C5D042E28}" name="X50%/X25%" dataDxfId="372" totalsRowDxfId="371"/>
    <tableColumn id="15" xr3:uid="{491B938F-932C-468D-86FC-2BBA0DA2DBE9}" name="PARA JG" dataDxfId="370" totalsRowDxfId="369">
      <calculatedColumnFormula>IF(N2="X25%",M2*0.25,IF(N2="X50%",M2/2,""))</calculatedColumnFormula>
    </tableColumn>
    <tableColumn id="16" xr3:uid="{D9977CB5-BC79-4024-846C-31F6F3A4CCFF}" name="PARA ABRECAR" dataDxfId="368" totalsRowDxfId="367">
      <calculatedColumnFormula>(M2/2+J2)</calculatedColumnFormula>
    </tableColumn>
    <tableColumn id="17" xr3:uid="{9B83594D-3936-4AF7-AFF5-DBC863A11601}" name="ESTADO DEL SERVICIO" dataDxfId="366" totalsRowDxfId="365"/>
    <tableColumn id="18" xr3:uid="{9DBF688E-505C-4510-AD7C-F9790F220EDA}" name="FECHA DE RELACION DEL SERVICIO" dataDxfId="364" totalsRowDxfId="363"/>
    <tableColumn id="19" xr3:uid="{309DC330-D156-42EE-8C7B-5CCA53126BD9}" name="NOTAS " totalsRowFunction="count" dataDxfId="362" totalsRowDxfId="361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24" dataDxfId="32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22" totalsRowDxfId="321"/>
    <tableColumn id="2" xr3:uid="{6C918646-A8EB-433F-9FFD-93B416CB88FB}" name="DIRECCION" dataDxfId="320" totalsRowDxfId="319"/>
    <tableColumn id="3" xr3:uid="{9F532EF3-F7D3-405B-AC54-2E37EEBA12E9}" name="NOMBRE CLIENTE" dataDxfId="318" totalsRowDxfId="317"/>
    <tableColumn id="4" xr3:uid="{90648A10-62D5-431B-B3E5-B3DC6B0EB11F}" name="TORRE/APTO" dataDxfId="316"/>
    <tableColumn id="5" xr3:uid="{AE19AAEF-9918-4095-B65A-D9AA41E7391D}" name="SERVICIO REALIZADO" dataDxfId="315" totalsRowDxfId="314"/>
    <tableColumn id="6" xr3:uid="{DFBC4C92-256F-400E-9134-202E9652C8DF}" name="DOMICILIO" dataDxfId="313" totalsRowDxfId="312" dataCellStyle="Millares"/>
    <tableColumn id="7" xr3:uid="{6909FC11-08AC-4E7B-9C7A-87CC51E4258E}" name="VALOR SERVICIO" dataDxfId="311" totalsRowDxfId="310"/>
    <tableColumn id="8" xr3:uid="{E376ADB2-7061-4F12-8B60-24E29AA1CA7E}" name="MATERIALES" dataDxfId="309"/>
    <tableColumn id="9" xr3:uid="{02DE4204-9C5C-4CE3-A2C8-3344F0FFA0DF}" name="VALOR MATERIALES" dataDxfId="308" totalsRowDxfId="307"/>
    <tableColumn id="10" xr3:uid="{122AE0D8-1F8F-45DB-AD40-9D3EB12570F7}" name="IVA 19%" dataDxfId="306" totalsRowDxfId="305"/>
    <tableColumn id="11" xr3:uid="{7F9337DF-A066-47B1-BF46-BA371040214D}" name="PORTERIA" dataDxfId="304" totalsRowDxfId="303"/>
    <tableColumn id="12" xr3:uid="{3CDD930A-C085-4794-95CA-22C887949175}" name="FORMA DE PAGO" dataDxfId="302"/>
    <tableColumn id="13" xr3:uid="{F48495AF-F6C9-49C3-B2EF-37493691FD1F}" name="TOTAL SERVICIO" dataDxfId="301" totalsRowDxfId="300">
      <calculatedColumnFormula>(F2+G2-I2-K2)</calculatedColumnFormula>
    </tableColumn>
    <tableColumn id="14" xr3:uid="{0E264A16-9366-478D-BFDA-A1EC5DEF28F8}" name="X50%/X25%" dataDxfId="299" totalsRowDxfId="298"/>
    <tableColumn id="15" xr3:uid="{CDD3C1B0-7C9B-4B45-A89B-3E915E39435F}" name="PARA JG" dataDxfId="297" totalsRowDxfId="296">
      <calculatedColumnFormula>IF(N2="X25%",M2*0.25,IF(N2="X50%",M2/2,""))</calculatedColumnFormula>
    </tableColumn>
    <tableColumn id="16" xr3:uid="{174EF292-3C67-4C49-9A52-8FE4A18E7B12}" name="PARA ABRECAR" dataDxfId="295" totalsRowDxfId="294">
      <calculatedColumnFormula>(M2/2+J2)</calculatedColumnFormula>
    </tableColumn>
    <tableColumn id="17" xr3:uid="{379B4F42-6BC6-41DE-81C7-5D50E0C5241A}" name="ESTADO DEL SERVICIO" dataDxfId="293" totalsRowDxfId="292"/>
    <tableColumn id="18" xr3:uid="{1216CEED-DB81-4C1C-9006-3BC156C3217C}" name="FECHA DE RELACION DEL SERVICIO" dataDxfId="291" totalsRowDxfId="290"/>
    <tableColumn id="19" xr3:uid="{75B8623C-4968-4E88-B6B7-5E69821F737F}" name="NOTAS " totalsRowFunction="count" dataDxfId="289" totalsRowDxfId="288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81" dataDxfId="280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79" totalsRowDxfId="278"/>
    <tableColumn id="2" xr3:uid="{88D21434-5D0F-4674-BDEE-8CC0788915A4}" name="DIRECCION" dataDxfId="277" totalsRowDxfId="276"/>
    <tableColumn id="3" xr3:uid="{E32BD3E8-BF18-49DA-B123-76C0756BD1DA}" name="NOMBRE CLIENTE" dataDxfId="275" totalsRowDxfId="274"/>
    <tableColumn id="4" xr3:uid="{3517C161-445C-4B3B-A68F-9A3C268787D3}" name="TORRE/APTO" dataDxfId="273"/>
    <tableColumn id="5" xr3:uid="{C553111C-29C6-4403-BC45-908AAB0EC04A}" name="SERVICIO REALIZADO" dataDxfId="272" totalsRowDxfId="271"/>
    <tableColumn id="6" xr3:uid="{DCE8AFCA-7869-4358-9104-4112D5020EC4}" name="DOMICILIO" dataDxfId="270" totalsRowDxfId="269" dataCellStyle="Millares"/>
    <tableColumn id="7" xr3:uid="{3F978537-BB51-40F4-A7F2-A73D8F8A934F}" name="VALOR SERVICIO" dataDxfId="268" totalsRowDxfId="267"/>
    <tableColumn id="8" xr3:uid="{0A59C17C-D158-428B-8387-E0EDB61CB196}" name="MATERIALES" dataDxfId="266" totalsRowDxfId="265"/>
    <tableColumn id="9" xr3:uid="{903BA4C8-A3C2-4E6F-BECE-BA4D82ED9611}" name="VALOR MATERIALES" dataDxfId="264" totalsRowDxfId="263"/>
    <tableColumn id="10" xr3:uid="{B568D9A1-4F65-4F8C-BC98-5CE19A1E6002}" name="IVA 19%" dataDxfId="262" totalsRowDxfId="261"/>
    <tableColumn id="11" xr3:uid="{9FD03442-E4B8-4F4A-8C4F-E0D085CBE3A2}" name="PORTERIA" dataDxfId="260" totalsRowDxfId="259"/>
    <tableColumn id="12" xr3:uid="{60F0AE71-17A3-47C4-928E-B9444D1DEBB5}" name="FORMA DE PAGO " dataDxfId="258"/>
    <tableColumn id="13" xr3:uid="{5E7335A0-FEF6-4BA1-9F7D-BE383E43CAAC}" name="TOTAL SERVICIO" dataDxfId="257" totalsRowDxfId="256">
      <calculatedColumnFormula>(F2+G2-I2-K2)</calculatedColumnFormula>
    </tableColumn>
    <tableColumn id="14" xr3:uid="{A914A3D7-F0BB-4E54-9212-06F2668F4DFF}" name="X50%/X25%" dataDxfId="255" totalsRowDxfId="254"/>
    <tableColumn id="15" xr3:uid="{5023FD9C-2775-4C44-9E67-4C241072F6BE}" name="PARA JG" dataDxfId="253" totalsRowDxfId="252">
      <calculatedColumnFormula>IF(N2="X25%",M2*0.25,IF(N2="X50%",M2/2,""))</calculatedColumnFormula>
    </tableColumn>
    <tableColumn id="16" xr3:uid="{3CC141E2-AFA4-4913-BAED-ECA337F162B7}" name="PARA ABRECAR" dataDxfId="251" totalsRowDxfId="250">
      <calculatedColumnFormula>(M2/2+J2)</calculatedColumnFormula>
    </tableColumn>
    <tableColumn id="17" xr3:uid="{1E630320-304C-437A-998F-E65910F1430C}" name="ESTADO DEL SERVICIO" dataDxfId="249" totalsRowDxfId="248"/>
    <tableColumn id="18" xr3:uid="{00C6F989-EF5E-4069-B3D3-40B157EDE350}" name="FECHA DE RELACION DEL SERVICIO" dataDxfId="247" totalsRowDxfId="246"/>
    <tableColumn id="19" xr3:uid="{744C0FA0-167F-4300-99A8-FFE7F1929262}" name="NOTAS " totalsRowFunction="count" dataDxfId="245" totalsRowDxfId="244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37" dataDxfId="23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35" totalsRowDxfId="234"/>
    <tableColumn id="2" xr3:uid="{1A6A098E-D952-499C-96ED-9C233D840939}" name="DIRECCION" dataDxfId="233" totalsRowDxfId="232"/>
    <tableColumn id="3" xr3:uid="{D0010E5F-68B1-47A3-9F2E-4B18AEE9783B}" name="NOMBRE CLIENTE" dataDxfId="231" totalsRowDxfId="230"/>
    <tableColumn id="4" xr3:uid="{F76E2A6E-B436-49AB-AB58-87E162A07E6E}" name="TORRE/APTO" dataDxfId="229"/>
    <tableColumn id="5" xr3:uid="{0AA2230E-5D5F-4272-A0DE-2F7507DFCB67}" name="SERVICIO REALIZADO" dataDxfId="228" totalsRowDxfId="227"/>
    <tableColumn id="6" xr3:uid="{F83C533A-63E6-47E8-B4E1-77C3349AE848}" name="DOMICILIO" dataDxfId="226" totalsRowDxfId="225" dataCellStyle="Millares"/>
    <tableColumn id="7" xr3:uid="{1C4F10E4-765A-4645-8374-D9F556D558D6}" name="VALOR SERVICIO" dataDxfId="224" totalsRowDxfId="223"/>
    <tableColumn id="8" xr3:uid="{38224342-79B1-43DE-8EEE-D0F522F52784}" name="MATERIALES" dataDxfId="222" totalsRowDxfId="221"/>
    <tableColumn id="9" xr3:uid="{2EB3AA1F-8E31-4F7D-A59E-7886D2D80133}" name="VALOR MATERIALES" dataDxfId="220" totalsRowDxfId="219"/>
    <tableColumn id="10" xr3:uid="{EDE45CFF-8F0A-4729-AC59-2F1A7E7E665B}" name="IVA 19%" dataDxfId="218" totalsRowDxfId="217"/>
    <tableColumn id="11" xr3:uid="{9F85F552-1AEA-4C75-B7BC-601D6ECE3576}" name="PORTERIA" dataDxfId="216" totalsRowDxfId="215"/>
    <tableColumn id="12" xr3:uid="{D94F26F3-BBDD-4540-B34F-A1931149813F}" name="FORMA DE PAGO " dataDxfId="214"/>
    <tableColumn id="13" xr3:uid="{FD33B67F-7E7B-4AE3-83E7-03842134137F}" name="TOTAL SERVICIO" dataDxfId="213" totalsRowDxfId="212">
      <calculatedColumnFormula>(F2+G2-I2-K2)</calculatedColumnFormula>
    </tableColumn>
    <tableColumn id="14" xr3:uid="{574DE4C9-9D95-4D52-ACBB-99EA290AF592}" name="X50%/X25%" dataDxfId="211" totalsRowDxfId="210"/>
    <tableColumn id="15" xr3:uid="{19F5BE5D-091E-4103-A27C-7E02BB116F54}" name="PARA JG" dataDxfId="209" totalsRowDxfId="208">
      <calculatedColumnFormula>IF(N2="X25%",M2*0.25,IF(N2="X50%",M2/2,""))</calculatedColumnFormula>
    </tableColumn>
    <tableColumn id="16" xr3:uid="{F1F9C7C5-3D41-40E3-8489-1F206D47998D}" name="PARA ABRECAR" dataDxfId="207" totalsRowDxfId="206">
      <calculatedColumnFormula>(M2/2+J2)</calculatedColumnFormula>
    </tableColumn>
    <tableColumn id="17" xr3:uid="{A390A234-094F-4D7C-AF12-820395FEDB2B}" name="ESTADO DEL SERVICIO" dataDxfId="205" totalsRowDxfId="204"/>
    <tableColumn id="18" xr3:uid="{02F7B8DC-4A83-4AD7-BFD1-7C44F4CAA839}" name="FECHA DE RELACION DEL SERVICIO" dataDxfId="203" totalsRowDxfId="202"/>
    <tableColumn id="19" xr3:uid="{26B7AF6C-079B-4277-96A6-4BFD38BF0059}" name="NOTAS " totalsRowFunction="count" dataDxfId="201" totalsRowDxfId="20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93" dataDxfId="19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91" totalsRowDxfId="190"/>
    <tableColumn id="2" xr3:uid="{7EF15A70-0B3B-4420-9167-C7DE9525619E}" name="DIRECCION" dataDxfId="189" totalsRowDxfId="188"/>
    <tableColumn id="3" xr3:uid="{CF8A193F-3F32-495E-8083-92DCDAE2E9C4}" name="NOMBRE CLIENTE" dataDxfId="187" totalsRowDxfId="186"/>
    <tableColumn id="4" xr3:uid="{D56B7752-FB26-4F5C-A7E4-ED5083929D15}" name="TORRE/APTO" dataDxfId="185" totalsRowDxfId="184"/>
    <tableColumn id="5" xr3:uid="{B830E389-3B8E-41EB-ACE7-74A4840C91A9}" name="SERVICIO REALIZADO" dataDxfId="183" totalsRowDxfId="182"/>
    <tableColumn id="6" xr3:uid="{4D7549D5-F072-4573-8E2F-F2B4062586CE}" name="DOMICILIO" dataDxfId="181" totalsRowDxfId="180" dataCellStyle="Millares"/>
    <tableColumn id="7" xr3:uid="{44BE91C0-C27A-4436-B0D9-494C81481BD9}" name="VALOR SERVICIO" dataDxfId="179" totalsRowDxfId="178"/>
    <tableColumn id="8" xr3:uid="{E15FF744-2BD7-421C-9D41-D742D1B5FE8C}" name="MATERIALES" dataDxfId="177" totalsRowDxfId="176"/>
    <tableColumn id="9" xr3:uid="{34230311-5EB0-4564-A8FF-85B470F2351F}" name="VALOR MATERIALES" dataDxfId="175" totalsRowDxfId="174"/>
    <tableColumn id="10" xr3:uid="{A52B9B2D-6D58-41C4-9DAD-81D21868B2F4}" name="IVA 19%" dataDxfId="173" totalsRowDxfId="172"/>
    <tableColumn id="11" xr3:uid="{E5CB6D2A-48AD-4BBE-89DD-DC2C080E54E3}" name="PORTERIA" dataDxfId="171" totalsRowDxfId="170"/>
    <tableColumn id="12" xr3:uid="{5A3C93C6-6D8A-4CEC-9AD7-6622B5583AB4}" name="FORMA DE PAGO " dataDxfId="169"/>
    <tableColumn id="13" xr3:uid="{D43E7292-D975-47ED-922A-20C879B75B71}" name="TOTAL SERVICIO" dataDxfId="168" totalsRowDxfId="167">
      <calculatedColumnFormula>(F2+G2-I2-K2)</calculatedColumnFormula>
    </tableColumn>
    <tableColumn id="14" xr3:uid="{A183837E-B67E-4FF9-B707-B5FB3439F80A}" name="X50%/X25%" dataDxfId="166" totalsRowDxfId="165"/>
    <tableColumn id="15" xr3:uid="{686A4845-69ED-4068-9B0C-2A8D30EAE21C}" name="PARA JG" dataDxfId="164" totalsRowDxfId="163">
      <calculatedColumnFormula>IF(N2="X25%",M2*0.25,IF(N2="X50%",M2/2,""))</calculatedColumnFormula>
    </tableColumn>
    <tableColumn id="16" xr3:uid="{F8654BA2-147E-4B02-B8AD-A3ABCA9FD8B8}" name="PARA ABRECAR" dataDxfId="162" totalsRowDxfId="161">
      <calculatedColumnFormula>(M2/2+J2)</calculatedColumnFormula>
    </tableColumn>
    <tableColumn id="17" xr3:uid="{4662DB30-1134-4599-9275-B92F7899D3ED}" name="ESTADO DEL SERVICIO" dataDxfId="160" totalsRowDxfId="159"/>
    <tableColumn id="18" xr3:uid="{6542B359-24E7-4738-BCEA-B75973A57699}" name="FECHA DE RELACION DEL SERVICIO" dataDxfId="158" totalsRowDxfId="157"/>
    <tableColumn id="19" xr3:uid="{A450A664-4EBD-4D5A-87FD-564564C00EDB}" name="NOTAS " totalsRowFunction="count" dataDxfId="156" totalsRowDxfId="155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48" dataDxfId="14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46" totalsRowDxfId="16"/>
    <tableColumn id="2" xr3:uid="{B04728B5-7F2E-44D9-B119-EB74F66021FF}" name="DIRECCION" dataDxfId="145" totalsRowDxfId="15"/>
    <tableColumn id="3" xr3:uid="{34B0BF1B-1E1D-4372-8717-57CDDED3EB64}" name="NOMBRE CLIENTE" dataDxfId="144" totalsRowDxfId="14"/>
    <tableColumn id="4" xr3:uid="{967AF0A4-2F6B-4902-9EE6-06F9B0ACEC7A}" name="TORRE/APTO" dataDxfId="143"/>
    <tableColumn id="5" xr3:uid="{B7841EF7-1A13-48C8-9A8F-D8ECA1354F32}" name="SERVICIO REALIZADO" dataDxfId="142" totalsRowDxfId="13"/>
    <tableColumn id="6" xr3:uid="{A5BD60C3-0F5D-4F7B-93D1-EAD5F5FF1B0B}" name="DOMICILIO" dataDxfId="141" totalsRowDxfId="12" dataCellStyle="Millares"/>
    <tableColumn id="7" xr3:uid="{FE128F0E-0F30-41E9-92BC-73866EC54093}" name="VALOR SERVICIO" dataDxfId="140" totalsRowDxfId="11"/>
    <tableColumn id="8" xr3:uid="{DBFFBE5A-0B3E-47AA-B221-A8BE3A93FA28}" name="MATERIALES" dataDxfId="139" totalsRowDxfId="10"/>
    <tableColumn id="9" xr3:uid="{E9AB51AF-E4E3-40DA-AB54-3DB3F1C528DD}" name="VALOR MATERIALES" dataDxfId="138" totalsRowDxfId="9"/>
    <tableColumn id="10" xr3:uid="{0743077C-2C9E-4460-A4B5-D885E65A0FDD}" name="IVA 19%" dataDxfId="137" totalsRowDxfId="8"/>
    <tableColumn id="11" xr3:uid="{5A1B6F72-1F83-47CD-8CB7-E840972ECC16}" name="PORTERIA" dataDxfId="136" totalsRowDxfId="7"/>
    <tableColumn id="12" xr3:uid="{85785C1E-0B1B-4AE4-9899-F57CBFBDFCAB}" name="FORMA DE PAGO " dataDxfId="135"/>
    <tableColumn id="13" xr3:uid="{14E1E447-46F1-4DAB-8DAF-E7F4E090CDF7}" name="TOTAL SERVICIO" dataDxfId="134" totalsRowDxfId="6">
      <calculatedColumnFormula>(F2+G2-I2-K2)</calculatedColumnFormula>
    </tableColumn>
    <tableColumn id="14" xr3:uid="{D122C8FB-7087-4CB5-A785-D8505B2DF602}" name="X50%/X25%" dataDxfId="133" totalsRowDxfId="5"/>
    <tableColumn id="15" xr3:uid="{3B9C0FF4-0A40-425E-AF56-D6DD8681A011}" name="PARA JG" dataDxfId="132" totalsRowDxfId="4">
      <calculatedColumnFormula>IF(N2="X25%",M2*0.25,IF(N2="X50%",M2/2,""))</calculatedColumnFormula>
    </tableColumn>
    <tableColumn id="16" xr3:uid="{24D7D408-20DD-481D-ADD8-31427D9706CB}" name="PARA ABRECAR" dataDxfId="131" totalsRowDxfId="3">
      <calculatedColumnFormula>(M2/2+J2)</calculatedColumnFormula>
    </tableColumn>
    <tableColumn id="17" xr3:uid="{3E22CA66-02BA-4F3A-BC78-1C5E81DF6614}" name="ESTADO DEL SERVICIO" dataDxfId="130" totalsRowDxfId="2"/>
    <tableColumn id="18" xr3:uid="{BC2DF013-F795-4D1C-9028-1375AF4523CB}" name="FECHA DE RELACION DEL SERVICIO" dataDxfId="129" totalsRowDxfId="1"/>
    <tableColumn id="19" xr3:uid="{72057D85-7D90-4121-8CBD-7448786FF9BC}" name="NOTAS " totalsRowFunction="count" dataDxfId="128" totalsRowDxfId="0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119</v>
      </c>
      <c r="F41" s="13"/>
      <c r="S41">
        <f>SUBTOTAL(103,Tabla1[[NOTAS ]])</f>
        <v>13</v>
      </c>
    </row>
  </sheetData>
  <conditionalFormatting sqref="A2:S41">
    <cfRule type="expression" dxfId="545" priority="1" stopIfTrue="1">
      <formula>$Q2="YA RELACIONADO"</formula>
    </cfRule>
    <cfRule type="expression" dxfId="544" priority="3" stopIfTrue="1">
      <formula>$Q2="COTIZACIÓN"</formula>
    </cfRule>
    <cfRule type="expression" dxfId="543" priority="4" stopIfTrue="1">
      <formula>$Q2="NO PAGARON DOMICILIO"</formula>
    </cfRule>
    <cfRule type="expression" dxfId="542" priority="5" stopIfTrue="1">
      <formula>$Q2="NO SE COBRA DOMICILIO"</formula>
    </cfRule>
    <cfRule type="expression" dxfId="541" priority="6" stopIfTrue="1">
      <formula>$Q2="GARANTIA"</formula>
    </cfRule>
    <cfRule type="expression" dxfId="540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SUBTOTAL(103,Tabla14567891011[[NOTAS ]])</f>
        <v>0</v>
      </c>
    </row>
  </sheetData>
  <conditionalFormatting sqref="A2:S41">
    <cfRule type="expression" dxfId="127" priority="1" stopIfTrue="1">
      <formula>$Q2="YA RELACIONADO"</formula>
    </cfRule>
    <cfRule type="expression" dxfId="126" priority="2" stopIfTrue="1">
      <formula>$Q2="COTIZACIÓN"</formula>
    </cfRule>
    <cfRule type="expression" dxfId="125" priority="3" stopIfTrue="1">
      <formula>$Q2="NO PAGARON DOMICILIO"</formula>
    </cfRule>
    <cfRule type="expression" dxfId="124" priority="4" stopIfTrue="1">
      <formula>$Q2="NO SE COBRA DOMICILIO"</formula>
    </cfRule>
    <cfRule type="expression" dxfId="123" priority="5" stopIfTrue="1">
      <formula>$Q2="GARANTIA"</formula>
    </cfRule>
    <cfRule type="expression" dxfId="122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90" priority="1" stopIfTrue="1">
      <formula>$Q2="YA RELACIONADO"</formula>
    </cfRule>
    <cfRule type="expression" dxfId="89" priority="2" stopIfTrue="1">
      <formula>$Q2="COTIZACIÓN"</formula>
    </cfRule>
    <cfRule type="expression" dxfId="88" priority="3" stopIfTrue="1">
      <formula>$Q2="NO PAGARON DOMICILIO"</formula>
    </cfRule>
    <cfRule type="expression" dxfId="87" priority="4" stopIfTrue="1">
      <formula>$Q2="NO SE COBRA DOMICILIO"</formula>
    </cfRule>
    <cfRule type="expression" dxfId="86" priority="5" stopIfTrue="1">
      <formula>$Q2="GARANTIA"</formula>
    </cfRule>
    <cfRule type="expression" dxfId="85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53" priority="1" stopIfTrue="1">
      <formula>$Q2="YA RELACIONADO"</formula>
    </cfRule>
    <cfRule type="expression" dxfId="52" priority="2" stopIfTrue="1">
      <formula>$Q2="COTIZACIÓN"</formula>
    </cfRule>
    <cfRule type="expression" dxfId="51" priority="3" stopIfTrue="1">
      <formula>$Q2="NO PAGARON DOMICILIO"</formula>
    </cfRule>
    <cfRule type="expression" dxfId="50" priority="4" stopIfTrue="1">
      <formula>$Q2="NO SE COBRA DOMICILIO"</formula>
    </cfRule>
    <cfRule type="expression" dxfId="49" priority="5" stopIfTrue="1">
      <formula>$Q2="GARANTIA"</formula>
    </cfRule>
    <cfRule type="expression" dxfId="48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9" x14ac:dyDescent="0.35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9" x14ac:dyDescent="0.35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35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9" x14ac:dyDescent="0.35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9" x14ac:dyDescent="0.35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9" x14ac:dyDescent="0.35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ht="29" x14ac:dyDescent="0.35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9" x14ac:dyDescent="0.35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9" x14ac:dyDescent="0.35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503" priority="7" stopIfTrue="1">
      <formula>$Q2="YA RELACIONADO"</formula>
    </cfRule>
    <cfRule type="expression" dxfId="502" priority="8" stopIfTrue="1">
      <formula>$Q2="COTIZACIÓN"</formula>
    </cfRule>
    <cfRule type="expression" dxfId="501" priority="9" stopIfTrue="1">
      <formula>$Q2="NO PAGARON DOMICILIO"</formula>
    </cfRule>
    <cfRule type="expression" dxfId="500" priority="10" stopIfTrue="1">
      <formula>$Q2="NO SE COBRA DOMICILIO"</formula>
    </cfRule>
    <cfRule type="expression" dxfId="499" priority="11" stopIfTrue="1">
      <formula>$Q2="GARANTIA"</formula>
    </cfRule>
    <cfRule type="expression" dxfId="498" priority="12" stopIfTrue="1">
      <formula>$Q2="CANCELADO"</formula>
    </cfRule>
  </conditionalFormatting>
  <conditionalFormatting sqref="S9">
    <cfRule type="expression" dxfId="497" priority="1" stopIfTrue="1">
      <formula>$Q9="YA RELACIONADO"</formula>
    </cfRule>
    <cfRule type="expression" dxfId="496" priority="2" stopIfTrue="1">
      <formula>$Q9="COTIZACIÓN"</formula>
    </cfRule>
    <cfRule type="expression" dxfId="495" priority="3" stopIfTrue="1">
      <formula>$Q9="NO PAGARON DOMICILIO"</formula>
    </cfRule>
    <cfRule type="expression" dxfId="494" priority="4" stopIfTrue="1">
      <formula>$Q9="NO SE COBRA DOMICILIO"</formula>
    </cfRule>
    <cfRule type="expression" dxfId="493" priority="5" stopIfTrue="1">
      <formula>$Q9="GARANTIA"</formula>
    </cfRule>
    <cfRule type="expression" dxfId="492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9" x14ac:dyDescent="0.35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9" x14ac:dyDescent="0.35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9" x14ac:dyDescent="0.35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9" x14ac:dyDescent="0.35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35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35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9" x14ac:dyDescent="0.35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9" x14ac:dyDescent="0.35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3.5" x14ac:dyDescent="0.35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3.5" x14ac:dyDescent="0.35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9" x14ac:dyDescent="0.35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119</v>
      </c>
      <c r="F41" s="13"/>
      <c r="H41" s="15"/>
      <c r="I41" s="29"/>
      <c r="S41" s="15">
        <f>SUBTOTAL(103,Tabla14[[NOTAS ]])</f>
        <v>11</v>
      </c>
    </row>
  </sheetData>
  <conditionalFormatting sqref="A2:S41">
    <cfRule type="expression" dxfId="452" priority="1" stopIfTrue="1">
      <formula>$Q2="YA RELACIONADO"</formula>
    </cfRule>
    <cfRule type="expression" dxfId="451" priority="2" stopIfTrue="1">
      <formula>$Q2="COTIZACIÓN"</formula>
    </cfRule>
    <cfRule type="expression" dxfId="450" priority="3" stopIfTrue="1">
      <formula>$Q2="NO PAGARON DOMICILIO"</formula>
    </cfRule>
    <cfRule type="expression" dxfId="449" priority="4" stopIfTrue="1">
      <formula>$Q2="NO SE COBRA DOMICILIO"</formula>
    </cfRule>
    <cfRule type="expression" dxfId="448" priority="5" stopIfTrue="1">
      <formula>$Q2="GARANTIA"</formula>
    </cfRule>
    <cfRule type="expression" dxfId="447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72.5" x14ac:dyDescent="0.35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9" x14ac:dyDescent="0.35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9" x14ac:dyDescent="0.35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9" x14ac:dyDescent="0.35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35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43.5" x14ac:dyDescent="0.35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35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35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9" x14ac:dyDescent="0.35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3.5" x14ac:dyDescent="0.35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101.5" x14ac:dyDescent="0.35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101.5" x14ac:dyDescent="0.35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8" x14ac:dyDescent="0.35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3.5" x14ac:dyDescent="0.35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410" priority="19" stopIfTrue="1">
      <formula>$Q2="YA RELACIONADO"</formula>
    </cfRule>
    <cfRule type="expression" dxfId="409" priority="20" stopIfTrue="1">
      <formula>$Q2="COTIZACIÓN"</formula>
    </cfRule>
    <cfRule type="expression" dxfId="408" priority="21" stopIfTrue="1">
      <formula>$Q2="NO PAGARON DOMICILIO"</formula>
    </cfRule>
    <cfRule type="expression" dxfId="407" priority="22" stopIfTrue="1">
      <formula>$Q2="NO SE COBRA DOMICILIO"</formula>
    </cfRule>
    <cfRule type="expression" dxfId="406" priority="23" stopIfTrue="1">
      <formula>$Q2="GARANTIA"</formula>
    </cfRule>
    <cfRule type="expression" dxfId="405" priority="24" stopIfTrue="1">
      <formula>$Q2="CANCELADO"</formula>
    </cfRule>
  </conditionalFormatting>
  <conditionalFormatting sqref="S13:S15">
    <cfRule type="expression" dxfId="404" priority="1" stopIfTrue="1">
      <formula>$Q13="YA RELACIONADO"</formula>
    </cfRule>
    <cfRule type="expression" dxfId="403" priority="2" stopIfTrue="1">
      <formula>$Q13="COTIZACIÓN"</formula>
    </cfRule>
    <cfRule type="expression" dxfId="402" priority="3" stopIfTrue="1">
      <formula>$Q13="NO PAGARON DOMICILIO"</formula>
    </cfRule>
    <cfRule type="expression" dxfId="401" priority="4" stopIfTrue="1">
      <formula>$Q13="NO SE COBRA DOMICILIO"</formula>
    </cfRule>
    <cfRule type="expression" dxfId="400" priority="5" stopIfTrue="1">
      <formula>$Q13="GARANTIA"</formula>
    </cfRule>
    <cfRule type="expression" dxfId="399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J4" zoomScale="76" zoomScaleNormal="100" workbookViewId="0">
      <selection activeCell="T9" sqref="T9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101.5" x14ac:dyDescent="0.35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101.5" x14ac:dyDescent="0.35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9" x14ac:dyDescent="0.35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3.5" x14ac:dyDescent="0.35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3.5" x14ac:dyDescent="0.35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9" x14ac:dyDescent="0.35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8" x14ac:dyDescent="0.35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9" x14ac:dyDescent="0.35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9" x14ac:dyDescent="0.35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35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35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119</v>
      </c>
      <c r="E41" s="15"/>
      <c r="F41" s="37"/>
      <c r="G41" s="6"/>
      <c r="S41" s="15">
        <f>SUBTOTAL(103,Tabla1456[[NOTAS ]])</f>
        <v>12</v>
      </c>
    </row>
  </sheetData>
  <conditionalFormatting sqref="A2">
    <cfRule type="expression" dxfId="360" priority="36" stopIfTrue="1">
      <formula>$Q2="CANCELADO"</formula>
    </cfRule>
    <cfRule type="expression" dxfId="359" priority="35" stopIfTrue="1">
      <formula>$Q2="GARANTIA"</formula>
    </cfRule>
    <cfRule type="expression" dxfId="358" priority="34" stopIfTrue="1">
      <formula>$Q2="NO SE COBRA DOMICILIO"</formula>
    </cfRule>
    <cfRule type="expression" dxfId="357" priority="33" stopIfTrue="1">
      <formula>$Q2="NO PAGARON DOMICILIO"</formula>
    </cfRule>
    <cfRule type="expression" dxfId="356" priority="32" stopIfTrue="1">
      <formula>$Q2="COTIZACIÓN"</formula>
    </cfRule>
    <cfRule type="expression" dxfId="355" priority="31" stopIfTrue="1">
      <formula>$Q2="YA RELACIONADO"</formula>
    </cfRule>
  </conditionalFormatting>
  <conditionalFormatting sqref="B2">
    <cfRule type="expression" dxfId="354" priority="19" stopIfTrue="1">
      <formula>$Q2="YA RELACIONADO"</formula>
    </cfRule>
    <cfRule type="expression" dxfId="353" priority="24" stopIfTrue="1">
      <formula>$Q2="CANCELADO"</formula>
    </cfRule>
    <cfRule type="expression" dxfId="352" priority="23" stopIfTrue="1">
      <formula>$Q2="GARANTIA"</formula>
    </cfRule>
    <cfRule type="expression" dxfId="351" priority="22" stopIfTrue="1">
      <formula>$Q2="NO SE COBRA DOMICILIO"</formula>
    </cfRule>
    <cfRule type="expression" dxfId="350" priority="21" stopIfTrue="1">
      <formula>$Q2="NO PAGARON DOMICILIO"</formula>
    </cfRule>
    <cfRule type="expression" dxfId="349" priority="20" stopIfTrue="1">
      <formula>$Q2="COTIZACIÓN"</formula>
    </cfRule>
  </conditionalFormatting>
  <conditionalFormatting sqref="C2">
    <cfRule type="expression" dxfId="348" priority="13" stopIfTrue="1">
      <formula>$Q2="YA RELACIONADO"</formula>
    </cfRule>
    <cfRule type="expression" dxfId="347" priority="14" stopIfTrue="1">
      <formula>$Q2="COTIZACIÓN"</formula>
    </cfRule>
    <cfRule type="expression" dxfId="346" priority="15" stopIfTrue="1">
      <formula>$Q2="NO PAGARON DOMICILIO"</formula>
    </cfRule>
    <cfRule type="expression" dxfId="345" priority="16" stopIfTrue="1">
      <formula>$Q2="NO SE COBRA DOMICILIO"</formula>
    </cfRule>
    <cfRule type="expression" dxfId="344" priority="17" stopIfTrue="1">
      <formula>$Q2="GARANTIA"</formula>
    </cfRule>
    <cfRule type="expression" dxfId="343" priority="18" stopIfTrue="1">
      <formula>$Q2="CANCELADO"</formula>
    </cfRule>
  </conditionalFormatting>
  <conditionalFormatting sqref="D2 F2:S2 A3:S4 A5:R5 A6:S41">
    <cfRule type="expression" dxfId="342" priority="42" stopIfTrue="1">
      <formula>$Q2="CANCELADO"</formula>
    </cfRule>
    <cfRule type="expression" dxfId="341" priority="37" stopIfTrue="1">
      <formula>$Q2="YA RELACIONADO"</formula>
    </cfRule>
    <cfRule type="expression" dxfId="340" priority="38" stopIfTrue="1">
      <formula>$Q2="COTIZACIÓN"</formula>
    </cfRule>
    <cfRule type="expression" dxfId="339" priority="39" stopIfTrue="1">
      <formula>$Q2="NO PAGARON DOMICILIO"</formula>
    </cfRule>
    <cfRule type="expression" dxfId="338" priority="40" stopIfTrue="1">
      <formula>$Q2="NO SE COBRA DOMICILIO"</formula>
    </cfRule>
    <cfRule type="expression" dxfId="337" priority="41" stopIfTrue="1">
      <formula>$Q2="GARANTIA"</formula>
    </cfRule>
  </conditionalFormatting>
  <conditionalFormatting sqref="E2">
    <cfRule type="expression" dxfId="336" priority="12" stopIfTrue="1">
      <formula>$Q2="CANCELADO"</formula>
    </cfRule>
    <cfRule type="expression" dxfId="335" priority="11" stopIfTrue="1">
      <formula>$Q2="GARANTIA"</formula>
    </cfRule>
    <cfRule type="expression" dxfId="334" priority="10" stopIfTrue="1">
      <formula>$Q2="NO SE COBRA DOMICILIO"</formula>
    </cfRule>
    <cfRule type="expression" dxfId="333" priority="9" stopIfTrue="1">
      <formula>$Q2="NO PAGARON DOMICILIO"</formula>
    </cfRule>
    <cfRule type="expression" dxfId="332" priority="8" stopIfTrue="1">
      <formula>$Q2="COTIZACIÓN"</formula>
    </cfRule>
    <cfRule type="expression" dxfId="331" priority="7" stopIfTrue="1">
      <formula>$Q2="YA RELACIONADO"</formula>
    </cfRule>
  </conditionalFormatting>
  <conditionalFormatting sqref="S5">
    <cfRule type="expression" dxfId="330" priority="6" stopIfTrue="1">
      <formula>$Q5="CANCELADO"</formula>
    </cfRule>
    <cfRule type="expression" dxfId="329" priority="5" stopIfTrue="1">
      <formula>$Q5="GARANTIA"</formula>
    </cfRule>
    <cfRule type="expression" dxfId="328" priority="4" stopIfTrue="1">
      <formula>$Q5="NO SE COBRA DOMICILIO"</formula>
    </cfRule>
    <cfRule type="expression" dxfId="327" priority="3" stopIfTrue="1">
      <formula>$Q5="NO PAGARON DOMICILIO"</formula>
    </cfRule>
    <cfRule type="expression" dxfId="326" priority="2" stopIfTrue="1">
      <formula>$Q5="COTIZACIÓN"</formula>
    </cfRule>
    <cfRule type="expression" dxfId="325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E22" zoomScaleNormal="100" workbookViewId="0">
      <selection activeCell="S24" sqref="S24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9" x14ac:dyDescent="0.35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9" x14ac:dyDescent="0.35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3.5" x14ac:dyDescent="0.35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8" x14ac:dyDescent="0.35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3.5" x14ac:dyDescent="0.35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3.5" x14ac:dyDescent="0.35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3.5" x14ac:dyDescent="0.35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3.5" x14ac:dyDescent="0.35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9" x14ac:dyDescent="0.35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9" x14ac:dyDescent="0.35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35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35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9" x14ac:dyDescent="0.35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9" x14ac:dyDescent="0.35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9" x14ac:dyDescent="0.35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3.5" x14ac:dyDescent="0.35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>
        <v>284177</v>
      </c>
      <c r="H24" s="14"/>
      <c r="I24" s="6"/>
      <c r="J24" s="6">
        <v>98800</v>
      </c>
      <c r="K24" s="6"/>
      <c r="L24" s="14" t="s">
        <v>19</v>
      </c>
      <c r="M24" s="6">
        <f t="shared" si="0"/>
        <v>284177</v>
      </c>
      <c r="N24" s="14" t="s">
        <v>29</v>
      </c>
      <c r="O24" s="6">
        <f t="shared" si="1"/>
        <v>71044.25</v>
      </c>
      <c r="P24" s="6">
        <f t="shared" si="2"/>
        <v>240888.5</v>
      </c>
      <c r="Q24" s="14" t="s">
        <v>20</v>
      </c>
      <c r="R24" s="2">
        <v>45910</v>
      </c>
      <c r="S24" s="14" t="s">
        <v>648</v>
      </c>
    </row>
    <row r="25" spans="1:19" ht="43.5" x14ac:dyDescent="0.35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119</v>
      </c>
      <c r="F42" s="13"/>
      <c r="H42" s="15"/>
      <c r="S42" s="15">
        <f>SUBTOTAL(103,Tabla14567[[NOTAS ]])</f>
        <v>19</v>
      </c>
    </row>
  </sheetData>
  <conditionalFormatting sqref="A2:S42">
    <cfRule type="expression" dxfId="287" priority="1" stopIfTrue="1">
      <formula>$Q2="YA RELACIONADO"</formula>
    </cfRule>
    <cfRule type="expression" dxfId="286" priority="2" stopIfTrue="1">
      <formula>$Q2="COTIZACIÓN"</formula>
    </cfRule>
    <cfRule type="expression" dxfId="285" priority="3" stopIfTrue="1">
      <formula>$Q2="NO PAGARON DOMICILIO"</formula>
    </cfRule>
    <cfRule type="expression" dxfId="284" priority="4" stopIfTrue="1">
      <formula>$Q2="NO SE COBRA DOMICILIO"</formula>
    </cfRule>
    <cfRule type="expression" dxfId="283" priority="5" stopIfTrue="1">
      <formula>$Q2="GARANTIA"</formula>
    </cfRule>
    <cfRule type="expression" dxfId="282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zoomScaleNormal="100" workbookViewId="0">
      <selection activeCell="S15" sqref="S15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3.5" x14ac:dyDescent="0.35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9" x14ac:dyDescent="0.35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9" x14ac:dyDescent="0.35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465</v>
      </c>
      <c r="C9" s="14" t="s">
        <v>466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9" x14ac:dyDescent="0.35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72.5" x14ac:dyDescent="0.35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9" x14ac:dyDescent="0.35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8" x14ac:dyDescent="0.35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35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9" x14ac:dyDescent="0.35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>
        <v>1539605</v>
      </c>
      <c r="H15" s="14"/>
      <c r="I15" s="17"/>
      <c r="J15" s="17"/>
      <c r="K15" s="6"/>
      <c r="L15" s="14" t="s">
        <v>19</v>
      </c>
      <c r="M15" s="6">
        <f t="shared" si="0"/>
        <v>1539605</v>
      </c>
      <c r="N15" s="14" t="s">
        <v>29</v>
      </c>
      <c r="O15" s="6">
        <f t="shared" si="1"/>
        <v>384901.25</v>
      </c>
      <c r="P15" s="6">
        <f t="shared" si="2"/>
        <v>769802.5</v>
      </c>
      <c r="Q15" s="14" t="s">
        <v>20</v>
      </c>
      <c r="R15" s="2">
        <v>45905</v>
      </c>
      <c r="S15" s="14" t="s">
        <v>642</v>
      </c>
    </row>
    <row r="16" spans="1:30" x14ac:dyDescent="0.35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3.5" x14ac:dyDescent="0.35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72.5" x14ac:dyDescent="0.35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35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114041</v>
      </c>
      <c r="G20" s="17"/>
      <c r="H20" s="14"/>
      <c r="I20" s="17"/>
      <c r="J20" s="17">
        <v>22800</v>
      </c>
      <c r="K20" s="6"/>
      <c r="L20" s="14" t="s">
        <v>19</v>
      </c>
      <c r="M20" s="6">
        <f t="shared" si="0"/>
        <v>114041</v>
      </c>
      <c r="N20" s="14" t="s">
        <v>21</v>
      </c>
      <c r="O20" s="6">
        <f t="shared" si="1"/>
        <v>57020.5</v>
      </c>
      <c r="P20" s="6">
        <f t="shared" si="2"/>
        <v>79820.5</v>
      </c>
      <c r="Q20" s="14" t="s">
        <v>20</v>
      </c>
      <c r="R20" s="2">
        <v>45890</v>
      </c>
      <c r="S20" s="14" t="s">
        <v>590</v>
      </c>
    </row>
    <row r="21" spans="1:19" ht="58" x14ac:dyDescent="0.35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9" x14ac:dyDescent="0.35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>
        <v>427163</v>
      </c>
      <c r="H22" s="14"/>
      <c r="I22" s="17"/>
      <c r="J22" s="17"/>
      <c r="K22" s="6"/>
      <c r="L22" s="14" t="s">
        <v>19</v>
      </c>
      <c r="M22" s="6">
        <f t="shared" si="0"/>
        <v>427163</v>
      </c>
      <c r="N22" s="14" t="s">
        <v>29</v>
      </c>
      <c r="O22" s="6">
        <f t="shared" si="1"/>
        <v>106790.75</v>
      </c>
      <c r="P22" s="6">
        <f t="shared" si="2"/>
        <v>213581.5</v>
      </c>
      <c r="Q22" s="14" t="s">
        <v>20</v>
      </c>
      <c r="R22" s="2">
        <v>45875</v>
      </c>
      <c r="S22" s="14" t="s">
        <v>591</v>
      </c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G41" s="18"/>
      <c r="H41" s="15"/>
      <c r="I41" s="18"/>
      <c r="S41" s="15">
        <f>SUBTOTAL(103,Tabla145678[[NOTAS ]])</f>
        <v>17</v>
      </c>
    </row>
  </sheetData>
  <conditionalFormatting sqref="A2:S41">
    <cfRule type="expression" dxfId="243" priority="1" stopIfTrue="1">
      <formula>$Q2="YA RELACIONADO"</formula>
    </cfRule>
    <cfRule type="expression" dxfId="242" priority="2" stopIfTrue="1">
      <formula>$Q2="COTIZACIÓN"</formula>
    </cfRule>
    <cfRule type="expression" dxfId="241" priority="3" stopIfTrue="1">
      <formula>$Q2="NO PAGARON DOMICILIO"</formula>
    </cfRule>
    <cfRule type="expression" dxfId="240" priority="4" stopIfTrue="1">
      <formula>$Q2="NO SE COBRA DOMICILIO"</formula>
    </cfRule>
    <cfRule type="expression" dxfId="239" priority="5" stopIfTrue="1">
      <formula>$Q2="GARANTIA"</formula>
    </cfRule>
    <cfRule type="expression" dxfId="238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opLeftCell="S22" zoomScaleNormal="100" workbookViewId="0">
      <selection activeCell="S26" sqref="S26"/>
    </sheetView>
  </sheetViews>
  <sheetFormatPr baseColWidth="10" defaultColWidth="10.7265625" defaultRowHeight="14.5" x14ac:dyDescent="0.35"/>
  <cols>
    <col min="1" max="1" width="28" style="3" customWidth="1"/>
    <col min="2" max="2" width="26.90625" style="15" customWidth="1"/>
    <col min="3" max="3" width="18.81640625" style="15" customWidth="1"/>
    <col min="4" max="4" width="17.1796875" style="1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style="1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65.26953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4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4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4"/>
      <c r="I3" s="6"/>
      <c r="J3" s="6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ht="29" x14ac:dyDescent="0.35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4"/>
      <c r="I4" s="6"/>
      <c r="J4" s="6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9" x14ac:dyDescent="0.35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4"/>
      <c r="I5" s="6"/>
      <c r="J5" s="6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9" x14ac:dyDescent="0.35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4"/>
      <c r="I6" s="6"/>
      <c r="J6" s="6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72.5" x14ac:dyDescent="0.35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/>
      <c r="H7" s="14"/>
      <c r="I7" s="6"/>
      <c r="J7" s="6"/>
      <c r="K7" s="6"/>
      <c r="L7" s="14" t="s">
        <v>19</v>
      </c>
      <c r="M7" s="6">
        <f t="shared" si="0"/>
        <v>0</v>
      </c>
      <c r="N7" s="14" t="s">
        <v>21</v>
      </c>
      <c r="O7" s="6">
        <f t="shared" si="1"/>
        <v>0</v>
      </c>
      <c r="P7" s="6">
        <f t="shared" si="2"/>
        <v>0</v>
      </c>
      <c r="Q7" s="14" t="s">
        <v>50</v>
      </c>
      <c r="R7" s="2"/>
      <c r="S7" s="14"/>
      <c r="AC7" s="14" t="s">
        <v>50</v>
      </c>
    </row>
    <row r="8" spans="1:30" ht="29" x14ac:dyDescent="0.35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4"/>
      <c r="I8" s="6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58" x14ac:dyDescent="0.35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>
        <v>1431537</v>
      </c>
      <c r="H9" s="14"/>
      <c r="I9" s="6"/>
      <c r="J9" s="6">
        <v>300200</v>
      </c>
      <c r="K9" s="6"/>
      <c r="L9" s="14" t="s">
        <v>19</v>
      </c>
      <c r="M9" s="6">
        <f t="shared" si="0"/>
        <v>1431537</v>
      </c>
      <c r="N9" s="14" t="s">
        <v>29</v>
      </c>
      <c r="O9" s="6">
        <f t="shared" si="1"/>
        <v>357884.25</v>
      </c>
      <c r="P9" s="6">
        <f t="shared" si="2"/>
        <v>1015968.5</v>
      </c>
      <c r="Q9" s="14" t="s">
        <v>20</v>
      </c>
      <c r="R9" s="2">
        <v>45897</v>
      </c>
      <c r="S9" s="14" t="s">
        <v>632</v>
      </c>
    </row>
    <row r="10" spans="1:30" ht="29" x14ac:dyDescent="0.35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4"/>
      <c r="I10" s="6"/>
      <c r="J10" s="6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35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4"/>
      <c r="I11" s="6"/>
      <c r="J11" s="6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ht="43.5" x14ac:dyDescent="0.35">
      <c r="A12" s="2">
        <v>45884</v>
      </c>
      <c r="B12" s="14" t="s">
        <v>578</v>
      </c>
      <c r="C12" s="14" t="s">
        <v>575</v>
      </c>
      <c r="D12" s="14" t="s">
        <v>576</v>
      </c>
      <c r="E12" s="14" t="s">
        <v>577</v>
      </c>
      <c r="G12" s="6"/>
      <c r="H12" s="14"/>
      <c r="I12" s="6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2"/>
      <c r="S12" s="14"/>
    </row>
    <row r="13" spans="1:30" x14ac:dyDescent="0.35">
      <c r="A13" s="2">
        <v>45884</v>
      </c>
      <c r="B13" s="14" t="s">
        <v>579</v>
      </c>
      <c r="C13" s="14"/>
      <c r="D13" s="14">
        <v>501</v>
      </c>
      <c r="E13" s="14" t="s">
        <v>580</v>
      </c>
      <c r="G13" s="6">
        <v>70000</v>
      </c>
      <c r="H13" s="14"/>
      <c r="I13" s="6"/>
      <c r="J13" s="6"/>
      <c r="K13" s="6"/>
      <c r="L13" s="14" t="s">
        <v>26</v>
      </c>
      <c r="M13" s="6">
        <f t="shared" si="0"/>
        <v>70000</v>
      </c>
      <c r="N13" s="14" t="s">
        <v>21</v>
      </c>
      <c r="O13" s="6">
        <f t="shared" si="1"/>
        <v>35000</v>
      </c>
      <c r="P13" s="6">
        <f t="shared" si="2"/>
        <v>35000</v>
      </c>
      <c r="Q13" s="14"/>
      <c r="R13" s="2"/>
      <c r="S13" s="14"/>
    </row>
    <row r="14" spans="1:30" ht="29" x14ac:dyDescent="0.35">
      <c r="A14" s="2">
        <v>45888</v>
      </c>
      <c r="B14" s="14" t="s">
        <v>626</v>
      </c>
      <c r="C14" s="14" t="s">
        <v>581</v>
      </c>
      <c r="D14" s="14" t="s">
        <v>557</v>
      </c>
      <c r="E14" s="14" t="s">
        <v>582</v>
      </c>
      <c r="G14" s="6">
        <v>385667</v>
      </c>
      <c r="H14" s="14"/>
      <c r="I14" s="6"/>
      <c r="J14" s="6"/>
      <c r="K14" s="6"/>
      <c r="L14" s="14" t="s">
        <v>19</v>
      </c>
      <c r="M14" s="6">
        <f t="shared" si="0"/>
        <v>385667</v>
      </c>
      <c r="N14" s="14" t="s">
        <v>29</v>
      </c>
      <c r="O14" s="6">
        <f t="shared" si="1"/>
        <v>96416.75</v>
      </c>
      <c r="P14" s="6">
        <f t="shared" si="2"/>
        <v>192833.5</v>
      </c>
      <c r="Q14" s="14" t="s">
        <v>20</v>
      </c>
      <c r="R14" s="2">
        <v>45901</v>
      </c>
      <c r="S14" s="14" t="s">
        <v>623</v>
      </c>
    </row>
    <row r="15" spans="1:30" x14ac:dyDescent="0.35">
      <c r="A15" s="2">
        <v>45888</v>
      </c>
      <c r="B15" s="14" t="s">
        <v>583</v>
      </c>
      <c r="C15" s="14"/>
      <c r="D15" s="14" t="s">
        <v>31</v>
      </c>
      <c r="E15" s="14" t="s">
        <v>584</v>
      </c>
      <c r="G15" s="6"/>
      <c r="H15" s="14"/>
      <c r="I15" s="6"/>
      <c r="J15" s="6"/>
      <c r="K15" s="6"/>
      <c r="L15" s="14" t="s">
        <v>19</v>
      </c>
      <c r="M15" s="6">
        <f t="shared" si="0"/>
        <v>0</v>
      </c>
      <c r="N15" s="14" t="s">
        <v>21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ht="29" x14ac:dyDescent="0.35">
      <c r="A16" s="2">
        <v>45888</v>
      </c>
      <c r="B16" s="14" t="s">
        <v>585</v>
      </c>
      <c r="C16" s="14"/>
      <c r="D16" s="14" t="s">
        <v>31</v>
      </c>
      <c r="E16" s="14" t="s">
        <v>586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45890</v>
      </c>
      <c r="B17" s="14" t="s">
        <v>587</v>
      </c>
      <c r="C17" s="14" t="s">
        <v>588</v>
      </c>
      <c r="D17" s="14" t="s">
        <v>557</v>
      </c>
      <c r="E17" s="14" t="s">
        <v>589</v>
      </c>
      <c r="F17" s="7">
        <v>80000</v>
      </c>
      <c r="G17" s="6"/>
      <c r="H17" s="14"/>
      <c r="I17" s="6"/>
      <c r="J17" s="6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ht="29" x14ac:dyDescent="0.35">
      <c r="A18" s="2">
        <v>45890</v>
      </c>
      <c r="B18" s="14" t="s">
        <v>284</v>
      </c>
      <c r="C18" s="14" t="s">
        <v>592</v>
      </c>
      <c r="D18" s="14" t="s">
        <v>111</v>
      </c>
      <c r="E18" s="14" t="s">
        <v>593</v>
      </c>
      <c r="F18" s="7">
        <v>80000</v>
      </c>
      <c r="G18" s="6"/>
      <c r="H18" s="14"/>
      <c r="I18" s="6"/>
      <c r="J18" s="6"/>
      <c r="K18" s="6"/>
      <c r="L18" s="14" t="s">
        <v>26</v>
      </c>
      <c r="M18" s="6">
        <f t="shared" si="0"/>
        <v>80000</v>
      </c>
      <c r="N18" s="14" t="s">
        <v>21</v>
      </c>
      <c r="O18" s="6">
        <f t="shared" si="1"/>
        <v>40000</v>
      </c>
      <c r="P18" s="6">
        <f t="shared" si="2"/>
        <v>40000</v>
      </c>
      <c r="Q18" s="14" t="s">
        <v>20</v>
      </c>
      <c r="R18" s="2">
        <v>45890</v>
      </c>
      <c r="S18" s="14" t="s">
        <v>594</v>
      </c>
    </row>
    <row r="19" spans="1:19" ht="29" x14ac:dyDescent="0.35">
      <c r="A19" s="2">
        <v>45891</v>
      </c>
      <c r="B19" s="14" t="s">
        <v>595</v>
      </c>
      <c r="C19" s="14" t="s">
        <v>596</v>
      </c>
      <c r="D19" s="14" t="s">
        <v>557</v>
      </c>
      <c r="E19" s="14" t="s">
        <v>597</v>
      </c>
      <c r="G19" s="6"/>
      <c r="H19" s="14"/>
      <c r="I19" s="6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 t="s">
        <v>33</v>
      </c>
      <c r="R19" s="2"/>
      <c r="S19" s="14"/>
    </row>
    <row r="20" spans="1:19" ht="29" x14ac:dyDescent="0.35">
      <c r="A20" s="2">
        <v>45894</v>
      </c>
      <c r="B20" s="14" t="s">
        <v>598</v>
      </c>
      <c r="C20" s="14"/>
      <c r="D20" s="14" t="s">
        <v>599</v>
      </c>
      <c r="E20" s="14" t="s">
        <v>600</v>
      </c>
      <c r="F20" s="7">
        <v>80000</v>
      </c>
      <c r="G20" s="6"/>
      <c r="H20" s="14"/>
      <c r="I20" s="6"/>
      <c r="J20" s="6"/>
      <c r="K20" s="6"/>
      <c r="L20" s="14" t="s">
        <v>19</v>
      </c>
      <c r="M20" s="6">
        <f t="shared" si="0"/>
        <v>80000</v>
      </c>
      <c r="N20" s="14" t="s">
        <v>21</v>
      </c>
      <c r="O20" s="6">
        <f t="shared" si="1"/>
        <v>40000</v>
      </c>
      <c r="P20" s="6">
        <f t="shared" si="2"/>
        <v>40000</v>
      </c>
      <c r="Q20" s="14" t="s">
        <v>20</v>
      </c>
      <c r="R20" s="2">
        <v>45894</v>
      </c>
      <c r="S20" s="14" t="s">
        <v>601</v>
      </c>
    </row>
    <row r="21" spans="1:19" ht="43.5" x14ac:dyDescent="0.35">
      <c r="A21" s="2">
        <v>45895</v>
      </c>
      <c r="B21" s="14" t="s">
        <v>602</v>
      </c>
      <c r="C21" s="14" t="s">
        <v>603</v>
      </c>
      <c r="D21" s="14" t="s">
        <v>604</v>
      </c>
      <c r="E21" s="14" t="s">
        <v>605</v>
      </c>
      <c r="G21" s="6"/>
      <c r="H21" s="14"/>
      <c r="I21" s="6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39</v>
      </c>
      <c r="R21" s="2"/>
      <c r="S21" s="14"/>
    </row>
    <row r="22" spans="1:19" ht="58" x14ac:dyDescent="0.35">
      <c r="A22" s="2">
        <v>45895</v>
      </c>
      <c r="B22" s="14" t="s">
        <v>606</v>
      </c>
      <c r="C22" s="14" t="s">
        <v>607</v>
      </c>
      <c r="D22" s="14" t="s">
        <v>111</v>
      </c>
      <c r="E22" s="14" t="s">
        <v>608</v>
      </c>
      <c r="G22" s="6">
        <v>798286</v>
      </c>
      <c r="H22" s="14" t="s">
        <v>609</v>
      </c>
      <c r="I22" s="6">
        <v>62000</v>
      </c>
      <c r="J22" s="6"/>
      <c r="K22" s="6"/>
      <c r="L22" s="14" t="s">
        <v>19</v>
      </c>
      <c r="M22" s="6">
        <f t="shared" si="0"/>
        <v>736286</v>
      </c>
      <c r="N22" s="14" t="s">
        <v>21</v>
      </c>
      <c r="O22" s="6">
        <f t="shared" si="1"/>
        <v>368143</v>
      </c>
      <c r="P22" s="6">
        <f t="shared" si="2"/>
        <v>368143</v>
      </c>
      <c r="Q22" s="14" t="s">
        <v>20</v>
      </c>
      <c r="R22" s="2">
        <v>45911</v>
      </c>
      <c r="S22" s="14" t="s">
        <v>656</v>
      </c>
    </row>
    <row r="23" spans="1:19" ht="58" x14ac:dyDescent="0.35">
      <c r="A23" s="2">
        <v>45896</v>
      </c>
      <c r="B23" s="14" t="s">
        <v>610</v>
      </c>
      <c r="C23" s="14" t="s">
        <v>612</v>
      </c>
      <c r="D23" s="14" t="s">
        <v>611</v>
      </c>
      <c r="E23" s="14" t="s">
        <v>613</v>
      </c>
      <c r="G23" s="6">
        <v>427653</v>
      </c>
      <c r="H23" s="14" t="s">
        <v>614</v>
      </c>
      <c r="I23" s="6">
        <v>22800</v>
      </c>
      <c r="J23" s="6"/>
      <c r="K23" s="6"/>
      <c r="L23" s="14" t="s">
        <v>19</v>
      </c>
      <c r="M23" s="6">
        <f t="shared" si="0"/>
        <v>404853</v>
      </c>
      <c r="N23" s="14" t="s">
        <v>21</v>
      </c>
      <c r="O23" s="6">
        <f t="shared" si="1"/>
        <v>202426.5</v>
      </c>
      <c r="P23" s="6">
        <f t="shared" si="2"/>
        <v>202426.5</v>
      </c>
      <c r="Q23" s="14" t="s">
        <v>20</v>
      </c>
      <c r="R23" s="2">
        <v>45901</v>
      </c>
      <c r="S23" s="14" t="s">
        <v>622</v>
      </c>
    </row>
    <row r="24" spans="1:19" ht="29" x14ac:dyDescent="0.35">
      <c r="A24" s="2">
        <v>45898</v>
      </c>
      <c r="B24" s="14" t="s">
        <v>615</v>
      </c>
      <c r="C24" s="14" t="s">
        <v>616</v>
      </c>
      <c r="D24" s="14" t="s">
        <v>31</v>
      </c>
      <c r="E24" s="14" t="s">
        <v>617</v>
      </c>
      <c r="F24" s="7">
        <v>80000</v>
      </c>
      <c r="G24" s="6"/>
      <c r="H24" s="14"/>
      <c r="I24" s="6"/>
      <c r="J24" s="6">
        <v>19500</v>
      </c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59500</v>
      </c>
      <c r="Q24" s="14" t="s">
        <v>20</v>
      </c>
      <c r="R24" s="2">
        <v>45901</v>
      </c>
      <c r="S24" s="14" t="s">
        <v>633</v>
      </c>
    </row>
    <row r="25" spans="1:19" ht="29" x14ac:dyDescent="0.35">
      <c r="A25" s="2">
        <v>45898</v>
      </c>
      <c r="B25" s="14" t="s">
        <v>618</v>
      </c>
      <c r="C25" s="14" t="s">
        <v>619</v>
      </c>
      <c r="D25" s="14" t="s">
        <v>636</v>
      </c>
      <c r="E25" s="14" t="s">
        <v>620</v>
      </c>
      <c r="F25" s="7">
        <v>80000</v>
      </c>
      <c r="G25" s="6"/>
      <c r="H25" s="14"/>
      <c r="I25" s="6"/>
      <c r="J25" s="6"/>
      <c r="K25" s="6"/>
      <c r="L25" s="14" t="s">
        <v>26</v>
      </c>
      <c r="M25" s="6">
        <f t="shared" si="0"/>
        <v>80000</v>
      </c>
      <c r="N25" s="14" t="s">
        <v>21</v>
      </c>
      <c r="O25" s="6">
        <f t="shared" si="1"/>
        <v>40000</v>
      </c>
      <c r="P25" s="6">
        <f t="shared" si="2"/>
        <v>40000</v>
      </c>
      <c r="Q25" s="14" t="s">
        <v>20</v>
      </c>
      <c r="R25" s="2">
        <v>45901</v>
      </c>
      <c r="S25" s="14" t="s">
        <v>633</v>
      </c>
    </row>
    <row r="26" spans="1:19" ht="29" x14ac:dyDescent="0.35">
      <c r="A26" s="2">
        <v>45898</v>
      </c>
      <c r="B26" s="14" t="s">
        <v>625</v>
      </c>
      <c r="C26" s="14" t="s">
        <v>624</v>
      </c>
      <c r="D26" s="14" t="s">
        <v>557</v>
      </c>
      <c r="E26" s="14" t="s">
        <v>621</v>
      </c>
      <c r="G26" s="6">
        <v>300000</v>
      </c>
      <c r="H26" s="14"/>
      <c r="I26" s="6"/>
      <c r="J26" s="6"/>
      <c r="K26" s="6"/>
      <c r="L26" s="14" t="s">
        <v>19</v>
      </c>
      <c r="M26" s="6">
        <f t="shared" si="0"/>
        <v>300000</v>
      </c>
      <c r="N26" s="14" t="s">
        <v>21</v>
      </c>
      <c r="O26" s="6">
        <f t="shared" si="1"/>
        <v>150000</v>
      </c>
      <c r="P26" s="6">
        <f t="shared" si="2"/>
        <v>150000</v>
      </c>
      <c r="Q26" s="14" t="s">
        <v>20</v>
      </c>
      <c r="R26" s="2">
        <v>45915</v>
      </c>
      <c r="S26" s="14" t="s">
        <v>665</v>
      </c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S41" s="15">
        <f>SUBTOTAL(103,Tabla1456789[[NOTAS ]])</f>
        <v>11</v>
      </c>
    </row>
  </sheetData>
  <conditionalFormatting sqref="A2:S41">
    <cfRule type="expression" dxfId="199" priority="1" stopIfTrue="1">
      <formula>$Q2="YA RELACIONADO"</formula>
    </cfRule>
    <cfRule type="expression" dxfId="198" priority="2" stopIfTrue="1">
      <formula>$Q2="COTIZACIÓN"</formula>
    </cfRule>
    <cfRule type="expression" dxfId="197" priority="3" stopIfTrue="1">
      <formula>$Q2="NO PAGARON DOMICILIO"</formula>
    </cfRule>
    <cfRule type="expression" dxfId="196" priority="4" stopIfTrue="1">
      <formula>$Q2="NO SE COBRA DOMICILIO"</formula>
    </cfRule>
    <cfRule type="expression" dxfId="195" priority="5" stopIfTrue="1">
      <formula>$Q2="GARANTIA"</formula>
    </cfRule>
    <cfRule type="expression" dxfId="194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abSelected="1" topLeftCell="N5" zoomScaleNormal="100" workbookViewId="0">
      <selection activeCell="R11" sqref="R10:R11"/>
    </sheetView>
  </sheetViews>
  <sheetFormatPr baseColWidth="10" defaultColWidth="10.7265625" defaultRowHeight="14.5" x14ac:dyDescent="0.35"/>
  <cols>
    <col min="1" max="1" width="30.90625" style="3" customWidth="1"/>
    <col min="2" max="2" width="27.7265625" style="15" customWidth="1"/>
    <col min="3" max="3" width="22.6328125" style="15" customWidth="1"/>
    <col min="4" max="4" width="13.7265625" customWidth="1"/>
    <col min="5" max="5" width="51.6328125" style="15" customWidth="1"/>
    <col min="6" max="6" width="17.08984375" style="7" customWidth="1"/>
    <col min="7" max="7" width="16.36328125" style="18" customWidth="1"/>
    <col min="8" max="8" width="43.8164062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50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17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45902</v>
      </c>
      <c r="B2" s="14" t="s">
        <v>627</v>
      </c>
      <c r="C2" s="14" t="s">
        <v>628</v>
      </c>
      <c r="D2" s="1" t="s">
        <v>629</v>
      </c>
      <c r="E2" s="14" t="s">
        <v>630</v>
      </c>
      <c r="G2" s="17">
        <v>380000</v>
      </c>
      <c r="H2" s="14" t="s">
        <v>631</v>
      </c>
      <c r="I2" s="17">
        <v>69100</v>
      </c>
      <c r="J2" s="17">
        <v>75200</v>
      </c>
      <c r="K2" s="6"/>
      <c r="L2" s="14" t="s">
        <v>26</v>
      </c>
      <c r="M2" s="6">
        <f t="shared" ref="M2:M40" si="0">(F2+G2-I2-K2)</f>
        <v>310900</v>
      </c>
      <c r="N2" s="14" t="s">
        <v>21</v>
      </c>
      <c r="O2" s="6">
        <f t="shared" ref="O2:O40" si="1">IF(N2="X25%",M2*0.25,IF(N2="X50%",M2/2,""))</f>
        <v>155450</v>
      </c>
      <c r="P2" s="6">
        <f t="shared" ref="P2:P40" si="2">(M2/2+J2)</f>
        <v>230650</v>
      </c>
      <c r="Q2" s="14" t="s">
        <v>20</v>
      </c>
      <c r="R2" s="2">
        <v>45902</v>
      </c>
      <c r="S2" s="14" t="s">
        <v>634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45904</v>
      </c>
      <c r="B3" s="14" t="s">
        <v>635</v>
      </c>
      <c r="C3" s="14" t="s">
        <v>637</v>
      </c>
      <c r="D3" s="1" t="s">
        <v>636</v>
      </c>
      <c r="E3" s="14" t="s">
        <v>638</v>
      </c>
      <c r="G3" s="17">
        <v>900000</v>
      </c>
      <c r="H3" s="14"/>
      <c r="I3" s="17"/>
      <c r="J3" s="17"/>
      <c r="K3" s="6"/>
      <c r="L3" s="14" t="s">
        <v>19</v>
      </c>
      <c r="M3" s="6">
        <f t="shared" si="0"/>
        <v>900000</v>
      </c>
      <c r="N3" s="14" t="s">
        <v>21</v>
      </c>
      <c r="O3" s="6">
        <f t="shared" si="1"/>
        <v>450000</v>
      </c>
      <c r="P3" s="6">
        <f t="shared" si="2"/>
        <v>450000</v>
      </c>
      <c r="Q3" s="14" t="s">
        <v>20</v>
      </c>
      <c r="R3" s="2">
        <v>45905</v>
      </c>
      <c r="S3" s="14" t="s">
        <v>643</v>
      </c>
      <c r="AC3" s="14" t="s">
        <v>33</v>
      </c>
    </row>
    <row r="4" spans="1:30" x14ac:dyDescent="0.35">
      <c r="A4" s="2">
        <v>45905</v>
      </c>
      <c r="B4" s="14" t="s">
        <v>639</v>
      </c>
      <c r="C4" s="14" t="s">
        <v>640</v>
      </c>
      <c r="D4" s="1" t="s">
        <v>219</v>
      </c>
      <c r="E4" s="14" t="s">
        <v>641</v>
      </c>
      <c r="G4" s="17"/>
      <c r="H4" s="14"/>
      <c r="I4" s="17"/>
      <c r="J4" s="17"/>
      <c r="K4" s="6"/>
      <c r="L4" s="14" t="s">
        <v>19</v>
      </c>
      <c r="M4" s="6">
        <f t="shared" si="0"/>
        <v>0</v>
      </c>
      <c r="N4" s="14" t="s">
        <v>21</v>
      </c>
      <c r="O4" s="6">
        <f t="shared" si="1"/>
        <v>0</v>
      </c>
      <c r="P4" s="6">
        <f t="shared" si="2"/>
        <v>0</v>
      </c>
      <c r="Q4" s="14" t="s">
        <v>50</v>
      </c>
      <c r="R4" s="2"/>
      <c r="S4" s="14"/>
      <c r="AC4" s="14" t="s">
        <v>35</v>
      </c>
    </row>
    <row r="5" spans="1:30" ht="43.5" x14ac:dyDescent="0.35">
      <c r="A5" s="2">
        <v>45909</v>
      </c>
      <c r="B5" s="14" t="s">
        <v>644</v>
      </c>
      <c r="C5" s="14" t="s">
        <v>645</v>
      </c>
      <c r="D5" s="1" t="s">
        <v>219</v>
      </c>
      <c r="E5" s="14" t="s">
        <v>646</v>
      </c>
      <c r="G5" s="17">
        <v>1197428</v>
      </c>
      <c r="H5" s="14" t="s">
        <v>647</v>
      </c>
      <c r="I5" s="17">
        <v>156400</v>
      </c>
      <c r="J5" s="17">
        <v>239400</v>
      </c>
      <c r="K5" s="6"/>
      <c r="L5" s="14" t="s">
        <v>19</v>
      </c>
      <c r="M5" s="6">
        <f t="shared" si="0"/>
        <v>1041028</v>
      </c>
      <c r="N5" s="14" t="s">
        <v>21</v>
      </c>
      <c r="O5" s="6">
        <f t="shared" si="1"/>
        <v>520514</v>
      </c>
      <c r="P5" s="6">
        <f t="shared" si="2"/>
        <v>759914</v>
      </c>
      <c r="Q5" s="14" t="s">
        <v>20</v>
      </c>
      <c r="R5" s="2">
        <v>45915</v>
      </c>
      <c r="S5" s="14" t="s">
        <v>666</v>
      </c>
      <c r="AC5" s="14" t="s">
        <v>39</v>
      </c>
    </row>
    <row r="6" spans="1:30" ht="43.5" x14ac:dyDescent="0.35">
      <c r="A6" s="2">
        <v>45911</v>
      </c>
      <c r="B6" s="14" t="s">
        <v>649</v>
      </c>
      <c r="C6" s="14" t="s">
        <v>650</v>
      </c>
      <c r="D6" s="1" t="s">
        <v>651</v>
      </c>
      <c r="E6" s="14" t="s">
        <v>652</v>
      </c>
      <c r="G6" s="17">
        <v>380000</v>
      </c>
      <c r="H6" s="14"/>
      <c r="I6" s="17"/>
      <c r="J6" s="17">
        <v>72200</v>
      </c>
      <c r="K6" s="6"/>
      <c r="L6" s="14" t="s">
        <v>26</v>
      </c>
      <c r="M6" s="6">
        <f t="shared" si="0"/>
        <v>380000</v>
      </c>
      <c r="N6" s="14" t="s">
        <v>21</v>
      </c>
      <c r="O6" s="6">
        <f t="shared" si="1"/>
        <v>190000</v>
      </c>
      <c r="P6" s="6">
        <f t="shared" si="2"/>
        <v>262200</v>
      </c>
      <c r="Q6" s="14" t="s">
        <v>20</v>
      </c>
      <c r="R6" s="2">
        <v>45911</v>
      </c>
      <c r="S6" s="14" t="s">
        <v>657</v>
      </c>
      <c r="AC6" s="14" t="s">
        <v>45</v>
      </c>
    </row>
    <row r="7" spans="1:30" ht="43.5" x14ac:dyDescent="0.35">
      <c r="A7" s="2">
        <v>45911</v>
      </c>
      <c r="B7" s="14" t="s">
        <v>653</v>
      </c>
      <c r="C7" s="14" t="s">
        <v>654</v>
      </c>
      <c r="D7" s="1" t="s">
        <v>31</v>
      </c>
      <c r="E7" s="14" t="s">
        <v>655</v>
      </c>
      <c r="G7" s="17">
        <v>160000</v>
      </c>
      <c r="H7" s="14"/>
      <c r="I7" s="17"/>
      <c r="J7" s="17"/>
      <c r="K7" s="6"/>
      <c r="L7" s="14" t="s">
        <v>26</v>
      </c>
      <c r="M7" s="6">
        <f t="shared" si="0"/>
        <v>160000</v>
      </c>
      <c r="N7" s="14" t="s">
        <v>21</v>
      </c>
      <c r="O7" s="6">
        <f t="shared" si="1"/>
        <v>80000</v>
      </c>
      <c r="P7" s="6">
        <f t="shared" si="2"/>
        <v>80000</v>
      </c>
      <c r="Q7" s="14" t="s">
        <v>20</v>
      </c>
      <c r="R7" s="2">
        <v>45911</v>
      </c>
      <c r="S7" s="14" t="s">
        <v>657</v>
      </c>
      <c r="AC7" s="14" t="s">
        <v>50</v>
      </c>
    </row>
    <row r="8" spans="1:30" x14ac:dyDescent="0.35">
      <c r="A8" s="2">
        <v>45912</v>
      </c>
      <c r="B8" s="14" t="s">
        <v>658</v>
      </c>
      <c r="C8" s="14" t="s">
        <v>659</v>
      </c>
      <c r="D8" s="1" t="s">
        <v>660</v>
      </c>
      <c r="E8" s="14" t="s">
        <v>667</v>
      </c>
      <c r="G8" s="17"/>
      <c r="H8" s="14"/>
      <c r="I8" s="17"/>
      <c r="J8" s="17"/>
      <c r="K8" s="6"/>
      <c r="L8" s="14"/>
      <c r="M8" s="6">
        <f>(F8+G8-I8-K8)</f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45915</v>
      </c>
      <c r="B9" s="14" t="s">
        <v>661</v>
      </c>
      <c r="C9" s="14" t="s">
        <v>662</v>
      </c>
      <c r="D9" s="1" t="s">
        <v>663</v>
      </c>
      <c r="E9" s="14" t="s">
        <v>664</v>
      </c>
      <c r="G9" s="17"/>
      <c r="H9" s="14"/>
      <c r="I9" s="17"/>
      <c r="J9" s="17"/>
      <c r="K9" s="6"/>
      <c r="L9" s="14" t="s">
        <v>19</v>
      </c>
      <c r="M9" s="6">
        <f t="shared" si="0"/>
        <v>0</v>
      </c>
      <c r="N9" s="14" t="s">
        <v>21</v>
      </c>
      <c r="O9" s="6">
        <f t="shared" si="1"/>
        <v>0</v>
      </c>
      <c r="P9" s="6">
        <f t="shared" si="2"/>
        <v>0</v>
      </c>
      <c r="Q9" s="14" t="s">
        <v>50</v>
      </c>
      <c r="R9" s="2"/>
      <c r="S9" s="14"/>
    </row>
    <row r="10" spans="1:30" ht="72.5" x14ac:dyDescent="0.35">
      <c r="A10" s="2">
        <v>45916</v>
      </c>
      <c r="B10" s="14" t="s">
        <v>658</v>
      </c>
      <c r="C10" s="14" t="s">
        <v>659</v>
      </c>
      <c r="D10" s="1" t="s">
        <v>660</v>
      </c>
      <c r="E10" s="14" t="s">
        <v>668</v>
      </c>
      <c r="G10" s="17">
        <v>1050000</v>
      </c>
      <c r="H10" s="14" t="s">
        <v>669</v>
      </c>
      <c r="I10" s="17">
        <v>298800</v>
      </c>
      <c r="J10" s="17"/>
      <c r="K10" s="6"/>
      <c r="L10" s="14" t="s">
        <v>26</v>
      </c>
      <c r="M10" s="6">
        <f t="shared" si="0"/>
        <v>751200</v>
      </c>
      <c r="N10" s="14" t="s">
        <v>21</v>
      </c>
      <c r="O10" s="6">
        <f t="shared" si="1"/>
        <v>375600</v>
      </c>
      <c r="P10" s="6">
        <f t="shared" si="2"/>
        <v>375600</v>
      </c>
      <c r="Q10" s="14" t="s">
        <v>20</v>
      </c>
      <c r="R10" s="2">
        <v>45916</v>
      </c>
      <c r="S10" s="14" t="s">
        <v>670</v>
      </c>
    </row>
    <row r="11" spans="1:30" x14ac:dyDescent="0.35">
      <c r="A11" s="2"/>
      <c r="B11" s="14"/>
      <c r="C11" s="14"/>
      <c r="D11" s="1"/>
      <c r="E11" s="14"/>
      <c r="G11" s="17"/>
      <c r="H11" s="14"/>
      <c r="I11" s="17"/>
      <c r="J11" s="17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4"/>
    </row>
    <row r="12" spans="1:30" x14ac:dyDescent="0.35">
      <c r="A12" s="2"/>
      <c r="B12" s="14"/>
      <c r="C12" s="14"/>
      <c r="D12" s="1"/>
      <c r="E12" s="14"/>
      <c r="G12" s="17"/>
      <c r="H12" s="14"/>
      <c r="I12" s="17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4"/>
    </row>
    <row r="13" spans="1:30" x14ac:dyDescent="0.35">
      <c r="A13" s="2"/>
      <c r="B13" s="14"/>
      <c r="C13" s="14"/>
      <c r="D13" s="1"/>
      <c r="E13" s="14"/>
      <c r="G13" s="17"/>
      <c r="H13" s="14"/>
      <c r="I13" s="17"/>
      <c r="J13" s="17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4"/>
    </row>
    <row r="14" spans="1:30" x14ac:dyDescent="0.35">
      <c r="A14" s="2"/>
      <c r="B14" s="14"/>
      <c r="C14" s="14"/>
      <c r="D14" s="1"/>
      <c r="E14" s="14"/>
      <c r="G14" s="17"/>
      <c r="H14" s="14"/>
      <c r="I14" s="17"/>
      <c r="J14" s="17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4"/>
    </row>
    <row r="15" spans="1:30" x14ac:dyDescent="0.35">
      <c r="A15" s="2"/>
      <c r="B15" s="14"/>
      <c r="C15" s="14"/>
      <c r="D15" s="1"/>
      <c r="E15" s="14"/>
      <c r="G15" s="17"/>
      <c r="H15" s="14"/>
      <c r="I15" s="17"/>
      <c r="J15" s="17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4"/>
    </row>
    <row r="16" spans="1:30" x14ac:dyDescent="0.35">
      <c r="A16" s="2"/>
      <c r="B16" s="14"/>
      <c r="C16" s="14"/>
      <c r="D16" s="1"/>
      <c r="E16" s="14"/>
      <c r="G16" s="17"/>
      <c r="H16" s="14"/>
      <c r="I16" s="17"/>
      <c r="J16" s="17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4"/>
    </row>
    <row r="17" spans="1:19" x14ac:dyDescent="0.35">
      <c r="A17" s="2"/>
      <c r="B17" s="14"/>
      <c r="C17" s="14"/>
      <c r="D17" s="1"/>
      <c r="E17" s="14"/>
      <c r="G17" s="17"/>
      <c r="H17" s="14"/>
      <c r="I17" s="17"/>
      <c r="J17" s="17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35">
      <c r="A18" s="2"/>
      <c r="B18" s="14"/>
      <c r="C18" s="14"/>
      <c r="D18" s="1"/>
      <c r="E18" s="14"/>
      <c r="G18" s="17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35">
      <c r="A19" s="2"/>
      <c r="B19" s="14"/>
      <c r="C19" s="14"/>
      <c r="D19" s="1"/>
      <c r="E19" s="14"/>
      <c r="G19" s="17"/>
      <c r="H19" s="14"/>
      <c r="I19" s="17"/>
      <c r="J19" s="17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35">
      <c r="A20" s="2"/>
      <c r="B20" s="14"/>
      <c r="C20" s="14"/>
      <c r="D20" s="1"/>
      <c r="E20" s="14"/>
      <c r="G20" s="17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35">
      <c r="A21" s="2"/>
      <c r="B21" s="14"/>
      <c r="C21" s="14"/>
      <c r="D21" s="1"/>
      <c r="E21" s="14"/>
      <c r="G21" s="17"/>
      <c r="H21" s="14"/>
      <c r="I21" s="17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35">
      <c r="A22" s="2"/>
      <c r="B22" s="14"/>
      <c r="C22" s="14"/>
      <c r="D22" s="1"/>
      <c r="E22" s="14"/>
      <c r="G22" s="17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S41" s="15">
        <f>SUBTOTAL(103,Tabla145678910[[NOTAS ]])</f>
        <v>6</v>
      </c>
    </row>
  </sheetData>
  <conditionalFormatting sqref="A2:S41">
    <cfRule type="expression" dxfId="154" priority="1" stopIfTrue="1">
      <formula>$Q2="YA RELACIONADO"</formula>
    </cfRule>
    <cfRule type="expression" dxfId="153" priority="2" stopIfTrue="1">
      <formula>$Q2="COTIZACIÓN"</formula>
    </cfRule>
    <cfRule type="expression" dxfId="152" priority="3" stopIfTrue="1">
      <formula>$Q2="NO PAGARON DOMICILIO"</formula>
    </cfRule>
    <cfRule type="expression" dxfId="151" priority="4" stopIfTrue="1">
      <formula>$Q2="NO SE COBRA DOMICILIO"</formula>
    </cfRule>
    <cfRule type="expression" dxfId="150" priority="5" stopIfTrue="1">
      <formula>$Q2="GARANTIA"</formula>
    </cfRule>
    <cfRule type="expression" dxfId="149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2025-09-16T23:39:06Z</dcterms:modified>
  <cp:category/>
  <cp:contentStatus/>
</cp:coreProperties>
</file>