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/DOCUMENTOS_EXCEL/"/>
    </mc:Choice>
  </mc:AlternateContent>
  <xr:revisionPtr revIDLastSave="2320" documentId="8_{FFC92CA8-A633-40BE-8E56-4F9D61ABD7E2}" xr6:coauthVersionLast="47" xr6:coauthVersionMax="47" xr10:uidLastSave="{7A1B5873-8715-B44C-8674-51D0DDB8FE2D}"/>
  <bookViews>
    <workbookView xWindow="-110" yWindow="-110" windowWidth="19420" windowHeight="10300" activeTab="7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O5" i="9"/>
  <c r="M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O26" i="8"/>
  <c r="M26" i="8"/>
  <c r="P26" i="8"/>
  <c r="O25" i="8"/>
  <c r="M25" i="8"/>
  <c r="P25" i="8"/>
  <c r="M24" i="8"/>
  <c r="P24" i="8"/>
  <c r="O24" i="8"/>
  <c r="O23" i="8"/>
  <c r="M23" i="8"/>
  <c r="P23" i="8"/>
  <c r="M22" i="8"/>
  <c r="P22" i="8"/>
  <c r="O22" i="8"/>
  <c r="M21" i="8"/>
  <c r="P21" i="8"/>
  <c r="O21" i="8"/>
  <c r="O20" i="8"/>
  <c r="M20" i="8"/>
  <c r="P20" i="8"/>
  <c r="O19" i="8"/>
  <c r="M19" i="8"/>
  <c r="P19" i="8"/>
  <c r="O18" i="8"/>
  <c r="M18" i="8"/>
  <c r="P18" i="8"/>
  <c r="O17" i="8"/>
  <c r="M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M10" i="8"/>
  <c r="O10" i="8"/>
  <c r="P10" i="8"/>
  <c r="M9" i="8"/>
  <c r="O9" i="8"/>
  <c r="P9" i="8"/>
  <c r="M8" i="8"/>
  <c r="P8" i="8"/>
  <c r="O8" i="8"/>
  <c r="M7" i="8"/>
  <c r="P7" i="8"/>
  <c r="O7" i="8"/>
  <c r="M6" i="8"/>
  <c r="P6" i="8"/>
  <c r="O6" i="8"/>
  <c r="M5" i="8"/>
  <c r="P5" i="8"/>
  <c r="O5" i="8"/>
  <c r="M4" i="8"/>
  <c r="O4" i="8"/>
  <c r="P4" i="8"/>
  <c r="M3" i="8"/>
  <c r="O3" i="8"/>
  <c r="P3" i="8"/>
  <c r="M2" i="8"/>
  <c r="O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O20" i="7"/>
  <c r="M20" i="7"/>
  <c r="P20" i="7"/>
  <c r="M19" i="7"/>
  <c r="O19" i="7"/>
  <c r="P19" i="7"/>
  <c r="M18" i="7"/>
  <c r="O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<sst xmlns="http://schemas.openxmlformats.org/spreadsheetml/2006/main" count="1526" uniqueCount="600">
  <si>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</si>
  <si>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</si>
  <si>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</si>
  <si>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</si>
  <si>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</si>
  <si>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</si>
  <si>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</si>
  <si>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</si>
  <si>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</si>
  <si>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</si>
  <si>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</si>
  <si>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</si>
  <si>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</si>
  <si>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</si>
  <si>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</si>
  <si>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</si>
  <si>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</si>
  <si>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</si>
  <si>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</si>
  <si>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</si>
  <si>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</si>
  <si>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</si>
  <si>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</si>
  <si>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</si>
  <si>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</si>
  <si>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</si>
  <si>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</si>
  <si>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</si>
  <si>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</si>
  <si>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</si>
  <si>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</si>
  <si>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</si>
  <si>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</si>
  <si>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</si>
  <si>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</si>
  <si>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</si>
  <si>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</si>
  <si>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</si>
  <si>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</si>
  <si>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</si>
  <si>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</si>
  <si>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</si>
  <si>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</si>
  <si>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</si>
  <si>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</si>
  <si>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</si>
  <si>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</si>
  <si>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</si>
  <si>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</si>
  <si>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</si>
  <si>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</si>
  <si>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</si>
  <si>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</si>
  <si>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</si>
  <si>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</si>
  <si>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</si>
  <si>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</si>
  <si>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</si>
  <si>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</si>
  <si>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</si>
  <si>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</si>
  <si>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</si>
  <si>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</si>
  <si>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</si>
  <si>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</si>
  <si>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</si>
  <si>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</si>
  <si>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</si>
  <si>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</si>
  <si>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</si>
  <si>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</si>
  <si>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</si>
  <si>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</si>
  <si>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</si>
  <si>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</si>
  <si>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</si>
  <si>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</si>
  <si>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</si>
  <si>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</si>
  <si>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</si>
  <si>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</si>
  <si>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</si>
  <si>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</si>
  <si>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</si>
  <si>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</si>
  <si>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</si>
  <si>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</si>
  <si>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</si>
  <si>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</si>
  <si>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</si>
  <si>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</si>
  <si>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</si>
  <si>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</si>
  <si>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</si>
  <si>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</si>
  <si>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</si>
  <si>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</si>
  <si>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</si>
  <si>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</si>
  <si>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</si>
  <si>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</si>
  <si>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</si>
  <si>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</si>
  <si>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</si>
  <si>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</si>
  <si>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</si>
  <si>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</si>
  <si>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</si>
  <si>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</si>
  <si>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</si>
  <si>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</si>
  <si>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</si>
  <si>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</si>
  <si>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</si>
  <si>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</si>
  <si>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</si>
  <si>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</si>
  <si>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</si>
  <si>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</si>
  <si>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</si>
  <si>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</si>
  <si>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</si>
  <si>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</si>
  <si>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</si>
  <si>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</si>
  <si>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</si>
  <si>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</si>
  <si>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</si>
  <si>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</si>
  <si>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</si>
  <si>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</si>
  <si>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</si>
  <si>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</si>
  <si>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</si>
  <si>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</si>
  <si>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</si>
  <si>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</si>
  <si>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</si>
  <si>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</si>
  <si>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</si>
  <si>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</si>
  <si>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</si>
  <si>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</si>
  <si>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</si>
  <si>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</si>
  <si>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</si>
  <si>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</si>
  <si>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</si>
  <si>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</si>
  <si>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</si>
  <si>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</si>
  <si>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</si>
  <si>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</si>
  <si>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</si>
  <si>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</si>
  <si>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</si>
  <si>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</si>
  <si>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</si>
  <si>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</si>
  <si>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</si>
  <si>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</si>
  <si>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</si>
  <si>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</si>
  <si>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</si>
  <si>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</si>
  <si>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</si>
  <si>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</si>
  <si>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</si>
  <si>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</si>
  <si>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</si>
  <si>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</si>
  <si>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</si>
  <si>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</si>
  <si>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</si>
  <si>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</si>
  <si>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</si>
  <si>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</si>
  <si>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</si>
  <si>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</si>
  <si>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</si>
  <si>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</si>
  <si>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</si>
  <si>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</si>
  <si>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</si>
  <si>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</si>
  <si>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</si>
  <si>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</si>
  <si>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</si>
  <si>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</si>
  <si>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</si>
  <si>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</si>
  <si>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</si>
  <si>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</si>
  <si>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</si>
  <si>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</si>
  <si>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</si>
  <si>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</si>
  <si>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</si>
  <si>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</si>
  <si>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</si>
  <si>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</si>
  <si>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</si>
  <si>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</si>
  <si>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</si>
  <si>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</si>
  <si>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</si>
  <si>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</si>
  <si>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</si>
  <si>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</si>
  <si>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</si>
  <si>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</si>
  <si>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</si>
  <si>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</si>
  <si>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</si>
  <si>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</si>
  <si>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</si>
  <si>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</si>
  <si>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</si>
  <si>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</si>
  <si>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</si>
  <si>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</si>
  <si>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</si>
  <si>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</si>
  <si>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</si>
  <si>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</si>
  <si>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</si>
  <si>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</si>
  <si>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</si>
  <si>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</si>
  <si>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</si>
  <si>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</si>
  <si>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</si>
  <si>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</si>
  <si>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</si>
  <si>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</si>
  <si>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</si>
  <si>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</si>
  <si>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</si>
  <si>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</si>
  <si>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</si>
  <si>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</si>
  <si>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</si>
  <si>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</si>
  <si>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</si>
  <si>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</si>
  <si>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</si>
  <si>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</si>
  <si>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</si>
  <si>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</si>
  <si>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</si>
  <si>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</si>
  <si>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</si>
  <si>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</si>
  <si>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</si>
  <si>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</si>
  <si>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</si>
  <si>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</si>
  <si>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</si>
  <si>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</si>
  <si>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</si>
  <si>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</si>
  <si>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</si>
  <si>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</si>
  <si>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</si>
  <si>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</si>
  <si>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</si>
  <si>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</si>
  <si>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</si>
  <si>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</si>
  <si>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</si>
  <si>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</si>
  <si>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</si>
  <si>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</si>
  <si>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</si>
  <si>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</si>
  <si>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</si>
  <si>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</si>
  <si>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</si>
  <si>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</si>
  <si>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</si>
  <si>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</si>
  <si>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</si>
  <si>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</si>
  <si>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</si>
  <si>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</si>
  <si>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</si>
  <si>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</si>
  <si>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</si>
  <si>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</si>
  <si>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</si>
  <si>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</si>
  <si>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</si>
  <si>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</si>
  <si>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</si>
  <si>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</si>
  <si>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</si>
  <si>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</si>
  <si>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</si>
  <si>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</si>
  <si>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</si>
  <si>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</si>
  <si>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</si>
  <si>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</si>
  <si>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</si>
  <si>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</si>
  <si>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</si>
  <si>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</si>
  <si>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</si>
  <si>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</si>
  <si>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</si>
  <si>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</si>
  <si>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</si>
  <si>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</si>
  <si>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</si>
  <si>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</si>
  <si>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</si>
  <si>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</si>
  <si>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</si>
  <si>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</si>
  <si>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</si>
  <si>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</si>
  <si>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</si>
  <si>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</si>
  <si>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</si>
  <si>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</si>
  <si>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</si>
  <si>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</si>
  <si>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</si>
  <si>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</si>
  <si>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</si>
  <si>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</si>
  <si>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</si>
  <si>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</si>
  <si>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</si>
  <si>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</si>
  <si>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</si>
  <si>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</si>
  <si>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</si>
  <si>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</si>
  <si>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</si>
  <si>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</si>
  <si>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</si>
  <si>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</si>
  <si>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</si>
  <si>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</si>
  <si>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</si>
  <si>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</si>
  <si>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</si>
  <si>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</si>
  <si>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</si>
  <si>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</si>
  <si>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</si>
  <si>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</si>
  <si>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</si>
  <si>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</si>
  <si>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</si>
  <si>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</si>
  <si>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</si>
  <si>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</si>
  <si>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</si>
  <si>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</si>
  <si>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</si>
  <si>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</si>
  <si>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</si>
  <si>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</si>
  <si>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</si>
  <si>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</si>
  <si>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</si>
  <si>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</si>
  <si>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</si>
  <si>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</si>
  <si>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</si>
  <si>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</si>
  <si>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</si>
  <si>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</si>
  <si>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</si>
  <si>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</si>
  <si>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</si>
  <si>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</si>
  <si>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</si>
  <si>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</si>
  <si>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</si>
  <si>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</si>
  <si>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</si>
  <si>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</si>
  <si>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</si>
  <si>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</si>
  <si>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</si>
  <si>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</si>
  <si>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</si>
  <si>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</si>
  <si>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</si>
  <si>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</si>
  <si>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</si>
  <si>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</si>
  <si>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</si>
  <si>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</si>
  <si>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</si>
  <si>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</si>
  <si>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</si>
  <si>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</si>
  <si>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</si>
  <si>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</si>
  <si>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</si>
  <si>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</si>
  <si>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</si>
  <si>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</si>
  <si>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</si>
  <si>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</si>
  <si>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</si>
  <si>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</si>
  <si>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</si>
  <si>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</si>
  <si>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</si>
  <si>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</si>
  <si>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</si>
  <si>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</si>
  <si>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</si>
  <si>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</si>
  <si>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</si>
  <si>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</si>
  <si>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</si>
  <si>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</si>
  <si>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</si>
  <si>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</si>
  <si>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</si>
  <si>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</si>
  <si>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</si>
  <si>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</si>
  <si>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</si>
  <si>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</si>
  <si>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</si>
  <si>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</si>
  <si>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</si>
  <si>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</si>
  <si>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</si>
  <si>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</si>
  <si>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</si>
  <si>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</si>
  <si>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</si>
  <si>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</si>
  <si>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</si>
  <si>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</si>
  <si>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</si>
  <si>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</si>
  <si>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</si>
  <si>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</si>
  <si>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</si>
  <si>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</si>
  <si>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</si>
  <si>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</si>
  <si>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</si>
  <si>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</si>
  <si>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</si>
  <si>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</si>
  <si>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</si>
  <si>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</si>
  <si>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</si>
  <si>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</si>
  <si>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</si>
  <si>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</si>
  <si>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</si>
  <si>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</si>
  <si>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</si>
  <si>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</si>
  <si>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</si>
  <si>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</si>
  <si>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</si>
  <si>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</si>
  <si>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</si>
  <si>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</si>
  <si>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</si>
  <si>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</si>
  <si>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</si>
  <si>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</si>
  <si>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</si>
  <si>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</si>
  <si>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</si>
  <si>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</si>
  <si>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</si>
  <si>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</si>
  <si>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</si>
  <si>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</si>
  <si>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</si>
  <si>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</si>
  <si>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</si>
  <si>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</si>
  <si>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</si>
  <si>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</si>
  <si>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</si>
  <si>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</si>
  <si>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</si>
  <si>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</si>
  <si>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</si>
  <si>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</si>
  <si>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</si>
  <si>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</si>
  <si>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</si>
  <si>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</si>
  <si>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</si>
  <si>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</si>
  <si>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</si>
  <si>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</si>
  <si>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</si>
  <si>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</si>
  <si>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</si>
  <si>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</si>
  <si>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</si>
  <si>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</si>
  <si>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</si>
  <si>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</si>
  <si>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</si>
  <si>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</si>
  <si>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</si>
  <si>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</si>
  <si>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</si>
  <si>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</si>
  <si>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</si>
  <si>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</si>
  <si>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</si>
  <si>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</si>
  <si>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</si>
  <si>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</si>
  <si>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</si>
  <si>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</si>
  <si>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</si>
  <si>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</si>
  <si>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</si>
  <si>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</si>
  <si>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</si>
  <si>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</si>
  <si>
    <t xml:space="preserve">jk envio desde nequi al nequi de jg </t>
  </si>
  <si>
    <t>jk uso el 50% que le correspondia para cruzar con el pago del servicio de diag 60a # 22a - 66</t>
  </si>
  <si>
    <t xml:space="preserve">este servicio se cruza con el exedente que quedo debiendo jk en la relacion de los servicios que hubo confusion de lla diag 60a # 22a - 66 y dentix de suba donde se desconto mas de loque se le debia descontar a jg </t>
  </si>
  <si>
    <t xml:space="preserve">CALLE 101 # 13 - 41 </t>
  </si>
  <si>
    <t xml:space="preserve">EDIFICIO PORTAL DEL RINCÓN </t>
  </si>
  <si>
    <t xml:space="preserve">desmonte ajuste y siliconado de zócalo inferior con Omar </t>
  </si>
  <si>
    <t>jk hizo transferencia desde nequi al nequi jg</t>
  </si>
  <si>
    <t xml:space="preserve">CRA 46 # 18A - 36 - CANTON MILITAR CALDAS </t>
  </si>
  <si>
    <t xml:space="preserve">Hernando Rodríguez </t>
  </si>
  <si>
    <t xml:space="preserve">ESCUELA DE INGENIEROS </t>
  </si>
  <si>
    <t>TRANSV 53A # 22 - 29 SUR</t>
  </si>
  <si>
    <t>Andres</t>
  </si>
  <si>
    <t>visita para cotizar mantenimiento puerta entrada vehicular</t>
  </si>
  <si>
    <t xml:space="preserve">CRA 53 # 5A - 65 </t>
  </si>
  <si>
    <t xml:space="preserve">revisión puerta entrada vehicular levadiza </t>
  </si>
  <si>
    <t>CALLE 112 # 5A - 71</t>
  </si>
  <si>
    <t xml:space="preserve">revision de motor de cremallera bft entrada vehicular </t>
  </si>
  <si>
    <t xml:space="preserve">instalación de motor corredizo de cremallera bft entrada vehicular con JK </t>
  </si>
  <si>
    <t xml:space="preserve">jk hace transferencia desde la cuenta bancolombia al nequi de jg y deja la visita para la cotizacion como pago de la instalación </t>
  </si>
  <si>
    <t xml:space="preserve">el valor que le corresponde a ABRECAR se deja como pago de la instalación del motor a jg </t>
  </si>
  <si>
    <t>UNIDAD DE SERVICIOS COMPARTIDOS DE COOMEVA - Juan Sebastian Nova</t>
  </si>
  <si>
    <t xml:space="preserve">ajuste de fotocelda limpiza cambio de tapa de soporte fotocelda y cambio de tapa para cable canaleta </t>
  </si>
  <si>
    <t xml:space="preserve">parqueadero tollas lubricantes y otros </t>
  </si>
  <si>
    <t>jk hizo transferencia desde nequi a nequi de jg</t>
  </si>
  <si>
    <t>CRA 44B # 22 -1O</t>
  </si>
  <si>
    <t xml:space="preserve">EDIFICIO ESTIBALIZ </t>
  </si>
  <si>
    <t xml:space="preserve">ADMINISTRACION </t>
  </si>
  <si>
    <t xml:space="preserve">revision de control remoto para brazo electromecanico accesmastic 250 </t>
  </si>
  <si>
    <t>CRA 13 # 24A - 33</t>
  </si>
  <si>
    <t xml:space="preserve">UNIVERSIDAD INNCA </t>
  </si>
  <si>
    <t xml:space="preserve">SEDE UNIVERSITARIA </t>
  </si>
  <si>
    <t xml:space="preserve">mantenimiento correctivo de 2 puertas de vidrio y 10 mantenimientos preventivos de puertas de vidrio con Omar </t>
  </si>
  <si>
    <t>CRA 45 # 55 -10</t>
  </si>
  <si>
    <t>ADMINISTRACION - 102</t>
  </si>
  <si>
    <t xml:space="preserve">revision de brazo electromecanico bft a40 </t>
  </si>
  <si>
    <t>Daniel Rojas</t>
  </si>
  <si>
    <t xml:space="preserve">apertura de camioneta </t>
  </si>
  <si>
    <t>CALLE 116A # 70C - 63</t>
  </si>
  <si>
    <t>ajuste de panel lateral en drywall masillado y pintura  con Omar</t>
  </si>
  <si>
    <t>desmonte de puerta en vidrio cambio de base en bronce y pivote de piso con Omar</t>
  </si>
  <si>
    <t xml:space="preserve">este servicio hizo el pago jk desde daviplata al daviplata de jg pero hay que revisar porque estaba pagando exedente de otro servicio y la tabla de relacion no concuerda con los datos del servicio hay que  revisar puede que este mal la cuenta en contra de abrecar </t>
  </si>
  <si>
    <t xml:space="preserve">ajuste de cerradura electronica multylock para puerta blindada </t>
  </si>
  <si>
    <t xml:space="preserve">estos servicios se toman para dejar pago el servicio realizado con omar en el centro comercial unicnetro </t>
  </si>
  <si>
    <t xml:space="preserve">EL CLIENTE NO QUISO PAGAR EL DOMICILIO SEGÚN EL PORQUE NO SE HIZO UNA REVISION COMPLETA DEL SISTEMA </t>
  </si>
  <si>
    <t xml:space="preserve">AUTOLAND - Valentina Ortiz </t>
  </si>
  <si>
    <t xml:space="preserve">CONCESIONARIO AUTOMOTRIZ </t>
  </si>
  <si>
    <t xml:space="preserve">cotización para instalación de electroimán biométrico y brazo hidráulico </t>
  </si>
  <si>
    <t>CRA 70 # 95 -15</t>
  </si>
  <si>
    <t xml:space="preserve">CALLE 1DBIS # 25A - 57 </t>
  </si>
  <si>
    <t xml:space="preserve">arreglo de cerradura </t>
  </si>
  <si>
    <t xml:space="preserve">DFICIO CIMA - </t>
  </si>
  <si>
    <t xml:space="preserve">cambio de esquinero inferior para puerta de vidrio con Omar </t>
  </si>
  <si>
    <t>CRA 54A # 61 - 84</t>
  </si>
  <si>
    <t>revisión de 3 motores de cadena merik</t>
  </si>
  <si>
    <t>CRA 54A # 61 - 45</t>
  </si>
  <si>
    <t xml:space="preserve">ajuste de control remoto para motor Nice de cremallera </t>
  </si>
  <si>
    <t>CRA 12B # 10 23 SUR</t>
  </si>
  <si>
    <t>EDIFICIO LUMBI 12 - Marcela Portillo</t>
  </si>
  <si>
    <t xml:space="preserve">revisión de bisagras puerta seccionada levadiza </t>
  </si>
  <si>
    <t xml:space="preserve">k hizo transferencia desde nequi al nequi de jg </t>
  </si>
  <si>
    <t>jk pago desde nequi al nequi de jg</t>
  </si>
  <si>
    <t>SEGURIDAD FENIX - Braheem Herrera</t>
  </si>
  <si>
    <t xml:space="preserve">garantía de motor acces Matic instalado de jk </t>
  </si>
  <si>
    <t xml:space="preserve">jk paga $ 40.000 por arreglo que hizo jg el pago se toma del 50% de la CRA 12B # 10 - 23 sur  la visita de la  no se le cobra al cliente el poago lo asume jk </t>
  </si>
  <si>
    <t xml:space="preserve">CRA 7 # 53 - 35 </t>
  </si>
  <si>
    <t>EDIFICIO EL DORAL - Leonor</t>
  </si>
  <si>
    <t xml:space="preserve">revisión para instalar unidad de controles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</si>
</sst>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37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6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36" dataDxfId="53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34" totalsRowDxfId="533"/>
    <tableColumn id="2" xr3:uid="{7B541160-E215-48CE-A708-A9B81341FB36}" name="DIRECCION" dataDxfId="532"/>
    <tableColumn id="3" xr3:uid="{C87E6F99-2C33-41E1-910A-56118FB6CEA2}" name="NOMBRE CLIENTE" dataDxfId="531" totalsRowDxfId="530"/>
    <tableColumn id="4" xr3:uid="{AC238300-B15A-40FF-BF70-F1ABBF4B84DB}" name="TORRE/APTO" dataDxfId="529" totalsRowDxfId="528"/>
    <tableColumn id="5" xr3:uid="{DEBA4A69-A326-4346-9AF7-8F94C71F04B8}" name="SERVICIO REALIZADO" dataDxfId="527" totalsRowDxfId="526"/>
    <tableColumn id="6" xr3:uid="{0C5C7083-E11A-4126-BB1C-58037F790853}" name="DOMICILIO" dataDxfId="525" totalsRowDxfId="524"/>
    <tableColumn id="7" xr3:uid="{85C411DB-DD0C-4095-A483-1972E44C659E}" name="VALOR SERVICIO" dataDxfId="523" totalsRowDxfId="522"/>
    <tableColumn id="8" xr3:uid="{BE982540-62B2-4C53-B539-D567DCB96001}" name="MATERIALES" dataDxfId="521"/>
    <tableColumn id="9" xr3:uid="{D55AA2D8-3A08-47D0-9212-47CF0F007908}" name="VALOR MATERIALES" dataDxfId="520" totalsRowDxfId="519"/>
    <tableColumn id="10" xr3:uid="{D05A4303-A355-4454-BCB2-EC086ADE67B7}" name="IVA 19%" dataDxfId="518" totalsRowDxfId="517"/>
    <tableColumn id="11" xr3:uid="{668C804D-C86E-4B64-9768-E9C785F0DE00}" name="PORTERIA" dataDxfId="516" totalsRowDxfId="515"/>
    <tableColumn id="12" xr3:uid="{46DB6D4C-9CC6-4252-96CF-72C1E3C46BEA}" name="FORMA DE PAGO " dataDxfId="514"/>
    <tableColumn id="13" xr3:uid="{FA9B3154-D832-48D2-8D04-6729D9D451FA}" name="TOTAL SERVICIO" dataDxfId="513" totalsRowDxfId="512">
      <calculatedColumnFormula>(F2+G2-I2-K2)</calculatedColumnFormula>
    </tableColumn>
    <tableColumn id="14" xr3:uid="{82B0E965-2F35-49F4-B770-9A98B3827FC7}" name="X50%/X25%" dataDxfId="511" totalsRowDxfId="510"/>
    <tableColumn id="15" xr3:uid="{3E19AA37-CF0B-4C1B-B04A-0A62D3D17436}" name="PARA JG" dataDxfId="509" totalsRowDxfId="508">
      <calculatedColumnFormula>IF(N2="X25%",M2*0.25,IF(N2="X50%",M2/2,""))</calculatedColumnFormula>
    </tableColumn>
    <tableColumn id="16" xr3:uid="{2EB78162-0BC1-4664-A2A8-56110798321E}" name="PARA ABRECAR" dataDxfId="507" totalsRowDxfId="506">
      <calculatedColumnFormula>(M2/2+J2)</calculatedColumnFormula>
    </tableColumn>
    <tableColumn id="17" xr3:uid="{09F90FEF-782C-4AF1-B98E-46E81FF06B83}" name="ESTADO DEL SERVICIO" dataDxfId="505" totalsRowDxfId="504"/>
    <tableColumn id="18" xr3:uid="{6BF05911-D79C-4CC7-98AF-584BCA918F60}" name="FECHA DE RELACION DEL SERVICIO" dataDxfId="503" totalsRowDxfId="502"/>
    <tableColumn id="19" xr3:uid="{AC55681B-2B2C-491B-9108-650B648D57E8}" name="NOTAS " totalsRowFunction="count" dataDxfId="501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222" dataDxfId="22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220" totalsRowDxfId="219"/>
    <tableColumn id="2" xr3:uid="{4C53B68C-163E-46DC-B529-42A48BCB11F4}" name="DIRECCION" dataDxfId="218"/>
    <tableColumn id="3" xr3:uid="{79BD3134-74F1-4163-BEA0-1250C669D816}" name="NOMBRE CLIENTE" dataDxfId="217"/>
    <tableColumn id="4" xr3:uid="{9B7351AF-69A8-42A0-88CF-7F1D324558CD}" name="TORRE/APTO" dataDxfId="216"/>
    <tableColumn id="5" xr3:uid="{3FC795B0-64D5-412F-967D-88FDCE6188CC}" name="SERVICIO REALIZADO" dataDxfId="215"/>
    <tableColumn id="6" xr3:uid="{F8E4C084-C1E1-410A-9AB8-48E3E1C03449}" name="DOMICILIO" dataDxfId="214" totalsRowDxfId="213" dataCellStyle="Millares"/>
    <tableColumn id="7" xr3:uid="{3923866B-5E04-4E69-B31A-D524F1DB0AAC}" name="VALOR SERVICIO" dataDxfId="212" totalsRowDxfId="211"/>
    <tableColumn id="8" xr3:uid="{8D9C03FA-D5F4-4C9D-B0D6-0B3FE724EB6D}" name="MATERIALES" dataDxfId="210"/>
    <tableColumn id="9" xr3:uid="{416A2E87-138A-49CF-B9F5-D318A063AD9F}" name="VALOR MATERIALES" dataDxfId="209"/>
    <tableColumn id="10" xr3:uid="{A82F5C41-8889-4BC2-8CD0-E17F28FC8B69}" name="IVA 19%" dataDxfId="208"/>
    <tableColumn id="11" xr3:uid="{8AE9AA77-4CCE-4933-9E37-2424517466ED}" name="PORTERIA" dataDxfId="207" totalsRowDxfId="206"/>
    <tableColumn id="12" xr3:uid="{9AEF8C4D-8BF9-4E7D-B1C4-77744EC693C7}" name="FORMA DE PAGO " dataDxfId="205"/>
    <tableColumn id="13" xr3:uid="{E6A473EB-A02F-4383-8D91-3F21721D15F3}" name="TOTAL SERVICIO" dataDxfId="204" totalsRowDxfId="203">
      <calculatedColumnFormula>(F2+G2-I2-K2)</calculatedColumnFormula>
    </tableColumn>
    <tableColumn id="14" xr3:uid="{D278A045-9615-406B-B68A-49A1BAA68123}" name="X50%/X25%" dataDxfId="202" totalsRowDxfId="201"/>
    <tableColumn id="15" xr3:uid="{27DD6F2B-55CE-4F91-802C-767D2081AE8F}" name="PARA JG" dataDxfId="200" totalsRowDxfId="199">
      <calculatedColumnFormula>IF(N2="X25%",M2*0.25,IF(N2="X50%",M2/2,""))</calculatedColumnFormula>
    </tableColumn>
    <tableColumn id="16" xr3:uid="{A3F60C5A-D316-497E-B0E4-A3F9BAD84525}" name="PARA ABRECAR" dataDxfId="198" totalsRowDxfId="197">
      <calculatedColumnFormula>(M2/2+J2)</calculatedColumnFormula>
    </tableColumn>
    <tableColumn id="17" xr3:uid="{10CB3E58-1A46-4C24-BA4F-AC5B36B8FF91}" name="ESTADO DEL SERVICIO" dataDxfId="196" totalsRowDxfId="195"/>
    <tableColumn id="18" xr3:uid="{8BFE1AAE-4E74-4C50-BDE1-0DB10D889E57}" name="FECHA DE RELACION DEL SERVICIO" dataDxfId="194" totalsRowDxfId="193"/>
    <tableColumn id="19" xr3:uid="{206EECE6-638F-4588-8E77-382586BB3883}" name="NOTAS " totalsRowFunction="count" dataDxfId="192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191" dataDxfId="19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189" totalsRowDxfId="188"/>
    <tableColumn id="2" xr3:uid="{F9E90005-75E9-4DFD-BEDF-137ACD9E05E4}" name="DIRECCION" dataDxfId="187"/>
    <tableColumn id="3" xr3:uid="{F27B45B3-7483-405C-8490-165648DB5719}" name="NOMBRE CLIENTE" dataDxfId="186"/>
    <tableColumn id="4" xr3:uid="{0FACF2B2-755C-4F0C-BA8A-14DC07017FD9}" name="TORRE/APTO" dataDxfId="185"/>
    <tableColumn id="5" xr3:uid="{00E06524-BE36-4FF3-976B-47960F284CE0}" name="SERVICIO REALIZADO" dataDxfId="184"/>
    <tableColumn id="6" xr3:uid="{5E93EC92-00AD-4B71-80D9-5F0B68DA5499}" name="DOMICILIO" dataDxfId="183" totalsRowDxfId="182" dataCellStyle="Millares"/>
    <tableColumn id="7" xr3:uid="{FF6104F0-B72E-428D-8D64-20449974A374}" name="VALOR SERVICIO" dataDxfId="181" totalsRowDxfId="180"/>
    <tableColumn id="8" xr3:uid="{CBA086A4-170D-485A-BDFD-EA146BD0B019}" name="MATERIALES" dataDxfId="179"/>
    <tableColumn id="9" xr3:uid="{21A2EE02-A6EA-4899-886D-AFD1BA8755C3}" name="VALOR MATERIALES" dataDxfId="178"/>
    <tableColumn id="10" xr3:uid="{1D00EAAB-65B1-4167-A677-7DFEA1816D65}" name="IVA 19%" dataDxfId="177"/>
    <tableColumn id="11" xr3:uid="{2009E649-7D60-4DDB-8525-08B12BD6FA59}" name="PORTERIA" dataDxfId="176" totalsRowDxfId="175"/>
    <tableColumn id="12" xr3:uid="{54BC3D94-5458-4653-8053-00D38144E7B3}" name="FORMA DE PAGO " dataDxfId="174"/>
    <tableColumn id="13" xr3:uid="{A1498961-0B31-4EC8-87A8-0CA896C0FA28}" name="TOTAL SERVICIO" dataDxfId="173" totalsRowDxfId="172">
      <calculatedColumnFormula>(F2+G2-I2-K2)</calculatedColumnFormula>
    </tableColumn>
    <tableColumn id="14" xr3:uid="{DCA18CC6-6586-4991-B645-0EFDB3C671BA}" name="X50%/X25%" dataDxfId="171" totalsRowDxfId="170"/>
    <tableColumn id="15" xr3:uid="{EBD3F72E-644C-4987-97C9-741E83FF57A3}" name="PARA JG" dataDxfId="169" totalsRowDxfId="168">
      <calculatedColumnFormula>IF(N2="X25%",M2*0.25,IF(N2="X50%",M2/2,""))</calculatedColumnFormula>
    </tableColumn>
    <tableColumn id="16" xr3:uid="{582650E7-2FDF-4443-B176-6BD13705FC6A}" name="PARA ABRECAR" dataDxfId="167" totalsRowDxfId="166">
      <calculatedColumnFormula>(M2/2+J2)</calculatedColumnFormula>
    </tableColumn>
    <tableColumn id="17" xr3:uid="{C9C0844F-A579-409B-A3CA-4CABDCA9A7E7}" name="ESTADO DEL SERVICIO" dataDxfId="165" totalsRowDxfId="164"/>
    <tableColumn id="18" xr3:uid="{9BE8DE12-7A02-496D-8A4C-CF6A0FC21298}" name="FECHA DE RELACION DEL SERVICIO" dataDxfId="163" totalsRowDxfId="162"/>
    <tableColumn id="19" xr3:uid="{D05F4CC4-F427-42DD-B60E-F5C5874B0A10}" name="NOTAS " totalsRowFunction="count" dataDxfId="161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160" dataDxfId="15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158" totalsRowDxfId="157"/>
    <tableColumn id="2" xr3:uid="{689C0FB3-87A6-4631-B1F6-2F9FCAA7E7B1}" name="DIRECCION" dataDxfId="156"/>
    <tableColumn id="3" xr3:uid="{C1D134A7-FB44-4236-BBB6-7369A781153D}" name="NOMBRE CLIENTE" dataDxfId="155"/>
    <tableColumn id="4" xr3:uid="{BD93EBE9-5715-4A8F-8BCE-7ED7B4E1EE00}" name="TORRE/APTO" dataDxfId="154"/>
    <tableColumn id="5" xr3:uid="{D8732EE5-4B90-470C-AF7D-A9E30BB207AC}" name="SERVICIO REALIZADO" dataDxfId="153"/>
    <tableColumn id="6" xr3:uid="{AAF6961D-5DCD-413C-8B1C-ACEFB0A3CFD9}" name="DOMICILIO" dataDxfId="152" totalsRowDxfId="151" dataCellStyle="Millares"/>
    <tableColumn id="7" xr3:uid="{65ABEA60-8C9B-41B7-A56F-8019CBE25FF3}" name="VALOR SERVICIO" dataDxfId="150" totalsRowDxfId="149"/>
    <tableColumn id="8" xr3:uid="{37401935-4C50-4C18-9EE8-ACDC29848F03}" name="MATERIALES" dataDxfId="148"/>
    <tableColumn id="9" xr3:uid="{A93E3FC1-DC4F-4F49-A038-306F3DB5A2D6}" name="VALOR MATERIALES" dataDxfId="147"/>
    <tableColumn id="10" xr3:uid="{D4E56074-FD4E-417D-B429-880CC1DD6054}" name="IVA 19%" dataDxfId="146"/>
    <tableColumn id="11" xr3:uid="{A07BC7C7-BC63-43A4-A1DF-7229BD46E6AD}" name="PORTERIA" dataDxfId="145" totalsRowDxfId="144"/>
    <tableColumn id="12" xr3:uid="{2AFC385D-3407-49B7-BF00-60E625E847AA}" name="FORMA DE PAGO " dataDxfId="143"/>
    <tableColumn id="13" xr3:uid="{E2603AC2-0F91-4E56-9786-C317F0769BE6}" name="TOTAL SERVICIO" dataDxfId="142" totalsRowDxfId="141">
      <calculatedColumnFormula>(F2+G2-I2-K2)</calculatedColumnFormula>
    </tableColumn>
    <tableColumn id="14" xr3:uid="{FD5B7BBF-B716-48D2-B942-472BC782EC98}" name="X50%/X25%" dataDxfId="140" totalsRowDxfId="139"/>
    <tableColumn id="15" xr3:uid="{7D676C93-BA72-46B0-9F8A-8787870D86D0}" name="PARA JG" dataDxfId="138" totalsRowDxfId="137">
      <calculatedColumnFormula>IF(N2="X25%",M2*0.25,IF(N2="X50%",M2/2,""))</calculatedColumnFormula>
    </tableColumn>
    <tableColumn id="16" xr3:uid="{BE3B5891-889F-41B1-B172-6BB026E6D50C}" name="PARA ABRECAR" dataDxfId="136" totalsRowDxfId="135">
      <calculatedColumnFormula>(M2/2+J2)</calculatedColumnFormula>
    </tableColumn>
    <tableColumn id="17" xr3:uid="{A5F392B8-0A11-4121-9E91-E628125AA82C}" name="ESTADO DEL SERVICIO" dataDxfId="134" totalsRowDxfId="133"/>
    <tableColumn id="18" xr3:uid="{553C6916-0493-4196-B3C4-4AC2BD6C71D7}" name="FECHA DE RELACION DEL SERVICIO" dataDxfId="132" totalsRowDxfId="131"/>
    <tableColumn id="19" xr3:uid="{131F3898-DF9C-4BB0-BA07-9F2E882DFC9F}" name="NOTAS " totalsRowFunction="count" dataDxfId="130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500" dataDxfId="49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98" totalsRowDxfId="497"/>
    <tableColumn id="2" xr3:uid="{5EA7179A-1A2E-4DA8-9CA0-A8CD4A717B15}" name="DIRECCION" dataDxfId="496" totalsRowDxfId="495"/>
    <tableColumn id="3" xr3:uid="{E34E0C46-217A-438E-9B35-A0FF51FAC3F7}" name="NOMBRE CLIENTE" dataDxfId="494" totalsRowDxfId="493"/>
    <tableColumn id="4" xr3:uid="{560F5D09-0B9E-4A04-A18C-BF23E3A80E5D}" name="TORRE/APTO" dataDxfId="492" totalsRowDxfId="491"/>
    <tableColumn id="5" xr3:uid="{7134EEE2-6484-4F0E-9435-D17BB7E557CA}" name="SERVICIO REALIZADO" dataDxfId="490" totalsRowDxfId="489"/>
    <tableColumn id="6" xr3:uid="{32BD03FE-E4E7-4E0E-B2A4-B633D6C0425A}" name="DOMICILIO" dataDxfId="488" totalsRowDxfId="487" dataCellStyle="Millares"/>
    <tableColumn id="7" xr3:uid="{44206A87-92DB-40AC-B414-3C66B7F4622D}" name="VALOR SERVICIO" dataDxfId="486" totalsRowDxfId="485"/>
    <tableColumn id="8" xr3:uid="{14ABC623-5BB2-465D-A355-1E904638BB4F}" name="MATERIALES" dataDxfId="484" totalsRowDxfId="483"/>
    <tableColumn id="9" xr3:uid="{BA6E9A66-ED27-4537-AFDE-7B52D7B2CFAD}" name="VALOR MATERIALES" dataDxfId="482" totalsRowDxfId="481"/>
    <tableColumn id="10" xr3:uid="{F97C474D-0D87-427E-B496-3DD1D2D311BC}" name="IVA 19%" dataDxfId="480" totalsRowDxfId="479"/>
    <tableColumn id="11" xr3:uid="{0569DB8A-2AA4-4706-85EA-49056986314D}" name="PORTERIA" dataDxfId="478" totalsRowDxfId="477"/>
    <tableColumn id="12" xr3:uid="{CEA9ED83-3012-41AC-8AB2-F507C2E3B7FC}" name="FORMA DE PAGO " dataDxfId="476"/>
    <tableColumn id="13" xr3:uid="{F52A621D-2C23-47B6-802B-1BEDE09C99C4}" name="TOTAL SERVICIO" dataDxfId="475" totalsRowDxfId="474">
      <calculatedColumnFormula>(F2+G2-I2-K2)</calculatedColumnFormula>
    </tableColumn>
    <tableColumn id="14" xr3:uid="{5BAFF023-C8EE-4A74-B2B4-3CA0D6B08EE1}" name="X50%/X25%" dataDxfId="473" totalsRowDxfId="472"/>
    <tableColumn id="15" xr3:uid="{844FBD5D-CD5B-4D22-817A-294B4EE3E163}" name="PARA JG" dataDxfId="471" totalsRowDxfId="470">
      <calculatedColumnFormula>IF(N2="X25%",M2*0.25,IF(N2="X50%",M2/2,""))</calculatedColumnFormula>
    </tableColumn>
    <tableColumn id="16" xr3:uid="{D4E47D5D-5691-4AD4-BAC3-4761D49930C8}" name="PARA ABRECAR" dataDxfId="469" totalsRowDxfId="468">
      <calculatedColumnFormula>(M2/2+J2)</calculatedColumnFormula>
    </tableColumn>
    <tableColumn id="17" xr3:uid="{73372BCF-EFFF-4EF5-814D-DFE11DDAB274}" name="ESTADO DEL SERVICIO" dataDxfId="467" totalsRowDxfId="466"/>
    <tableColumn id="18" xr3:uid="{DD91CCFD-9DFE-47D4-940F-2D02FD2B7CE2}" name="FECHA DE RELACION DEL SERVICIO" dataDxfId="465" totalsRowDxfId="464"/>
    <tableColumn id="19" xr3:uid="{BFD2664E-4D1B-4B0B-BC71-807C94F0E6FC}" name="NOTAS " totalsRowFunction="count" dataDxfId="463" totalsRowDxfId="462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61" dataDxfId="46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59" totalsRowDxfId="458"/>
    <tableColumn id="2" xr3:uid="{147E84AE-230D-4E00-80B5-3E175839785C}" name="DIRECCION" dataDxfId="457"/>
    <tableColumn id="3" xr3:uid="{3352E7E0-D480-4180-AA74-29C468449217}" name="NOMBRE CLIENTE" dataDxfId="456" totalsRowDxfId="455"/>
    <tableColumn id="4" xr3:uid="{66F0647C-9F9F-44D6-B3DE-58982017DBD4}" name="TORRE/APTO" dataDxfId="454"/>
    <tableColumn id="5" xr3:uid="{1FFB20B8-9F63-4AA2-B6BF-230DE6C71698}" name="SERVICIO REALIZADO" dataDxfId="453" totalsRowDxfId="452"/>
    <tableColumn id="6" xr3:uid="{32435D80-CF43-4695-836B-3E9A2B56C146}" name="DOMICILIO" dataDxfId="451" totalsRowDxfId="450" dataCellStyle="Millares"/>
    <tableColumn id="7" xr3:uid="{85FD1E33-5A46-4C12-B448-BC9121DA9739}" name="VALOR SERVICIO" dataDxfId="449" totalsRowDxfId="448"/>
    <tableColumn id="8" xr3:uid="{5D7C958E-4915-4369-8EB9-1E81282E2545}" name="MATERIALES" dataDxfId="447" totalsRowDxfId="446"/>
    <tableColumn id="9" xr3:uid="{88473CBA-440F-41A0-BA4B-A67CE687D394}" name="VALOR MATERIALES" dataDxfId="445" totalsRowDxfId="444" dataCellStyle="Moneda"/>
    <tableColumn id="10" xr3:uid="{953FDF9C-3ED4-41C5-BD3F-C7ADA7C18139}" name="IVA 19%" dataDxfId="443"/>
    <tableColumn id="11" xr3:uid="{ECD176BE-4CE1-47E9-B4E5-6A846728A5AE}" name="PORTERIA" dataDxfId="442" totalsRowDxfId="441"/>
    <tableColumn id="12" xr3:uid="{65743FE3-B63C-43CD-A2D4-E44B9380207A}" name="FORMA DE PAGO " dataDxfId="440"/>
    <tableColumn id="13" xr3:uid="{2894C387-3068-4F17-A263-09DAF947A9A9}" name="TOTAL SERVICIO" dataDxfId="439" totalsRowDxfId="438">
      <calculatedColumnFormula>(F2+G2-I2-K2)</calculatedColumnFormula>
    </tableColumn>
    <tableColumn id="14" xr3:uid="{307F89ED-6745-41FB-97EA-3BECAD196C8B}" name="X50%/X25%" dataDxfId="437" totalsRowDxfId="436"/>
    <tableColumn id="15" xr3:uid="{97E95D22-B758-46B9-9059-F746F1106DD4}" name="PARA JG" dataDxfId="435" totalsRowDxfId="434">
      <calculatedColumnFormula>IF(N2="X25%",M2*0.25,IF(N2="X50%",M2/2,""))</calculatedColumnFormula>
    </tableColumn>
    <tableColumn id="16" xr3:uid="{2CB12610-BC89-41FE-96C4-CC02B13DF3BD}" name="PARA ABRECAR" dataDxfId="433" totalsRowDxfId="432">
      <calculatedColumnFormula>(M2/2+J2)</calculatedColumnFormula>
    </tableColumn>
    <tableColumn id="17" xr3:uid="{6E6D9331-E262-4A42-9E0B-5A30BF9A4281}" name="ESTADO DEL SERVICIO" dataDxfId="431" totalsRowDxfId="430"/>
    <tableColumn id="18" xr3:uid="{5D266FF0-995F-4DA9-8CE3-15BE0BBF8702}" name="FECHA DE RELACION DEL SERVICIO" dataDxfId="429" totalsRowDxfId="428"/>
    <tableColumn id="19" xr3:uid="{94DE83EA-515A-4C4F-83FD-17132BF224F6}" name="NOTAS " totalsRowFunction="count" dataDxfId="427" totalsRowDxfId="426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425" dataDxfId="42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423" totalsRowDxfId="422"/>
    <tableColumn id="2" xr3:uid="{56B21F16-EB7C-407B-9240-BA9C7E05EFB0}" name="DIRECCION" dataDxfId="421" totalsRowDxfId="420"/>
    <tableColumn id="3" xr3:uid="{91C78E48-D4D3-4FFC-91C7-B42DFC7FD50C}" name="NOMBRE CLIENTE" dataDxfId="419" totalsRowDxfId="418"/>
    <tableColumn id="4" xr3:uid="{31F67041-1F31-4308-8EC1-3DFBC27F3D0D}" name="TORRE/APTO" dataDxfId="417" totalsRowDxfId="416"/>
    <tableColumn id="5" xr3:uid="{F5228A9C-D31D-4E94-A276-2378C2DAF53A}" name="SERVICIO REALIZADO" dataDxfId="415" totalsRowDxfId="414"/>
    <tableColumn id="6" xr3:uid="{0307C712-1D29-4C68-80F4-DAC6765072D3}" name="DOMICILIO" dataDxfId="413" totalsRowDxfId="412" dataCellStyle="Millares"/>
    <tableColumn id="7" xr3:uid="{D8D9FF51-D262-4709-BD9C-E831827F7207}" name="VALOR SERVICIO" dataDxfId="411" totalsRowDxfId="410"/>
    <tableColumn id="8" xr3:uid="{59E14D4C-867E-42B7-B9D3-3F182E31BFD0}" name="MATERIALES" dataDxfId="409"/>
    <tableColumn id="9" xr3:uid="{F54B4CBC-743C-4A28-8FC4-AE9D671F04D0}" name="VALOR MATERIALES" dataDxfId="408" totalsRowDxfId="407"/>
    <tableColumn id="10" xr3:uid="{A2DC869C-EAE2-496B-8CF2-A8139DBA2C83}" name="IVA 19%" dataDxfId="406" totalsRowDxfId="405"/>
    <tableColumn id="11" xr3:uid="{9618C0AE-F9E6-4E83-A80E-51A561D98E94}" name="PORTERIA" dataDxfId="404" totalsRowDxfId="403"/>
    <tableColumn id="12" xr3:uid="{EFF6D41C-F2CB-48D3-A8D3-D264EA27CBBA}" name="FORMA DE PAGO" dataDxfId="402"/>
    <tableColumn id="13" xr3:uid="{A89B756E-94A8-47E8-84AD-90F416989867}" name="TOTAL SERVICIO" dataDxfId="401" totalsRowDxfId="400">
      <calculatedColumnFormula>(F2+G2-I2-K2)</calculatedColumnFormula>
    </tableColumn>
    <tableColumn id="14" xr3:uid="{AE9135BF-0D6C-4959-A69E-3E5C5D042E28}" name="X50%/X25%" dataDxfId="399" totalsRowDxfId="398"/>
    <tableColumn id="15" xr3:uid="{491B938F-932C-468D-86FC-2BBA0DA2DBE9}" name="PARA JG" dataDxfId="397" totalsRowDxfId="396">
      <calculatedColumnFormula>IF(N2="X25%",M2*0.25,IF(N2="X50%",M2/2,""))</calculatedColumnFormula>
    </tableColumn>
    <tableColumn id="16" xr3:uid="{D9977CB5-BC79-4024-846C-31F6F3A4CCFF}" name="PARA ABRECAR" dataDxfId="395" totalsRowDxfId="394">
      <calculatedColumnFormula>(M2/2+J2)</calculatedColumnFormula>
    </tableColumn>
    <tableColumn id="17" xr3:uid="{9B83594D-3936-4AF7-AFF5-DBC863A11601}" name="ESTADO DEL SERVICIO" dataDxfId="393" totalsRowDxfId="392"/>
    <tableColumn id="18" xr3:uid="{9DBF688E-505C-4510-AD7C-F9790F220EDA}" name="FECHA DE RELACION DEL SERVICIO" dataDxfId="391" totalsRowDxfId="390"/>
    <tableColumn id="19" xr3:uid="{309DC330-D156-42EE-8C7B-5CCA53126BD9}" name="NOTAS " totalsRowFunction="count" dataDxfId="389" totalsRowDxfId="388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87" dataDxfId="38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85" totalsRowDxfId="384"/>
    <tableColumn id="2" xr3:uid="{6C918646-A8EB-433F-9FFD-93B416CB88FB}" name="DIRECCION" dataDxfId="383" totalsRowDxfId="382"/>
    <tableColumn id="3" xr3:uid="{9F532EF3-F7D3-405B-AC54-2E37EEBA12E9}" name="NOMBRE CLIENTE" dataDxfId="381" totalsRowDxfId="380"/>
    <tableColumn id="4" xr3:uid="{90648A10-62D5-431B-B3E5-B3DC6B0EB11F}" name="TORRE/APTO" dataDxfId="379"/>
    <tableColumn id="5" xr3:uid="{AE19AAEF-9918-4095-B65A-D9AA41E7391D}" name="SERVICIO REALIZADO" dataDxfId="378" totalsRowDxfId="377"/>
    <tableColumn id="6" xr3:uid="{DFBC4C92-256F-400E-9134-202E9652C8DF}" name="DOMICILIO" dataDxfId="376" totalsRowDxfId="375" dataCellStyle="Millares"/>
    <tableColumn id="7" xr3:uid="{6909FC11-08AC-4E7B-9C7A-87CC51E4258E}" name="VALOR SERVICIO" dataDxfId="374" totalsRowDxfId="373"/>
    <tableColumn id="8" xr3:uid="{E376ADB2-7061-4F12-8B60-24E29AA1CA7E}" name="MATERIALES" dataDxfId="372"/>
    <tableColumn id="9" xr3:uid="{02DE4204-9C5C-4CE3-A2C8-3344F0FFA0DF}" name="VALOR MATERIALES" dataDxfId="371" totalsRowDxfId="370"/>
    <tableColumn id="10" xr3:uid="{122AE0D8-1F8F-45DB-AD40-9D3EB12570F7}" name="IVA 19%" dataDxfId="369" totalsRowDxfId="368"/>
    <tableColumn id="11" xr3:uid="{7F9337DF-A066-47B1-BF46-BA371040214D}" name="PORTERIA" dataDxfId="367" totalsRowDxfId="366"/>
    <tableColumn id="12" xr3:uid="{3CDD930A-C085-4794-95CA-22C887949175}" name="FORMA DE PAGO" dataDxfId="365"/>
    <tableColumn id="13" xr3:uid="{F48495AF-F6C9-49C3-B2EF-37493691FD1F}" name="TOTAL SERVICIO" dataDxfId="364" totalsRowDxfId="363">
      <calculatedColumnFormula>(F2+G2-I2-K2)</calculatedColumnFormula>
    </tableColumn>
    <tableColumn id="14" xr3:uid="{0E264A16-9366-478D-BFDA-A1EC5DEF28F8}" name="X50%/X25%" dataDxfId="362" totalsRowDxfId="361"/>
    <tableColumn id="15" xr3:uid="{CDD3C1B0-7C9B-4B45-A89B-3E915E39435F}" name="PARA JG" dataDxfId="360" totalsRowDxfId="359">
      <calculatedColumnFormula>IF(N2="X25%",M2*0.25,IF(N2="X50%",M2/2,""))</calculatedColumnFormula>
    </tableColumn>
    <tableColumn id="16" xr3:uid="{174EF292-3C67-4C49-9A52-8FE4A18E7B12}" name="PARA ABRECAR" dataDxfId="358" totalsRowDxfId="357">
      <calculatedColumnFormula>(M2/2+J2)</calculatedColumnFormula>
    </tableColumn>
    <tableColumn id="17" xr3:uid="{379B4F42-6BC6-41DE-81C7-5D50E0C5241A}" name="ESTADO DEL SERVICIO" dataDxfId="356" totalsRowDxfId="355"/>
    <tableColumn id="18" xr3:uid="{1216CEED-DB81-4C1C-9006-3BC156C3217C}" name="FECHA DE RELACION DEL SERVICIO" dataDxfId="354" totalsRowDxfId="353"/>
    <tableColumn id="19" xr3:uid="{75B8623C-4968-4E88-B6B7-5E69821F737F}" name="NOTAS " totalsRowFunction="count" dataDxfId="352" totalsRowDxfId="351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350" dataDxfId="349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348" totalsRowDxfId="347"/>
    <tableColumn id="2" xr3:uid="{88D21434-5D0F-4674-BDEE-8CC0788915A4}" name="DIRECCION" dataDxfId="346" totalsRowDxfId="345"/>
    <tableColumn id="3" xr3:uid="{E32BD3E8-BF18-49DA-B123-76C0756BD1DA}" name="NOMBRE CLIENTE" dataDxfId="344" totalsRowDxfId="343"/>
    <tableColumn id="4" xr3:uid="{3517C161-445C-4B3B-A68F-9A3C268787D3}" name="TORRE/APTO" dataDxfId="342"/>
    <tableColumn id="5" xr3:uid="{C553111C-29C6-4403-BC45-908AAB0EC04A}" name="SERVICIO REALIZADO" dataDxfId="341" totalsRowDxfId="340"/>
    <tableColumn id="6" xr3:uid="{DCE8AFCA-7869-4358-9104-4112D5020EC4}" name="DOMICILIO" dataDxfId="339" totalsRowDxfId="338" dataCellStyle="Millares"/>
    <tableColumn id="7" xr3:uid="{3F978537-BB51-40F4-A7F2-A73D8F8A934F}" name="VALOR SERVICIO" dataDxfId="337" totalsRowDxfId="336"/>
    <tableColumn id="8" xr3:uid="{0A59C17C-D158-428B-8387-E0EDB61CB196}" name="MATERIALES" dataDxfId="335" totalsRowDxfId="334"/>
    <tableColumn id="9" xr3:uid="{903BA4C8-A3C2-4E6F-BECE-BA4D82ED9611}" name="VALOR MATERIALES" dataDxfId="333" totalsRowDxfId="332"/>
    <tableColumn id="10" xr3:uid="{B568D9A1-4F65-4F8C-BC98-5CE19A1E6002}" name="IVA 19%" dataDxfId="331" totalsRowDxfId="330"/>
    <tableColumn id="11" xr3:uid="{9FD03442-E4B8-4F4A-8C4F-E0D085CBE3A2}" name="PORTERIA" dataDxfId="329" totalsRowDxfId="328"/>
    <tableColumn id="12" xr3:uid="{60F0AE71-17A3-47C4-928E-B9444D1DEBB5}" name="FORMA DE PAGO " dataDxfId="327"/>
    <tableColumn id="13" xr3:uid="{5E7335A0-FEF6-4BA1-9F7D-BE383E43CAAC}" name="TOTAL SERVICIO" dataDxfId="326" totalsRowDxfId="325">
      <calculatedColumnFormula>(F2+G2-I2-K2)</calculatedColumnFormula>
    </tableColumn>
    <tableColumn id="14" xr3:uid="{A914A3D7-F0BB-4E54-9212-06F2668F4DFF}" name="X50%/X25%" dataDxfId="324" totalsRowDxfId="323"/>
    <tableColumn id="15" xr3:uid="{5023FD9C-2775-4C44-9E67-4C241072F6BE}" name="PARA JG" dataDxfId="322" totalsRowDxfId="321">
      <calculatedColumnFormula>IF(N2="X25%",M2*0.25,IF(N2="X50%",M2/2,""))</calculatedColumnFormula>
    </tableColumn>
    <tableColumn id="16" xr3:uid="{3CC141E2-AFA4-4913-BAED-ECA337F162B7}" name="PARA ABRECAR" dataDxfId="320" totalsRowDxfId="319">
      <calculatedColumnFormula>(M2/2+J2)</calculatedColumnFormula>
    </tableColumn>
    <tableColumn id="17" xr3:uid="{1E630320-304C-437A-998F-E65910F1430C}" name="ESTADO DEL SERVICIO" dataDxfId="318" totalsRowDxfId="317"/>
    <tableColumn id="18" xr3:uid="{00C6F989-EF5E-4069-B3D3-40B157EDE350}" name="FECHA DE RELACION DEL SERVICIO" dataDxfId="316" totalsRowDxfId="315"/>
    <tableColumn id="19" xr3:uid="{744C0FA0-167F-4300-99A8-FFE7F1929262}" name="NOTAS " totalsRowFunction="count" dataDxfId="314" totalsRowDxfId="313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312" dataDxfId="31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310" totalsRowDxfId="309"/>
    <tableColumn id="2" xr3:uid="{1A6A098E-D952-499C-96ED-9C233D840939}" name="DIRECCION" dataDxfId="308" totalsRowDxfId="307"/>
    <tableColumn id="3" xr3:uid="{D0010E5F-68B1-47A3-9F2E-4B18AEE9783B}" name="NOMBRE CLIENTE" dataDxfId="306" totalsRowDxfId="305"/>
    <tableColumn id="4" xr3:uid="{F76E2A6E-B436-49AB-AB58-87E162A07E6E}" name="TORRE/APTO" dataDxfId="304"/>
    <tableColumn id="5" xr3:uid="{0AA2230E-5D5F-4272-A0DE-2F7507DFCB67}" name="SERVICIO REALIZADO" dataDxfId="303" totalsRowDxfId="302"/>
    <tableColumn id="6" xr3:uid="{F83C533A-63E6-47E8-B4E1-77C3349AE848}" name="DOMICILIO" dataDxfId="301" totalsRowDxfId="300" dataCellStyle="Millares"/>
    <tableColumn id="7" xr3:uid="{1C4F10E4-765A-4645-8374-D9F556D558D6}" name="VALOR SERVICIO" dataDxfId="299" totalsRowDxfId="298"/>
    <tableColumn id="8" xr3:uid="{38224342-79B1-43DE-8EEE-D0F522F52784}" name="MATERIALES" dataDxfId="297" totalsRowDxfId="296"/>
    <tableColumn id="9" xr3:uid="{2EB3AA1F-8E31-4F7D-A59E-7886D2D80133}" name="VALOR MATERIALES" dataDxfId="295" totalsRowDxfId="294"/>
    <tableColumn id="10" xr3:uid="{EDE45CFF-8F0A-4729-AC59-2F1A7E7E665B}" name="IVA 19%" dataDxfId="293" totalsRowDxfId="292"/>
    <tableColumn id="11" xr3:uid="{9F85F552-1AEA-4C75-B7BC-601D6ECE3576}" name="PORTERIA" dataDxfId="291" totalsRowDxfId="290"/>
    <tableColumn id="12" xr3:uid="{D94F26F3-BBDD-4540-B34F-A1931149813F}" name="FORMA DE PAGO " dataDxfId="289"/>
    <tableColumn id="13" xr3:uid="{FD33B67F-7E7B-4AE3-83E7-03842134137F}" name="TOTAL SERVICIO" dataDxfId="288" totalsRowDxfId="287">
      <calculatedColumnFormula>(F2+G2-I2-K2)</calculatedColumnFormula>
    </tableColumn>
    <tableColumn id="14" xr3:uid="{574DE4C9-9D95-4D52-ACBB-99EA290AF592}" name="X50%/X25%" dataDxfId="286" totalsRowDxfId="285"/>
    <tableColumn id="15" xr3:uid="{19F5BE5D-091E-4103-A27C-7E02BB116F54}" name="PARA JG" dataDxfId="284" totalsRowDxfId="283">
      <calculatedColumnFormula>IF(N2="X25%",M2*0.25,IF(N2="X50%",M2/2,""))</calculatedColumnFormula>
    </tableColumn>
    <tableColumn id="16" xr3:uid="{F1F9C7C5-3D41-40E3-8489-1F206D47998D}" name="PARA ABRECAR" dataDxfId="282" totalsRowDxfId="281">
      <calculatedColumnFormula>(M2/2+J2)</calculatedColumnFormula>
    </tableColumn>
    <tableColumn id="17" xr3:uid="{A390A234-094F-4D7C-AF12-820395FEDB2B}" name="ESTADO DEL SERVICIO" dataDxfId="280" totalsRowDxfId="279"/>
    <tableColumn id="18" xr3:uid="{02F7B8DC-4A83-4AD7-BFD1-7C44F4CAA839}" name="FECHA DE RELACION DEL SERVICIO" dataDxfId="278" totalsRowDxfId="277"/>
    <tableColumn id="19" xr3:uid="{26B7AF6C-079B-4277-96A6-4BFD38BF0059}" name="NOTAS " totalsRowFunction="count" dataDxfId="276" totalsRowDxfId="275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274" dataDxfId="27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272" totalsRowDxfId="15"/>
    <tableColumn id="2" xr3:uid="{7EF15A70-0B3B-4420-9167-C7DE9525619E}" name="DIRECCION" dataDxfId="271" totalsRowDxfId="14"/>
    <tableColumn id="3" xr3:uid="{CF8A193F-3F32-495E-8083-92DCDAE2E9C4}" name="NOMBRE CLIENTE" dataDxfId="270" totalsRowDxfId="13"/>
    <tableColumn id="4" xr3:uid="{D56B7752-FB26-4F5C-A7E4-ED5083929D15}" name="TORRE/APTO" dataDxfId="269" totalsRowDxfId="12"/>
    <tableColumn id="5" xr3:uid="{B830E389-3B8E-41EB-ACE7-74A4840C91A9}" name="SERVICIO REALIZADO" dataDxfId="268" totalsRowDxfId="11"/>
    <tableColumn id="6" xr3:uid="{4D7549D5-F072-4573-8E2F-F2B4062586CE}" name="DOMICILIO" dataDxfId="267" totalsRowDxfId="10" dataCellStyle="Millares"/>
    <tableColumn id="7" xr3:uid="{44BE91C0-C27A-4436-B0D9-494C81481BD9}" name="VALOR SERVICIO" dataDxfId="266" totalsRowDxfId="9"/>
    <tableColumn id="8" xr3:uid="{E15FF744-2BD7-421C-9D41-D742D1B5FE8C}" name="MATERIALES" dataDxfId="265"/>
    <tableColumn id="9" xr3:uid="{34230311-5EB0-4564-A8FF-85B470F2351F}" name="VALOR MATERIALES" dataDxfId="264" totalsRowDxfId="8"/>
    <tableColumn id="10" xr3:uid="{A52B9B2D-6D58-41C4-9DAD-81D21868B2F4}" name="IVA 19%" dataDxfId="263"/>
    <tableColumn id="11" xr3:uid="{E5CB6D2A-48AD-4BBE-89DD-DC2C080E54E3}" name="PORTERIA" dataDxfId="262" totalsRowDxfId="7"/>
    <tableColumn id="12" xr3:uid="{5A3C93C6-6D8A-4CEC-9AD7-6622B5583AB4}" name="FORMA DE PAGO " dataDxfId="261"/>
    <tableColumn id="13" xr3:uid="{D43E7292-D975-47ED-922A-20C879B75B71}" name="TOTAL SERVICIO" dataDxfId="260" totalsRowDxfId="6">
      <calculatedColumnFormula>(F2+G2-I2-K2)</calculatedColumnFormula>
    </tableColumn>
    <tableColumn id="14" xr3:uid="{A183837E-B67E-4FF9-B707-B5FB3439F80A}" name="X50%/X25%" dataDxfId="259" totalsRowDxfId="5"/>
    <tableColumn id="15" xr3:uid="{686A4845-69ED-4068-9B0C-2A8D30EAE21C}" name="PARA JG" dataDxfId="258" totalsRowDxfId="4">
      <calculatedColumnFormula>IF(N2="X25%",M2*0.25,IF(N2="X50%",M2/2,""))</calculatedColumnFormula>
    </tableColumn>
    <tableColumn id="16" xr3:uid="{F8654BA2-147E-4B02-B8AD-A3ABCA9FD8B8}" name="PARA ABRECAR" dataDxfId="257" totalsRowDxfId="3">
      <calculatedColumnFormula>(M2/2+J2)</calculatedColumnFormula>
    </tableColumn>
    <tableColumn id="17" xr3:uid="{4662DB30-1134-4599-9275-B92F7899D3ED}" name="ESTADO DEL SERVICIO" dataDxfId="256" totalsRowDxfId="2"/>
    <tableColumn id="18" xr3:uid="{6542B359-24E7-4738-BCEA-B75973A57699}" name="FECHA DE RELACION DEL SERVICIO" dataDxfId="255" totalsRowDxfId="1"/>
    <tableColumn id="19" xr3:uid="{A450A664-4EBD-4D5A-87FD-564564C00EDB}" name="NOTAS " totalsRowFunction="count" dataDxfId="254" totalsRowDxfId="0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253" dataDxfId="25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251" totalsRowDxfId="250"/>
    <tableColumn id="2" xr3:uid="{B04728B5-7F2E-44D9-B119-EB74F66021FF}" name="DIRECCION" dataDxfId="249"/>
    <tableColumn id="3" xr3:uid="{34B0BF1B-1E1D-4372-8717-57CDDED3EB64}" name="NOMBRE CLIENTE" dataDxfId="248"/>
    <tableColumn id="4" xr3:uid="{967AF0A4-2F6B-4902-9EE6-06F9B0ACEC7A}" name="TORRE/APTO" dataDxfId="247"/>
    <tableColumn id="5" xr3:uid="{B7841EF7-1A13-48C8-9A8F-D8ECA1354F32}" name="SERVICIO REALIZADO" dataDxfId="246"/>
    <tableColumn id="6" xr3:uid="{A5BD60C3-0F5D-4F7B-93D1-EAD5F5FF1B0B}" name="DOMICILIO" dataDxfId="245" totalsRowDxfId="244" dataCellStyle="Millares"/>
    <tableColumn id="7" xr3:uid="{FE128F0E-0F30-41E9-92BC-73866EC54093}" name="VALOR SERVICIO" dataDxfId="243" totalsRowDxfId="242"/>
    <tableColumn id="8" xr3:uid="{DBFFBE5A-0B3E-47AA-B221-A8BE3A93FA28}" name="MATERIALES" dataDxfId="241"/>
    <tableColumn id="9" xr3:uid="{E9AB51AF-E4E3-40DA-AB54-3DB3F1C528DD}" name="VALOR MATERIALES" dataDxfId="240"/>
    <tableColumn id="10" xr3:uid="{0743077C-2C9E-4460-A4B5-D885E65A0FDD}" name="IVA 19%" dataDxfId="239"/>
    <tableColumn id="11" xr3:uid="{5A1B6F72-1F83-47CD-8CB7-E840972ECC16}" name="PORTERIA" dataDxfId="238" totalsRowDxfId="237"/>
    <tableColumn id="12" xr3:uid="{85785C1E-0B1B-4AE4-9899-F57CBFBDFCAB}" name="FORMA DE PAGO " dataDxfId="236"/>
    <tableColumn id="13" xr3:uid="{14E1E447-46F1-4DAB-8DAF-E7F4E090CDF7}" name="TOTAL SERVICIO" dataDxfId="235" totalsRowDxfId="234">
      <calculatedColumnFormula>(F2+G2-I2-K2)</calculatedColumnFormula>
    </tableColumn>
    <tableColumn id="14" xr3:uid="{D122C8FB-7087-4CB5-A785-D8505B2DF602}" name="X50%/X25%" dataDxfId="233" totalsRowDxfId="232"/>
    <tableColumn id="15" xr3:uid="{3B9C0FF4-0A40-425E-AF56-D6DD8681A011}" name="PARA JG" dataDxfId="231" totalsRowDxfId="230">
      <calculatedColumnFormula>IF(N2="X25%",M2*0.25,IF(N2="X50%",M2/2,""))</calculatedColumnFormula>
    </tableColumn>
    <tableColumn id="16" xr3:uid="{24D7D408-20DD-481D-ADD8-31427D9706CB}" name="PARA ABRECAR" dataDxfId="229" totalsRowDxfId="228">
      <calculatedColumnFormula>(M2/2+J2)</calculatedColumnFormula>
    </tableColumn>
    <tableColumn id="17" xr3:uid="{3E22CA66-02BA-4F3A-BC78-1C5E81DF6614}" name="ESTADO DEL SERVICIO" dataDxfId="227" totalsRowDxfId="226"/>
    <tableColumn id="18" xr3:uid="{BC2DF013-F795-4D1C-9028-1375AF4523CB}" name="FECHA DE RELACION DEL SERVICIO" dataDxfId="225" totalsRowDxfId="224"/>
    <tableColumn id="19" xr3:uid="{72057D85-7D90-4121-8CBD-7448786FF9BC}" name="NOTAS " totalsRowFunction="count" dataDxfId="223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 /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 /><Relationship Id="rId1" Type="http://schemas.openxmlformats.org/officeDocument/2006/relationships/printerSettings" Target="../printerSettings/printerSettings12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defaultColWidth="10.76171875" defaultRowHeight="15" x14ac:dyDescent="0.2"/>
  <cols>
    <col min="1" max="1" width="31.4765625" style="32" customWidth="1"/>
    <col min="2" max="2" width="21.7890625" bestFit="1" customWidth="1"/>
    <col min="3" max="3" width="16.8125" style="15" bestFit="1" customWidth="1"/>
    <col min="4" max="4" width="18.83203125" style="15" customWidth="1"/>
    <col min="5" max="5" width="34.03125" style="15" bestFit="1" customWidth="1"/>
    <col min="6" max="6" width="10.0859375" style="7" bestFit="1" customWidth="1"/>
    <col min="7" max="7" width="14.52734375" style="16" bestFit="1" customWidth="1"/>
    <col min="8" max="8" width="29.45703125" bestFit="1" customWidth="1"/>
    <col min="9" max="9" width="17.484375" style="10" bestFit="1" customWidth="1"/>
    <col min="10" max="10" width="7.53125" style="18" bestFit="1" customWidth="1"/>
    <col min="11" max="11" width="9.14453125" style="10" bestFit="1" customWidth="1"/>
    <col min="12" max="12" width="15.6015625" bestFit="1" customWidth="1"/>
    <col min="13" max="13" width="14.390625" style="10" bestFit="1" customWidth="1"/>
    <col min="14" max="14" width="10.76171875" style="9" bestFit="1" customWidth="1"/>
    <col min="15" max="15" width="13.1796875" style="10" customWidth="1"/>
    <col min="16" max="16" width="13.5859375" style="10" bestFit="1" customWidth="1"/>
    <col min="17" max="17" width="22.1953125" style="12" bestFit="1" customWidth="1"/>
    <col min="18" max="18" width="29.86328125" style="32" bestFit="1" customWidth="1"/>
    <col min="19" max="19" width="47.484375" bestFit="1" customWidth="1"/>
    <col min="28" max="28" width="14.390625" bestFit="1" customWidth="1"/>
    <col min="29" max="29" width="22.1953125" bestFit="1" customWidth="1"/>
    <col min="30" max="30" width="5.24609375" bestFit="1" customWidth="1"/>
  </cols>
  <sheetData>
    <row r="1" spans="1:30" x14ac:dyDescent="0.2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2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2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2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7.75" x14ac:dyDescent="0.2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7.75" x14ac:dyDescent="0.2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7.75" x14ac:dyDescent="0.2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1.25" x14ac:dyDescent="0.2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2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7.75" x14ac:dyDescent="0.2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7.75" x14ac:dyDescent="0.2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1.25" x14ac:dyDescent="0.2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2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2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2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2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7.75" x14ac:dyDescent="0.2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27.75" x14ac:dyDescent="0.2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7.75" x14ac:dyDescent="0.2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7.75" x14ac:dyDescent="0.2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7.75" x14ac:dyDescent="0.2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7.75" x14ac:dyDescent="0.2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2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7.75" x14ac:dyDescent="0.2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572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2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2" t="s">
        <v>119</v>
      </c>
      <c r="F41" s="13"/>
      <c r="S41">
        <f>SUBTOTAL(103,Tabla1[[NOTAS ]])</f>
        <v>13</v>
      </c>
    </row>
  </sheetData>
  <conditionalFormatting sqref="A2:S41">
    <cfRule type="expression" dxfId="129" priority="1" stopIfTrue="1">
      <formula>$Q2="YA RELACIONADO"</formula>
    </cfRule>
    <cfRule type="expression" dxfId="128" priority="3" stopIfTrue="1">
      <formula>$Q2="COTIZACIÓN"</formula>
    </cfRule>
    <cfRule type="expression" dxfId="127" priority="4" stopIfTrue="1">
      <formula>$Q2="NO PAGARON DOMICILIO"</formula>
    </cfRule>
    <cfRule type="expression" dxfId="126" priority="5" stopIfTrue="1">
      <formula>$Q2="NO SE COBRA DOMICILIO"</formula>
    </cfRule>
    <cfRule type="expression" dxfId="125" priority="6" stopIfTrue="1">
      <formula>$Q2="GARANTIA"</formula>
    </cfRule>
    <cfRule type="expression" dxfId="124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SUBTOTAL(103,Tabla14567891011[[NOTAS ]])</f>
        <v>0</v>
      </c>
    </row>
  </sheetData>
  <conditionalFormatting sqref="A2:S41">
    <cfRule type="expression" dxfId="33" priority="1" stopIfTrue="1">
      <formula>$Q2="YA RELACIONADO"</formula>
    </cfRule>
    <cfRule type="expression" dxfId="32" priority="2" stopIfTrue="1">
      <formula>$Q2="COTIZACIÓN"</formula>
    </cfRule>
    <cfRule type="expression" dxfId="31" priority="3" stopIfTrue="1">
      <formula>$Q2="NO PAGARON DOMICILIO"</formula>
    </cfRule>
    <cfRule type="expression" dxfId="30" priority="4" stopIfTrue="1">
      <formula>$Q2="NO SE COBRA DOMICILIO"</formula>
    </cfRule>
    <cfRule type="expression" dxfId="29" priority="5" stopIfTrue="1">
      <formula>$Q2="GARANTIA"</formula>
    </cfRule>
    <cfRule type="expression" dxfId="28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SUBTOTAL(103,Tabla1456789101112[[NOTAS ]])</f>
        <v>0</v>
      </c>
    </row>
  </sheetData>
  <conditionalFormatting sqref="A2:S41">
    <cfRule type="expression" dxfId="27" priority="1" stopIfTrue="1">
      <formula>$Q2="YA RELACIONADO"</formula>
    </cfRule>
    <cfRule type="expression" dxfId="26" priority="2" stopIfTrue="1">
      <formula>$Q2="COTIZACIÓN"</formula>
    </cfRule>
    <cfRule type="expression" dxfId="25" priority="3" stopIfTrue="1">
      <formula>$Q2="NO PAGARON DOMICILIO"</formula>
    </cfRule>
    <cfRule type="expression" dxfId="24" priority="4" stopIfTrue="1">
      <formula>$Q2="NO SE COBRA DOMICILIO"</formula>
    </cfRule>
    <cfRule type="expression" dxfId="23" priority="5" stopIfTrue="1">
      <formula>$Q2="GARANTIA"</formula>
    </cfRule>
    <cfRule type="expression" dxfId="22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SUBTOTAL(103,Tabla145678910111213[[NOTAS ]])</f>
        <v>0</v>
      </c>
    </row>
  </sheetData>
  <conditionalFormatting sqref="A2:S41">
    <cfRule type="expression" dxfId="21" priority="1" stopIfTrue="1">
      <formula>$Q2="YA RELACIONADO"</formula>
    </cfRule>
    <cfRule type="expression" dxfId="20" priority="2" stopIfTrue="1">
      <formula>$Q2="COTIZACIÓN"</formula>
    </cfRule>
    <cfRule type="expression" dxfId="19" priority="3" stopIfTrue="1">
      <formula>$Q2="NO PAGARON DOMICILIO"</formula>
    </cfRule>
    <cfRule type="expression" dxfId="18" priority="4" stopIfTrue="1">
      <formula>$Q2="NO SE COBRA DOMICILIO"</formula>
    </cfRule>
    <cfRule type="expression" dxfId="17" priority="5" stopIfTrue="1">
      <formula>$Q2="GARANTIA"</formula>
    </cfRule>
    <cfRule type="expression" dxfId="16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defaultColWidth="10.76171875" defaultRowHeight="15" x14ac:dyDescent="0.2"/>
  <cols>
    <col min="1" max="1" width="30.53515625" style="34" customWidth="1"/>
    <col min="2" max="2" width="22.46484375" style="15" customWidth="1"/>
    <col min="3" max="3" width="23.5390625" style="15" customWidth="1"/>
    <col min="4" max="4" width="19.1015625" style="15" customWidth="1"/>
    <col min="5" max="5" width="45.19921875" style="15" customWidth="1"/>
    <col min="6" max="6" width="17.08203125" style="7" customWidth="1"/>
    <col min="7" max="7" width="16.41015625" style="20" customWidth="1"/>
    <col min="8" max="8" width="39.546875" style="15" customWidth="1"/>
    <col min="9" max="9" width="19.234375" style="18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23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33">
        <v>45689</v>
      </c>
      <c r="B2" s="14" t="s">
        <v>120</v>
      </c>
      <c r="C2" s="14" t="s">
        <v>121</v>
      </c>
      <c r="D2" s="14" t="s">
        <v>107</v>
      </c>
      <c r="E2" s="14" t="s">
        <v>122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123</v>
      </c>
      <c r="AB2" s="1" t="s">
        <v>26</v>
      </c>
      <c r="AC2" s="14" t="s">
        <v>28</v>
      </c>
      <c r="AD2" s="14" t="s">
        <v>29</v>
      </c>
    </row>
    <row r="3" spans="1:30" ht="54.75" x14ac:dyDescent="0.2">
      <c r="A3" s="33">
        <v>45692</v>
      </c>
      <c r="B3" s="14" t="s">
        <v>124</v>
      </c>
      <c r="C3" s="14" t="s">
        <v>125</v>
      </c>
      <c r="D3" s="14" t="s">
        <v>107</v>
      </c>
      <c r="E3" s="14" t="s">
        <v>126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127</v>
      </c>
      <c r="AC3" s="14" t="s">
        <v>33</v>
      </c>
    </row>
    <row r="4" spans="1:30" ht="27.75" x14ac:dyDescent="0.2">
      <c r="A4" s="33">
        <v>45692</v>
      </c>
      <c r="B4" s="14" t="s">
        <v>128</v>
      </c>
      <c r="C4" s="14" t="s">
        <v>129</v>
      </c>
      <c r="D4" s="14" t="s">
        <v>111</v>
      </c>
      <c r="E4" s="14" t="s">
        <v>130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2">
      <c r="A5" s="33">
        <v>45692</v>
      </c>
      <c r="B5" s="14" t="s">
        <v>131</v>
      </c>
      <c r="C5" s="14" t="s">
        <v>132</v>
      </c>
      <c r="D5" s="14" t="s">
        <v>111</v>
      </c>
      <c r="E5" s="14" t="s">
        <v>133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2">
      <c r="A6" s="33">
        <v>45692</v>
      </c>
      <c r="B6" s="14" t="s">
        <v>134</v>
      </c>
      <c r="C6" s="14" t="s">
        <v>135</v>
      </c>
      <c r="D6" s="14"/>
      <c r="E6" s="14" t="s">
        <v>136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1" x14ac:dyDescent="0.2">
      <c r="A7" s="33">
        <v>45693</v>
      </c>
      <c r="B7" s="14" t="s">
        <v>137</v>
      </c>
      <c r="C7" s="14" t="s">
        <v>138</v>
      </c>
      <c r="D7" s="14" t="s">
        <v>111</v>
      </c>
      <c r="E7" s="14" t="s">
        <v>139</v>
      </c>
      <c r="G7" s="19">
        <v>1568322</v>
      </c>
      <c r="H7" s="14" t="s">
        <v>140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7.75" x14ac:dyDescent="0.2">
      <c r="A8" s="33">
        <v>45695</v>
      </c>
      <c r="B8" s="14" t="s">
        <v>128</v>
      </c>
      <c r="C8" s="14" t="s">
        <v>129</v>
      </c>
      <c r="D8" s="14" t="s">
        <v>111</v>
      </c>
      <c r="E8" s="14" t="s">
        <v>141</v>
      </c>
      <c r="G8" s="19">
        <v>1290576</v>
      </c>
      <c r="H8" s="14" t="s">
        <v>142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143</v>
      </c>
    </row>
    <row r="9" spans="1:30" ht="27.75" x14ac:dyDescent="0.2">
      <c r="A9" s="33">
        <v>45705</v>
      </c>
      <c r="B9" s="14" t="s">
        <v>144</v>
      </c>
      <c r="C9" s="14" t="s">
        <v>145</v>
      </c>
      <c r="D9" s="14" t="s">
        <v>111</v>
      </c>
      <c r="E9" s="14" t="s">
        <v>146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147</v>
      </c>
    </row>
    <row r="10" spans="1:30" x14ac:dyDescent="0.2">
      <c r="A10" s="33">
        <v>45705</v>
      </c>
      <c r="B10" s="14" t="s">
        <v>148</v>
      </c>
      <c r="C10" s="14" t="s">
        <v>149</v>
      </c>
      <c r="D10" s="14"/>
      <c r="E10" s="14" t="s">
        <v>150</v>
      </c>
      <c r="G10" s="19">
        <v>1122000</v>
      </c>
      <c r="H10" s="14" t="s">
        <v>151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152</v>
      </c>
    </row>
    <row r="11" spans="1:30" ht="27.75" x14ac:dyDescent="0.2">
      <c r="A11" s="33">
        <v>45706</v>
      </c>
      <c r="B11" s="14" t="s">
        <v>153</v>
      </c>
      <c r="C11" s="14" t="s">
        <v>154</v>
      </c>
      <c r="D11" s="14" t="s">
        <v>111</v>
      </c>
      <c r="E11" s="14" t="s">
        <v>155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x14ac:dyDescent="0.2">
      <c r="A12" s="33">
        <v>45706</v>
      </c>
      <c r="B12" s="14" t="s">
        <v>156</v>
      </c>
      <c r="C12" s="14" t="s">
        <v>157</v>
      </c>
      <c r="D12" s="14" t="s">
        <v>158</v>
      </c>
      <c r="E12" s="14" t="s">
        <v>159</v>
      </c>
      <c r="G12" s="19">
        <v>722258</v>
      </c>
      <c r="H12" s="14" t="s">
        <v>160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161</v>
      </c>
    </row>
    <row r="13" spans="1:30" ht="27.75" x14ac:dyDescent="0.2">
      <c r="A13" s="33">
        <v>45707</v>
      </c>
      <c r="B13" s="14" t="s">
        <v>162</v>
      </c>
      <c r="C13" s="14" t="s">
        <v>163</v>
      </c>
      <c r="D13" s="14" t="s">
        <v>164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165</v>
      </c>
    </row>
    <row r="14" spans="1:30" ht="27.75" x14ac:dyDescent="0.2">
      <c r="A14" s="33">
        <v>45709</v>
      </c>
      <c r="B14" s="14" t="s">
        <v>166</v>
      </c>
      <c r="C14" s="14" t="s">
        <v>167</v>
      </c>
      <c r="D14" s="14" t="s">
        <v>111</v>
      </c>
      <c r="E14" s="14" t="s">
        <v>168</v>
      </c>
      <c r="G14" s="19">
        <v>446660</v>
      </c>
      <c r="H14" s="14" t="s">
        <v>169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165</v>
      </c>
    </row>
    <row r="15" spans="1:30" x14ac:dyDescent="0.2">
      <c r="A15" s="33">
        <v>45713</v>
      </c>
      <c r="B15" s="14" t="s">
        <v>170</v>
      </c>
      <c r="C15" s="14"/>
      <c r="D15" s="14" t="s">
        <v>92</v>
      </c>
      <c r="E15" s="14" t="s">
        <v>171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7.75" x14ac:dyDescent="0.2">
      <c r="A16" s="33">
        <v>45714</v>
      </c>
      <c r="B16" s="14" t="s">
        <v>172</v>
      </c>
      <c r="C16" s="14" t="s">
        <v>173</v>
      </c>
      <c r="D16" s="14" t="s">
        <v>174</v>
      </c>
      <c r="E16" s="14" t="s">
        <v>175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176</v>
      </c>
    </row>
    <row r="17" spans="1:19" ht="27.75" x14ac:dyDescent="0.2">
      <c r="A17" s="33">
        <v>45715</v>
      </c>
      <c r="B17" s="14" t="s">
        <v>177</v>
      </c>
      <c r="C17" s="14"/>
      <c r="D17" s="14" t="s">
        <v>57</v>
      </c>
      <c r="E17" s="14" t="s">
        <v>178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179</v>
      </c>
    </row>
    <row r="18" spans="1:19" ht="27.75" x14ac:dyDescent="0.2">
      <c r="A18" s="33">
        <v>45715</v>
      </c>
      <c r="B18" s="14" t="s">
        <v>180</v>
      </c>
      <c r="C18" s="14"/>
      <c r="D18" s="14" t="s">
        <v>92</v>
      </c>
      <c r="E18" s="14" t="s">
        <v>181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2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2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2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2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2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2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2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2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4" t="s">
        <v>119</v>
      </c>
      <c r="F41" s="13"/>
      <c r="S41" s="15">
        <f>SUBTOTAL(103,Tabla13[[NOTAS ]])</f>
        <v>10</v>
      </c>
    </row>
  </sheetData>
  <conditionalFormatting sqref="A2:S8 A9:R9 A10:S41">
    <cfRule type="expression" dxfId="123" priority="7" stopIfTrue="1">
      <formula>$Q2="YA RELACIONADO"</formula>
    </cfRule>
    <cfRule type="expression" dxfId="122" priority="8" stopIfTrue="1">
      <formula>$Q2="COTIZACIÓN"</formula>
    </cfRule>
    <cfRule type="expression" dxfId="121" priority="9" stopIfTrue="1">
      <formula>$Q2="NO PAGARON DOMICILIO"</formula>
    </cfRule>
    <cfRule type="expression" dxfId="120" priority="10" stopIfTrue="1">
      <formula>$Q2="NO SE COBRA DOMICILIO"</formula>
    </cfRule>
    <cfRule type="expression" dxfId="119" priority="11" stopIfTrue="1">
      <formula>$Q2="GARANTIA"</formula>
    </cfRule>
    <cfRule type="expression" dxfId="118" priority="12" stopIfTrue="1">
      <formula>$Q2="CANCELADO"</formula>
    </cfRule>
  </conditionalFormatting>
  <conditionalFormatting sqref="S9">
    <cfRule type="expression" dxfId="117" priority="1" stopIfTrue="1">
      <formula>$Q9="YA RELACIONADO"</formula>
    </cfRule>
    <cfRule type="expression" dxfId="116" priority="2" stopIfTrue="1">
      <formula>$Q9="COTIZACIÓN"</formula>
    </cfRule>
    <cfRule type="expression" dxfId="115" priority="3" stopIfTrue="1">
      <formula>$Q9="NO PAGARON DOMICILIO"</formula>
    </cfRule>
    <cfRule type="expression" dxfId="114" priority="4" stopIfTrue="1">
      <formula>$Q9="NO SE COBRA DOMICILIO"</formula>
    </cfRule>
    <cfRule type="expression" dxfId="113" priority="5" stopIfTrue="1">
      <formula>$Q9="GARANTIA"</formula>
    </cfRule>
    <cfRule type="expression" dxfId="112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defaultColWidth="10.76171875" defaultRowHeight="15" x14ac:dyDescent="0.2"/>
  <cols>
    <col min="1" max="1" width="30.53515625" style="32" customWidth="1"/>
    <col min="2" max="2" width="22.46484375" customWidth="1"/>
    <col min="3" max="3" width="19.37109375" style="15" customWidth="1"/>
    <col min="4" max="4" width="18.96484375" customWidth="1"/>
    <col min="5" max="5" width="37.53125" style="15" customWidth="1"/>
    <col min="6" max="6" width="17.08203125" style="7" customWidth="1"/>
    <col min="7" max="7" width="16.41015625" style="26" customWidth="1"/>
    <col min="8" max="8" width="39.546875" customWidth="1"/>
    <col min="9" max="9" width="19.234375" style="28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33">
        <v>45719</v>
      </c>
      <c r="B2" s="14" t="s">
        <v>182</v>
      </c>
      <c r="C2" s="14" t="s">
        <v>183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 t="s">
        <v>20</v>
      </c>
      <c r="R2" s="31"/>
      <c r="S2" s="14" t="s">
        <v>573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33">
        <v>45720</v>
      </c>
      <c r="B3" s="14" t="s">
        <v>184</v>
      </c>
      <c r="C3" s="14" t="s">
        <v>185</v>
      </c>
      <c r="D3" s="14">
        <v>210</v>
      </c>
      <c r="E3" s="14" t="s">
        <v>130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 t="s">
        <v>20</v>
      </c>
      <c r="R3" s="31"/>
      <c r="S3" s="14" t="s">
        <v>573</v>
      </c>
      <c r="AC3" s="14" t="s">
        <v>33</v>
      </c>
    </row>
    <row r="4" spans="1:30" ht="27.75" x14ac:dyDescent="0.2">
      <c r="A4" s="33">
        <v>45720</v>
      </c>
      <c r="B4" s="14" t="s">
        <v>186</v>
      </c>
      <c r="C4" s="14" t="s">
        <v>187</v>
      </c>
      <c r="D4" s="14" t="s">
        <v>107</v>
      </c>
      <c r="E4" s="14" t="s">
        <v>188</v>
      </c>
      <c r="G4" s="25">
        <v>480000</v>
      </c>
      <c r="H4" s="14" t="s">
        <v>189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7.75" x14ac:dyDescent="0.2">
      <c r="A5" s="31">
        <v>45723</v>
      </c>
      <c r="B5" s="1" t="s">
        <v>190</v>
      </c>
      <c r="C5" s="14"/>
      <c r="D5" s="1" t="s">
        <v>107</v>
      </c>
      <c r="E5" s="14" t="s">
        <v>191</v>
      </c>
      <c r="G5" s="24">
        <v>400000</v>
      </c>
      <c r="H5" s="14" t="s">
        <v>192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193</v>
      </c>
      <c r="AC5" s="14" t="s">
        <v>39</v>
      </c>
    </row>
    <row r="6" spans="1:30" ht="27.75" x14ac:dyDescent="0.2">
      <c r="A6" s="31">
        <v>45726</v>
      </c>
      <c r="B6" s="1" t="s">
        <v>194</v>
      </c>
      <c r="C6" s="14" t="s">
        <v>195</v>
      </c>
      <c r="D6" s="1" t="s">
        <v>196</v>
      </c>
      <c r="E6" s="14" t="s">
        <v>197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ht="27.75" x14ac:dyDescent="0.2">
      <c r="A7" s="31">
        <v>45726</v>
      </c>
      <c r="B7" s="1" t="s">
        <v>198</v>
      </c>
      <c r="C7" s="14"/>
      <c r="D7" s="1" t="s">
        <v>92</v>
      </c>
      <c r="E7" s="14" t="s">
        <v>199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 t="s">
        <v>20</v>
      </c>
      <c r="R7" s="31"/>
      <c r="S7" s="14" t="s">
        <v>573</v>
      </c>
      <c r="AC7" s="14" t="s">
        <v>50</v>
      </c>
    </row>
    <row r="8" spans="1:30" ht="27.75" x14ac:dyDescent="0.2">
      <c r="A8" s="31">
        <v>45726</v>
      </c>
      <c r="B8" s="1" t="s">
        <v>200</v>
      </c>
      <c r="C8" s="14" t="s">
        <v>201</v>
      </c>
      <c r="D8" s="1" t="s">
        <v>202</v>
      </c>
      <c r="E8" s="14" t="s">
        <v>203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7.75" x14ac:dyDescent="0.2">
      <c r="A9" s="31">
        <v>45727</v>
      </c>
      <c r="B9" s="1" t="s">
        <v>204</v>
      </c>
      <c r="C9" s="14"/>
      <c r="D9" s="1" t="s">
        <v>57</v>
      </c>
      <c r="E9" s="14" t="s">
        <v>205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206</v>
      </c>
    </row>
    <row r="10" spans="1:30" x14ac:dyDescent="0.2">
      <c r="A10" s="31">
        <v>45728</v>
      </c>
      <c r="B10" s="1" t="s">
        <v>207</v>
      </c>
      <c r="C10" s="14" t="s">
        <v>208</v>
      </c>
      <c r="D10" s="1" t="s">
        <v>107</v>
      </c>
      <c r="E10" s="14" t="s">
        <v>209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210</v>
      </c>
    </row>
    <row r="11" spans="1:30" x14ac:dyDescent="0.2">
      <c r="A11" s="31">
        <v>45728</v>
      </c>
      <c r="B11" s="1" t="s">
        <v>211</v>
      </c>
      <c r="C11" s="14" t="s">
        <v>212</v>
      </c>
      <c r="D11" s="1"/>
      <c r="E11" s="14" t="s">
        <v>213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2">
      <c r="A12" s="31">
        <v>45733</v>
      </c>
      <c r="B12" s="1" t="s">
        <v>214</v>
      </c>
      <c r="C12" s="14" t="s">
        <v>215</v>
      </c>
      <c r="D12" s="1">
        <v>202</v>
      </c>
      <c r="E12" s="14" t="s">
        <v>216</v>
      </c>
      <c r="G12" s="24"/>
      <c r="H12" s="14"/>
      <c r="I12" s="27"/>
      <c r="J12" s="1"/>
      <c r="K12" s="6"/>
      <c r="L12" s="14" t="s">
        <v>19</v>
      </c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7.75" x14ac:dyDescent="0.2">
      <c r="A13" s="31">
        <v>45733</v>
      </c>
      <c r="B13" s="1" t="s">
        <v>217</v>
      </c>
      <c r="C13" s="14" t="s">
        <v>218</v>
      </c>
      <c r="D13" s="1" t="s">
        <v>219</v>
      </c>
      <c r="E13" s="14" t="s">
        <v>220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2">
      <c r="A14" s="31">
        <v>45734</v>
      </c>
      <c r="B14" s="1" t="s">
        <v>221</v>
      </c>
      <c r="C14" s="14" t="s">
        <v>222</v>
      </c>
      <c r="D14" s="1" t="s">
        <v>223</v>
      </c>
      <c r="E14" s="14" t="s">
        <v>224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33</v>
      </c>
      <c r="R14" s="31"/>
      <c r="S14" s="14"/>
    </row>
    <row r="15" spans="1:30" ht="27.75" x14ac:dyDescent="0.2">
      <c r="A15" s="31">
        <v>45734</v>
      </c>
      <c r="B15" s="1" t="s">
        <v>225</v>
      </c>
      <c r="C15" s="14" t="s">
        <v>226</v>
      </c>
      <c r="D15" s="1" t="s">
        <v>107</v>
      </c>
      <c r="E15" s="14" t="s">
        <v>227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7.75" x14ac:dyDescent="0.2">
      <c r="A16" s="31">
        <v>45734</v>
      </c>
      <c r="B16" s="1" t="s">
        <v>228</v>
      </c>
      <c r="C16" s="14" t="s">
        <v>229</v>
      </c>
      <c r="D16" s="1" t="s">
        <v>92</v>
      </c>
      <c r="E16" s="14" t="s">
        <v>230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231</v>
      </c>
    </row>
    <row r="17" spans="1:19" ht="27.75" x14ac:dyDescent="0.2">
      <c r="A17" s="31">
        <v>45735</v>
      </c>
      <c r="B17" s="1" t="s">
        <v>232</v>
      </c>
      <c r="C17" s="14" t="s">
        <v>233</v>
      </c>
      <c r="D17" s="1" t="s">
        <v>107</v>
      </c>
      <c r="E17" s="14" t="s">
        <v>234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2">
      <c r="A18" s="31">
        <v>45735</v>
      </c>
      <c r="B18" s="1" t="s">
        <v>235</v>
      </c>
      <c r="C18" s="14" t="s">
        <v>236</v>
      </c>
      <c r="D18" s="1" t="s">
        <v>92</v>
      </c>
      <c r="E18" s="14" t="s">
        <v>237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2">
      <c r="A19" s="31">
        <v>45735</v>
      </c>
      <c r="B19" s="1" t="s">
        <v>238</v>
      </c>
      <c r="C19" s="14" t="s">
        <v>239</v>
      </c>
      <c r="D19" s="1" t="s">
        <v>240</v>
      </c>
      <c r="E19" s="14" t="s">
        <v>241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1.25" x14ac:dyDescent="0.2">
      <c r="A20" s="31">
        <v>45735</v>
      </c>
      <c r="B20" s="1" t="s">
        <v>242</v>
      </c>
      <c r="C20" s="14" t="s">
        <v>243</v>
      </c>
      <c r="D20" s="1" t="s">
        <v>244</v>
      </c>
      <c r="E20" s="14" t="s">
        <v>245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246</v>
      </c>
    </row>
    <row r="21" spans="1:19" ht="41.25" x14ac:dyDescent="0.2">
      <c r="A21" s="31">
        <v>45737</v>
      </c>
      <c r="B21" s="1" t="s">
        <v>225</v>
      </c>
      <c r="C21" s="14" t="s">
        <v>226</v>
      </c>
      <c r="D21" s="1" t="s">
        <v>107</v>
      </c>
      <c r="E21" s="14" t="s">
        <v>247</v>
      </c>
      <c r="G21" s="24">
        <v>1100000</v>
      </c>
      <c r="H21" s="14" t="s">
        <v>248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249</v>
      </c>
    </row>
    <row r="22" spans="1:19" ht="41.25" x14ac:dyDescent="0.2">
      <c r="A22" s="31">
        <v>45741</v>
      </c>
      <c r="B22" s="1" t="s">
        <v>250</v>
      </c>
      <c r="C22" s="14" t="s">
        <v>251</v>
      </c>
      <c r="D22" s="1" t="s">
        <v>252</v>
      </c>
      <c r="E22" s="14" t="s">
        <v>253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7.75" x14ac:dyDescent="0.2">
      <c r="A23" s="31">
        <v>45741</v>
      </c>
      <c r="B23" s="1" t="s">
        <v>221</v>
      </c>
      <c r="C23" s="14" t="s">
        <v>222</v>
      </c>
      <c r="D23" s="1" t="s">
        <v>223</v>
      </c>
      <c r="E23" s="14" t="s">
        <v>569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2">
      <c r="A24" s="31">
        <v>45742</v>
      </c>
      <c r="B24" s="1" t="s">
        <v>254</v>
      </c>
      <c r="C24" s="14"/>
      <c r="D24" s="1" t="s">
        <v>92</v>
      </c>
      <c r="E24" s="14" t="s">
        <v>255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2">
      <c r="A25" s="31">
        <v>45743</v>
      </c>
      <c r="B25" s="1" t="s">
        <v>256</v>
      </c>
      <c r="C25" s="14" t="s">
        <v>257</v>
      </c>
      <c r="D25" s="1" t="s">
        <v>92</v>
      </c>
      <c r="E25" s="14" t="s">
        <v>258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249</v>
      </c>
    </row>
    <row r="26" spans="1:19" ht="27.75" x14ac:dyDescent="0.2">
      <c r="A26" s="31">
        <v>45743</v>
      </c>
      <c r="B26" s="1" t="s">
        <v>259</v>
      </c>
      <c r="C26" s="14" t="s">
        <v>260</v>
      </c>
      <c r="D26" s="1" t="s">
        <v>261</v>
      </c>
      <c r="E26" s="14" t="s">
        <v>262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7.75" x14ac:dyDescent="0.2">
      <c r="A27" s="31">
        <v>45745</v>
      </c>
      <c r="B27" s="1" t="s">
        <v>238</v>
      </c>
      <c r="C27" s="14" t="s">
        <v>239</v>
      </c>
      <c r="D27" s="1" t="s">
        <v>240</v>
      </c>
      <c r="E27" s="14" t="s">
        <v>263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7.75" x14ac:dyDescent="0.2">
      <c r="A28" s="31">
        <v>45745</v>
      </c>
      <c r="B28" s="1" t="s">
        <v>264</v>
      </c>
      <c r="C28" s="14" t="s">
        <v>265</v>
      </c>
      <c r="D28" s="1" t="s">
        <v>219</v>
      </c>
      <c r="E28" s="14" t="s">
        <v>130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7.75" x14ac:dyDescent="0.2">
      <c r="A29" s="31">
        <v>45747</v>
      </c>
      <c r="B29" s="1" t="s">
        <v>266</v>
      </c>
      <c r="C29" s="14" t="s">
        <v>267</v>
      </c>
      <c r="D29" s="1" t="s">
        <v>268</v>
      </c>
      <c r="E29" s="14" t="s">
        <v>269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270</v>
      </c>
    </row>
    <row r="30" spans="1:19" x14ac:dyDescent="0.2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2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2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2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2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2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2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2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2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2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2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2">
      <c r="A41" s="32" t="s">
        <v>119</v>
      </c>
      <c r="F41" s="13"/>
      <c r="H41" s="15"/>
      <c r="I41" s="29"/>
      <c r="S41" s="15">
        <f>SUBTOTAL(103,Tabla14[[NOTAS ]])</f>
        <v>11</v>
      </c>
    </row>
  </sheetData>
  <conditionalFormatting sqref="A2:S41">
    <cfRule type="expression" dxfId="111" priority="1" stopIfTrue="1">
      <formula>$Q2="YA RELACIONADO"</formula>
    </cfRule>
    <cfRule type="expression" dxfId="110" priority="2" stopIfTrue="1">
      <formula>$Q2="COTIZACIÓN"</formula>
    </cfRule>
    <cfRule type="expression" dxfId="109" priority="3" stopIfTrue="1">
      <formula>$Q2="NO PAGARON DOMICILIO"</formula>
    </cfRule>
    <cfRule type="expression" dxfId="108" priority="4" stopIfTrue="1">
      <formula>$Q2="NO SE COBRA DOMICILIO"</formula>
    </cfRule>
    <cfRule type="expression" dxfId="107" priority="5" stopIfTrue="1">
      <formula>$Q2="GARANTIA"</formula>
    </cfRule>
    <cfRule type="expression" dxfId="106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defaultColWidth="10.76171875" defaultRowHeight="15" x14ac:dyDescent="0.2"/>
  <cols>
    <col min="1" max="1" width="29.19140625" style="34" customWidth="1"/>
    <col min="2" max="2" width="23.5390625" style="15" customWidth="1"/>
    <col min="3" max="3" width="17.484375" style="15" customWidth="1"/>
    <col min="4" max="4" width="16.54296875" style="15" customWidth="1"/>
    <col min="5" max="5" width="46.2734375" style="15" customWidth="1"/>
    <col min="6" max="6" width="17.08203125" style="7" customWidth="1"/>
    <col min="7" max="7" width="16.41015625" style="10" customWidth="1"/>
    <col min="8" max="8" width="39.546875" customWidth="1"/>
    <col min="9" max="9" width="19.234375" style="2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68.25" x14ac:dyDescent="0.2">
      <c r="A2" s="33">
        <v>45749</v>
      </c>
      <c r="B2" s="14" t="s">
        <v>264</v>
      </c>
      <c r="C2" s="14"/>
      <c r="D2" s="14" t="s">
        <v>111</v>
      </c>
      <c r="E2" s="14" t="s">
        <v>570</v>
      </c>
      <c r="G2" s="6">
        <v>420000</v>
      </c>
      <c r="H2" s="1" t="s">
        <v>272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20</v>
      </c>
      <c r="R2" s="31">
        <v>45757</v>
      </c>
      <c r="S2" s="14" t="s">
        <v>571</v>
      </c>
      <c r="AB2" s="1" t="s">
        <v>26</v>
      </c>
      <c r="AC2" s="14" t="s">
        <v>28</v>
      </c>
      <c r="AD2" s="14" t="s">
        <v>29</v>
      </c>
    </row>
    <row r="3" spans="1:30" x14ac:dyDescent="0.2">
      <c r="A3" s="33">
        <v>45750</v>
      </c>
      <c r="B3" s="14" t="s">
        <v>273</v>
      </c>
      <c r="C3" s="14" t="s">
        <v>274</v>
      </c>
      <c r="D3" s="14">
        <v>301</v>
      </c>
      <c r="E3" s="14" t="s">
        <v>275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276</v>
      </c>
      <c r="AC3" s="14" t="s">
        <v>33</v>
      </c>
    </row>
    <row r="4" spans="1:30" ht="27.75" x14ac:dyDescent="0.2">
      <c r="A4" s="33">
        <v>45750</v>
      </c>
      <c r="B4" s="14" t="s">
        <v>277</v>
      </c>
      <c r="C4" s="14" t="s">
        <v>278</v>
      </c>
      <c r="D4" s="14" t="s">
        <v>31</v>
      </c>
      <c r="E4" s="14" t="s">
        <v>279</v>
      </c>
      <c r="G4" s="6">
        <v>480000</v>
      </c>
      <c r="H4" s="1" t="s">
        <v>280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276</v>
      </c>
      <c r="AC4" s="14" t="s">
        <v>35</v>
      </c>
    </row>
    <row r="5" spans="1:30" ht="27.75" x14ac:dyDescent="0.2">
      <c r="A5" s="33">
        <v>45761</v>
      </c>
      <c r="B5" s="14" t="s">
        <v>281</v>
      </c>
      <c r="C5" s="14"/>
      <c r="D5" s="14" t="s">
        <v>107</v>
      </c>
      <c r="E5" s="14" t="s">
        <v>282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283</v>
      </c>
      <c r="AC5" s="14" t="s">
        <v>39</v>
      </c>
    </row>
    <row r="6" spans="1:30" ht="27.75" x14ac:dyDescent="0.2">
      <c r="A6" s="33">
        <v>45762</v>
      </c>
      <c r="B6" s="14" t="s">
        <v>284</v>
      </c>
      <c r="C6" s="14" t="s">
        <v>285</v>
      </c>
      <c r="D6" s="14" t="s">
        <v>111</v>
      </c>
      <c r="E6" s="14" t="s">
        <v>286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287</v>
      </c>
      <c r="AC6" s="14" t="s">
        <v>45</v>
      </c>
    </row>
    <row r="7" spans="1:30" x14ac:dyDescent="0.2">
      <c r="A7" s="33">
        <v>45767</v>
      </c>
      <c r="B7" s="14" t="s">
        <v>288</v>
      </c>
      <c r="C7" s="14" t="s">
        <v>289</v>
      </c>
      <c r="D7" s="14" t="s">
        <v>31</v>
      </c>
      <c r="E7" s="14" t="s">
        <v>290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276</v>
      </c>
      <c r="AC7" s="14" t="s">
        <v>50</v>
      </c>
    </row>
    <row r="8" spans="1:30" ht="27.75" x14ac:dyDescent="0.2">
      <c r="A8" s="33">
        <v>45768</v>
      </c>
      <c r="B8" s="14" t="s">
        <v>177</v>
      </c>
      <c r="C8" s="14" t="s">
        <v>291</v>
      </c>
      <c r="D8" s="14" t="s">
        <v>107</v>
      </c>
      <c r="E8" s="14" t="s">
        <v>292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293</v>
      </c>
    </row>
    <row r="9" spans="1:30" x14ac:dyDescent="0.2">
      <c r="A9" s="33">
        <v>45769</v>
      </c>
      <c r="B9" s="14" t="s">
        <v>294</v>
      </c>
      <c r="C9" s="14" t="s">
        <v>295</v>
      </c>
      <c r="D9" s="14" t="s">
        <v>31</v>
      </c>
      <c r="E9" s="14" t="s">
        <v>296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276</v>
      </c>
    </row>
    <row r="10" spans="1:30" x14ac:dyDescent="0.2">
      <c r="A10" s="33">
        <v>45770</v>
      </c>
      <c r="B10" s="14" t="s">
        <v>297</v>
      </c>
      <c r="C10" s="14"/>
      <c r="D10" s="14" t="s">
        <v>31</v>
      </c>
      <c r="E10" s="14" t="s">
        <v>298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276</v>
      </c>
    </row>
    <row r="11" spans="1:30" ht="27.75" x14ac:dyDescent="0.2">
      <c r="A11" s="33">
        <v>45770</v>
      </c>
      <c r="B11" s="14" t="s">
        <v>299</v>
      </c>
      <c r="C11" s="14"/>
      <c r="D11" s="14" t="s">
        <v>300</v>
      </c>
      <c r="E11" s="14" t="s">
        <v>301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302</v>
      </c>
    </row>
    <row r="12" spans="1:30" ht="41.25" x14ac:dyDescent="0.2">
      <c r="A12" s="33">
        <v>45771</v>
      </c>
      <c r="B12" s="14" t="s">
        <v>303</v>
      </c>
      <c r="C12" s="14" t="s">
        <v>304</v>
      </c>
      <c r="D12" s="14" t="s">
        <v>305</v>
      </c>
      <c r="E12" s="14" t="s">
        <v>306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94.5" x14ac:dyDescent="0.2">
      <c r="A13" s="33">
        <v>45771</v>
      </c>
      <c r="B13" s="14" t="s">
        <v>307</v>
      </c>
      <c r="C13" s="14" t="s">
        <v>308</v>
      </c>
      <c r="D13" s="14"/>
      <c r="E13" s="14" t="s">
        <v>309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310</v>
      </c>
    </row>
    <row r="14" spans="1:30" ht="94.5" x14ac:dyDescent="0.2">
      <c r="A14" s="33">
        <v>45772</v>
      </c>
      <c r="B14" s="14" t="s">
        <v>311</v>
      </c>
      <c r="C14" s="14"/>
      <c r="D14" s="14">
        <v>301</v>
      </c>
      <c r="E14" s="14" t="s">
        <v>312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310</v>
      </c>
    </row>
    <row r="15" spans="1:30" ht="94.5" x14ac:dyDescent="0.2">
      <c r="A15" s="33">
        <v>45775</v>
      </c>
      <c r="B15" s="14" t="s">
        <v>313</v>
      </c>
      <c r="C15" s="14" t="s">
        <v>314</v>
      </c>
      <c r="D15" s="14" t="s">
        <v>111</v>
      </c>
      <c r="E15" s="14" t="s">
        <v>315</v>
      </c>
      <c r="G15" s="6">
        <v>480000</v>
      </c>
      <c r="H15" s="1" t="s">
        <v>316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310</v>
      </c>
    </row>
    <row r="16" spans="1:30" ht="54.75" x14ac:dyDescent="0.2">
      <c r="A16" s="33">
        <v>45775</v>
      </c>
      <c r="B16" s="14" t="s">
        <v>317</v>
      </c>
      <c r="C16" s="14"/>
      <c r="D16" s="14">
        <v>701</v>
      </c>
      <c r="E16" s="14" t="s">
        <v>318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319</v>
      </c>
    </row>
    <row r="17" spans="1:19" ht="41.25" x14ac:dyDescent="0.2">
      <c r="A17" s="33">
        <v>45777</v>
      </c>
      <c r="B17" s="14" t="s">
        <v>232</v>
      </c>
      <c r="C17" s="14" t="s">
        <v>320</v>
      </c>
      <c r="D17" s="14" t="s">
        <v>107</v>
      </c>
      <c r="E17" s="14" t="s">
        <v>321</v>
      </c>
      <c r="G17" s="6">
        <v>460800</v>
      </c>
      <c r="H17" s="1" t="s">
        <v>322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323</v>
      </c>
    </row>
    <row r="18" spans="1:19" x14ac:dyDescent="0.2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2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2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2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2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2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2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2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2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2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2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2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2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2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2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4" t="s">
        <v>119</v>
      </c>
      <c r="F41" s="13"/>
      <c r="S41" s="15">
        <f>SUBTOTAL(103,Tabla145[[NOTAS ]])</f>
        <v>15</v>
      </c>
    </row>
  </sheetData>
  <conditionalFormatting sqref="A2:S12 A13:R15 A16:S41">
    <cfRule type="expression" dxfId="105" priority="19" stopIfTrue="1">
      <formula>$Q2="YA RELACIONADO"</formula>
    </cfRule>
    <cfRule type="expression" dxfId="104" priority="20" stopIfTrue="1">
      <formula>$Q2="COTIZACIÓN"</formula>
    </cfRule>
    <cfRule type="expression" dxfId="103" priority="21" stopIfTrue="1">
      <formula>$Q2="NO PAGARON DOMICILIO"</formula>
    </cfRule>
    <cfRule type="expression" dxfId="102" priority="22" stopIfTrue="1">
      <formula>$Q2="NO SE COBRA DOMICILIO"</formula>
    </cfRule>
    <cfRule type="expression" dxfId="101" priority="23" stopIfTrue="1">
      <formula>$Q2="GARANTIA"</formula>
    </cfRule>
    <cfRule type="expression" dxfId="100" priority="24" stopIfTrue="1">
      <formula>$Q2="CANCELADO"</formula>
    </cfRule>
  </conditionalFormatting>
  <conditionalFormatting sqref="S13:S15">
    <cfRule type="expression" dxfId="99" priority="1" stopIfTrue="1">
      <formula>$Q13="YA RELACIONADO"</formula>
    </cfRule>
    <cfRule type="expression" dxfId="98" priority="2" stopIfTrue="1">
      <formula>$Q13="COTIZACIÓN"</formula>
    </cfRule>
    <cfRule type="expression" dxfId="97" priority="3" stopIfTrue="1">
      <formula>$Q13="NO PAGARON DOMICILIO"</formula>
    </cfRule>
    <cfRule type="expression" dxfId="96" priority="4" stopIfTrue="1">
      <formula>$Q13="NO SE COBRA DOMICILIO"</formula>
    </cfRule>
    <cfRule type="expression" dxfId="95" priority="5" stopIfTrue="1">
      <formula>$Q13="GARANTIA"</formula>
    </cfRule>
    <cfRule type="expression" dxfId="94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E4" zoomScale="76" zoomScaleNormal="100" workbookViewId="0">
      <selection activeCell="S8" sqref="S8"/>
    </sheetView>
  </sheetViews>
  <sheetFormatPr defaultColWidth="10.76171875" defaultRowHeight="15" x14ac:dyDescent="0.2"/>
  <cols>
    <col min="1" max="1" width="28.25" style="33" customWidth="1"/>
    <col min="2" max="2" width="22.46484375" style="15" customWidth="1"/>
    <col min="3" max="3" width="21.5234375" style="15" customWidth="1"/>
    <col min="4" max="4" width="18.5625" customWidth="1"/>
    <col min="5" max="5" width="34.70703125" customWidth="1"/>
    <col min="6" max="6" width="17.08203125" style="35" customWidth="1"/>
    <col min="7" max="7" width="16.41015625" style="38" customWidth="1"/>
    <col min="8" max="8" width="39.546875" customWidth="1"/>
    <col min="9" max="9" width="19.234375" style="26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2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33">
        <v>45779</v>
      </c>
      <c r="B2" s="14" t="s">
        <v>324</v>
      </c>
      <c r="C2" s="14" t="s">
        <v>325</v>
      </c>
      <c r="D2" s="1" t="s">
        <v>326</v>
      </c>
      <c r="E2" s="14" t="s">
        <v>327</v>
      </c>
      <c r="F2" s="36"/>
      <c r="G2" s="6">
        <v>569000</v>
      </c>
      <c r="H2" s="14" t="s">
        <v>328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329</v>
      </c>
      <c r="AB2" s="1" t="s">
        <v>26</v>
      </c>
      <c r="AC2" s="14" t="s">
        <v>28</v>
      </c>
      <c r="AD2" s="14" t="s">
        <v>29</v>
      </c>
    </row>
    <row r="3" spans="1:30" ht="94.5" x14ac:dyDescent="0.2">
      <c r="A3" s="33">
        <v>45782</v>
      </c>
      <c r="B3" s="14" t="s">
        <v>330</v>
      </c>
      <c r="C3" s="14"/>
      <c r="D3" s="1"/>
      <c r="E3" s="14" t="s">
        <v>331</v>
      </c>
      <c r="F3" s="36"/>
      <c r="G3" s="6">
        <v>65000</v>
      </c>
      <c r="H3" s="14" t="s">
        <v>332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310</v>
      </c>
      <c r="AC3" s="14" t="s">
        <v>33</v>
      </c>
    </row>
    <row r="4" spans="1:30" ht="94.5" x14ac:dyDescent="0.2">
      <c r="A4" s="33">
        <v>45782</v>
      </c>
      <c r="B4" s="14" t="s">
        <v>333</v>
      </c>
      <c r="C4" s="14" t="s">
        <v>334</v>
      </c>
      <c r="D4" s="1" t="s">
        <v>335</v>
      </c>
      <c r="E4" s="14" t="s">
        <v>130</v>
      </c>
      <c r="F4" s="36">
        <v>60000</v>
      </c>
      <c r="G4" s="6"/>
      <c r="H4" s="14" t="s">
        <v>336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310</v>
      </c>
      <c r="AC4" s="14" t="s">
        <v>35</v>
      </c>
    </row>
    <row r="5" spans="1:30" ht="94.5" x14ac:dyDescent="0.2">
      <c r="A5" s="33">
        <v>45783</v>
      </c>
      <c r="B5" s="14" t="s">
        <v>337</v>
      </c>
      <c r="C5" s="14" t="s">
        <v>338</v>
      </c>
      <c r="D5" s="1" t="s">
        <v>31</v>
      </c>
      <c r="E5" s="14" t="s">
        <v>339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310</v>
      </c>
      <c r="AC5" s="14" t="s">
        <v>39</v>
      </c>
    </row>
    <row r="6" spans="1:30" ht="27.75" x14ac:dyDescent="0.2">
      <c r="A6" s="33">
        <v>45785</v>
      </c>
      <c r="B6" s="14" t="s">
        <v>340</v>
      </c>
      <c r="C6" s="14" t="s">
        <v>341</v>
      </c>
      <c r="D6" s="1" t="s">
        <v>326</v>
      </c>
      <c r="E6" s="14" t="s">
        <v>342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343</v>
      </c>
      <c r="AC6" s="14" t="s">
        <v>45</v>
      </c>
    </row>
    <row r="7" spans="1:30" ht="41.25" x14ac:dyDescent="0.2">
      <c r="A7" s="33">
        <v>45789</v>
      </c>
      <c r="B7" s="14" t="s">
        <v>344</v>
      </c>
      <c r="C7" s="14" t="s">
        <v>345</v>
      </c>
      <c r="D7" s="1" t="s">
        <v>326</v>
      </c>
      <c r="E7" s="14" t="s">
        <v>346</v>
      </c>
      <c r="F7" s="36"/>
      <c r="G7" s="6">
        <v>580000</v>
      </c>
      <c r="H7" s="14" t="s">
        <v>347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348</v>
      </c>
      <c r="AC7" s="14" t="s">
        <v>50</v>
      </c>
    </row>
    <row r="8" spans="1:30" ht="41.25" x14ac:dyDescent="0.2">
      <c r="A8" s="33">
        <v>45790</v>
      </c>
      <c r="B8" s="14" t="s">
        <v>349</v>
      </c>
      <c r="C8" s="14" t="s">
        <v>350</v>
      </c>
      <c r="D8" s="1" t="s">
        <v>219</v>
      </c>
      <c r="E8" s="14" t="s">
        <v>351</v>
      </c>
      <c r="F8" s="36"/>
      <c r="G8" s="6">
        <v>522867</v>
      </c>
      <c r="H8" s="14" t="s">
        <v>553</v>
      </c>
      <c r="I8" s="24">
        <v>88000</v>
      </c>
      <c r="J8" s="6"/>
      <c r="K8" s="6"/>
      <c r="L8" s="14" t="s">
        <v>19</v>
      </c>
      <c r="M8" s="6">
        <f t="shared" si="0"/>
        <v>434867</v>
      </c>
      <c r="N8" s="14" t="s">
        <v>21</v>
      </c>
      <c r="O8" s="6">
        <f t="shared" si="1"/>
        <v>217433.5</v>
      </c>
      <c r="P8" s="6">
        <f t="shared" si="2"/>
        <v>217433.5</v>
      </c>
      <c r="Q8" s="14" t="s">
        <v>20</v>
      </c>
      <c r="R8" s="31">
        <v>45880</v>
      </c>
      <c r="S8" s="14" t="s">
        <v>554</v>
      </c>
    </row>
    <row r="9" spans="1:30" ht="27.75" x14ac:dyDescent="0.2">
      <c r="A9" s="33">
        <v>45791</v>
      </c>
      <c r="B9" s="14" t="s">
        <v>352</v>
      </c>
      <c r="C9" s="14" t="s">
        <v>353</v>
      </c>
      <c r="D9" s="1" t="s">
        <v>219</v>
      </c>
      <c r="E9" s="14" t="s">
        <v>354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4.75" x14ac:dyDescent="0.2">
      <c r="A10" s="33">
        <v>45791</v>
      </c>
      <c r="B10" s="14" t="s">
        <v>355</v>
      </c>
      <c r="C10" s="14" t="s">
        <v>356</v>
      </c>
      <c r="D10" s="1" t="s">
        <v>219</v>
      </c>
      <c r="E10" s="14" t="s">
        <v>357</v>
      </c>
      <c r="F10" s="36"/>
      <c r="G10" s="6">
        <v>1747200</v>
      </c>
      <c r="H10" s="14" t="s">
        <v>358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359</v>
      </c>
    </row>
    <row r="11" spans="1:30" ht="54.75" x14ac:dyDescent="0.2">
      <c r="A11" s="33">
        <v>45798</v>
      </c>
      <c r="B11" s="14" t="s">
        <v>360</v>
      </c>
      <c r="C11" s="14" t="s">
        <v>361</v>
      </c>
      <c r="D11" s="1" t="s">
        <v>326</v>
      </c>
      <c r="E11" s="14" t="s">
        <v>362</v>
      </c>
      <c r="F11" s="36"/>
      <c r="G11" s="6">
        <v>1350000</v>
      </c>
      <c r="H11" s="14" t="s">
        <v>363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364</v>
      </c>
    </row>
    <row r="12" spans="1:30" ht="27.75" x14ac:dyDescent="0.2">
      <c r="A12" s="33">
        <v>45799</v>
      </c>
      <c r="B12" s="14" t="s">
        <v>365</v>
      </c>
      <c r="C12" s="14" t="s">
        <v>366</v>
      </c>
      <c r="D12" s="1" t="s">
        <v>326</v>
      </c>
      <c r="E12" s="14" t="s">
        <v>367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368</v>
      </c>
    </row>
    <row r="13" spans="1:30" ht="27.75" x14ac:dyDescent="0.2">
      <c r="A13" s="33">
        <v>45803</v>
      </c>
      <c r="B13" s="14" t="s">
        <v>369</v>
      </c>
      <c r="C13" s="14" t="s">
        <v>370</v>
      </c>
      <c r="D13" s="1" t="s">
        <v>31</v>
      </c>
      <c r="E13" s="14" t="s">
        <v>371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372</v>
      </c>
    </row>
    <row r="14" spans="1:30" x14ac:dyDescent="0.2">
      <c r="A14" s="33">
        <v>45804</v>
      </c>
      <c r="B14" s="14" t="s">
        <v>360</v>
      </c>
      <c r="C14" s="14" t="s">
        <v>361</v>
      </c>
      <c r="D14" s="1" t="s">
        <v>326</v>
      </c>
      <c r="E14" s="14" t="s">
        <v>373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2">
      <c r="A15" s="33">
        <v>45804</v>
      </c>
      <c r="B15" s="14" t="s">
        <v>374</v>
      </c>
      <c r="C15" s="14" t="s">
        <v>375</v>
      </c>
      <c r="D15" s="1" t="s">
        <v>31</v>
      </c>
      <c r="E15" s="14" t="s">
        <v>376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372</v>
      </c>
    </row>
    <row r="16" spans="1:30" x14ac:dyDescent="0.2">
      <c r="A16" s="33">
        <v>45807</v>
      </c>
      <c r="B16" s="14" t="s">
        <v>377</v>
      </c>
      <c r="C16" s="14" t="s">
        <v>378</v>
      </c>
      <c r="D16" s="1" t="s">
        <v>379</v>
      </c>
      <c r="E16" s="14" t="s">
        <v>380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2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2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2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2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2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2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2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2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2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2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2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2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2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2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2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2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2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2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2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2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2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2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2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2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2">
      <c r="A41" s="33" t="s">
        <v>119</v>
      </c>
      <c r="E41" s="15"/>
      <c r="F41" s="37"/>
      <c r="G41" s="6"/>
      <c r="S41" s="15">
        <f>SUBTOTAL(103,Tabla1456[[NOTAS ]])</f>
        <v>12</v>
      </c>
    </row>
  </sheetData>
  <conditionalFormatting sqref="A2">
    <cfRule type="expression" dxfId="93" priority="36" stopIfTrue="1">
      <formula>$Q2="CANCELADO"</formula>
    </cfRule>
    <cfRule type="expression" dxfId="92" priority="35" stopIfTrue="1">
      <formula>$Q2="GARANTIA"</formula>
    </cfRule>
    <cfRule type="expression" dxfId="91" priority="34" stopIfTrue="1">
      <formula>$Q2="NO SE COBRA DOMICILIO"</formula>
    </cfRule>
    <cfRule type="expression" dxfId="90" priority="33" stopIfTrue="1">
      <formula>$Q2="NO PAGARON DOMICILIO"</formula>
    </cfRule>
    <cfRule type="expression" dxfId="89" priority="32" stopIfTrue="1">
      <formula>$Q2="COTIZACIÓN"</formula>
    </cfRule>
    <cfRule type="expression" dxfId="88" priority="31" stopIfTrue="1">
      <formula>$Q2="YA RELACIONADO"</formula>
    </cfRule>
  </conditionalFormatting>
  <conditionalFormatting sqref="B2">
    <cfRule type="expression" dxfId="87" priority="19" stopIfTrue="1">
      <formula>$Q2="YA RELACIONADO"</formula>
    </cfRule>
    <cfRule type="expression" dxfId="86" priority="24" stopIfTrue="1">
      <formula>$Q2="CANCELADO"</formula>
    </cfRule>
    <cfRule type="expression" dxfId="85" priority="23" stopIfTrue="1">
      <formula>$Q2="GARANTIA"</formula>
    </cfRule>
    <cfRule type="expression" dxfId="84" priority="22" stopIfTrue="1">
      <formula>$Q2="NO SE COBRA DOMICILIO"</formula>
    </cfRule>
    <cfRule type="expression" dxfId="83" priority="21" stopIfTrue="1">
      <formula>$Q2="NO PAGARON DOMICILIO"</formula>
    </cfRule>
    <cfRule type="expression" dxfId="82" priority="20" stopIfTrue="1">
      <formula>$Q2="COTIZACIÓN"</formula>
    </cfRule>
  </conditionalFormatting>
  <conditionalFormatting sqref="C2">
    <cfRule type="expression" dxfId="81" priority="13" stopIfTrue="1">
      <formula>$Q2="YA RELACIONADO"</formula>
    </cfRule>
    <cfRule type="expression" dxfId="80" priority="14" stopIfTrue="1">
      <formula>$Q2="COTIZACIÓN"</formula>
    </cfRule>
    <cfRule type="expression" dxfId="79" priority="15" stopIfTrue="1">
      <formula>$Q2="NO PAGARON DOMICILIO"</formula>
    </cfRule>
    <cfRule type="expression" dxfId="78" priority="16" stopIfTrue="1">
      <formula>$Q2="NO SE COBRA DOMICILIO"</formula>
    </cfRule>
    <cfRule type="expression" dxfId="77" priority="17" stopIfTrue="1">
      <formula>$Q2="GARANTIA"</formula>
    </cfRule>
    <cfRule type="expression" dxfId="76" priority="18" stopIfTrue="1">
      <formula>$Q2="CANCELADO"</formula>
    </cfRule>
  </conditionalFormatting>
  <conditionalFormatting sqref="D2 F2:S2 A3:S4 A5:R5 A6:S41">
    <cfRule type="expression" dxfId="75" priority="42" stopIfTrue="1">
      <formula>$Q2="CANCELADO"</formula>
    </cfRule>
    <cfRule type="expression" dxfId="74" priority="37" stopIfTrue="1">
      <formula>$Q2="YA RELACIONADO"</formula>
    </cfRule>
    <cfRule type="expression" dxfId="73" priority="38" stopIfTrue="1">
      <formula>$Q2="COTIZACIÓN"</formula>
    </cfRule>
    <cfRule type="expression" dxfId="72" priority="39" stopIfTrue="1">
      <formula>$Q2="NO PAGARON DOMICILIO"</formula>
    </cfRule>
    <cfRule type="expression" dxfId="71" priority="40" stopIfTrue="1">
      <formula>$Q2="NO SE COBRA DOMICILIO"</formula>
    </cfRule>
    <cfRule type="expression" dxfId="70" priority="41" stopIfTrue="1">
      <formula>$Q2="GARANTIA"</formula>
    </cfRule>
  </conditionalFormatting>
  <conditionalFormatting sqref="E2">
    <cfRule type="expression" dxfId="69" priority="12" stopIfTrue="1">
      <formula>$Q2="CANCELADO"</formula>
    </cfRule>
    <cfRule type="expression" dxfId="68" priority="11" stopIfTrue="1">
      <formula>$Q2="GARANTIA"</formula>
    </cfRule>
    <cfRule type="expression" dxfId="67" priority="10" stopIfTrue="1">
      <formula>$Q2="NO SE COBRA DOMICILIO"</formula>
    </cfRule>
    <cfRule type="expression" dxfId="66" priority="9" stopIfTrue="1">
      <formula>$Q2="NO PAGARON DOMICILIO"</formula>
    </cfRule>
    <cfRule type="expression" dxfId="65" priority="8" stopIfTrue="1">
      <formula>$Q2="COTIZACIÓN"</formula>
    </cfRule>
    <cfRule type="expression" dxfId="64" priority="7" stopIfTrue="1">
      <formula>$Q2="YA RELACIONADO"</formula>
    </cfRule>
  </conditionalFormatting>
  <conditionalFormatting sqref="S5">
    <cfRule type="expression" dxfId="63" priority="6" stopIfTrue="1">
      <formula>$Q5="CANCELADO"</formula>
    </cfRule>
    <cfRule type="expression" dxfId="62" priority="5" stopIfTrue="1">
      <formula>$Q5="GARANTIA"</formula>
    </cfRule>
    <cfRule type="expression" dxfId="61" priority="4" stopIfTrue="1">
      <formula>$Q5="NO SE COBRA DOMICILIO"</formula>
    </cfRule>
    <cfRule type="expression" dxfId="60" priority="3" stopIfTrue="1">
      <formula>$Q5="NO PAGARON DOMICILIO"</formula>
    </cfRule>
    <cfRule type="expression" dxfId="59" priority="2" stopIfTrue="1">
      <formula>$Q5="COTIZACIÓN"</formula>
    </cfRule>
    <cfRule type="expression" dxfId="58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A23" zoomScaleNormal="100" workbookViewId="0">
      <selection activeCell="B26" sqref="B26"/>
    </sheetView>
  </sheetViews>
  <sheetFormatPr defaultColWidth="10.76171875" defaultRowHeight="15" x14ac:dyDescent="0.2"/>
  <cols>
    <col min="1" max="1" width="32.1484375" style="3" customWidth="1"/>
    <col min="2" max="2" width="22.46484375" style="15" customWidth="1"/>
    <col min="3" max="3" width="19.37109375" style="15" customWidth="1"/>
    <col min="4" max="4" width="17.08203125" customWidth="1"/>
    <col min="5" max="5" width="34.70703125" style="15" customWidth="1"/>
    <col min="6" max="6" width="17.08203125" style="7" customWidth="1"/>
    <col min="7" max="7" width="16.41015625" style="10" customWidth="1"/>
    <col min="8" max="8" width="39.546875" customWidth="1"/>
    <col min="9" max="9" width="19.234375" style="10" customWidth="1"/>
    <col min="10" max="10" width="11.56640625" style="10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>
        <v>45811</v>
      </c>
      <c r="B2" s="14" t="s">
        <v>381</v>
      </c>
      <c r="C2" s="14" t="s">
        <v>382</v>
      </c>
      <c r="D2" s="14">
        <v>302</v>
      </c>
      <c r="E2" s="14" t="s">
        <v>383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384</v>
      </c>
      <c r="AB2" s="1" t="s">
        <v>26</v>
      </c>
      <c r="AC2" s="14" t="s">
        <v>28</v>
      </c>
      <c r="AD2" s="14" t="s">
        <v>29</v>
      </c>
    </row>
    <row r="3" spans="1:30" x14ac:dyDescent="0.2">
      <c r="A3" s="2">
        <v>45812</v>
      </c>
      <c r="B3" s="14" t="s">
        <v>284</v>
      </c>
      <c r="C3" s="14" t="s">
        <v>385</v>
      </c>
      <c r="D3" s="14" t="s">
        <v>219</v>
      </c>
      <c r="E3" s="14" t="s">
        <v>386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7.75" x14ac:dyDescent="0.2">
      <c r="A4" s="2">
        <v>45815</v>
      </c>
      <c r="B4" s="14" t="s">
        <v>374</v>
      </c>
      <c r="C4" s="14" t="s">
        <v>387</v>
      </c>
      <c r="D4" s="14" t="s">
        <v>31</v>
      </c>
      <c r="E4" s="14" t="s">
        <v>388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389</v>
      </c>
      <c r="AC4" s="14" t="s">
        <v>35</v>
      </c>
    </row>
    <row r="5" spans="1:30" ht="27.75" x14ac:dyDescent="0.2">
      <c r="A5" s="2">
        <v>45818</v>
      </c>
      <c r="B5" s="14" t="s">
        <v>390</v>
      </c>
      <c r="C5" s="14" t="s">
        <v>391</v>
      </c>
      <c r="D5" s="14" t="s">
        <v>392</v>
      </c>
      <c r="E5" s="14" t="s">
        <v>393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394</v>
      </c>
      <c r="AC5" s="14" t="s">
        <v>39</v>
      </c>
    </row>
    <row r="6" spans="1:30" ht="27.75" x14ac:dyDescent="0.2">
      <c r="A6" s="2">
        <v>45818</v>
      </c>
      <c r="B6" s="14" t="s">
        <v>395</v>
      </c>
      <c r="C6" s="14"/>
      <c r="D6" s="14" t="s">
        <v>396</v>
      </c>
      <c r="E6" s="14" t="s">
        <v>397</v>
      </c>
      <c r="G6" s="6">
        <v>200000</v>
      </c>
      <c r="H6" s="14" t="s">
        <v>332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394</v>
      </c>
      <c r="AC6" s="14" t="s">
        <v>45</v>
      </c>
    </row>
    <row r="7" spans="1:30" ht="41.25" x14ac:dyDescent="0.2">
      <c r="A7" s="2">
        <v>45819</v>
      </c>
      <c r="B7" s="14" t="s">
        <v>294</v>
      </c>
      <c r="C7" s="14" t="s">
        <v>295</v>
      </c>
      <c r="D7" s="14" t="s">
        <v>92</v>
      </c>
      <c r="E7" s="14" t="s">
        <v>398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399</v>
      </c>
      <c r="AC7" s="14" t="s">
        <v>50</v>
      </c>
    </row>
    <row r="8" spans="1:30" ht="54.75" x14ac:dyDescent="0.2">
      <c r="A8" s="2">
        <v>45820</v>
      </c>
      <c r="B8" s="14" t="s">
        <v>400</v>
      </c>
      <c r="C8" s="14" t="s">
        <v>401</v>
      </c>
      <c r="D8" s="14">
        <v>101</v>
      </c>
      <c r="E8" s="14" t="s">
        <v>402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403</v>
      </c>
    </row>
    <row r="9" spans="1:30" ht="41.25" x14ac:dyDescent="0.2">
      <c r="A9" s="2">
        <v>45820</v>
      </c>
      <c r="B9" s="14" t="s">
        <v>404</v>
      </c>
      <c r="C9" s="14" t="s">
        <v>405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406</v>
      </c>
    </row>
    <row r="10" spans="1:30" ht="41.25" x14ac:dyDescent="0.2">
      <c r="A10" s="2">
        <v>45824</v>
      </c>
      <c r="B10" s="14" t="s">
        <v>407</v>
      </c>
      <c r="C10" s="14" t="s">
        <v>408</v>
      </c>
      <c r="D10" s="14" t="s">
        <v>409</v>
      </c>
      <c r="E10" s="14" t="s">
        <v>410</v>
      </c>
      <c r="G10" s="6">
        <v>780000</v>
      </c>
      <c r="H10" s="14" t="s">
        <v>411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412</v>
      </c>
    </row>
    <row r="11" spans="1:30" ht="41.25" x14ac:dyDescent="0.2">
      <c r="A11" s="40">
        <v>45825</v>
      </c>
      <c r="B11" s="39" t="s">
        <v>413</v>
      </c>
      <c r="C11" s="39" t="s">
        <v>414</v>
      </c>
      <c r="D11" s="39" t="s">
        <v>111</v>
      </c>
      <c r="E11" s="39" t="s">
        <v>415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2">
      <c r="A12" s="40">
        <v>45826</v>
      </c>
      <c r="B12" s="39" t="s">
        <v>416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384</v>
      </c>
    </row>
    <row r="13" spans="1:30" ht="41.25" x14ac:dyDescent="0.2">
      <c r="A13" s="2">
        <v>45826</v>
      </c>
      <c r="B13" s="14" t="s">
        <v>417</v>
      </c>
      <c r="C13" s="14" t="s">
        <v>95</v>
      </c>
      <c r="D13" s="14" t="s">
        <v>418</v>
      </c>
      <c r="E13" s="14" t="s">
        <v>419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420</v>
      </c>
    </row>
    <row r="14" spans="1:30" ht="27.75" x14ac:dyDescent="0.2">
      <c r="A14" s="2">
        <v>45826</v>
      </c>
      <c r="B14" s="14" t="s">
        <v>400</v>
      </c>
      <c r="C14" s="14" t="s">
        <v>401</v>
      </c>
      <c r="D14" s="14">
        <v>101</v>
      </c>
      <c r="E14" s="14" t="s">
        <v>421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422</v>
      </c>
    </row>
    <row r="15" spans="1:30" ht="27.75" x14ac:dyDescent="0.2">
      <c r="A15" s="2">
        <v>45827</v>
      </c>
      <c r="B15" s="14" t="s">
        <v>423</v>
      </c>
      <c r="C15" s="14" t="s">
        <v>424</v>
      </c>
      <c r="D15" s="14" t="s">
        <v>425</v>
      </c>
      <c r="E15" s="14" t="s">
        <v>426</v>
      </c>
      <c r="G15" s="6">
        <v>532000</v>
      </c>
      <c r="H15" s="14"/>
      <c r="I15" s="6"/>
      <c r="J15" s="6"/>
      <c r="K15" s="6"/>
      <c r="L15" s="14" t="s">
        <v>19</v>
      </c>
      <c r="M15" s="6">
        <f t="shared" si="0"/>
        <v>532000</v>
      </c>
      <c r="N15" s="14" t="s">
        <v>29</v>
      </c>
      <c r="O15" s="6">
        <f t="shared" si="1"/>
        <v>133000</v>
      </c>
      <c r="P15" s="6">
        <f t="shared" si="2"/>
        <v>266000</v>
      </c>
      <c r="Q15" s="14" t="s">
        <v>20</v>
      </c>
      <c r="R15" s="2">
        <v>45835</v>
      </c>
      <c r="S15" s="14" t="s">
        <v>537</v>
      </c>
    </row>
    <row r="16" spans="1:30" x14ac:dyDescent="0.2">
      <c r="A16" s="2">
        <v>45827</v>
      </c>
      <c r="B16" s="14" t="s">
        <v>109</v>
      </c>
      <c r="C16" s="14" t="s">
        <v>145</v>
      </c>
      <c r="D16" s="14" t="s">
        <v>111</v>
      </c>
      <c r="E16" s="14" t="s">
        <v>427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2">
      <c r="A17" s="2">
        <v>45828</v>
      </c>
      <c r="B17" s="14" t="s">
        <v>428</v>
      </c>
      <c r="C17" s="14" t="s">
        <v>429</v>
      </c>
      <c r="D17" s="14" t="s">
        <v>430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384</v>
      </c>
    </row>
    <row r="18" spans="1:19" x14ac:dyDescent="0.2">
      <c r="A18" s="2">
        <v>45828</v>
      </c>
      <c r="B18" s="14" t="s">
        <v>431</v>
      </c>
      <c r="C18" s="14" t="s">
        <v>432</v>
      </c>
      <c r="D18" s="14" t="s">
        <v>433</v>
      </c>
      <c r="E18" s="14" t="s">
        <v>434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2">
      <c r="A19" s="2">
        <v>45832</v>
      </c>
      <c r="B19" s="14" t="s">
        <v>435</v>
      </c>
      <c r="C19" s="14" t="s">
        <v>436</v>
      </c>
      <c r="D19" s="14" t="s">
        <v>437</v>
      </c>
      <c r="E19" s="14" t="s">
        <v>438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384</v>
      </c>
    </row>
    <row r="20" spans="1:19" ht="27.75" x14ac:dyDescent="0.2">
      <c r="A20" s="2">
        <v>45832</v>
      </c>
      <c r="B20" s="14" t="s">
        <v>439</v>
      </c>
      <c r="C20" s="14" t="s">
        <v>440</v>
      </c>
      <c r="D20" s="14" t="s">
        <v>31</v>
      </c>
      <c r="E20" s="14" t="s">
        <v>441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442</v>
      </c>
    </row>
    <row r="21" spans="1:19" ht="27.75" x14ac:dyDescent="0.2">
      <c r="A21" s="2">
        <v>45833</v>
      </c>
      <c r="B21" s="14" t="s">
        <v>431</v>
      </c>
      <c r="C21" s="14" t="s">
        <v>432</v>
      </c>
      <c r="D21" s="14" t="s">
        <v>433</v>
      </c>
      <c r="E21" s="14" t="s">
        <v>443</v>
      </c>
      <c r="G21" s="6">
        <v>150000</v>
      </c>
      <c r="H21" s="14" t="s">
        <v>444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384</v>
      </c>
    </row>
    <row r="22" spans="1:19" ht="27.75" x14ac:dyDescent="0.2">
      <c r="A22" s="2">
        <v>45834</v>
      </c>
      <c r="B22" s="14" t="s">
        <v>250</v>
      </c>
      <c r="C22" s="14" t="s">
        <v>445</v>
      </c>
      <c r="D22" s="14" t="s">
        <v>446</v>
      </c>
      <c r="E22" s="14" t="s">
        <v>447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7.75" x14ac:dyDescent="0.2">
      <c r="A23" s="2">
        <v>45834</v>
      </c>
      <c r="B23" s="14" t="s">
        <v>448</v>
      </c>
      <c r="C23" s="14" t="s">
        <v>449</v>
      </c>
      <c r="D23" s="14" t="s">
        <v>450</v>
      </c>
      <c r="E23" s="14" t="s">
        <v>451</v>
      </c>
      <c r="G23" s="6">
        <v>280000</v>
      </c>
      <c r="H23" s="14" t="s">
        <v>452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384</v>
      </c>
    </row>
    <row r="24" spans="1:19" ht="41.25" x14ac:dyDescent="0.2">
      <c r="A24" s="2">
        <v>45835</v>
      </c>
      <c r="B24" s="14" t="s">
        <v>453</v>
      </c>
      <c r="C24" s="14"/>
      <c r="D24" s="14" t="s">
        <v>107</v>
      </c>
      <c r="E24" s="14" t="s">
        <v>454</v>
      </c>
      <c r="G24" s="6"/>
      <c r="H24" s="14"/>
      <c r="I24" s="6"/>
      <c r="J24" s="6"/>
      <c r="K24" s="6"/>
      <c r="L24" s="14" t="s">
        <v>19</v>
      </c>
      <c r="M24" s="6">
        <f t="shared" si="0"/>
        <v>0</v>
      </c>
      <c r="N24" s="14" t="s">
        <v>21</v>
      </c>
      <c r="O24" s="6">
        <f t="shared" si="1"/>
        <v>0</v>
      </c>
      <c r="P24" s="6">
        <f t="shared" si="2"/>
        <v>0</v>
      </c>
      <c r="Q24" s="14" t="s">
        <v>50</v>
      </c>
      <c r="R24" s="2"/>
      <c r="S24" s="14"/>
    </row>
    <row r="25" spans="1:19" ht="27.75" x14ac:dyDescent="0.2">
      <c r="A25" s="2">
        <v>45836</v>
      </c>
      <c r="B25" s="14" t="s">
        <v>455</v>
      </c>
      <c r="C25" s="14" t="s">
        <v>456</v>
      </c>
      <c r="D25" s="14" t="s">
        <v>457</v>
      </c>
      <c r="E25" s="14" t="s">
        <v>458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459</v>
      </c>
    </row>
    <row r="26" spans="1:19" x14ac:dyDescent="0.2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2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2">
      <c r="A42" s="3" t="s">
        <v>119</v>
      </c>
      <c r="F42" s="13"/>
      <c r="H42" s="15"/>
      <c r="S42" s="15">
        <f>SUBTOTAL(103,Tabla14567[[NOTAS ]])</f>
        <v>18</v>
      </c>
    </row>
  </sheetData>
  <conditionalFormatting sqref="A2:S42">
    <cfRule type="expression" dxfId="57" priority="1" stopIfTrue="1">
      <formula>$Q2="YA RELACIONADO"</formula>
    </cfRule>
    <cfRule type="expression" dxfId="56" priority="2" stopIfTrue="1">
      <formula>$Q2="COTIZACIÓN"</formula>
    </cfRule>
    <cfRule type="expression" dxfId="55" priority="3" stopIfTrue="1">
      <formula>$Q2="NO PAGARON DOMICILIO"</formula>
    </cfRule>
    <cfRule type="expression" dxfId="54" priority="4" stopIfTrue="1">
      <formula>$Q2="NO SE COBRA DOMICILIO"</formula>
    </cfRule>
    <cfRule type="expression" dxfId="53" priority="5" stopIfTrue="1">
      <formula>$Q2="GARANTIA"</formula>
    </cfRule>
    <cfRule type="expression" dxfId="52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topLeftCell="A18" zoomScaleNormal="100" workbookViewId="0">
      <selection activeCell="S22" sqref="S22"/>
    </sheetView>
  </sheetViews>
  <sheetFormatPr defaultColWidth="10.76171875" defaultRowHeight="15" x14ac:dyDescent="0.2"/>
  <cols>
    <col min="1" max="1" width="32.1484375" style="3" customWidth="1"/>
    <col min="2" max="2" width="29.45703125" style="15" customWidth="1"/>
    <col min="3" max="3" width="20.17578125" style="15" customWidth="1"/>
    <col min="4" max="4" width="18.6953125" customWidth="1"/>
    <col min="5" max="5" width="34.70703125" style="1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style="18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1.25" x14ac:dyDescent="0.2">
      <c r="A2" s="2">
        <v>45840</v>
      </c>
      <c r="B2" s="14" t="s">
        <v>460</v>
      </c>
      <c r="C2" s="14" t="s">
        <v>461</v>
      </c>
      <c r="D2" s="1" t="s">
        <v>462</v>
      </c>
      <c r="E2" s="14" t="s">
        <v>463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464</v>
      </c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45841</v>
      </c>
      <c r="B3" s="14" t="s">
        <v>465</v>
      </c>
      <c r="C3" s="14" t="s">
        <v>466</v>
      </c>
      <c r="D3" s="1" t="s">
        <v>467</v>
      </c>
      <c r="E3" s="14" t="s">
        <v>468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2">
      <c r="A4" s="2">
        <v>45841</v>
      </c>
      <c r="B4" s="14" t="s">
        <v>469</v>
      </c>
      <c r="C4" s="14" t="s">
        <v>470</v>
      </c>
      <c r="D4" s="1">
        <v>501</v>
      </c>
      <c r="E4" s="14" t="s">
        <v>471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7.75" x14ac:dyDescent="0.2">
      <c r="A5" s="2">
        <v>45842</v>
      </c>
      <c r="B5" s="14" t="s">
        <v>472</v>
      </c>
      <c r="C5" s="14" t="s">
        <v>473</v>
      </c>
      <c r="D5" s="1" t="s">
        <v>474</v>
      </c>
      <c r="E5" s="14" t="s">
        <v>475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476</v>
      </c>
      <c r="AC5" s="14" t="s">
        <v>39</v>
      </c>
    </row>
    <row r="6" spans="1:30" ht="41.25" x14ac:dyDescent="0.2">
      <c r="A6" s="2">
        <v>45846</v>
      </c>
      <c r="B6" s="14" t="s">
        <v>477</v>
      </c>
      <c r="C6" s="14" t="s">
        <v>478</v>
      </c>
      <c r="D6" s="1" t="s">
        <v>111</v>
      </c>
      <c r="E6" s="14" t="s">
        <v>479</v>
      </c>
      <c r="G6" s="17">
        <v>452687</v>
      </c>
      <c r="H6" s="14" t="s">
        <v>514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515</v>
      </c>
      <c r="AC6" s="14" t="s">
        <v>45</v>
      </c>
    </row>
    <row r="7" spans="1:30" ht="27.75" x14ac:dyDescent="0.2">
      <c r="A7" s="2">
        <v>45848</v>
      </c>
      <c r="B7" s="14" t="s">
        <v>480</v>
      </c>
      <c r="C7" s="14" t="s">
        <v>481</v>
      </c>
      <c r="D7" s="1" t="s">
        <v>92</v>
      </c>
      <c r="E7" s="14" t="s">
        <v>482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483</v>
      </c>
      <c r="AC7" s="14" t="s">
        <v>50</v>
      </c>
    </row>
    <row r="8" spans="1:30" ht="27.75" x14ac:dyDescent="0.2">
      <c r="A8" s="2">
        <v>45849</v>
      </c>
      <c r="B8" s="14" t="s">
        <v>484</v>
      </c>
      <c r="C8" s="14" t="s">
        <v>485</v>
      </c>
      <c r="D8" s="1" t="s">
        <v>107</v>
      </c>
      <c r="E8" s="14" t="s">
        <v>486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7.75" x14ac:dyDescent="0.2">
      <c r="A9" s="2">
        <v>45852</v>
      </c>
      <c r="B9" s="14" t="s">
        <v>465</v>
      </c>
      <c r="C9" s="14" t="s">
        <v>466</v>
      </c>
      <c r="D9" s="1" t="s">
        <v>467</v>
      </c>
      <c r="E9" s="14" t="s">
        <v>487</v>
      </c>
      <c r="G9" s="17">
        <v>740265</v>
      </c>
      <c r="H9" s="14" t="s">
        <v>488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20</v>
      </c>
      <c r="R9" s="2">
        <v>45868</v>
      </c>
      <c r="S9" s="14" t="s">
        <v>531</v>
      </c>
    </row>
    <row r="10" spans="1:30" ht="27.75" x14ac:dyDescent="0.2">
      <c r="A10" s="2">
        <v>45852</v>
      </c>
      <c r="B10" s="14" t="s">
        <v>489</v>
      </c>
      <c r="C10" s="14" t="s">
        <v>490</v>
      </c>
      <c r="D10" s="1" t="s">
        <v>491</v>
      </c>
      <c r="E10" s="14" t="s">
        <v>492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493</v>
      </c>
    </row>
    <row r="11" spans="1:30" ht="68.25" x14ac:dyDescent="0.2">
      <c r="A11" s="2">
        <v>45853</v>
      </c>
      <c r="B11" s="14" t="s">
        <v>484</v>
      </c>
      <c r="C11" s="14" t="s">
        <v>485</v>
      </c>
      <c r="D11" s="1" t="s">
        <v>107</v>
      </c>
      <c r="E11" s="14" t="s">
        <v>494</v>
      </c>
      <c r="G11" s="17">
        <v>580000</v>
      </c>
      <c r="H11" s="14" t="s">
        <v>495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496</v>
      </c>
    </row>
    <row r="12" spans="1:30" ht="27.75" x14ac:dyDescent="0.2">
      <c r="A12" s="2">
        <v>45854</v>
      </c>
      <c r="B12" s="41" t="s">
        <v>497</v>
      </c>
      <c r="C12" s="14" t="s">
        <v>498</v>
      </c>
      <c r="D12" s="1" t="s">
        <v>499</v>
      </c>
      <c r="E12" s="14" t="s">
        <v>500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483</v>
      </c>
    </row>
    <row r="13" spans="1:30" ht="54.75" x14ac:dyDescent="0.2">
      <c r="A13" s="2">
        <v>45859</v>
      </c>
      <c r="B13" s="14" t="s">
        <v>501</v>
      </c>
      <c r="C13" s="14" t="s">
        <v>502</v>
      </c>
      <c r="D13" s="1" t="s">
        <v>31</v>
      </c>
      <c r="E13" s="14" t="s">
        <v>503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504</v>
      </c>
    </row>
    <row r="14" spans="1:30" x14ac:dyDescent="0.2">
      <c r="A14" s="2">
        <v>45859</v>
      </c>
      <c r="B14" s="14" t="s">
        <v>505</v>
      </c>
      <c r="C14" s="14" t="s">
        <v>506</v>
      </c>
      <c r="D14" s="1" t="s">
        <v>507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508</v>
      </c>
    </row>
    <row r="15" spans="1:30" ht="27.75" x14ac:dyDescent="0.2">
      <c r="A15" s="2">
        <v>45860</v>
      </c>
      <c r="B15" s="14" t="s">
        <v>509</v>
      </c>
      <c r="C15" s="14" t="s">
        <v>510</v>
      </c>
      <c r="D15" s="1" t="s">
        <v>107</v>
      </c>
      <c r="E15" s="14" t="s">
        <v>511</v>
      </c>
      <c r="G15" s="17"/>
      <c r="H15" s="14"/>
      <c r="I15" s="17"/>
      <c r="J15" s="17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2">
      <c r="A16" s="2">
        <v>45862</v>
      </c>
      <c r="B16" s="14" t="s">
        <v>512</v>
      </c>
      <c r="C16" s="14"/>
      <c r="D16" s="1" t="s">
        <v>513</v>
      </c>
      <c r="E16" s="14" t="s">
        <v>130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7.75" x14ac:dyDescent="0.2">
      <c r="A17" s="2">
        <v>45866</v>
      </c>
      <c r="B17" s="14" t="s">
        <v>516</v>
      </c>
      <c r="C17" s="14" t="s">
        <v>517</v>
      </c>
      <c r="D17" s="1" t="s">
        <v>107</v>
      </c>
      <c r="E17" s="14" t="s">
        <v>518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 t="s">
        <v>20</v>
      </c>
      <c r="R17" s="2">
        <v>45868</v>
      </c>
      <c r="S17" s="14" t="s">
        <v>532</v>
      </c>
    </row>
    <row r="18" spans="1:19" ht="41.25" x14ac:dyDescent="0.2">
      <c r="A18" s="2">
        <v>45866</v>
      </c>
      <c r="B18" s="14" t="s">
        <v>519</v>
      </c>
      <c r="C18" s="14" t="s">
        <v>520</v>
      </c>
      <c r="D18" s="1" t="s">
        <v>92</v>
      </c>
      <c r="E18" s="14" t="s">
        <v>521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35</v>
      </c>
      <c r="R18" s="2"/>
      <c r="S18" s="14" t="s">
        <v>574</v>
      </c>
    </row>
    <row r="19" spans="1:19" ht="68.25" x14ac:dyDescent="0.2">
      <c r="A19" s="2">
        <v>45866</v>
      </c>
      <c r="B19" s="14" t="s">
        <v>522</v>
      </c>
      <c r="C19" s="14" t="s">
        <v>523</v>
      </c>
      <c r="D19" s="1" t="s">
        <v>524</v>
      </c>
      <c r="E19" s="14" t="s">
        <v>525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 t="s">
        <v>20</v>
      </c>
      <c r="R19" s="2">
        <v>45868</v>
      </c>
      <c r="S19" s="14" t="s">
        <v>533</v>
      </c>
    </row>
    <row r="20" spans="1:19" x14ac:dyDescent="0.2">
      <c r="A20" s="2">
        <v>45866</v>
      </c>
      <c r="B20" s="14" t="s">
        <v>526</v>
      </c>
      <c r="C20" s="14" t="s">
        <v>527</v>
      </c>
      <c r="D20" s="1"/>
      <c r="E20" s="14" t="s">
        <v>528</v>
      </c>
      <c r="F20" s="7">
        <v>114041</v>
      </c>
      <c r="G20" s="17"/>
      <c r="H20" s="14"/>
      <c r="I20" s="17"/>
      <c r="J20" s="17">
        <v>22800</v>
      </c>
      <c r="K20" s="6"/>
      <c r="L20" s="14" t="s">
        <v>19</v>
      </c>
      <c r="M20" s="6">
        <f t="shared" si="0"/>
        <v>114041</v>
      </c>
      <c r="N20" s="14" t="s">
        <v>21</v>
      </c>
      <c r="O20" s="6">
        <f t="shared" si="1"/>
        <v>57020.5</v>
      </c>
      <c r="P20" s="6">
        <f t="shared" si="2"/>
        <v>79820.5</v>
      </c>
      <c r="Q20" s="14" t="s">
        <v>20</v>
      </c>
      <c r="R20" s="2">
        <v>45890</v>
      </c>
      <c r="S20" s="14" t="s">
        <v>590</v>
      </c>
    </row>
    <row r="21" spans="1:19" ht="54.75" x14ac:dyDescent="0.2">
      <c r="A21" s="2">
        <v>45868</v>
      </c>
      <c r="B21" s="14" t="s">
        <v>516</v>
      </c>
      <c r="C21" s="14" t="s">
        <v>517</v>
      </c>
      <c r="D21" s="1" t="s">
        <v>107</v>
      </c>
      <c r="E21" s="14" t="s">
        <v>529</v>
      </c>
      <c r="G21" s="17">
        <v>807789</v>
      </c>
      <c r="H21" s="14" t="s">
        <v>530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20</v>
      </c>
      <c r="R21" s="2">
        <v>45868</v>
      </c>
      <c r="S21" s="14" t="s">
        <v>531</v>
      </c>
    </row>
    <row r="22" spans="1:19" ht="27.75" x14ac:dyDescent="0.2">
      <c r="A22" s="2">
        <v>45869</v>
      </c>
      <c r="B22" s="14" t="s">
        <v>534</v>
      </c>
      <c r="C22" s="14" t="s">
        <v>535</v>
      </c>
      <c r="D22" s="1" t="s">
        <v>107</v>
      </c>
      <c r="E22" s="14" t="s">
        <v>536</v>
      </c>
      <c r="G22" s="17">
        <v>427163</v>
      </c>
      <c r="H22" s="14"/>
      <c r="I22" s="17"/>
      <c r="J22" s="17"/>
      <c r="K22" s="6"/>
      <c r="L22" s="14" t="s">
        <v>19</v>
      </c>
      <c r="M22" s="6">
        <f t="shared" si="0"/>
        <v>427163</v>
      </c>
      <c r="N22" s="14" t="s">
        <v>29</v>
      </c>
      <c r="O22" s="6">
        <f t="shared" si="1"/>
        <v>106790.75</v>
      </c>
      <c r="P22" s="6">
        <f t="shared" si="2"/>
        <v>213581.5</v>
      </c>
      <c r="Q22" s="14" t="s">
        <v>20</v>
      </c>
      <c r="R22" s="2">
        <v>45875</v>
      </c>
      <c r="S22" s="14" t="s">
        <v>591</v>
      </c>
    </row>
    <row r="23" spans="1:19" x14ac:dyDescent="0.2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2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2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2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G41" s="18"/>
      <c r="H41" s="15"/>
      <c r="I41" s="18"/>
      <c r="S41" s="15">
        <f>SUBTOTAL(103,Tabla145678[[NOTAS ]])</f>
        <v>16</v>
      </c>
    </row>
  </sheetData>
  <conditionalFormatting sqref="A2:S41">
    <cfRule type="expression" dxfId="51" priority="1" stopIfTrue="1">
      <formula>$Q2="YA RELACIONADO"</formula>
    </cfRule>
    <cfRule type="expression" dxfId="50" priority="2" stopIfTrue="1">
      <formula>$Q2="COTIZACIÓN"</formula>
    </cfRule>
    <cfRule type="expression" dxfId="49" priority="3" stopIfTrue="1">
      <formula>$Q2="NO PAGARON DOMICILIO"</formula>
    </cfRule>
    <cfRule type="expression" dxfId="48" priority="4" stopIfTrue="1">
      <formula>$Q2="NO SE COBRA DOMICILIO"</formula>
    </cfRule>
    <cfRule type="expression" dxfId="47" priority="5" stopIfTrue="1">
      <formula>$Q2="GARANTIA"</formula>
    </cfRule>
    <cfRule type="expression" dxfId="46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tabSelected="1" topLeftCell="A16" zoomScaleNormal="100" workbookViewId="0">
      <selection activeCell="Q19" sqref="Q19"/>
    </sheetView>
  </sheetViews>
  <sheetFormatPr defaultColWidth="10.76171875" defaultRowHeight="15" x14ac:dyDescent="0.2"/>
  <cols>
    <col min="1" max="1" width="27.98046875" style="3" customWidth="1"/>
    <col min="2" max="2" width="26.90234375" style="15" customWidth="1"/>
    <col min="3" max="3" width="18.83203125" style="15" customWidth="1"/>
    <col min="4" max="4" width="17.21875" style="15" customWidth="1"/>
    <col min="5" max="5" width="34.70703125" style="15" customWidth="1"/>
    <col min="6" max="6" width="17.08203125" style="7" customWidth="1"/>
    <col min="7" max="7" width="16.41015625" style="5" customWidth="1"/>
    <col min="8" max="8" width="39.546875" customWidth="1"/>
    <col min="9" max="9" width="19.234375" style="10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65.2421875" style="1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6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7.75" x14ac:dyDescent="0.2">
      <c r="A2" s="2">
        <v>45870</v>
      </c>
      <c r="B2" s="14" t="s">
        <v>538</v>
      </c>
      <c r="C2" s="14" t="s">
        <v>539</v>
      </c>
      <c r="D2" s="14" t="s">
        <v>540</v>
      </c>
      <c r="E2" s="14" t="s">
        <v>241</v>
      </c>
      <c r="F2" s="7">
        <v>120000</v>
      </c>
      <c r="G2" s="6"/>
      <c r="H2" s="1"/>
      <c r="I2" s="6"/>
      <c r="J2" s="6"/>
      <c r="K2" s="6"/>
      <c r="L2" s="14" t="s">
        <v>26</v>
      </c>
      <c r="M2" s="6">
        <f t="shared" ref="M2:M40" si="0">(F2+G2-I2-K2)</f>
        <v>120000</v>
      </c>
      <c r="N2" s="14" t="s">
        <v>21</v>
      </c>
      <c r="O2" s="6">
        <f t="shared" ref="O2:O40" si="1">IF(N2="X25%",M2*0.25,IF(N2="X50%",M2/2,""))</f>
        <v>60000</v>
      </c>
      <c r="P2" s="6">
        <f t="shared" ref="P2:P40" si="2">(M2/2+J2)</f>
        <v>60000</v>
      </c>
      <c r="Q2" s="14"/>
      <c r="R2" s="2"/>
      <c r="S2" s="14"/>
      <c r="AB2" s="1" t="s">
        <v>26</v>
      </c>
      <c r="AC2" s="14" t="s">
        <v>28</v>
      </c>
      <c r="AD2" s="14" t="s">
        <v>29</v>
      </c>
    </row>
    <row r="3" spans="1:30" ht="27.75" x14ac:dyDescent="0.2">
      <c r="A3" s="2">
        <v>45873</v>
      </c>
      <c r="B3" s="14" t="s">
        <v>541</v>
      </c>
      <c r="C3" s="14" t="s">
        <v>542</v>
      </c>
      <c r="D3" s="14" t="s">
        <v>31</v>
      </c>
      <c r="E3" s="14" t="s">
        <v>543</v>
      </c>
      <c r="F3" s="7">
        <v>80000</v>
      </c>
      <c r="G3" s="6"/>
      <c r="H3" s="1"/>
      <c r="I3" s="6"/>
      <c r="J3" s="1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/>
      <c r="R3" s="2"/>
      <c r="S3" s="14"/>
      <c r="AC3" s="14" t="s">
        <v>33</v>
      </c>
    </row>
    <row r="4" spans="1:30" x14ac:dyDescent="0.2">
      <c r="A4" s="2">
        <v>45873</v>
      </c>
      <c r="B4" s="14" t="s">
        <v>544</v>
      </c>
      <c r="C4" s="14"/>
      <c r="D4" s="14" t="s">
        <v>57</v>
      </c>
      <c r="E4" s="14" t="s">
        <v>545</v>
      </c>
      <c r="F4" s="7">
        <v>80000</v>
      </c>
      <c r="G4" s="6"/>
      <c r="H4" s="1"/>
      <c r="I4" s="6"/>
      <c r="J4" s="1"/>
      <c r="K4" s="6"/>
      <c r="L4" s="14" t="s">
        <v>26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/>
      <c r="R4" s="2"/>
      <c r="S4" s="14"/>
      <c r="AC4" s="14" t="s">
        <v>35</v>
      </c>
    </row>
    <row r="5" spans="1:30" ht="27.75" x14ac:dyDescent="0.2">
      <c r="A5" s="2">
        <v>45874</v>
      </c>
      <c r="B5" s="14" t="s">
        <v>546</v>
      </c>
      <c r="C5" s="14"/>
      <c r="D5" s="14" t="s">
        <v>31</v>
      </c>
      <c r="E5" s="14" t="s">
        <v>547</v>
      </c>
      <c r="F5" s="7">
        <v>80000</v>
      </c>
      <c r="G5" s="6"/>
      <c r="H5" s="1"/>
      <c r="I5" s="6"/>
      <c r="J5" s="1"/>
      <c r="K5" s="6"/>
      <c r="L5" s="14" t="s">
        <v>26</v>
      </c>
      <c r="M5" s="6">
        <f t="shared" si="0"/>
        <v>80000</v>
      </c>
      <c r="N5" s="14" t="s">
        <v>21</v>
      </c>
      <c r="O5" s="6">
        <f t="shared" si="1"/>
        <v>40000</v>
      </c>
      <c r="P5" s="6">
        <f t="shared" si="2"/>
        <v>40000</v>
      </c>
      <c r="Q5" s="14" t="s">
        <v>20</v>
      </c>
      <c r="R5" s="2">
        <v>45875</v>
      </c>
      <c r="S5" s="14" t="s">
        <v>550</v>
      </c>
      <c r="AC5" s="14" t="s">
        <v>39</v>
      </c>
    </row>
    <row r="6" spans="1:30" ht="27.75" x14ac:dyDescent="0.2">
      <c r="A6" s="2">
        <v>45875</v>
      </c>
      <c r="B6" s="14" t="s">
        <v>546</v>
      </c>
      <c r="C6" s="14"/>
      <c r="D6" s="14" t="s">
        <v>31</v>
      </c>
      <c r="E6" s="14" t="s">
        <v>548</v>
      </c>
      <c r="G6" s="6">
        <v>800000</v>
      </c>
      <c r="H6" s="1"/>
      <c r="I6" s="6"/>
      <c r="J6" s="1"/>
      <c r="K6" s="6"/>
      <c r="L6" s="14" t="s">
        <v>19</v>
      </c>
      <c r="M6" s="6">
        <f t="shared" si="0"/>
        <v>800000</v>
      </c>
      <c r="N6" s="14" t="s">
        <v>21</v>
      </c>
      <c r="O6" s="6">
        <f t="shared" si="1"/>
        <v>400000</v>
      </c>
      <c r="P6" s="6">
        <f t="shared" si="2"/>
        <v>400000</v>
      </c>
      <c r="Q6" s="14" t="s">
        <v>20</v>
      </c>
      <c r="R6" s="2">
        <v>45875</v>
      </c>
      <c r="S6" s="14" t="s">
        <v>549</v>
      </c>
      <c r="AC6" s="14" t="s">
        <v>45</v>
      </c>
    </row>
    <row r="7" spans="1:30" ht="54.75" x14ac:dyDescent="0.2">
      <c r="A7" s="2">
        <v>45880</v>
      </c>
      <c r="B7" s="14" t="s">
        <v>303</v>
      </c>
      <c r="C7" s="14" t="s">
        <v>551</v>
      </c>
      <c r="D7" s="14" t="s">
        <v>219</v>
      </c>
      <c r="E7" s="14" t="s">
        <v>552</v>
      </c>
      <c r="G7" s="6"/>
      <c r="H7" s="1"/>
      <c r="I7" s="6"/>
      <c r="J7" s="1"/>
      <c r="K7" s="6"/>
      <c r="L7" s="14" t="s">
        <v>19</v>
      </c>
      <c r="M7" s="6">
        <f t="shared" si="0"/>
        <v>0</v>
      </c>
      <c r="N7" s="14" t="s">
        <v>21</v>
      </c>
      <c r="O7" s="6">
        <f t="shared" si="1"/>
        <v>0</v>
      </c>
      <c r="P7" s="6">
        <f t="shared" si="2"/>
        <v>0</v>
      </c>
      <c r="Q7" s="14" t="s">
        <v>50</v>
      </c>
      <c r="R7" s="2"/>
      <c r="S7" s="14"/>
      <c r="AC7" s="14" t="s">
        <v>50</v>
      </c>
    </row>
    <row r="8" spans="1:30" ht="27.75" x14ac:dyDescent="0.2">
      <c r="A8" s="2">
        <v>45880</v>
      </c>
      <c r="B8" s="14" t="s">
        <v>555</v>
      </c>
      <c r="C8" s="14" t="s">
        <v>556</v>
      </c>
      <c r="D8" s="14" t="s">
        <v>557</v>
      </c>
      <c r="E8" s="14" t="s">
        <v>558</v>
      </c>
      <c r="G8" s="6"/>
      <c r="H8" s="1"/>
      <c r="I8" s="6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39</v>
      </c>
      <c r="R8" s="2"/>
      <c r="S8" s="14"/>
    </row>
    <row r="9" spans="1:30" ht="41.25" x14ac:dyDescent="0.2">
      <c r="A9" s="2">
        <v>45881</v>
      </c>
      <c r="B9" s="14" t="s">
        <v>559</v>
      </c>
      <c r="C9" s="14" t="s">
        <v>560</v>
      </c>
      <c r="D9" s="14" t="s">
        <v>561</v>
      </c>
      <c r="E9" s="14" t="s">
        <v>562</v>
      </c>
      <c r="G9" s="6"/>
      <c r="H9" s="1"/>
      <c r="I9" s="6"/>
      <c r="J9" s="1"/>
      <c r="K9" s="6"/>
      <c r="L9" s="14" t="s">
        <v>19</v>
      </c>
      <c r="M9" s="6">
        <f t="shared" si="0"/>
        <v>0</v>
      </c>
      <c r="N9" s="14" t="s">
        <v>29</v>
      </c>
      <c r="O9" s="6">
        <f t="shared" si="1"/>
        <v>0</v>
      </c>
      <c r="P9" s="6">
        <f t="shared" si="2"/>
        <v>0</v>
      </c>
      <c r="Q9" s="14" t="s">
        <v>50</v>
      </c>
      <c r="R9" s="2"/>
      <c r="S9" s="14"/>
    </row>
    <row r="10" spans="1:30" ht="27.75" x14ac:dyDescent="0.2">
      <c r="A10" s="2">
        <v>45882</v>
      </c>
      <c r="B10" s="14" t="s">
        <v>563</v>
      </c>
      <c r="C10" s="14"/>
      <c r="D10" s="14" t="s">
        <v>564</v>
      </c>
      <c r="E10" s="14" t="s">
        <v>565</v>
      </c>
      <c r="G10" s="6">
        <v>240000</v>
      </c>
      <c r="H10" s="1"/>
      <c r="I10" s="6"/>
      <c r="J10" s="1"/>
      <c r="K10" s="6"/>
      <c r="L10" s="14" t="s">
        <v>26</v>
      </c>
      <c r="M10" s="6">
        <f t="shared" si="0"/>
        <v>240000</v>
      </c>
      <c r="N10" s="14" t="s">
        <v>21</v>
      </c>
      <c r="O10" s="6">
        <f t="shared" si="1"/>
        <v>120000</v>
      </c>
      <c r="P10" s="6">
        <f t="shared" si="2"/>
        <v>120000</v>
      </c>
      <c r="Q10" s="14"/>
      <c r="R10" s="2"/>
      <c r="S10" s="14"/>
    </row>
    <row r="11" spans="1:30" x14ac:dyDescent="0.2">
      <c r="A11" s="2">
        <v>45882</v>
      </c>
      <c r="B11" s="14" t="s">
        <v>568</v>
      </c>
      <c r="C11" s="14" t="s">
        <v>566</v>
      </c>
      <c r="D11" s="14" t="s">
        <v>31</v>
      </c>
      <c r="E11" s="14" t="s">
        <v>567</v>
      </c>
      <c r="G11" s="6"/>
      <c r="H11" s="1"/>
      <c r="I11" s="6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28</v>
      </c>
      <c r="R11" s="2"/>
      <c r="S11" s="14"/>
    </row>
    <row r="12" spans="1:30" ht="27.75" x14ac:dyDescent="0.2">
      <c r="A12" s="2">
        <v>45884</v>
      </c>
      <c r="B12" s="14" t="s">
        <v>578</v>
      </c>
      <c r="C12" s="14" t="s">
        <v>575</v>
      </c>
      <c r="D12" s="14" t="s">
        <v>576</v>
      </c>
      <c r="E12" s="14" t="s">
        <v>577</v>
      </c>
      <c r="G12" s="6"/>
      <c r="H12" s="1"/>
      <c r="I12" s="6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2"/>
      <c r="S12" s="14"/>
    </row>
    <row r="13" spans="1:30" x14ac:dyDescent="0.2">
      <c r="A13" s="2">
        <v>45884</v>
      </c>
      <c r="B13" s="14" t="s">
        <v>579</v>
      </c>
      <c r="C13" s="14"/>
      <c r="D13" s="14">
        <v>501</v>
      </c>
      <c r="E13" s="14" t="s">
        <v>580</v>
      </c>
      <c r="G13" s="6">
        <v>70000</v>
      </c>
      <c r="H13" s="1"/>
      <c r="I13" s="6"/>
      <c r="J13" s="1"/>
      <c r="K13" s="6"/>
      <c r="L13" s="14" t="s">
        <v>26</v>
      </c>
      <c r="M13" s="6">
        <f t="shared" si="0"/>
        <v>70000</v>
      </c>
      <c r="N13" s="14" t="s">
        <v>21</v>
      </c>
      <c r="O13" s="6">
        <f t="shared" si="1"/>
        <v>35000</v>
      </c>
      <c r="P13" s="6">
        <f t="shared" si="2"/>
        <v>35000</v>
      </c>
      <c r="Q13" s="14"/>
      <c r="R13" s="2"/>
      <c r="S13" s="14"/>
    </row>
    <row r="14" spans="1:30" ht="27.75" x14ac:dyDescent="0.2">
      <c r="A14" s="2">
        <v>45888</v>
      </c>
      <c r="B14" s="14"/>
      <c r="C14" s="14" t="s">
        <v>581</v>
      </c>
      <c r="D14" s="14" t="s">
        <v>557</v>
      </c>
      <c r="E14" s="14" t="s">
        <v>582</v>
      </c>
      <c r="G14" s="6"/>
      <c r="H14" s="1"/>
      <c r="I14" s="6"/>
      <c r="J14" s="1"/>
      <c r="K14" s="6"/>
      <c r="L14" s="14" t="s">
        <v>19</v>
      </c>
      <c r="M14" s="6">
        <f t="shared" si="0"/>
        <v>0</v>
      </c>
      <c r="N14" s="14" t="s">
        <v>29</v>
      </c>
      <c r="O14" s="6">
        <f t="shared" si="1"/>
        <v>0</v>
      </c>
      <c r="P14" s="6">
        <f t="shared" si="2"/>
        <v>0</v>
      </c>
      <c r="Q14" s="14" t="s">
        <v>50</v>
      </c>
      <c r="R14" s="2"/>
      <c r="S14" s="14"/>
    </row>
    <row r="15" spans="1:30" x14ac:dyDescent="0.2">
      <c r="A15" s="2">
        <v>45888</v>
      </c>
      <c r="B15" s="14" t="s">
        <v>583</v>
      </c>
      <c r="C15" s="14"/>
      <c r="D15" s="14" t="s">
        <v>31</v>
      </c>
      <c r="E15" s="14" t="s">
        <v>584</v>
      </c>
      <c r="G15" s="6"/>
      <c r="H15" s="1"/>
      <c r="I15" s="6"/>
      <c r="J15" s="1"/>
      <c r="K15" s="6"/>
      <c r="L15" s="14" t="s">
        <v>19</v>
      </c>
      <c r="M15" s="6">
        <f t="shared" si="0"/>
        <v>0</v>
      </c>
      <c r="N15" s="14" t="s">
        <v>21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ht="27.75" x14ac:dyDescent="0.2">
      <c r="A16" s="2">
        <v>45888</v>
      </c>
      <c r="B16" s="14" t="s">
        <v>585</v>
      </c>
      <c r="C16" s="14"/>
      <c r="D16" s="14" t="s">
        <v>31</v>
      </c>
      <c r="E16" s="14" t="s">
        <v>586</v>
      </c>
      <c r="G16" s="6"/>
      <c r="H16" s="1"/>
      <c r="I16" s="6"/>
      <c r="J16" s="1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7.75" x14ac:dyDescent="0.2">
      <c r="A17" s="2">
        <v>45890</v>
      </c>
      <c r="B17" s="14" t="s">
        <v>587</v>
      </c>
      <c r="C17" s="14" t="s">
        <v>588</v>
      </c>
      <c r="D17" s="14" t="s">
        <v>557</v>
      </c>
      <c r="E17" s="14" t="s">
        <v>589</v>
      </c>
      <c r="F17" s="7">
        <v>80000</v>
      </c>
      <c r="G17" s="6"/>
      <c r="H17" s="1"/>
      <c r="I17" s="6"/>
      <c r="J17" s="1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/>
      <c r="R17" s="2"/>
      <c r="S17" s="14"/>
    </row>
    <row r="18" spans="1:19" ht="27.75" x14ac:dyDescent="0.2">
      <c r="A18" s="2">
        <v>45890</v>
      </c>
      <c r="B18" s="14"/>
      <c r="C18" s="14" t="s">
        <v>592</v>
      </c>
      <c r="D18" s="14" t="s">
        <v>111</v>
      </c>
      <c r="E18" s="14" t="s">
        <v>593</v>
      </c>
      <c r="F18" s="7">
        <v>80000</v>
      </c>
      <c r="G18" s="6"/>
      <c r="H18" s="1"/>
      <c r="I18" s="6"/>
      <c r="J18" s="1"/>
      <c r="K18" s="6"/>
      <c r="L18" s="14" t="s">
        <v>26</v>
      </c>
      <c r="M18" s="6">
        <f t="shared" si="0"/>
        <v>80000</v>
      </c>
      <c r="N18" s="14" t="s">
        <v>21</v>
      </c>
      <c r="O18" s="6">
        <f t="shared" si="1"/>
        <v>40000</v>
      </c>
      <c r="P18" s="6">
        <f t="shared" si="2"/>
        <v>40000</v>
      </c>
      <c r="Q18" s="14"/>
      <c r="R18" s="2"/>
      <c r="S18" s="14" t="s">
        <v>594</v>
      </c>
    </row>
    <row r="19" spans="1:19" ht="27.75" x14ac:dyDescent="0.2">
      <c r="A19" s="2">
        <v>45891</v>
      </c>
      <c r="B19" s="14" t="s">
        <v>595</v>
      </c>
      <c r="C19" s="14" t="s">
        <v>596</v>
      </c>
      <c r="D19" s="14" t="s">
        <v>557</v>
      </c>
      <c r="E19" s="14" t="s">
        <v>597</v>
      </c>
      <c r="G19" s="6"/>
      <c r="H19" s="1"/>
      <c r="I19" s="6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 t="s">
        <v>33</v>
      </c>
      <c r="R19" s="2"/>
      <c r="S19" s="14"/>
    </row>
    <row r="20" spans="1:19" x14ac:dyDescent="0.2">
      <c r="A20" s="2"/>
      <c r="B20" s="14"/>
      <c r="C20" s="14"/>
      <c r="D20" s="14"/>
      <c r="E20" s="14"/>
      <c r="G20" s="6"/>
      <c r="H20" s="1"/>
      <c r="I20" s="6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2">
      <c r="A21" s="2"/>
      <c r="B21" s="14"/>
      <c r="C21" s="14"/>
      <c r="D21" s="14"/>
      <c r="E21" s="14"/>
      <c r="G21" s="6"/>
      <c r="H21" s="1"/>
      <c r="I21" s="6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2">
      <c r="A22" s="2"/>
      <c r="B22" s="14"/>
      <c r="C22" s="14"/>
      <c r="D22" s="14"/>
      <c r="E22" s="14"/>
      <c r="G22" s="6"/>
      <c r="H22" s="1"/>
      <c r="I22" s="6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2">
      <c r="A23" s="2"/>
      <c r="B23" s="14"/>
      <c r="C23" s="14"/>
      <c r="D23" s="14"/>
      <c r="E23" s="14"/>
      <c r="G23" s="6"/>
      <c r="H23" s="1"/>
      <c r="I23" s="6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2">
      <c r="A24" s="2"/>
      <c r="B24" s="14"/>
      <c r="C24" s="14"/>
      <c r="D24" s="14"/>
      <c r="E24" s="14"/>
      <c r="G24" s="6"/>
      <c r="H24" s="1"/>
      <c r="I24" s="6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2">
      <c r="A25" s="2"/>
      <c r="B25" s="14"/>
      <c r="C25" s="14"/>
      <c r="D25" s="14"/>
      <c r="E25" s="14"/>
      <c r="G25" s="6"/>
      <c r="H25" s="1"/>
      <c r="I25" s="6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2">
      <c r="A26" s="2"/>
      <c r="B26" s="14"/>
      <c r="C26" s="14"/>
      <c r="D26" s="14"/>
      <c r="E26" s="14"/>
      <c r="G26" s="6"/>
      <c r="H26" s="1"/>
      <c r="I26" s="6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2">
      <c r="A27" s="2"/>
      <c r="B27" s="14"/>
      <c r="C27" s="14"/>
      <c r="D27" s="14"/>
      <c r="E27" s="14"/>
      <c r="G27" s="6"/>
      <c r="H27" s="1"/>
      <c r="I27" s="6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2">
      <c r="A28" s="2"/>
      <c r="B28" s="14"/>
      <c r="C28" s="14"/>
      <c r="D28" s="14"/>
      <c r="E28" s="14"/>
      <c r="G28" s="6"/>
      <c r="H28" s="1"/>
      <c r="I28" s="6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2">
      <c r="A29" s="2"/>
      <c r="B29" s="14"/>
      <c r="C29" s="14"/>
      <c r="D29" s="14"/>
      <c r="E29" s="14"/>
      <c r="G29" s="6"/>
      <c r="H29" s="1"/>
      <c r="I29" s="6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2">
      <c r="A30" s="2"/>
      <c r="B30" s="14"/>
      <c r="C30" s="14"/>
      <c r="D30" s="14"/>
      <c r="E30" s="14"/>
      <c r="G30" s="6"/>
      <c r="H30" s="1"/>
      <c r="I30" s="6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2">
      <c r="A31" s="2"/>
      <c r="B31" s="14"/>
      <c r="C31" s="14"/>
      <c r="D31" s="14"/>
      <c r="E31" s="14"/>
      <c r="G31" s="6"/>
      <c r="H31" s="1"/>
      <c r="I31" s="6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2">
      <c r="A32" s="2"/>
      <c r="B32" s="14"/>
      <c r="C32" s="14"/>
      <c r="D32" s="14"/>
      <c r="E32" s="14"/>
      <c r="G32" s="6"/>
      <c r="H32" s="1"/>
      <c r="I32" s="6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2">
      <c r="A33" s="2"/>
      <c r="B33" s="14"/>
      <c r="C33" s="14"/>
      <c r="D33" s="14"/>
      <c r="E33" s="14"/>
      <c r="G33" s="6"/>
      <c r="H33" s="1"/>
      <c r="I33" s="6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2">
      <c r="A34" s="2"/>
      <c r="B34" s="14"/>
      <c r="C34" s="14"/>
      <c r="D34" s="14"/>
      <c r="E34" s="14"/>
      <c r="G34" s="6"/>
      <c r="H34" s="1"/>
      <c r="I34" s="6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2">
      <c r="A35" s="2"/>
      <c r="B35" s="14"/>
      <c r="C35" s="14"/>
      <c r="D35" s="14"/>
      <c r="E35" s="14"/>
      <c r="G35" s="6"/>
      <c r="H35" s="1"/>
      <c r="I35" s="6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2">
      <c r="A36" s="2"/>
      <c r="B36" s="14"/>
      <c r="C36" s="14"/>
      <c r="D36" s="14"/>
      <c r="E36" s="14"/>
      <c r="G36" s="6"/>
      <c r="H36" s="1"/>
      <c r="I36" s="6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2">
      <c r="A37" s="2"/>
      <c r="B37" s="14"/>
      <c r="C37" s="14"/>
      <c r="D37" s="14"/>
      <c r="E37" s="14"/>
      <c r="G37" s="6"/>
      <c r="H37" s="1"/>
      <c r="I37" s="6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2">
      <c r="A38" s="2"/>
      <c r="B38" s="14"/>
      <c r="C38" s="14"/>
      <c r="D38" s="14"/>
      <c r="E38" s="14"/>
      <c r="G38" s="6"/>
      <c r="H38" s="1"/>
      <c r="I38" s="6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2">
      <c r="A39" s="2"/>
      <c r="B39" s="14"/>
      <c r="C39" s="14"/>
      <c r="D39" s="14"/>
      <c r="E39" s="14"/>
      <c r="G39" s="6"/>
      <c r="H39" s="1"/>
      <c r="I39" s="6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2">
      <c r="A40" s="2"/>
      <c r="B40" s="14"/>
      <c r="C40" s="14"/>
      <c r="D40" s="14"/>
      <c r="E40" s="14"/>
      <c r="G40" s="6"/>
      <c r="H40" s="1"/>
      <c r="I40" s="6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2">
      <c r="A41" s="3" t="s">
        <v>119</v>
      </c>
      <c r="F41" s="13"/>
      <c r="S41" s="15">
        <f>SUBTOTAL(103,Tabla1456789[[NOTAS ]])</f>
        <v>3</v>
      </c>
    </row>
  </sheetData>
  <conditionalFormatting sqref="A2:S41">
    <cfRule type="expression" dxfId="45" priority="1" stopIfTrue="1">
      <formula>$Q2="YA RELACIONADO"</formula>
    </cfRule>
    <cfRule type="expression" dxfId="44" priority="2" stopIfTrue="1">
      <formula>$Q2="COTIZACIÓN"</formula>
    </cfRule>
    <cfRule type="expression" dxfId="43" priority="3" stopIfTrue="1">
      <formula>$Q2="NO PAGARON DOMICILIO"</formula>
    </cfRule>
    <cfRule type="expression" dxfId="42" priority="4" stopIfTrue="1">
      <formula>$Q2="NO SE COBRA DOMICILIO"</formula>
    </cfRule>
    <cfRule type="expression" dxfId="41" priority="5" stopIfTrue="1">
      <formula>$Q2="GARANTIA"</formula>
    </cfRule>
    <cfRule type="expression" dxfId="40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I1" zoomScaleNormal="100" workbookViewId="0">
      <selection activeCell="C19" sqref="C19"/>
    </sheetView>
  </sheetViews>
  <sheetFormatPr defaultColWidth="10.76171875" defaultRowHeight="15" x14ac:dyDescent="0.2"/>
  <cols>
    <col min="1" max="1" width="25.69140625" style="3" customWidth="1"/>
    <col min="2" max="2" width="22.46484375" customWidth="1"/>
    <col min="3" max="3" width="17.484375" customWidth="1"/>
    <col min="4" max="4" width="13.71875" customWidth="1"/>
    <col min="5" max="5" width="34.70703125" customWidth="1"/>
    <col min="6" max="6" width="17.08203125" style="7" customWidth="1"/>
    <col min="7" max="7" width="16.41015625" style="5" customWidth="1"/>
    <col min="8" max="8" width="39.546875" customWidth="1"/>
    <col min="9" max="9" width="19.234375" customWidth="1"/>
    <col min="10" max="10" width="11.56640625" customWidth="1"/>
    <col min="11" max="11" width="11.8359375" style="10" customWidth="1"/>
    <col min="12" max="12" width="17.484375" customWidth="1"/>
    <col min="13" max="13" width="16.27734375" style="10" customWidth="1"/>
    <col min="14" max="14" width="12.5078125" style="9" customWidth="1"/>
    <col min="15" max="15" width="11.8359375" style="10" customWidth="1"/>
    <col min="16" max="16" width="15.46875" style="10" customWidth="1"/>
    <col min="17" max="17" width="25.421875" style="12" customWidth="1"/>
    <col min="18" max="18" width="36.58984375" style="3" customWidth="1"/>
    <col min="19" max="19" width="47.62109375" customWidth="1"/>
    <col min="28" max="28" width="17.75390625" customWidth="1"/>
    <col min="29" max="29" width="26.36328125" customWidth="1"/>
  </cols>
  <sheetData>
    <row r="1" spans="1:3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2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2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2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2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2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2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2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2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2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2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2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2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2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2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2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2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2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2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2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2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2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2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2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2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2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2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2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2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2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2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2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2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2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2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2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2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2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2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2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2">
      <c r="A41" s="3" t="s">
        <v>119</v>
      </c>
      <c r="F41" s="13"/>
      <c r="S41">
        <f>SUBTOTAL(103,Tabla145678910[[NOTAS ]])</f>
        <v>0</v>
      </c>
    </row>
  </sheetData>
  <conditionalFormatting sqref="A2:S41">
    <cfRule type="expression" dxfId="39" priority="1" stopIfTrue="1">
      <formula>$Q2="YA RELACIONADO"</formula>
    </cfRule>
    <cfRule type="expression" dxfId="38" priority="2" stopIfTrue="1">
      <formula>$Q2="COTIZACIÓN"</formula>
    </cfRule>
    <cfRule type="expression" dxfId="37" priority="3" stopIfTrue="1">
      <formula>$Q2="NO PAGARON DOMICILIO"</formula>
    </cfRule>
    <cfRule type="expression" dxfId="36" priority="4" stopIfTrue="1">
      <formula>$Q2="NO SE COBRA DOMICILIO"</formula>
    </cfRule>
    <cfRule type="expression" dxfId="35" priority="5" stopIfTrue="1">
      <formula>$Q2="GARANTIA"</formula>
    </cfRule>
    <cfRule type="expression" dxfId="34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2025-08-14T17:35:05Z</dcterms:modified>
  <cp:category/>
  <cp:contentStatus/>
</cp:coreProperties>
</file>