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1498b3c4373867/Documentos/DOCUMENTOS_EXCEL/"/>
    </mc:Choice>
  </mc:AlternateContent>
  <xr:revisionPtr revIDLastSave="2115" documentId="8_{FFC92CA8-A633-40BE-8E56-4F9D61ABD7E2}" xr6:coauthVersionLast="47" xr6:coauthVersionMax="47" xr10:uidLastSave="{655F9A2E-A327-4BC2-964E-65DE366E0217}"/>
  <bookViews>
    <workbookView xWindow="-110" yWindow="-110" windowWidth="19420" windowHeight="10300" firstSheet="6" activeTab="6" xr2:uid="{58C13FB9-58C5-4D53-86A7-FA1AAB49DCCE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6" l="1"/>
  <c r="O41" i="6"/>
  <c r="P41" i="6"/>
  <c r="M28" i="6"/>
  <c r="P28" i="6"/>
  <c r="M2" i="5"/>
  <c r="O2" i="5"/>
  <c r="P2" i="5"/>
  <c r="M4" i="3"/>
  <c r="P4" i="3"/>
  <c r="O4" i="3"/>
  <c r="M3" i="3"/>
  <c r="O3" i="3"/>
  <c r="P3" i="3"/>
  <c r="M2" i="3"/>
  <c r="O2" i="3"/>
  <c r="P2" i="3"/>
  <c r="S41" i="13"/>
  <c r="O40" i="13"/>
  <c r="M40" i="13"/>
  <c r="P40" i="13"/>
  <c r="O39" i="13"/>
  <c r="M39" i="13"/>
  <c r="P39" i="13"/>
  <c r="M38" i="13"/>
  <c r="P38" i="13"/>
  <c r="O38" i="13"/>
  <c r="O37" i="13"/>
  <c r="M37" i="13"/>
  <c r="P37" i="13"/>
  <c r="O36" i="13"/>
  <c r="M36" i="13"/>
  <c r="P36" i="13"/>
  <c r="M35" i="13"/>
  <c r="P35" i="13"/>
  <c r="O35" i="13"/>
  <c r="O34" i="13"/>
  <c r="M34" i="13"/>
  <c r="P34" i="13"/>
  <c r="M33" i="13"/>
  <c r="P33" i="13"/>
  <c r="O33" i="13"/>
  <c r="O32" i="13"/>
  <c r="M32" i="13"/>
  <c r="P32" i="13"/>
  <c r="O31" i="13"/>
  <c r="M31" i="13"/>
  <c r="P31" i="13"/>
  <c r="M30" i="13"/>
  <c r="P30" i="13"/>
  <c r="O30" i="13"/>
  <c r="O29" i="13"/>
  <c r="M29" i="13"/>
  <c r="P29" i="13"/>
  <c r="O28" i="13"/>
  <c r="M28" i="13"/>
  <c r="P28" i="13"/>
  <c r="M27" i="13"/>
  <c r="P27" i="13"/>
  <c r="O27" i="13"/>
  <c r="O26" i="13"/>
  <c r="M26" i="13"/>
  <c r="P26" i="13"/>
  <c r="M25" i="13"/>
  <c r="P25" i="13"/>
  <c r="O25" i="13"/>
  <c r="M24" i="13"/>
  <c r="P24" i="13"/>
  <c r="O24" i="13"/>
  <c r="O23" i="13"/>
  <c r="M23" i="13"/>
  <c r="P23" i="13"/>
  <c r="M22" i="13"/>
  <c r="P22" i="13"/>
  <c r="O22" i="13"/>
  <c r="O21" i="13"/>
  <c r="M21" i="13"/>
  <c r="P21" i="13"/>
  <c r="O20" i="13"/>
  <c r="M20" i="13"/>
  <c r="P20" i="13"/>
  <c r="M19" i="13"/>
  <c r="P19" i="13"/>
  <c r="O19" i="13"/>
  <c r="O18" i="13"/>
  <c r="M18" i="13"/>
  <c r="P18" i="13"/>
  <c r="M17" i="13"/>
  <c r="P17" i="13"/>
  <c r="O17" i="13"/>
  <c r="M16" i="13"/>
  <c r="P16" i="13"/>
  <c r="O16" i="13"/>
  <c r="O15" i="13"/>
  <c r="M15" i="13"/>
  <c r="P15" i="13"/>
  <c r="M14" i="13"/>
  <c r="P14" i="13"/>
  <c r="O14" i="13"/>
  <c r="O13" i="13"/>
  <c r="M13" i="13"/>
  <c r="P13" i="13"/>
  <c r="O12" i="13"/>
  <c r="M12" i="13"/>
  <c r="P12" i="13"/>
  <c r="M11" i="13"/>
  <c r="P11" i="13"/>
  <c r="O11" i="13"/>
  <c r="O10" i="13"/>
  <c r="M10" i="13"/>
  <c r="P10" i="13"/>
  <c r="M9" i="13"/>
  <c r="P9" i="13"/>
  <c r="O9" i="13"/>
  <c r="M8" i="13"/>
  <c r="P8" i="13"/>
  <c r="O8" i="13"/>
  <c r="O7" i="13"/>
  <c r="M7" i="13"/>
  <c r="P7" i="13"/>
  <c r="M6" i="13"/>
  <c r="P6" i="13"/>
  <c r="O6" i="13"/>
  <c r="O5" i="13"/>
  <c r="M5" i="13"/>
  <c r="P5" i="13"/>
  <c r="O4" i="13"/>
  <c r="M4" i="13"/>
  <c r="P4" i="13"/>
  <c r="M3" i="13"/>
  <c r="P3" i="13"/>
  <c r="O3" i="13"/>
  <c r="O2" i="13"/>
  <c r="M2" i="13"/>
  <c r="P2" i="13"/>
  <c r="S41" i="11"/>
  <c r="M40" i="11"/>
  <c r="P40" i="11"/>
  <c r="O40" i="11"/>
  <c r="O39" i="11"/>
  <c r="M39" i="11"/>
  <c r="P39" i="11"/>
  <c r="O38" i="11"/>
  <c r="M38" i="11"/>
  <c r="P38" i="11"/>
  <c r="M37" i="11"/>
  <c r="P37" i="11"/>
  <c r="O37" i="11"/>
  <c r="O36" i="11"/>
  <c r="M36" i="11"/>
  <c r="P36" i="11"/>
  <c r="M35" i="11"/>
  <c r="P35" i="11"/>
  <c r="O35" i="11"/>
  <c r="O34" i="11"/>
  <c r="M34" i="11"/>
  <c r="P34" i="11"/>
  <c r="O33" i="11"/>
  <c r="M33" i="11"/>
  <c r="P33" i="11"/>
  <c r="M32" i="11"/>
  <c r="P32" i="11"/>
  <c r="O32" i="11"/>
  <c r="O31" i="11"/>
  <c r="M31" i="11"/>
  <c r="P31" i="11"/>
  <c r="O30" i="11"/>
  <c r="M30" i="11"/>
  <c r="P30" i="11"/>
  <c r="M29" i="11"/>
  <c r="P29" i="11"/>
  <c r="O29" i="11"/>
  <c r="O28" i="11"/>
  <c r="M28" i="11"/>
  <c r="P28" i="11"/>
  <c r="M27" i="11"/>
  <c r="P27" i="11"/>
  <c r="O27" i="11"/>
  <c r="O26" i="11"/>
  <c r="M26" i="11"/>
  <c r="P26" i="11"/>
  <c r="O25" i="11"/>
  <c r="M25" i="11"/>
  <c r="P25" i="11"/>
  <c r="M24" i="11"/>
  <c r="P24" i="11"/>
  <c r="O24" i="11"/>
  <c r="O23" i="11"/>
  <c r="M23" i="11"/>
  <c r="P23" i="11"/>
  <c r="O22" i="11"/>
  <c r="M22" i="11"/>
  <c r="P22" i="11"/>
  <c r="M21" i="11"/>
  <c r="P21" i="11"/>
  <c r="O21" i="11"/>
  <c r="O20" i="11"/>
  <c r="M20" i="11"/>
  <c r="P20" i="11"/>
  <c r="M19" i="11"/>
  <c r="P19" i="11"/>
  <c r="O19" i="11"/>
  <c r="O18" i="11"/>
  <c r="M18" i="11"/>
  <c r="P18" i="11"/>
  <c r="O17" i="11"/>
  <c r="M17" i="11"/>
  <c r="P17" i="11"/>
  <c r="M16" i="11"/>
  <c r="P16" i="11"/>
  <c r="O16" i="11"/>
  <c r="O15" i="11"/>
  <c r="M15" i="11"/>
  <c r="P15" i="11"/>
  <c r="O14" i="11"/>
  <c r="M14" i="11"/>
  <c r="P14" i="11"/>
  <c r="M13" i="11"/>
  <c r="P13" i="11"/>
  <c r="O13" i="11"/>
  <c r="O12" i="11"/>
  <c r="M12" i="11"/>
  <c r="P12" i="11"/>
  <c r="M11" i="11"/>
  <c r="P11" i="11"/>
  <c r="O11" i="11"/>
  <c r="O10" i="11"/>
  <c r="M10" i="11"/>
  <c r="P10" i="11"/>
  <c r="O9" i="11"/>
  <c r="M9" i="11"/>
  <c r="P9" i="11"/>
  <c r="M8" i="11"/>
  <c r="P8" i="11"/>
  <c r="O8" i="11"/>
  <c r="O7" i="11"/>
  <c r="M7" i="11"/>
  <c r="P7" i="11"/>
  <c r="O6" i="11"/>
  <c r="M6" i="11"/>
  <c r="P6" i="11"/>
  <c r="M5" i="11"/>
  <c r="P5" i="11"/>
  <c r="O5" i="11"/>
  <c r="O4" i="11"/>
  <c r="M4" i="11"/>
  <c r="P4" i="11"/>
  <c r="M3" i="11"/>
  <c r="P3" i="11"/>
  <c r="O3" i="11"/>
  <c r="O2" i="11"/>
  <c r="M2" i="11"/>
  <c r="P2" i="11"/>
  <c r="S41" i="10"/>
  <c r="M40" i="10"/>
  <c r="P40" i="10"/>
  <c r="O40" i="10"/>
  <c r="O39" i="10"/>
  <c r="M39" i="10"/>
  <c r="P39" i="10"/>
  <c r="O38" i="10"/>
  <c r="M38" i="10"/>
  <c r="P38" i="10"/>
  <c r="M37" i="10"/>
  <c r="P37" i="10"/>
  <c r="O37" i="10"/>
  <c r="M36" i="10"/>
  <c r="P36" i="10"/>
  <c r="O36" i="10"/>
  <c r="O35" i="10"/>
  <c r="M35" i="10"/>
  <c r="P35" i="10"/>
  <c r="O34" i="10"/>
  <c r="M34" i="10"/>
  <c r="P34" i="10"/>
  <c r="M33" i="10"/>
  <c r="P33" i="10"/>
  <c r="O33" i="10"/>
  <c r="M32" i="10"/>
  <c r="P32" i="10"/>
  <c r="O32" i="10"/>
  <c r="O31" i="10"/>
  <c r="M31" i="10"/>
  <c r="P31" i="10"/>
  <c r="O30" i="10"/>
  <c r="M30" i="10"/>
  <c r="P30" i="10"/>
  <c r="M29" i="10"/>
  <c r="P29" i="10"/>
  <c r="O29" i="10"/>
  <c r="M28" i="10"/>
  <c r="P28" i="10"/>
  <c r="O28" i="10"/>
  <c r="O27" i="10"/>
  <c r="M27" i="10"/>
  <c r="P27" i="10"/>
  <c r="O26" i="10"/>
  <c r="M26" i="10"/>
  <c r="P26" i="10"/>
  <c r="M25" i="10"/>
  <c r="P25" i="10"/>
  <c r="O25" i="10"/>
  <c r="M24" i="10"/>
  <c r="P24" i="10"/>
  <c r="O24" i="10"/>
  <c r="O23" i="10"/>
  <c r="M23" i="10"/>
  <c r="P23" i="10"/>
  <c r="O22" i="10"/>
  <c r="M22" i="10"/>
  <c r="P22" i="10"/>
  <c r="M21" i="10"/>
  <c r="P21" i="10"/>
  <c r="O21" i="10"/>
  <c r="M20" i="10"/>
  <c r="P20" i="10"/>
  <c r="O20" i="10"/>
  <c r="O19" i="10"/>
  <c r="M19" i="10"/>
  <c r="P19" i="10"/>
  <c r="O18" i="10"/>
  <c r="M18" i="10"/>
  <c r="P18" i="10"/>
  <c r="M17" i="10"/>
  <c r="P17" i="10"/>
  <c r="O17" i="10"/>
  <c r="M16" i="10"/>
  <c r="P16" i="10"/>
  <c r="O16" i="10"/>
  <c r="O15" i="10"/>
  <c r="M15" i="10"/>
  <c r="P15" i="10"/>
  <c r="O14" i="10"/>
  <c r="M14" i="10"/>
  <c r="P14" i="10"/>
  <c r="M13" i="10"/>
  <c r="P13" i="10"/>
  <c r="O13" i="10"/>
  <c r="M12" i="10"/>
  <c r="P12" i="10"/>
  <c r="O12" i="10"/>
  <c r="O11" i="10"/>
  <c r="M11" i="10"/>
  <c r="P11" i="10"/>
  <c r="O10" i="10"/>
  <c r="M10" i="10"/>
  <c r="P10" i="10"/>
  <c r="M9" i="10"/>
  <c r="P9" i="10"/>
  <c r="O9" i="10"/>
  <c r="M8" i="10"/>
  <c r="P8" i="10"/>
  <c r="O8" i="10"/>
  <c r="O7" i="10"/>
  <c r="M7" i="10"/>
  <c r="P7" i="10"/>
  <c r="O6" i="10"/>
  <c r="M6" i="10"/>
  <c r="P6" i="10"/>
  <c r="M5" i="10"/>
  <c r="P5" i="10"/>
  <c r="O5" i="10"/>
  <c r="M4" i="10"/>
  <c r="P4" i="10"/>
  <c r="O4" i="10"/>
  <c r="O3" i="10"/>
  <c r="M3" i="10"/>
  <c r="P3" i="10"/>
  <c r="O2" i="10"/>
  <c r="M2" i="10"/>
  <c r="P2" i="10"/>
  <c r="S41" i="9"/>
  <c r="O40" i="9"/>
  <c r="M40" i="9"/>
  <c r="P40" i="9"/>
  <c r="M39" i="9"/>
  <c r="P39" i="9"/>
  <c r="O39" i="9"/>
  <c r="M38" i="9"/>
  <c r="P38" i="9"/>
  <c r="O38" i="9"/>
  <c r="O37" i="9"/>
  <c r="M37" i="9"/>
  <c r="P37" i="9"/>
  <c r="O36" i="9"/>
  <c r="M36" i="9"/>
  <c r="P36" i="9"/>
  <c r="M35" i="9"/>
  <c r="P35" i="9"/>
  <c r="O35" i="9"/>
  <c r="M34" i="9"/>
  <c r="P34" i="9"/>
  <c r="O34" i="9"/>
  <c r="O33" i="9"/>
  <c r="M33" i="9"/>
  <c r="P33" i="9"/>
  <c r="O32" i="9"/>
  <c r="M32" i="9"/>
  <c r="P32" i="9"/>
  <c r="M31" i="9"/>
  <c r="P31" i="9"/>
  <c r="O31" i="9"/>
  <c r="M30" i="9"/>
  <c r="P30" i="9"/>
  <c r="O30" i="9"/>
  <c r="O29" i="9"/>
  <c r="M29" i="9"/>
  <c r="P29" i="9"/>
  <c r="O28" i="9"/>
  <c r="M28" i="9"/>
  <c r="P28" i="9"/>
  <c r="M27" i="9"/>
  <c r="P27" i="9"/>
  <c r="O27" i="9"/>
  <c r="M26" i="9"/>
  <c r="P26" i="9"/>
  <c r="O26" i="9"/>
  <c r="O25" i="9"/>
  <c r="M25" i="9"/>
  <c r="P25" i="9"/>
  <c r="M24" i="9"/>
  <c r="P24" i="9"/>
  <c r="O24" i="9"/>
  <c r="M23" i="9"/>
  <c r="P23" i="9"/>
  <c r="O23" i="9"/>
  <c r="M22" i="9"/>
  <c r="P22" i="9"/>
  <c r="O22" i="9"/>
  <c r="O21" i="9"/>
  <c r="M21" i="9"/>
  <c r="P21" i="9"/>
  <c r="O20" i="9"/>
  <c r="M20" i="9"/>
  <c r="P20" i="9"/>
  <c r="M19" i="9"/>
  <c r="P19" i="9"/>
  <c r="O19" i="9"/>
  <c r="M18" i="9"/>
  <c r="P18" i="9"/>
  <c r="O18" i="9"/>
  <c r="O17" i="9"/>
  <c r="M17" i="9"/>
  <c r="P17" i="9"/>
  <c r="M16" i="9"/>
  <c r="P16" i="9"/>
  <c r="O16" i="9"/>
  <c r="M15" i="9"/>
  <c r="P15" i="9"/>
  <c r="O15" i="9"/>
  <c r="M14" i="9"/>
  <c r="P14" i="9"/>
  <c r="O14" i="9"/>
  <c r="O13" i="9"/>
  <c r="M13" i="9"/>
  <c r="P13" i="9"/>
  <c r="O12" i="9"/>
  <c r="M12" i="9"/>
  <c r="P12" i="9"/>
  <c r="M11" i="9"/>
  <c r="P11" i="9"/>
  <c r="O11" i="9"/>
  <c r="M10" i="9"/>
  <c r="P10" i="9"/>
  <c r="O10" i="9"/>
  <c r="O9" i="9"/>
  <c r="M9" i="9"/>
  <c r="P9" i="9"/>
  <c r="M8" i="9"/>
  <c r="P8" i="9"/>
  <c r="O8" i="9"/>
  <c r="M7" i="9"/>
  <c r="P7" i="9"/>
  <c r="O7" i="9"/>
  <c r="O6" i="9"/>
  <c r="M6" i="9"/>
  <c r="P6" i="9"/>
  <c r="O5" i="9"/>
  <c r="M5" i="9"/>
  <c r="P5" i="9"/>
  <c r="O4" i="9"/>
  <c r="M4" i="9"/>
  <c r="P4" i="9"/>
  <c r="M3" i="9"/>
  <c r="P3" i="9"/>
  <c r="O3" i="9"/>
  <c r="M2" i="9"/>
  <c r="P2" i="9"/>
  <c r="O2" i="9"/>
  <c r="S41" i="8"/>
  <c r="M40" i="8"/>
  <c r="P40" i="8"/>
  <c r="O40" i="8"/>
  <c r="O39" i="8"/>
  <c r="M39" i="8"/>
  <c r="P39" i="8"/>
  <c r="M38" i="8"/>
  <c r="P38" i="8"/>
  <c r="O38" i="8"/>
  <c r="M37" i="8"/>
  <c r="P37" i="8"/>
  <c r="O37" i="8"/>
  <c r="O36" i="8"/>
  <c r="M36" i="8"/>
  <c r="P36" i="8"/>
  <c r="O35" i="8"/>
  <c r="M35" i="8"/>
  <c r="P35" i="8"/>
  <c r="O34" i="8"/>
  <c r="M34" i="8"/>
  <c r="P34" i="8"/>
  <c r="O33" i="8"/>
  <c r="M33" i="8"/>
  <c r="P33" i="8"/>
  <c r="M32" i="8"/>
  <c r="P32" i="8"/>
  <c r="O32" i="8"/>
  <c r="O31" i="8"/>
  <c r="M31" i="8"/>
  <c r="P31" i="8"/>
  <c r="M30" i="8"/>
  <c r="P30" i="8"/>
  <c r="O30" i="8"/>
  <c r="M29" i="8"/>
  <c r="P29" i="8"/>
  <c r="O29" i="8"/>
  <c r="O28" i="8"/>
  <c r="M28" i="8"/>
  <c r="P28" i="8"/>
  <c r="O27" i="8"/>
  <c r="M27" i="8"/>
  <c r="P27" i="8"/>
  <c r="O26" i="8"/>
  <c r="M26" i="8"/>
  <c r="P26" i="8"/>
  <c r="O25" i="8"/>
  <c r="M25" i="8"/>
  <c r="P25" i="8"/>
  <c r="M24" i="8"/>
  <c r="P24" i="8"/>
  <c r="O24" i="8"/>
  <c r="O23" i="8"/>
  <c r="M23" i="8"/>
  <c r="P23" i="8"/>
  <c r="M22" i="8"/>
  <c r="P22" i="8"/>
  <c r="O22" i="8"/>
  <c r="M21" i="8"/>
  <c r="P21" i="8"/>
  <c r="O21" i="8"/>
  <c r="O20" i="8"/>
  <c r="M20" i="8"/>
  <c r="P20" i="8"/>
  <c r="O19" i="8"/>
  <c r="M19" i="8"/>
  <c r="P19" i="8"/>
  <c r="O18" i="8"/>
  <c r="M18" i="8"/>
  <c r="P18" i="8"/>
  <c r="O17" i="8"/>
  <c r="M17" i="8"/>
  <c r="P17" i="8"/>
  <c r="M16" i="8"/>
  <c r="P16" i="8"/>
  <c r="O16" i="8"/>
  <c r="M15" i="8"/>
  <c r="P15" i="8"/>
  <c r="O15" i="8"/>
  <c r="M14" i="8"/>
  <c r="P14" i="8"/>
  <c r="O14" i="8"/>
  <c r="M13" i="8"/>
  <c r="P13" i="8"/>
  <c r="O13" i="8"/>
  <c r="O12" i="8"/>
  <c r="M12" i="8"/>
  <c r="P12" i="8"/>
  <c r="O11" i="8"/>
  <c r="M11" i="8"/>
  <c r="P11" i="8"/>
  <c r="O10" i="8"/>
  <c r="M10" i="8"/>
  <c r="P10" i="8"/>
  <c r="O9" i="8"/>
  <c r="M9" i="8"/>
  <c r="P9" i="8"/>
  <c r="M8" i="8"/>
  <c r="P8" i="8"/>
  <c r="O8" i="8"/>
  <c r="M7" i="8"/>
  <c r="P7" i="8"/>
  <c r="O7" i="8"/>
  <c r="M6" i="8"/>
  <c r="P6" i="8"/>
  <c r="O6" i="8"/>
  <c r="M5" i="8"/>
  <c r="P5" i="8"/>
  <c r="O5" i="8"/>
  <c r="O4" i="8"/>
  <c r="M4" i="8"/>
  <c r="P4" i="8"/>
  <c r="O3" i="8"/>
  <c r="M3" i="8"/>
  <c r="P3" i="8"/>
  <c r="O2" i="8"/>
  <c r="M2" i="8"/>
  <c r="P2" i="8"/>
  <c r="S41" i="7"/>
  <c r="O40" i="7"/>
  <c r="M40" i="7"/>
  <c r="P40" i="7"/>
  <c r="O39" i="7"/>
  <c r="M39" i="7"/>
  <c r="P39" i="7"/>
  <c r="M38" i="7"/>
  <c r="P38" i="7"/>
  <c r="O38" i="7"/>
  <c r="M37" i="7"/>
  <c r="P37" i="7"/>
  <c r="O37" i="7"/>
  <c r="O36" i="7"/>
  <c r="M36" i="7"/>
  <c r="P36" i="7"/>
  <c r="O35" i="7"/>
  <c r="M35" i="7"/>
  <c r="P35" i="7"/>
  <c r="O34" i="7"/>
  <c r="M34" i="7"/>
  <c r="P34" i="7"/>
  <c r="M33" i="7"/>
  <c r="P33" i="7"/>
  <c r="O33" i="7"/>
  <c r="O32" i="7"/>
  <c r="M32" i="7"/>
  <c r="P32" i="7"/>
  <c r="O31" i="7"/>
  <c r="M31" i="7"/>
  <c r="P31" i="7"/>
  <c r="M30" i="7"/>
  <c r="P30" i="7"/>
  <c r="O30" i="7"/>
  <c r="M29" i="7"/>
  <c r="P29" i="7"/>
  <c r="O29" i="7"/>
  <c r="O28" i="7"/>
  <c r="M28" i="7"/>
  <c r="P28" i="7"/>
  <c r="O27" i="7"/>
  <c r="M27" i="7"/>
  <c r="P27" i="7"/>
  <c r="O26" i="7"/>
  <c r="M26" i="7"/>
  <c r="P26" i="7"/>
  <c r="M25" i="7"/>
  <c r="P25" i="7"/>
  <c r="O25" i="7"/>
  <c r="M24" i="7"/>
  <c r="P24" i="7"/>
  <c r="O24" i="7"/>
  <c r="O23" i="7"/>
  <c r="M23" i="7"/>
  <c r="P23" i="7"/>
  <c r="M22" i="7"/>
  <c r="P22" i="7"/>
  <c r="O22" i="7"/>
  <c r="M21" i="7"/>
  <c r="P21" i="7"/>
  <c r="O21" i="7"/>
  <c r="O20" i="7"/>
  <c r="M20" i="7"/>
  <c r="P20" i="7"/>
  <c r="O19" i="7"/>
  <c r="M19" i="7"/>
  <c r="P19" i="7"/>
  <c r="O18" i="7"/>
  <c r="M18" i="7"/>
  <c r="P18" i="7"/>
  <c r="M17" i="7"/>
  <c r="P17" i="7"/>
  <c r="O17" i="7"/>
  <c r="M16" i="7"/>
  <c r="P16" i="7"/>
  <c r="O16" i="7"/>
  <c r="M15" i="7"/>
  <c r="O15" i="7"/>
  <c r="P15" i="7"/>
  <c r="M14" i="7"/>
  <c r="P14" i="7"/>
  <c r="O14" i="7"/>
  <c r="M13" i="7"/>
  <c r="P13" i="7"/>
  <c r="O13" i="7"/>
  <c r="M12" i="7"/>
  <c r="O12" i="7"/>
  <c r="P12" i="7"/>
  <c r="M11" i="7"/>
  <c r="O11" i="7"/>
  <c r="P11" i="7"/>
  <c r="M10" i="7"/>
  <c r="O10" i="7"/>
  <c r="P10" i="7"/>
  <c r="M9" i="7"/>
  <c r="P9" i="7"/>
  <c r="M8" i="7"/>
  <c r="P8" i="7"/>
  <c r="O8" i="7"/>
  <c r="M7" i="7"/>
  <c r="O7" i="7"/>
  <c r="P7" i="7"/>
  <c r="M6" i="7"/>
  <c r="P6" i="7"/>
  <c r="O6" i="7"/>
  <c r="M5" i="7"/>
  <c r="P5" i="7"/>
  <c r="O5" i="7"/>
  <c r="M4" i="7"/>
  <c r="O4" i="7"/>
  <c r="P4" i="7"/>
  <c r="M3" i="7"/>
  <c r="O3" i="7"/>
  <c r="P3" i="7"/>
  <c r="M2" i="7"/>
  <c r="O2" i="7"/>
  <c r="P2" i="7"/>
  <c r="S42" i="6"/>
  <c r="M40" i="6"/>
  <c r="P40" i="6"/>
  <c r="O40" i="6"/>
  <c r="M39" i="6"/>
  <c r="P39" i="6"/>
  <c r="O39" i="6"/>
  <c r="O38" i="6"/>
  <c r="M38" i="6"/>
  <c r="P38" i="6"/>
  <c r="M37" i="6"/>
  <c r="P37" i="6"/>
  <c r="O37" i="6"/>
  <c r="O36" i="6"/>
  <c r="M36" i="6"/>
  <c r="P36" i="6"/>
  <c r="O35" i="6"/>
  <c r="M35" i="6"/>
  <c r="P35" i="6"/>
  <c r="O34" i="6"/>
  <c r="M34" i="6"/>
  <c r="P34" i="6"/>
  <c r="O33" i="6"/>
  <c r="M33" i="6"/>
  <c r="P33" i="6"/>
  <c r="M32" i="6"/>
  <c r="P32" i="6"/>
  <c r="O32" i="6"/>
  <c r="M31" i="6"/>
  <c r="P31" i="6"/>
  <c r="O31" i="6"/>
  <c r="O30" i="6"/>
  <c r="M30" i="6"/>
  <c r="P30" i="6"/>
  <c r="M29" i="6"/>
  <c r="P29" i="6"/>
  <c r="O29" i="6"/>
  <c r="O28" i="6"/>
  <c r="M27" i="6"/>
  <c r="O27" i="6"/>
  <c r="P27" i="6"/>
  <c r="O26" i="6"/>
  <c r="P26" i="6"/>
  <c r="M25" i="6"/>
  <c r="O25" i="6"/>
  <c r="P25" i="6"/>
  <c r="M24" i="6"/>
  <c r="P24" i="6"/>
  <c r="O24" i="6"/>
  <c r="M23" i="6"/>
  <c r="P23" i="6"/>
  <c r="O23" i="6"/>
  <c r="M22" i="6"/>
  <c r="P22" i="6"/>
  <c r="M21" i="6"/>
  <c r="P21" i="6"/>
  <c r="O21" i="6"/>
  <c r="M20" i="6"/>
  <c r="O20" i="6"/>
  <c r="P20" i="6"/>
  <c r="M19" i="6"/>
  <c r="O19" i="6"/>
  <c r="P19" i="6"/>
  <c r="M18" i="6"/>
  <c r="O18" i="6"/>
  <c r="P18" i="6"/>
  <c r="M17" i="6"/>
  <c r="O17" i="6"/>
  <c r="P17" i="6"/>
  <c r="M16" i="6"/>
  <c r="P16" i="6"/>
  <c r="O16" i="6"/>
  <c r="M15" i="6"/>
  <c r="P15" i="6"/>
  <c r="O15" i="6"/>
  <c r="M14" i="6"/>
  <c r="O14" i="6"/>
  <c r="P14" i="6"/>
  <c r="M13" i="6"/>
  <c r="P13" i="6"/>
  <c r="O13" i="6"/>
  <c r="M12" i="6"/>
  <c r="O12" i="6"/>
  <c r="P12" i="6"/>
  <c r="O11" i="6"/>
  <c r="M11" i="6"/>
  <c r="P11" i="6"/>
  <c r="M10" i="6"/>
  <c r="O10" i="6"/>
  <c r="P10" i="6"/>
  <c r="M9" i="6"/>
  <c r="O9" i="6"/>
  <c r="P9" i="6"/>
  <c r="M8" i="6"/>
  <c r="P8" i="6"/>
  <c r="O8" i="6"/>
  <c r="M7" i="6"/>
  <c r="P7" i="6"/>
  <c r="O7" i="6"/>
  <c r="M6" i="6"/>
  <c r="O6" i="6"/>
  <c r="P6" i="6"/>
  <c r="M5" i="6"/>
  <c r="P5" i="6"/>
  <c r="O5" i="6"/>
  <c r="M4" i="6"/>
  <c r="O4" i="6"/>
  <c r="P4" i="6"/>
  <c r="M3" i="6"/>
  <c r="P3" i="6"/>
  <c r="M2" i="6"/>
  <c r="O2" i="6"/>
  <c r="S41" i="5"/>
  <c r="M40" i="5"/>
  <c r="P40" i="5"/>
  <c r="O40" i="5"/>
  <c r="M39" i="5"/>
  <c r="P39" i="5"/>
  <c r="O39" i="5"/>
  <c r="O38" i="5"/>
  <c r="M38" i="5"/>
  <c r="P38" i="5"/>
  <c r="M37" i="5"/>
  <c r="P37" i="5"/>
  <c r="O37" i="5"/>
  <c r="O36" i="5"/>
  <c r="M36" i="5"/>
  <c r="P36" i="5"/>
  <c r="M35" i="5"/>
  <c r="P35" i="5"/>
  <c r="O35" i="5"/>
  <c r="O34" i="5"/>
  <c r="M34" i="5"/>
  <c r="P34" i="5"/>
  <c r="O33" i="5"/>
  <c r="M33" i="5"/>
  <c r="P33" i="5"/>
  <c r="M32" i="5"/>
  <c r="P32" i="5"/>
  <c r="O32" i="5"/>
  <c r="M31" i="5"/>
  <c r="P31" i="5"/>
  <c r="O31" i="5"/>
  <c r="O30" i="5"/>
  <c r="M30" i="5"/>
  <c r="P30" i="5"/>
  <c r="M29" i="5"/>
  <c r="P29" i="5"/>
  <c r="O29" i="5"/>
  <c r="O28" i="5"/>
  <c r="M28" i="5"/>
  <c r="P28" i="5"/>
  <c r="M27" i="5"/>
  <c r="P27" i="5"/>
  <c r="O27" i="5"/>
  <c r="M26" i="5"/>
  <c r="P26" i="5"/>
  <c r="O26" i="5"/>
  <c r="O25" i="5"/>
  <c r="M25" i="5"/>
  <c r="P25" i="5"/>
  <c r="M24" i="5"/>
  <c r="P24" i="5"/>
  <c r="O24" i="5"/>
  <c r="M23" i="5"/>
  <c r="P23" i="5"/>
  <c r="O23" i="5"/>
  <c r="O22" i="5"/>
  <c r="M22" i="5"/>
  <c r="P22" i="5"/>
  <c r="M21" i="5"/>
  <c r="P21" i="5"/>
  <c r="O21" i="5"/>
  <c r="O20" i="5"/>
  <c r="M20" i="5"/>
  <c r="P20" i="5"/>
  <c r="M19" i="5"/>
  <c r="P19" i="5"/>
  <c r="O19" i="5"/>
  <c r="M18" i="5"/>
  <c r="P18" i="5"/>
  <c r="O18" i="5"/>
  <c r="O17" i="5"/>
  <c r="M17" i="5"/>
  <c r="P17" i="5"/>
  <c r="M16" i="5"/>
  <c r="P16" i="5"/>
  <c r="O16" i="5"/>
  <c r="M15" i="5"/>
  <c r="P15" i="5"/>
  <c r="O15" i="5"/>
  <c r="O14" i="5"/>
  <c r="M14" i="5"/>
  <c r="P14" i="5"/>
  <c r="M13" i="5"/>
  <c r="P13" i="5"/>
  <c r="O13" i="5"/>
  <c r="M12" i="5"/>
  <c r="O12" i="5"/>
  <c r="P12" i="5"/>
  <c r="M11" i="5"/>
  <c r="P11" i="5"/>
  <c r="O11" i="5"/>
  <c r="M10" i="5"/>
  <c r="P10" i="5"/>
  <c r="O10" i="5"/>
  <c r="M9" i="5"/>
  <c r="O9" i="5"/>
  <c r="P9" i="5"/>
  <c r="M8" i="5"/>
  <c r="P8" i="5"/>
  <c r="M7" i="5"/>
  <c r="P7" i="5"/>
  <c r="M6" i="5"/>
  <c r="O6" i="5"/>
  <c r="P6" i="5"/>
  <c r="M5" i="5"/>
  <c r="P5" i="5"/>
  <c r="O5" i="5"/>
  <c r="M4" i="5"/>
  <c r="P4" i="5"/>
  <c r="O4" i="5"/>
  <c r="M3" i="5"/>
  <c r="O3" i="5"/>
  <c r="P3" i="5"/>
  <c r="S41" i="4"/>
  <c r="M40" i="4"/>
  <c r="P40" i="4"/>
  <c r="O40" i="4"/>
  <c r="M39" i="4"/>
  <c r="P39" i="4"/>
  <c r="O39" i="4"/>
  <c r="O38" i="4"/>
  <c r="M38" i="4"/>
  <c r="P38" i="4"/>
  <c r="M37" i="4"/>
  <c r="P37" i="4"/>
  <c r="O37" i="4"/>
  <c r="O36" i="4"/>
  <c r="M36" i="4"/>
  <c r="P36" i="4"/>
  <c r="O35" i="4"/>
  <c r="M35" i="4"/>
  <c r="P35" i="4"/>
  <c r="O34" i="4"/>
  <c r="M34" i="4"/>
  <c r="P34" i="4"/>
  <c r="O33" i="4"/>
  <c r="M33" i="4"/>
  <c r="P33" i="4"/>
  <c r="M32" i="4"/>
  <c r="P32" i="4"/>
  <c r="O32" i="4"/>
  <c r="M31" i="4"/>
  <c r="P31" i="4"/>
  <c r="O31" i="4"/>
  <c r="O30" i="4"/>
  <c r="M30" i="4"/>
  <c r="P30" i="4"/>
  <c r="M29" i="4"/>
  <c r="P29" i="4"/>
  <c r="O29" i="4"/>
  <c r="O28" i="4"/>
  <c r="M28" i="4"/>
  <c r="P28" i="4"/>
  <c r="O27" i="4"/>
  <c r="M27" i="4"/>
  <c r="P27" i="4"/>
  <c r="O26" i="4"/>
  <c r="M26" i="4"/>
  <c r="P26" i="4"/>
  <c r="O25" i="4"/>
  <c r="M25" i="4"/>
  <c r="P25" i="4"/>
  <c r="M24" i="4"/>
  <c r="P24" i="4"/>
  <c r="O24" i="4"/>
  <c r="M23" i="4"/>
  <c r="P23" i="4"/>
  <c r="O23" i="4"/>
  <c r="O22" i="4"/>
  <c r="M22" i="4"/>
  <c r="P22" i="4"/>
  <c r="M21" i="4"/>
  <c r="P21" i="4"/>
  <c r="O21" i="4"/>
  <c r="O20" i="4"/>
  <c r="M20" i="4"/>
  <c r="P20" i="4"/>
  <c r="O19" i="4"/>
  <c r="M19" i="4"/>
  <c r="P19" i="4"/>
  <c r="O18" i="4"/>
  <c r="M18" i="4"/>
  <c r="P18" i="4"/>
  <c r="M17" i="4"/>
  <c r="O17" i="4"/>
  <c r="P17" i="4"/>
  <c r="M16" i="4"/>
  <c r="P16" i="4"/>
  <c r="O16" i="4"/>
  <c r="M15" i="4"/>
  <c r="P15" i="4"/>
  <c r="O15" i="4"/>
  <c r="M14" i="4"/>
  <c r="O14" i="4"/>
  <c r="P14" i="4"/>
  <c r="M13" i="4"/>
  <c r="P13" i="4"/>
  <c r="O13" i="4"/>
  <c r="O12" i="4"/>
  <c r="M12" i="4"/>
  <c r="P12" i="4"/>
  <c r="M11" i="4"/>
  <c r="O11" i="4"/>
  <c r="P11" i="4"/>
  <c r="M10" i="4"/>
  <c r="O10" i="4"/>
  <c r="P10" i="4"/>
  <c r="M9" i="4"/>
  <c r="O9" i="4"/>
  <c r="P9" i="4"/>
  <c r="M8" i="4"/>
  <c r="P8" i="4"/>
  <c r="O8" i="4"/>
  <c r="M7" i="4"/>
  <c r="P7" i="4"/>
  <c r="O7" i="4"/>
  <c r="M6" i="4"/>
  <c r="O6" i="4"/>
  <c r="P6" i="4"/>
  <c r="M5" i="4"/>
  <c r="P5" i="4"/>
  <c r="O5" i="4"/>
  <c r="M4" i="4"/>
  <c r="O4" i="4"/>
  <c r="P4" i="4"/>
  <c r="M3" i="4"/>
  <c r="O3" i="4"/>
  <c r="P3" i="4"/>
  <c r="M2" i="4"/>
  <c r="O2" i="4"/>
  <c r="P2" i="4"/>
  <c r="S41" i="3"/>
  <c r="M40" i="3"/>
  <c r="P40" i="3"/>
  <c r="O40" i="3"/>
  <c r="O39" i="3"/>
  <c r="M39" i="3"/>
  <c r="P39" i="3"/>
  <c r="O38" i="3"/>
  <c r="M38" i="3"/>
  <c r="P38" i="3"/>
  <c r="M37" i="3"/>
  <c r="P37" i="3"/>
  <c r="O37" i="3"/>
  <c r="O36" i="3"/>
  <c r="M36" i="3"/>
  <c r="P36" i="3"/>
  <c r="M35" i="3"/>
  <c r="P35" i="3"/>
  <c r="O35" i="3"/>
  <c r="O34" i="3"/>
  <c r="M34" i="3"/>
  <c r="P34" i="3"/>
  <c r="O33" i="3"/>
  <c r="M33" i="3"/>
  <c r="P33" i="3"/>
  <c r="M32" i="3"/>
  <c r="P32" i="3"/>
  <c r="O32" i="3"/>
  <c r="O31" i="3"/>
  <c r="M31" i="3"/>
  <c r="P31" i="3"/>
  <c r="O30" i="3"/>
  <c r="M30" i="3"/>
  <c r="P30" i="3"/>
  <c r="M29" i="3"/>
  <c r="O29" i="3"/>
  <c r="P29" i="3"/>
  <c r="M28" i="3"/>
  <c r="O28" i="3"/>
  <c r="P28" i="3"/>
  <c r="M27" i="3"/>
  <c r="P27" i="3"/>
  <c r="O27" i="3"/>
  <c r="M26" i="3"/>
  <c r="O26" i="3"/>
  <c r="P26" i="3"/>
  <c r="M25" i="3"/>
  <c r="O25" i="3"/>
  <c r="P25" i="3"/>
  <c r="M24" i="3"/>
  <c r="P24" i="3"/>
  <c r="O24" i="3"/>
  <c r="M23" i="3"/>
  <c r="O23" i="3"/>
  <c r="P23" i="3"/>
  <c r="M22" i="3"/>
  <c r="O22" i="3"/>
  <c r="P22" i="3"/>
  <c r="M21" i="3"/>
  <c r="O21" i="3"/>
  <c r="P21" i="3"/>
  <c r="M20" i="3"/>
  <c r="O20" i="3"/>
  <c r="P20" i="3"/>
  <c r="M19" i="3"/>
  <c r="P19" i="3"/>
  <c r="O19" i="3"/>
  <c r="M18" i="3"/>
  <c r="O18" i="3"/>
  <c r="P18" i="3"/>
  <c r="O17" i="3"/>
  <c r="M17" i="3"/>
  <c r="P17" i="3"/>
  <c r="M16" i="3"/>
  <c r="P16" i="3"/>
  <c r="O16" i="3"/>
  <c r="O15" i="3"/>
  <c r="M15" i="3"/>
  <c r="P15" i="3"/>
  <c r="M14" i="3"/>
  <c r="O14" i="3"/>
  <c r="P14" i="3"/>
  <c r="M13" i="3"/>
  <c r="O13" i="3"/>
  <c r="P13" i="3"/>
  <c r="M12" i="3"/>
  <c r="O12" i="3"/>
  <c r="P12" i="3"/>
  <c r="M11" i="3"/>
  <c r="P11" i="3"/>
  <c r="O11" i="3"/>
  <c r="M10" i="3"/>
  <c r="O10" i="3"/>
  <c r="P10" i="3"/>
  <c r="M9" i="3"/>
  <c r="O9" i="3"/>
  <c r="P9" i="3"/>
  <c r="M8" i="3"/>
  <c r="P8" i="3"/>
  <c r="O8" i="3"/>
  <c r="M7" i="3"/>
  <c r="O7" i="3"/>
  <c r="P7" i="3"/>
  <c r="M6" i="3"/>
  <c r="O6" i="3"/>
  <c r="P6" i="3"/>
  <c r="M5" i="3"/>
  <c r="O5" i="3"/>
  <c r="P5" i="3"/>
  <c r="S41" i="2"/>
  <c r="M40" i="2"/>
  <c r="P40" i="2"/>
  <c r="O40" i="2"/>
  <c r="O39" i="2"/>
  <c r="M39" i="2"/>
  <c r="P39" i="2"/>
  <c r="O38" i="2"/>
  <c r="M38" i="2"/>
  <c r="P38" i="2"/>
  <c r="M37" i="2"/>
  <c r="P37" i="2"/>
  <c r="O37" i="2"/>
  <c r="M36" i="2"/>
  <c r="P36" i="2"/>
  <c r="O36" i="2"/>
  <c r="O35" i="2"/>
  <c r="M35" i="2"/>
  <c r="P35" i="2"/>
  <c r="O34" i="2"/>
  <c r="M34" i="2"/>
  <c r="P34" i="2"/>
  <c r="M33" i="2"/>
  <c r="P33" i="2"/>
  <c r="O33" i="2"/>
  <c r="M32" i="2"/>
  <c r="P32" i="2"/>
  <c r="O32" i="2"/>
  <c r="O31" i="2"/>
  <c r="M31" i="2"/>
  <c r="P31" i="2"/>
  <c r="O30" i="2"/>
  <c r="M30" i="2"/>
  <c r="P30" i="2"/>
  <c r="M29" i="2"/>
  <c r="P29" i="2"/>
  <c r="O29" i="2"/>
  <c r="M28" i="2"/>
  <c r="P28" i="2"/>
  <c r="O28" i="2"/>
  <c r="O27" i="2"/>
  <c r="M27" i="2"/>
  <c r="P27" i="2"/>
  <c r="O26" i="2"/>
  <c r="M26" i="2"/>
  <c r="P26" i="2"/>
  <c r="M25" i="2"/>
  <c r="P25" i="2"/>
  <c r="O25" i="2"/>
  <c r="M24" i="2"/>
  <c r="P24" i="2"/>
  <c r="O24" i="2"/>
  <c r="O23" i="2"/>
  <c r="M23" i="2"/>
  <c r="P23" i="2"/>
  <c r="O22" i="2"/>
  <c r="M22" i="2"/>
  <c r="P22" i="2"/>
  <c r="M20" i="2"/>
  <c r="P20" i="2"/>
  <c r="O19" i="2"/>
  <c r="P19" i="2"/>
  <c r="O18" i="2"/>
  <c r="M18" i="2"/>
  <c r="P18" i="2"/>
  <c r="M17" i="2"/>
  <c r="P17" i="2"/>
  <c r="O17" i="2"/>
  <c r="M16" i="2"/>
  <c r="P16" i="2"/>
  <c r="O16" i="2"/>
  <c r="M15" i="2"/>
  <c r="O15" i="2"/>
  <c r="P15" i="2"/>
  <c r="M14" i="2"/>
  <c r="O14" i="2"/>
  <c r="P14" i="2"/>
  <c r="M13" i="2"/>
  <c r="P13" i="2"/>
  <c r="O13" i="2"/>
  <c r="M12" i="2"/>
  <c r="P12" i="2"/>
  <c r="O12" i="2"/>
  <c r="M11" i="2"/>
  <c r="O11" i="2"/>
  <c r="P11" i="2"/>
  <c r="M10" i="2"/>
  <c r="O10" i="2"/>
  <c r="P10" i="2"/>
  <c r="M9" i="2"/>
  <c r="P9" i="2"/>
  <c r="O9" i="2"/>
  <c r="M8" i="2"/>
  <c r="P8" i="2"/>
  <c r="O8" i="2"/>
  <c r="M7" i="2"/>
  <c r="O7" i="2"/>
  <c r="P7" i="2"/>
  <c r="M6" i="2"/>
  <c r="O6" i="2"/>
  <c r="P6" i="2"/>
  <c r="M5" i="2"/>
  <c r="P5" i="2"/>
  <c r="O5" i="2"/>
  <c r="M4" i="2"/>
  <c r="P4" i="2"/>
  <c r="O4" i="2"/>
  <c r="M3" i="2"/>
  <c r="O3" i="2"/>
  <c r="P3" i="2"/>
  <c r="M2" i="2"/>
  <c r="O2" i="2"/>
  <c r="P2" i="2"/>
  <c r="S41" i="1"/>
  <c r="M2" i="1"/>
  <c r="O2" i="1"/>
  <c r="P2" i="1"/>
  <c r="M3" i="1"/>
  <c r="M4" i="1"/>
  <c r="P4" i="1"/>
  <c r="M5" i="1"/>
  <c r="M6" i="1"/>
  <c r="M7" i="1"/>
  <c r="M8" i="1"/>
  <c r="P8" i="1"/>
  <c r="M9" i="1"/>
  <c r="P9" i="1"/>
  <c r="M10" i="1"/>
  <c r="M11" i="1"/>
  <c r="M12" i="1"/>
  <c r="M13" i="1"/>
  <c r="M14" i="1"/>
  <c r="M15" i="1"/>
  <c r="M16" i="1"/>
  <c r="P16" i="1"/>
  <c r="M17" i="1"/>
  <c r="P17" i="1"/>
  <c r="M18" i="1"/>
  <c r="P18" i="1"/>
  <c r="M19" i="1"/>
  <c r="M20" i="1"/>
  <c r="M21" i="1"/>
  <c r="M22" i="1"/>
  <c r="M23" i="1"/>
  <c r="P23" i="1"/>
  <c r="M24" i="1"/>
  <c r="P24" i="1"/>
  <c r="M25" i="1"/>
  <c r="M26" i="1"/>
  <c r="M27" i="1"/>
  <c r="M28" i="1"/>
  <c r="P28" i="1"/>
  <c r="M29" i="1"/>
  <c r="M30" i="1"/>
  <c r="M31" i="1"/>
  <c r="M32" i="1"/>
  <c r="M33" i="1"/>
  <c r="P33" i="1"/>
  <c r="M34" i="1"/>
  <c r="P34" i="1"/>
  <c r="M35" i="1"/>
  <c r="M36" i="1"/>
  <c r="P36" i="1"/>
  <c r="M37" i="1"/>
  <c r="M38" i="1"/>
  <c r="M39" i="1"/>
  <c r="M40" i="1"/>
  <c r="P40" i="1"/>
  <c r="P6" i="1"/>
  <c r="P10" i="1"/>
  <c r="P14" i="1"/>
  <c r="P22" i="1"/>
  <c r="P25" i="1"/>
  <c r="P26" i="1"/>
  <c r="P30" i="1"/>
  <c r="P38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P3" i="1"/>
  <c r="P5" i="1"/>
  <c r="P7" i="1"/>
  <c r="P11" i="1"/>
  <c r="P12" i="1"/>
  <c r="P13" i="1"/>
  <c r="P15" i="1"/>
  <c r="P19" i="1"/>
  <c r="P20" i="1"/>
  <c r="P21" i="1"/>
  <c r="P27" i="1"/>
  <c r="P29" i="1"/>
  <c r="P31" i="1"/>
  <c r="P32" i="1"/>
  <c r="P35" i="1"/>
  <c r="P37" i="1"/>
  <c r="P39" i="1"/>
  <c r="O9" i="1"/>
  <c r="O20" i="2"/>
  <c r="O7" i="5"/>
  <c r="P2" i="6"/>
  <c r="O8" i="5"/>
  <c r="O3" i="6"/>
  <c r="O22" i="6"/>
  <c r="O9" i="7"/>
</calcChain>
</file>

<file path=xl/sharedStrings.xml><?xml version="1.0" encoding="utf-8"?>
<sst xmlns="http://schemas.openxmlformats.org/spreadsheetml/2006/main" count="1386" uniqueCount="532">
  <si>
    <t>FECHA</t>
  </si>
  <si>
    <t>DIRECCION</t>
  </si>
  <si>
    <t>NOMBRE CLIENTE</t>
  </si>
  <si>
    <t>TORRE/APTO</t>
  </si>
  <si>
    <t>SERVICIO REALIZADO</t>
  </si>
  <si>
    <t>DOMICILIO</t>
  </si>
  <si>
    <t>VALOR SERVICIO</t>
  </si>
  <si>
    <t>MATERIALES</t>
  </si>
  <si>
    <t>VALOR MATERIALES</t>
  </si>
  <si>
    <t>IVA 19%</t>
  </si>
  <si>
    <t>PORTERIA</t>
  </si>
  <si>
    <t xml:space="preserve">FORMA DE PAGO </t>
  </si>
  <si>
    <t>TOTAL SERVICIO</t>
  </si>
  <si>
    <t>X50%/X25%</t>
  </si>
  <si>
    <t>PARA JG</t>
  </si>
  <si>
    <t>PARA ABRECAR</t>
  </si>
  <si>
    <t>ESTADO DEL SERVICIO</t>
  </si>
  <si>
    <t>FECHA DE RELACION DEL SERVICIO</t>
  </si>
  <si>
    <t xml:space="preserve">NOTAS </t>
  </si>
  <si>
    <t>TRANSFERENCIA</t>
  </si>
  <si>
    <t>YA RELACIONADO</t>
  </si>
  <si>
    <t>X50%</t>
  </si>
  <si>
    <t xml:space="preserve">CRA 19A # 82 - 85 </t>
  </si>
  <si>
    <t>CONSULTIRIO 421</t>
  </si>
  <si>
    <t xml:space="preserve">cambio de esquinero inferior para bisagra de piso </t>
  </si>
  <si>
    <t xml:space="preserve">esquinero inferior y parqueadero </t>
  </si>
  <si>
    <t>EFECTIVO</t>
  </si>
  <si>
    <t xml:space="preserve">JG envia por nequi a JK </t>
  </si>
  <si>
    <t>CANCELADO</t>
  </si>
  <si>
    <t>X25%</t>
  </si>
  <si>
    <t xml:space="preserve">CALLE 23 # 36 - 70 </t>
  </si>
  <si>
    <t>CASA</t>
  </si>
  <si>
    <t xml:space="preserve">apertura </t>
  </si>
  <si>
    <t>COTIZACIÓN</t>
  </si>
  <si>
    <t xml:space="preserve">CRA 12A # 29 SUR </t>
  </si>
  <si>
    <t>NO PAGARON DOMICILIO</t>
  </si>
  <si>
    <t xml:space="preserve">CRA 68B # 74A - 75 </t>
  </si>
  <si>
    <t>U-29 APTO 101</t>
  </si>
  <si>
    <t xml:space="preserve">mantenimiento de cerradura </t>
  </si>
  <si>
    <t>NO SE COBRA DOMICILIO</t>
  </si>
  <si>
    <t xml:space="preserve">CALLE 2213 # 114 - 10 </t>
  </si>
  <si>
    <t xml:space="preserve">Sandra Castañeda </t>
  </si>
  <si>
    <t>M-13 CASA - 19</t>
  </si>
  <si>
    <t xml:space="preserve">programación de controles motor lifmaster </t>
  </si>
  <si>
    <t xml:space="preserve">jk lo pago por diviplata </t>
  </si>
  <si>
    <t>GARANTIA</t>
  </si>
  <si>
    <t>CALLE 47B SUR # 23A - 70</t>
  </si>
  <si>
    <t xml:space="preserve">Luisa Fernanda Gómez </t>
  </si>
  <si>
    <t>B- 13 APTO - 330</t>
  </si>
  <si>
    <t xml:space="preserve">revision puerta vehicular </t>
  </si>
  <si>
    <t>PENDIENTE COBRAR</t>
  </si>
  <si>
    <t>CRA 77 # 76 - 74</t>
  </si>
  <si>
    <t>Blanca Monroy</t>
  </si>
  <si>
    <t>BODEGA</t>
  </si>
  <si>
    <t xml:space="preserve">cambio de guardas con 2 copias adicionales </t>
  </si>
  <si>
    <t>CALLE 127 # 7 - 70</t>
  </si>
  <si>
    <t xml:space="preserve">EDIFICIO EURODENT - Edwin Yesid Ortis </t>
  </si>
  <si>
    <t xml:space="preserve">EDIFICIO </t>
  </si>
  <si>
    <t>suministro de fuente generica de 12v y puesta en funcionamiento de lectora youhee</t>
  </si>
  <si>
    <t xml:space="preserve">fuente 12v </t>
  </si>
  <si>
    <t>JK pago 80000 por neki y quedo pendiente el saldo de 10000 pago fuente a jg</t>
  </si>
  <si>
    <t xml:space="preserve">CALLE 76A # 86 - 17 </t>
  </si>
  <si>
    <t xml:space="preserve">Vanessa </t>
  </si>
  <si>
    <t xml:space="preserve">TORRE -1 - 303 </t>
  </si>
  <si>
    <t xml:space="preserve">cambio de guardas </t>
  </si>
  <si>
    <t>CRA 61BIS # 99 - 72</t>
  </si>
  <si>
    <t xml:space="preserve">ULA </t>
  </si>
  <si>
    <t>ajuste de brazo mecanico accesmatic con JK</t>
  </si>
  <si>
    <t xml:space="preserve">jk lo pago en efectivo </t>
  </si>
  <si>
    <t>CALLE 24D # 40 - 29</t>
  </si>
  <si>
    <t>Samuel Piñeros - Olga Moreno</t>
  </si>
  <si>
    <t xml:space="preserve">visita para verificar puntos de instalación electroimán </t>
  </si>
  <si>
    <t xml:space="preserve">CRA 47A # 96 - 41 </t>
  </si>
  <si>
    <t xml:space="preserve">BREAK PARK - Adelaida - Alejandro </t>
  </si>
  <si>
    <t xml:space="preserve">revision electroiman </t>
  </si>
  <si>
    <t>CRA 113 # 83 A - 42</t>
  </si>
  <si>
    <t xml:space="preserve">Miguel Morales </t>
  </si>
  <si>
    <t>TORRE 7 - 203</t>
  </si>
  <si>
    <t xml:space="preserve">instalación de cerradura de seguridad </t>
  </si>
  <si>
    <t>JK pago en efectivo en el local a jg</t>
  </si>
  <si>
    <t>CRA 14A # 83 - 56</t>
  </si>
  <si>
    <t>Ferley Trujillo</t>
  </si>
  <si>
    <t>BAR</t>
  </si>
  <si>
    <t xml:space="preserve">revisión de 2 motores eléctricos </t>
  </si>
  <si>
    <t xml:space="preserve">CALLE 58 # 35A - 42 </t>
  </si>
  <si>
    <t xml:space="preserve">Nathalia </t>
  </si>
  <si>
    <t>CRA 32A # 19 - 15</t>
  </si>
  <si>
    <t xml:space="preserve">Luis Ramirez </t>
  </si>
  <si>
    <t xml:space="preserve">PARROQUIA </t>
  </si>
  <si>
    <t>revisión brazos PPA</t>
  </si>
  <si>
    <t xml:space="preserve">CRA 69BIS # 3A - 49 </t>
  </si>
  <si>
    <t>Magdalena Fisgativa</t>
  </si>
  <si>
    <t xml:space="preserve">CASA </t>
  </si>
  <si>
    <t xml:space="preserve">revisión chapa electronica yale </t>
  </si>
  <si>
    <t xml:space="preserve">JK envio pago por nequi </t>
  </si>
  <si>
    <t xml:space="preserve">FAES FARMA </t>
  </si>
  <si>
    <t>PISO 36</t>
  </si>
  <si>
    <t xml:space="preserve">desmonte de puerta en vidrio y cambio de tornillo de base en bronce con Omar </t>
  </si>
  <si>
    <t xml:space="preserve">jk pago desde Bancolombia </t>
  </si>
  <si>
    <t xml:space="preserve">SUBACHOQUE - FINCA </t>
  </si>
  <si>
    <t xml:space="preserve">FINCA </t>
  </si>
  <si>
    <t xml:space="preserve">garantia brazos electromecanicos y programación de control remoto </t>
  </si>
  <si>
    <t xml:space="preserve">CRA 116B # 77 - 67 </t>
  </si>
  <si>
    <t>Jhoana Buitrago</t>
  </si>
  <si>
    <t xml:space="preserve">TORRE 5 - 403 </t>
  </si>
  <si>
    <t>ya habia otro cerrajero que habrio la puerta y el cliente no contesto para pagar el domicilio</t>
  </si>
  <si>
    <t xml:space="preserve">CRA 23 # 4A - 13 </t>
  </si>
  <si>
    <t xml:space="preserve">ADMINISTRACIÓN </t>
  </si>
  <si>
    <t xml:space="preserve">revision para cotización arreglo puerta vehicular y mantenimiento preventivo </t>
  </si>
  <si>
    <t>CALLE 129 # 56C - 34</t>
  </si>
  <si>
    <t xml:space="preserve">CASA IBAÑEZ </t>
  </si>
  <si>
    <t xml:space="preserve">EMPRESA </t>
  </si>
  <si>
    <t xml:space="preserve">visita para verificar reunicacion de camaras </t>
  </si>
  <si>
    <t>CRA 22A # 151 - 60</t>
  </si>
  <si>
    <t>Pamela</t>
  </si>
  <si>
    <t xml:space="preserve">extracción de llave chapa de seguridad </t>
  </si>
  <si>
    <t>CRA 70B # 24D - 22</t>
  </si>
  <si>
    <t xml:space="preserve">Francisco Medina </t>
  </si>
  <si>
    <t xml:space="preserve">TORRE -4 - 1101 </t>
  </si>
  <si>
    <t xml:space="preserve">ajuste de verradura electronica multylock para puerta blindada </t>
  </si>
  <si>
    <t>Total</t>
  </si>
  <si>
    <t>CALLE 55 # 37A - 45</t>
  </si>
  <si>
    <t>Nancy Prada</t>
  </si>
  <si>
    <t xml:space="preserve">reprogramación de motor de cadena elite </t>
  </si>
  <si>
    <t xml:space="preserve">s relaciono con jk en el local pra arreglo de moto </t>
  </si>
  <si>
    <t xml:space="preserve">CRA 7C # 153 - 38 </t>
  </si>
  <si>
    <t>EDIFICIO DELBY</t>
  </si>
  <si>
    <t>visita para verificacion de instalación baterias para brazo electromecanico y instructivo de puesta en modo manual el brazo en caso de falta de tension eléctrica</t>
  </si>
  <si>
    <t xml:space="preserve">jk pago con vueltas del servicio de edificio delby </t>
  </si>
  <si>
    <t>CRA 75 # 24D - 57</t>
  </si>
  <si>
    <t xml:space="preserve">ORGANIZACIÓN CARDENAS - Mary Luz Rodríguez </t>
  </si>
  <si>
    <t xml:space="preserve">revisión puerta de vidrio </t>
  </si>
  <si>
    <t xml:space="preserve">CRA 72 # 127D - 75 </t>
  </si>
  <si>
    <t xml:space="preserve">COLINAGRO SEDE NORTE </t>
  </si>
  <si>
    <t xml:space="preserve">ajuste de 2 puertas de madera </t>
  </si>
  <si>
    <t xml:space="preserve">CALLE 17 # 124 - 81 </t>
  </si>
  <si>
    <t xml:space="preserve">Nelson Cardenas </t>
  </si>
  <si>
    <t>apertura camioneta sanyong</t>
  </si>
  <si>
    <t xml:space="preserve"> CALLE 24D # 40 - 29</t>
  </si>
  <si>
    <t xml:space="preserve">CORPORACIÓN PARA LA INFANCIA Y DESARROLLO - Samuel Piñeros - Olga Moreno </t>
  </si>
  <si>
    <t xml:space="preserve">suministro e instalación de electroimán de 350lbs, brazo hidraulico y control remoto con receptora </t>
  </si>
  <si>
    <t xml:space="preserve">electroiman 350lbs, soporte en ZL, brazo hidraulico, fuente swichada 12v 5a, receptor inalmabrico y 2 controles adicionales, caja plastica de 20x20, 6 mts de cable duplex, 4 canaletas, caja plastica de sobreponer, boton tipo timbre, 3 clavijas  </t>
  </si>
  <si>
    <t xml:space="preserve">suministro e instalación de bisagra de piso y bronce para bisagra con Omar </t>
  </si>
  <si>
    <t xml:space="preserve">bisagra de piso, base en bronce y guantes de caucho  </t>
  </si>
  <si>
    <t xml:space="preserve">jk hizo el pago desde la cuenta de Bancolombia </t>
  </si>
  <si>
    <t xml:space="preserve">CALLE 129 # 56C - 34 </t>
  </si>
  <si>
    <t xml:space="preserve">CASA IBÁÑEZ </t>
  </si>
  <si>
    <t xml:space="preserve">revisión lectoras de tarjetas </t>
  </si>
  <si>
    <t xml:space="preserve">se cruza con el servicio de la cra 73c # 3 - 39 que se pago en efectivo realizado el 27 de febrero de 2025 </t>
  </si>
  <si>
    <t xml:space="preserve">CRA 8F # 165 - 45 </t>
  </si>
  <si>
    <t xml:space="preserve">Jose Danel Rodríguez </t>
  </si>
  <si>
    <t xml:space="preserve">instalación de bisagra de piso con Omar </t>
  </si>
  <si>
    <t>bisagra de piso y esquinero</t>
  </si>
  <si>
    <t xml:space="preserve">jk pago desde daviplata </t>
  </si>
  <si>
    <t>CALLE 61 # 28A - 11</t>
  </si>
  <si>
    <t xml:space="preserve">GRUPO FENIX - Braheam Castro Herrera </t>
  </si>
  <si>
    <t xml:space="preserve">revision puertas de entrada vehicular </t>
  </si>
  <si>
    <t>CRA 11 # 84 - 09</t>
  </si>
  <si>
    <t>AMADEUS</t>
  </si>
  <si>
    <t xml:space="preserve">6 PISO </t>
  </si>
  <si>
    <t xml:space="preserve">suministro e instalación de 2 juegos de manijas de lujo </t>
  </si>
  <si>
    <t xml:space="preserve">2 manijas de lujo y parqueadero </t>
  </si>
  <si>
    <t xml:space="preserve">jk pago desde cuenta Bancolombia </t>
  </si>
  <si>
    <t>CRA 12A # 79 - 08</t>
  </si>
  <si>
    <t>CRM CONSULTING SERVICES - Yudi Aguilar</t>
  </si>
  <si>
    <t>4 PISO</t>
  </si>
  <si>
    <t xml:space="preserve">se cruza con servicio de la cra 73c # 3 - 39 que pqgaron en efectivo </t>
  </si>
  <si>
    <t>CRA 71D # 50 - 24</t>
  </si>
  <si>
    <t>Cristian Camilo Beltran</t>
  </si>
  <si>
    <t xml:space="preserve"> instalación de puerta en vidrio y cambio de monedas en acero con Omar</t>
  </si>
  <si>
    <t xml:space="preserve">materiales los compro Omar </t>
  </si>
  <si>
    <t xml:space="preserve">CALLE 105 # 68A - 67 </t>
  </si>
  <si>
    <t xml:space="preserve">revisión controles inalambricos de  motor chamberlain </t>
  </si>
  <si>
    <t>CALLE 22 # 43A - 48</t>
  </si>
  <si>
    <t xml:space="preserve">HOTEL RIVIERA DELUXE - Daniel Riviera </t>
  </si>
  <si>
    <t xml:space="preserve">HOTEL </t>
  </si>
  <si>
    <t xml:space="preserve">mantenimiento de 3 motores corredizos chamberlain </t>
  </si>
  <si>
    <t xml:space="preserve">jk pago desde bancolombia </t>
  </si>
  <si>
    <t>CRA 73C # 3 - 39</t>
  </si>
  <si>
    <t>ajuste de motor levadizo raptor 1200 y reprogramación de motor levadizo shark 1000</t>
  </si>
  <si>
    <t xml:space="preserve">el 50% que le correspondia a jk lo uso para pagar servicios pendientes a jg </t>
  </si>
  <si>
    <t xml:space="preserve">CALLE 44B # 50 - 29 </t>
  </si>
  <si>
    <t>revision motor de puerta levadiza acces matic shark 1000</t>
  </si>
  <si>
    <t>CALLE 71 # 14 - 44</t>
  </si>
  <si>
    <t xml:space="preserve">EDIFICIO LIFE 72 </t>
  </si>
  <si>
    <t xml:space="preserve">CALLE 23 # 116 - 31 </t>
  </si>
  <si>
    <t>Angela</t>
  </si>
  <si>
    <t xml:space="preserve">CALLE 86A # 13 - 42 </t>
  </si>
  <si>
    <t xml:space="preserve">Mario Rojas </t>
  </si>
  <si>
    <t xml:space="preserve">suministro e instalación de unidad de controles y un control adicional </t>
  </si>
  <si>
    <t xml:space="preserve">unidad de controles, fuente de 12v 1a y control adicional </t>
  </si>
  <si>
    <t>CALLE 73C # 3 - 39</t>
  </si>
  <si>
    <t xml:space="preserve">suministro e instalación de guaya y ajuste de puerta levadiza </t>
  </si>
  <si>
    <t xml:space="preserve">guaya y lubricante </t>
  </si>
  <si>
    <t>jk pago desde cuenta bancolombia</t>
  </si>
  <si>
    <t>CALLE 72A # 5 - 83</t>
  </si>
  <si>
    <t>EDIFICIO CHILE - Tatiana</t>
  </si>
  <si>
    <t xml:space="preserve">administración </t>
  </si>
  <si>
    <t xml:space="preserve">cotizacion brazo hidráulico parqueadero </t>
  </si>
  <si>
    <t>CRA 70D # 116A - 24</t>
  </si>
  <si>
    <t xml:space="preserve">revisión puerta electrica con motor merik </t>
  </si>
  <si>
    <t>CALLE 127A # 7 - 53</t>
  </si>
  <si>
    <t>INO COLOMBIA - Jorge Carrasquilla</t>
  </si>
  <si>
    <t>PISO 5</t>
  </si>
  <si>
    <t xml:space="preserve">revisión puerta automática sala 3 de cirugia </t>
  </si>
  <si>
    <t>CALLE 116 # 15B - 08</t>
  </si>
  <si>
    <t xml:space="preserve">instalación de electroiman y fotoceldas y ajuste de puerta entrada vehicular con jk </t>
  </si>
  <si>
    <t xml:space="preserve">jk hizo transferencia por nequi </t>
  </si>
  <si>
    <t xml:space="preserve">CRA 65 </t>
  </si>
  <si>
    <t xml:space="preserve">Juan Carlos </t>
  </si>
  <si>
    <t xml:space="preserve">ajuste de pierta corresiza </t>
  </si>
  <si>
    <t>jk pago por nequi</t>
  </si>
  <si>
    <t xml:space="preserve">CRA 21 # 98 - 71 </t>
  </si>
  <si>
    <t xml:space="preserve">edificio </t>
  </si>
  <si>
    <t xml:space="preserve">revisiónpuerta giratoria automática </t>
  </si>
  <si>
    <t>CALLE 162 # 76 - 99</t>
  </si>
  <si>
    <t xml:space="preserve">Jose Leonidas </t>
  </si>
  <si>
    <t>revision puerta levadiza</t>
  </si>
  <si>
    <t>CRA 29B # 78 - 71</t>
  </si>
  <si>
    <t>HDI SEGUROS - Luz Rios</t>
  </si>
  <si>
    <t>EMPRESA</t>
  </si>
  <si>
    <t xml:space="preserve">ajuste electroiman </t>
  </si>
  <si>
    <t>AV AMERICAS # 69C - 84</t>
  </si>
  <si>
    <t>IDIME - Jaime</t>
  </si>
  <si>
    <t>SEDE MEDICA</t>
  </si>
  <si>
    <t>revisión puerta corrediza con motor ppa</t>
  </si>
  <si>
    <t xml:space="preserve">CALLE 26 # 43 - 81 </t>
  </si>
  <si>
    <t xml:space="preserve">Carlos Gonzales </t>
  </si>
  <si>
    <t>cotización para instalación de electroiman para puerta entrada vehicular</t>
  </si>
  <si>
    <t xml:space="preserve">CRA 27B # 68 - 52 </t>
  </si>
  <si>
    <t>Catalina Roa</t>
  </si>
  <si>
    <t>revision puerta entrada</t>
  </si>
  <si>
    <t xml:space="preserve">era para un trabajo de ornamentacion que realizo jk el 19 de marzo de 2025 </t>
  </si>
  <si>
    <t>CRA 23 # 4A - 13</t>
  </si>
  <si>
    <t xml:space="preserve">luisa García Castañeda </t>
  </si>
  <si>
    <t xml:space="preserve">visita tecnica para revisión controles inalámbricos y reja electrica </t>
  </si>
  <si>
    <t xml:space="preserve">CALLE 108A # 1 - 70 ESTE </t>
  </si>
  <si>
    <t xml:space="preserve">Juan Pablo </t>
  </si>
  <si>
    <t>revisión de 2 puertas vehiculares levadizas</t>
  </si>
  <si>
    <t>CALLE 44 # 59 - 98</t>
  </si>
  <si>
    <t xml:space="preserve">Alejandra Pinzón </t>
  </si>
  <si>
    <t xml:space="preserve">RESTAURANTE </t>
  </si>
  <si>
    <t xml:space="preserve">revisión cabezal automático </t>
  </si>
  <si>
    <t>CRA 15 # 124 - 30</t>
  </si>
  <si>
    <t xml:space="preserve">SUPER WOW - Valentina </t>
  </si>
  <si>
    <t>LOCAL - 2-118</t>
  </si>
  <si>
    <t>cambio de sentido puerta en vidrio corrediza y panel con Omar</t>
  </si>
  <si>
    <t xml:space="preserve">el zocalo inferior no se pudo soltar hay que romperlo e instalar uno nuevo se envia nueva cotización a espera de autorización </t>
  </si>
  <si>
    <t xml:space="preserve">suministro e instalación de electroiman para ouerta entrada vehicular </t>
  </si>
  <si>
    <t xml:space="preserve">caja palstica, fuente swichada, electroimán de 600lbs, relevo 24v ac, base para relevo cableado chazos y tornillos </t>
  </si>
  <si>
    <t>jk pago por daviplata</t>
  </si>
  <si>
    <t xml:space="preserve">CALLE 113 # 7 - 45 </t>
  </si>
  <si>
    <t xml:space="preserve">Carlos Montoya </t>
  </si>
  <si>
    <t>PISO 11 TORRE B</t>
  </si>
  <si>
    <t xml:space="preserve">ajuste mantenimiento y cambio de base inferior para bisagra de piso speeddy m 25 con Omar </t>
  </si>
  <si>
    <t>ajuste de panel lateral en drywall masilladony pintura sjuste con Omar</t>
  </si>
  <si>
    <t xml:space="preserve">CRA 9A # 113 - 50 </t>
  </si>
  <si>
    <t xml:space="preserve">revisión reja entrada vehicular </t>
  </si>
  <si>
    <t xml:space="preserve">CALLE 16A # 2 - 16 </t>
  </si>
  <si>
    <t xml:space="preserve">Isaac Beltrán Bolivar </t>
  </si>
  <si>
    <t>revision puerta de entrada parqueadero</t>
  </si>
  <si>
    <t>CRA 50 # 166 - 75</t>
  </si>
  <si>
    <t xml:space="preserve">Carmela Hernández </t>
  </si>
  <si>
    <t>COLEGIO</t>
  </si>
  <si>
    <t>revisión para instalación de tarjeta electrónica de brazo amatic</t>
  </si>
  <si>
    <t xml:space="preserve">mantenimiento preventivo cabezal automatico entrada principal </t>
  </si>
  <si>
    <t xml:space="preserve">CRA 17 # 53 - 17 </t>
  </si>
  <si>
    <t xml:space="preserve">SMART VISION SAS - Antonio Giraldo </t>
  </si>
  <si>
    <t>HACIENDA SINDAMANOY</t>
  </si>
  <si>
    <t>Juan</t>
  </si>
  <si>
    <t>H2-1</t>
  </si>
  <si>
    <t>instalación de kit de brazos electromecánicos accesmatic con jk</t>
  </si>
  <si>
    <t>JK envio los uktimos $ 70.000 que gaktaban por daviplata a JG</t>
  </si>
  <si>
    <t>FORMA DE PAGO</t>
  </si>
  <si>
    <t>desmonte de puerta en vidrio cambio de base en bronce y pi ote de piso con Omar</t>
  </si>
  <si>
    <t xml:space="preserve">base en bronce y pivote de piso </t>
  </si>
  <si>
    <t>CRA 12 # 127B - 71</t>
  </si>
  <si>
    <t xml:space="preserve">Martha </t>
  </si>
  <si>
    <t>apertura</t>
  </si>
  <si>
    <t>jg hace transferencia al nequi de jk</t>
  </si>
  <si>
    <t>calle 44 b # 50 - 49</t>
  </si>
  <si>
    <t>Hernán Lemus</t>
  </si>
  <si>
    <t>suministro e instalación de unidad receptora con dos controles para motor corredizo</t>
  </si>
  <si>
    <t>unidad receptora y un control adicional</t>
  </si>
  <si>
    <t xml:space="preserve">CALLE 31BIS SUR # 26D - 36 </t>
  </si>
  <si>
    <t xml:space="preserve">cotización mantenimiento puertas vehiculares y peatonales </t>
  </si>
  <si>
    <t xml:space="preserve">la parte de abrecar jk la da como abono al faltante de pago del trabajo realizado en sindamanoy </t>
  </si>
  <si>
    <t>CALLE 71 # 28A - 11</t>
  </si>
  <si>
    <t xml:space="preserve">Braheam Castro Herrera </t>
  </si>
  <si>
    <t xml:space="preserve">revisión motores entrada vehicular y control remoto </t>
  </si>
  <si>
    <t>jk hizo tranferencia por nequi</t>
  </si>
  <si>
    <t xml:space="preserve">CALLE 28SUR # 4 - 14 ESTE </t>
  </si>
  <si>
    <t>William Fonseca</t>
  </si>
  <si>
    <t xml:space="preserve">apertura camioneta kia </t>
  </si>
  <si>
    <t>Alvaro</t>
  </si>
  <si>
    <t xml:space="preserve">garantía de ajuste de puerta levadiza </t>
  </si>
  <si>
    <t xml:space="preserve">se inicio el lunes y se termino el martes con Omar que ayudo para la puesta del resorte esta pendiente el cobro </t>
  </si>
  <si>
    <t>CALLE 129 # 59C - 06</t>
  </si>
  <si>
    <t>Jorge Lemus</t>
  </si>
  <si>
    <t xml:space="preserve">cotización mantenimiento puertas vehiculares </t>
  </si>
  <si>
    <t>CRA 52A # 123 - 76</t>
  </si>
  <si>
    <t xml:space="preserve">revision brazo electromecanico ditec </t>
  </si>
  <si>
    <t xml:space="preserve">CRA 7 # 155C - 20 </t>
  </si>
  <si>
    <t>FAES FARMA - PISO 36</t>
  </si>
  <si>
    <t>mentenimientos preventivos de puertas de vidrio con Omar</t>
  </si>
  <si>
    <t xml:space="preserve">jk hace transferencia desde nequi a nequi de jg </t>
  </si>
  <si>
    <t>CRA 15 # 93B - 43</t>
  </si>
  <si>
    <t>COOMEVA - Juan Sebastian Nova- Juan Pablo</t>
  </si>
  <si>
    <t>centro de salud</t>
  </si>
  <si>
    <t xml:space="preserve">revision brazos electromecánicos entrada vehicular </t>
  </si>
  <si>
    <t xml:space="preserve">CALLE 6 # 14 - 49 SUR </t>
  </si>
  <si>
    <t xml:space="preserve">FUNDACIÓN SAN ANTONIO </t>
  </si>
  <si>
    <t xml:space="preserve">revisión brazo electromecánico bft entrada vehicular </t>
  </si>
  <si>
    <t>Del servicio de la cra 20 # 142 - 48 se gastaron $ 50.000 para platina, lata de pintura en spray, tornilleria, chasos y lija el dinero lo tomo Juan Gabriel de estos servicios en efectivo y ya se descontaron del pago de este mismo servicio el cual le corresponde a juan Gbriel $ 215.000 dejando un excedente de relacion de $ 61.000 a favor de ABRECAR jg lo envia por nequi a jk</t>
  </si>
  <si>
    <t>CALLE 117A # 10 - 07</t>
  </si>
  <si>
    <t xml:space="preserve">instalación de cerradura digital </t>
  </si>
  <si>
    <t>CARRERA 20 # 142 - 48</t>
  </si>
  <si>
    <t xml:space="preserve">EDIFICIO ATRIIUM 142- Mauricio </t>
  </si>
  <si>
    <t xml:space="preserve">instalación de platina para electroiman </t>
  </si>
  <si>
    <t>platina chazoz tornillos y pintura</t>
  </si>
  <si>
    <t xml:space="preserve">CALLE 72 ABIS - 1 - 82 ESTE </t>
  </si>
  <si>
    <t>5 cambiois de guardas</t>
  </si>
  <si>
    <t xml:space="preserve">de este servicio se sacaron $ 112.000 de la parte de abrecar para compra de unidad receptora y control adicional para conjunto de cra 23 # 4a - 13 y el sobrante se cruzo para pago del mismo </t>
  </si>
  <si>
    <t xml:space="preserve">CONJUNTO ALTA VISTA </t>
  </si>
  <si>
    <t xml:space="preserve">instalación de unidad receptora con control adicional para apertura de puerta vehicular </t>
  </si>
  <si>
    <t xml:space="preserve">inidad de controles y control adicional </t>
  </si>
  <si>
    <t xml:space="preserve">jk hizo transferencia de $ 146.400 por cuenta de Bancolombia y exedente de $ 28.000 con servcio de vuelta del cerro </t>
  </si>
  <si>
    <t>CRA 83A # 75 - 50</t>
  </si>
  <si>
    <t>Claudia Xiana</t>
  </si>
  <si>
    <t>ADMINISTRACION</t>
  </si>
  <si>
    <t>cambio de chumacera puerta entrada vehicular con Omar</t>
  </si>
  <si>
    <t>chumacera toallas de papel y lubricante</t>
  </si>
  <si>
    <t>jk hizo un adelanto por daviplata de $ 35.000 el 19 de mayo de 2025 y $ 100.000 por nequi el 22 de mayo de 2025</t>
  </si>
  <si>
    <t xml:space="preserve">CALLE 50 # 9 - 67 </t>
  </si>
  <si>
    <t>apertura subaru</t>
  </si>
  <si>
    <t xml:space="preserve">parqueadero </t>
  </si>
  <si>
    <t>CRA 13A # 98 - 75</t>
  </si>
  <si>
    <t xml:space="preserve">EASY SOLITION - Cristian </t>
  </si>
  <si>
    <t>PISO 6</t>
  </si>
  <si>
    <t xml:space="preserve">revisión cerradura de manuja yale </t>
  </si>
  <si>
    <t>CALLE 121 # 70G - 89</t>
  </si>
  <si>
    <t xml:space="preserve">Jaime Titan Gómez </t>
  </si>
  <si>
    <t>revisión motor corredizo beninca</t>
  </si>
  <si>
    <t xml:space="preserve">CRA 44B # 22 - 70 </t>
  </si>
  <si>
    <t>EDIFICIO ESTIBALIZ</t>
  </si>
  <si>
    <t xml:space="preserve">ajuste y soldada de sopoortes de brazo acces Matic 250 </t>
  </si>
  <si>
    <t xml:space="preserve">jg envia por nequi a jk </t>
  </si>
  <si>
    <t>CALLE 97 # 70C - 95</t>
  </si>
  <si>
    <t>CONJUNTO RESIDENCIAL PORTAL DE PONTEVEDRA V</t>
  </si>
  <si>
    <t xml:space="preserve">suministro e instalación de fotoceldas para talanquera </t>
  </si>
  <si>
    <t xml:space="preserve">fotoceldas </t>
  </si>
  <si>
    <t xml:space="preserve">jk hizo el pago por daviplata </t>
  </si>
  <si>
    <t xml:space="preserve">CRA 15 # 93B - 43 </t>
  </si>
  <si>
    <t xml:space="preserve">UNIDAD DE SERVICIOS COMPARTIDOS DE COOMEVA </t>
  </si>
  <si>
    <t xml:space="preserve">mantenimiento preventivo de 2 brazos electromecanicos y puertas entrada vehicular </t>
  </si>
  <si>
    <t>CALLE 71B # 28 - 36</t>
  </si>
  <si>
    <t>SIGN PRODUCTS - Santiago Riaño</t>
  </si>
  <si>
    <t xml:space="preserve">revisión puerta vehicular con motor levadizo </t>
  </si>
  <si>
    <t xml:space="preserve">CENTRO EMPRESARIAL CELTA </t>
  </si>
  <si>
    <t>VINI COLORS</t>
  </si>
  <si>
    <t>cambio de bisagra de piso silicondo de zocalo inferior e instalación de boton tipo timbre y no touch para apertura electroiman con Omar</t>
  </si>
  <si>
    <t xml:space="preserve">bisagra de piso m25 y bases para puerta de vidrio boton no touch caja plastica canaletas y cable </t>
  </si>
  <si>
    <t xml:space="preserve">jk hizo la transferencia por nequi </t>
  </si>
  <si>
    <t>CRA 78C # 41A - 05 SUR</t>
  </si>
  <si>
    <t>AGRUPACION TONOLI 3</t>
  </si>
  <si>
    <t>suministro en instalación de bisagra de piso m25 cambio de base superior e inferior en bronce y pivote aereo con Omar</t>
  </si>
  <si>
    <t xml:space="preserve">bisagra de piso, base en bronce superior e inferior y pivote aereo </t>
  </si>
  <si>
    <t xml:space="preserve">JK hizo la transferencia de nequi </t>
  </si>
  <si>
    <t>CRA 95 # 72A - 95</t>
  </si>
  <si>
    <t xml:space="preserve">SANTA ROSITA </t>
  </si>
  <si>
    <t xml:space="preserve">mantenimiento de brazo electromecanico blue entrada vehicular </t>
  </si>
  <si>
    <t xml:space="preserve">jk hizo el pago por nequi </t>
  </si>
  <si>
    <t xml:space="preserve">CALLE 179 # 76 - 80 </t>
  </si>
  <si>
    <t xml:space="preserve">Sebastian Martinez </t>
  </si>
  <si>
    <t xml:space="preserve">revisión botones entradas peatonal y vehicular </t>
  </si>
  <si>
    <t>JG hizo la transeferencia al nequi de JK</t>
  </si>
  <si>
    <t xml:space="preserve">garantía de instalación bisagra de piso </t>
  </si>
  <si>
    <t>CALLE 23G # 82 - 33</t>
  </si>
  <si>
    <t>Jenny Pulido</t>
  </si>
  <si>
    <t>revision brazos electromecánicos DITEC</t>
  </si>
  <si>
    <t xml:space="preserve">CRA 68 # 175 - 40 </t>
  </si>
  <si>
    <t>Andrea Pombo</t>
  </si>
  <si>
    <t>CASA 3</t>
  </si>
  <si>
    <t xml:space="preserve">3 cambios de guardas </t>
  </si>
  <si>
    <t>CRA 81B # 10F - 11</t>
  </si>
  <si>
    <t xml:space="preserve">Ángeles Espinoza </t>
  </si>
  <si>
    <t xml:space="preserve">aperura </t>
  </si>
  <si>
    <t>jg hizo transferencia desde nequi al nequi de jk</t>
  </si>
  <si>
    <t>SEGURIDAD FENIX</t>
  </si>
  <si>
    <t xml:space="preserve">ajuste de motor corredizo </t>
  </si>
  <si>
    <t xml:space="preserve">Jenny Pulido </t>
  </si>
  <si>
    <t>instalación de kit de brazos electromecanicos 250 con JK</t>
  </si>
  <si>
    <t>jk dio $ 450.000 por nequi el 7 de junio y habia adelnatado $ 50.000 por nequi el 4 de junio de 2025</t>
  </si>
  <si>
    <t xml:space="preserve">CONDOMINIO CANDIL DE LORETO CAJICA </t>
  </si>
  <si>
    <t xml:space="preserve">Clara Guerrero </t>
  </si>
  <si>
    <t>CASA 4B</t>
  </si>
  <si>
    <t>revision brazos electromecánicos acces matic 250</t>
  </si>
  <si>
    <t>JG hizo transferencia desde daviplata al daviplata de jk</t>
  </si>
  <si>
    <t xml:space="preserve">NOU CENTRO EMPRESARIAL CAJICA </t>
  </si>
  <si>
    <t>TORRE 3 OF 319</t>
  </si>
  <si>
    <t xml:space="preserve">2 cambios de guardas </t>
  </si>
  <si>
    <t>mantenimiento preventivo de puerta levadiza con motor y cambio de bisagras y rodamientos de teflón con JK</t>
  </si>
  <si>
    <t>jk hizo la transferencia desde la cuenta de bancolombia al nequi de JG</t>
  </si>
  <si>
    <t>CRA 3A # 30C - 18</t>
  </si>
  <si>
    <t xml:space="preserve">Jose Cabanzo </t>
  </si>
  <si>
    <t xml:space="preserve">revisión lector de tarjetas electroimán </t>
  </si>
  <si>
    <t>el servicio se cruza con el de la calle 18 # 3 -18 que se pago en efectivo y se deja para jg en total ya que de este le corresponde $ 25.000 y este lo pagaron por transferencia y le queda el total a ABRECAR</t>
  </si>
  <si>
    <t xml:space="preserve">CALLE 18 # 3 - 18 </t>
  </si>
  <si>
    <t xml:space="preserve">Juan José Mejia </t>
  </si>
  <si>
    <t xml:space="preserve">el servicio se cruza con el de la cra 3a # 30c - 18 ya que de ese le correspnde $ 25.000 a jg y se lo pagaron por transferencia a ABRECAR y le queda el total </t>
  </si>
  <si>
    <t>CALLE 179 # 76 - 80</t>
  </si>
  <si>
    <t xml:space="preserve">Sebastián Martinez </t>
  </si>
  <si>
    <t>CASA BAIRAGUI</t>
  </si>
  <si>
    <t xml:space="preserve">suministro en instalación de fuente regulad 12v 5a caja metalica y boton metalico para apertura </t>
  </si>
  <si>
    <t xml:space="preserve">caja metalica bateria cahazos organizador de cable cinta fuente 12v 5a boton metalico oara apertura </t>
  </si>
  <si>
    <t xml:space="preserve">jk hizo transferencia des la cuenta Bancolombia al nequi de jg </t>
  </si>
  <si>
    <t xml:space="preserve">CALLE 55 # 2 - 22 ENTRADA CAZUCA </t>
  </si>
  <si>
    <t xml:space="preserve">COLINAGRO- SEDE CAZUCA - Carolina Archila </t>
  </si>
  <si>
    <t xml:space="preserve">revision puerta metalica para ajuste y mantenimiento </t>
  </si>
  <si>
    <t xml:space="preserve">CALLE 18 # 28A - 25 </t>
  </si>
  <si>
    <t>CRA 7 # 155C - 20</t>
  </si>
  <si>
    <t>TORRE E PISO 36</t>
  </si>
  <si>
    <t xml:space="preserve">ajuste de puerta de vidrio con Omar </t>
  </si>
  <si>
    <t xml:space="preserve">jk hizo transferencia desde nequi al nequi de jg este servicio es complemento de los mantenimientos realizados el 23 de abril de 2025 </t>
  </si>
  <si>
    <t xml:space="preserve">puesta en funcionamiento de control de acceso con relebo </t>
  </si>
  <si>
    <t>jk hizo transferencia desde nequi al nequi de jg</t>
  </si>
  <si>
    <t>CRA 19 # 95 - 55</t>
  </si>
  <si>
    <t xml:space="preserve">Diego o Lidia </t>
  </si>
  <si>
    <t>OFICINA 909</t>
  </si>
  <si>
    <t xml:space="preserve">suministro e instalación de bisagra de piso cambio de esquinero con Omar </t>
  </si>
  <si>
    <t xml:space="preserve">revisión electroiman oficina gerencia </t>
  </si>
  <si>
    <t>CALLE 80 # 73A - 21</t>
  </si>
  <si>
    <t xml:space="preserve">Camila </t>
  </si>
  <si>
    <t xml:space="preserve">TIRRE 9 - 194 </t>
  </si>
  <si>
    <t>CALLE 32 # 13 - 83</t>
  </si>
  <si>
    <t xml:space="preserve">Fernando </t>
  </si>
  <si>
    <t>TORRE 4 - 1601</t>
  </si>
  <si>
    <t xml:space="preserve">revisión puerta de baño </t>
  </si>
  <si>
    <t xml:space="preserve">CALLE 57 # 1 - 60 ESTE </t>
  </si>
  <si>
    <t>Maria Cristina</t>
  </si>
  <si>
    <t xml:space="preserve">D - 302 </t>
  </si>
  <si>
    <t xml:space="preserve">ajuste de cerradura </t>
  </si>
  <si>
    <t xml:space="preserve">CRA 62 # 98B - 13 </t>
  </si>
  <si>
    <t xml:space="preserve">Juan Sánchez </t>
  </si>
  <si>
    <t xml:space="preserve">arreglo de acole carro de arrastre motor levadizo acces matic </t>
  </si>
  <si>
    <t xml:space="preserve">jk hizo el pago por nequi a lg </t>
  </si>
  <si>
    <t xml:space="preserve">cambio de rodamientos para puerta de vidrio baño </t>
  </si>
  <si>
    <t xml:space="preserve">rodamientos </t>
  </si>
  <si>
    <t>Daniel Espinoza</t>
  </si>
  <si>
    <t>TORRE B - PISO 11</t>
  </si>
  <si>
    <t xml:space="preserve">revisión puerta de vidrio y explicación de ajuste para bisagra de piso </t>
  </si>
  <si>
    <t xml:space="preserve">CALLE 12B # 71D - 31 </t>
  </si>
  <si>
    <t xml:space="preserve">Liliana Salamanca </t>
  </si>
  <si>
    <t xml:space="preserve">TORRE 5 - 203 </t>
  </si>
  <si>
    <t xml:space="preserve">2 cambios de guardas y un cilindro de llave especial </t>
  </si>
  <si>
    <t>cilindro flexon</t>
  </si>
  <si>
    <t>CRA 103B # 83 - 48</t>
  </si>
  <si>
    <t xml:space="preserve">cambio de zocalo superior y siliconado de zocalo inferior ajuste de bisagra de piso con Omar </t>
  </si>
  <si>
    <t xml:space="preserve">CALLE 127b # 7 - 15 </t>
  </si>
  <si>
    <t xml:space="preserve">AUTO GERMANA BMW - Carlos Rodríguez </t>
  </si>
  <si>
    <t xml:space="preserve">CONSECIONARIA </t>
  </si>
  <si>
    <t>mantenimiento preventivo de cabezal automático ditec</t>
  </si>
  <si>
    <t>jk hizo el pago desde la cuenta bancolombia al neki de jg</t>
  </si>
  <si>
    <t xml:space="preserve">PARQUE INDUSTRIAL CELTA AUTOPISTA MEDELLÍN KM 7 COSTADO OCCIDENTAL </t>
  </si>
  <si>
    <t xml:space="preserve">Soledad Robayo </t>
  </si>
  <si>
    <t>BODEGA 69</t>
  </si>
  <si>
    <t xml:space="preserve">mantenimiento de 2 puertas de vidrio cambio de zocalo siliconado ajuste general con Omar </t>
  </si>
  <si>
    <t>jk lo paga desde nequi a nequi de jg</t>
  </si>
  <si>
    <t xml:space="preserve">CRA 104 # 148 - 07 </t>
  </si>
  <si>
    <t xml:space="preserve">Alexander Rodríguez </t>
  </si>
  <si>
    <t>LOCAL 2 - 133</t>
  </si>
  <si>
    <t xml:space="preserve">revisión cabezal automático de entrada principal </t>
  </si>
  <si>
    <t>CALLE 84 # 12 - 18</t>
  </si>
  <si>
    <t>MABA</t>
  </si>
  <si>
    <t xml:space="preserve">revisión de control de acceso </t>
  </si>
  <si>
    <t xml:space="preserve">CRA 1 # 182 - 30 </t>
  </si>
  <si>
    <t xml:space="preserve">Javier Ramos </t>
  </si>
  <si>
    <t xml:space="preserve">PARQUEADERO </t>
  </si>
  <si>
    <t xml:space="preserve">instalación de kit brazos electromecánicos acces Matic con jk </t>
  </si>
  <si>
    <t xml:space="preserve">jk pago el servicio wn efectivo a Juan Gabriel </t>
  </si>
  <si>
    <t xml:space="preserve">CALLE 55 # 2 - 20 ENTRADA CAZUCA </t>
  </si>
  <si>
    <t>COLINAGRO SEDE CAZUCA</t>
  </si>
  <si>
    <t xml:space="preserve">ajuste de marco de puerta metalica soldada de L resane y pintura terminado el miercoles 9 de julio de 2024 </t>
  </si>
  <si>
    <t xml:space="preserve">CALLE 46 # 53 - 70 </t>
  </si>
  <si>
    <t xml:space="preserve">Ruben Orlando </t>
  </si>
  <si>
    <t xml:space="preserve">revisión motor levadizo entrada vehicular </t>
  </si>
  <si>
    <t xml:space="preserve">la parte de abrecar es para pagar el servicio de la CRA 7a # 142 - 91 </t>
  </si>
  <si>
    <t>CRA 31B # 3 - 70</t>
  </si>
  <si>
    <t xml:space="preserve">Wilson Beltrán </t>
  </si>
  <si>
    <t xml:space="preserve">revisión motor de cadena para entrada vehicular </t>
  </si>
  <si>
    <t xml:space="preserve">cambio de controles para cabezal </t>
  </si>
  <si>
    <t xml:space="preserve">unidad receptora, control adicional y parqueadero </t>
  </si>
  <si>
    <t>CONJUNTO CINDERELLA COTA</t>
  </si>
  <si>
    <t xml:space="preserve">Omar Castaño </t>
  </si>
  <si>
    <t xml:space="preserve">CASA 34 </t>
  </si>
  <si>
    <t xml:space="preserve">revisión motor de cremallera para puerta corrediza </t>
  </si>
  <si>
    <t xml:space="preserve">jk envio desde daviplata alndaviplta de jg </t>
  </si>
  <si>
    <t>mantenimiento preventivo de motor de cadena levadizo para puerta vehicular con Omar</t>
  </si>
  <si>
    <t xml:space="preserve">limpia contactos lubricante en spry </t>
  </si>
  <si>
    <t>jk envío desde nequi al nequi de jg $104.500 que es el excedente de pago  con los $26.000 de los materiales y el restante que le corresponde a jg se tomaron de los $60.000 pagados de domicilio en la cotización realizada el 11 de julio de 2025</t>
  </si>
  <si>
    <t xml:space="preserve">CRA 50B # 64 - 43 </t>
  </si>
  <si>
    <t xml:space="preserve">Lina Tarazona </t>
  </si>
  <si>
    <t xml:space="preserve">TORRE 1 - 1701 </t>
  </si>
  <si>
    <t xml:space="preserve">ajuste e instalación de carros para puerta de baño en vidrio </t>
  </si>
  <si>
    <t xml:space="preserve">CRA 7A # 142 - 91 </t>
  </si>
  <si>
    <t xml:space="preserve">Juan Miguel </t>
  </si>
  <si>
    <t xml:space="preserve">instalación de controles inalambricos motor de cadena entrada vehicular </t>
  </si>
  <si>
    <t>este servicio se cruza con el de la cra 50b # 64 - 43 que le quedaban a ABRECAR $ 140.000 y con el servicio calle 46 # 53 - 70 que le quedaban $ 60.000 a ABRECAR para total de $ 200.000</t>
  </si>
  <si>
    <t xml:space="preserve">CALLE 76 # 12 - 29 </t>
  </si>
  <si>
    <t xml:space="preserve">Isabel Rincón </t>
  </si>
  <si>
    <t>INT 5 - 101</t>
  </si>
  <si>
    <t xml:space="preserve">JG hiso transeferencia desde nequi al nqui de JK </t>
  </si>
  <si>
    <t xml:space="preserve">CRA 103B # 82 - 48 </t>
  </si>
  <si>
    <t xml:space="preserve">Angela </t>
  </si>
  <si>
    <t xml:space="preserve">mantenimiento preventivo de 6 puertas de vidrio con Omar </t>
  </si>
  <si>
    <t>CALLE 26 # 96J - 66</t>
  </si>
  <si>
    <t>LOCAL 23</t>
  </si>
  <si>
    <t xml:space="preserve">pintura lijas tiner borchas rodillos masilla </t>
  </si>
  <si>
    <t xml:space="preserve">jk pago desde la cuenta bancolombia al nequi de jg </t>
  </si>
  <si>
    <t>DIAGONAL 60A # 22A - 66</t>
  </si>
  <si>
    <t xml:space="preserve">EDIFICIO SAINTLOUIS </t>
  </si>
  <si>
    <t xml:space="preserve">revisión brazos electromecánico entrada vehicular </t>
  </si>
  <si>
    <t xml:space="preserve">CALLE 75A # 20B - 50 </t>
  </si>
  <si>
    <t xml:space="preserve">Luis Gómez </t>
  </si>
  <si>
    <t xml:space="preserve">revisión arreglo puerta de parqueadero </t>
  </si>
  <si>
    <t xml:space="preserve">CALLE 23A # 59 - 72 </t>
  </si>
  <si>
    <t xml:space="preserve">Gustavo Rodríguez </t>
  </si>
  <si>
    <t xml:space="preserve">TORRE 3 - 806 </t>
  </si>
  <si>
    <t xml:space="preserve">apertura Renault Sandero </t>
  </si>
  <si>
    <t xml:space="preserve">CRA 40 # 24A - 59 </t>
  </si>
  <si>
    <t xml:space="preserve">Johana Arango </t>
  </si>
  <si>
    <t xml:space="preserve">revisión puerta vehicular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</si>
</sst>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_-;\-&quot;$&quot;\ * #,##0_-;_-&quot;$&quot;\ * &quot;-&quot;??_-;_-@_-"/>
    <numFmt numFmtId="167" formatCode="&quot;$&quot;\ #,##0"/>
    <numFmt numFmtId="168" formatCode="[$$-540A]#,##0"/>
    <numFmt numFmtId="169" formatCode="&quot;$&quot;#,##0"/>
    <numFmt numFmtId="170" formatCode="[$-240A]dddd\,\ dd&quot; de &quot;mmmm&quot; de &quot;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167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7" fontId="0" fillId="0" borderId="0" xfId="0" applyNumberFormat="1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 inden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2" applyNumberFormat="1" applyFont="1" applyAlignment="1">
      <alignment horizontal="center" vertical="center"/>
    </xf>
    <xf numFmtId="169" fontId="0" fillId="0" borderId="0" xfId="2" applyNumberFormat="1" applyFont="1" applyAlignment="1"/>
    <xf numFmtId="169" fontId="0" fillId="0" borderId="0" xfId="0" applyNumberFormat="1" applyFont="1" applyAlignment="1"/>
    <xf numFmtId="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531"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numFmt numFmtId="30" formatCode="@"/>
    </dxf>
    <dxf>
      <numFmt numFmtId="167" formatCode="&quot;$&quot;\ #,##0"/>
    </dxf>
    <dxf>
      <numFmt numFmtId="167" formatCode="&quot;$&quot;\ #,##0"/>
    </dxf>
    <dxf>
      <numFmt numFmtId="2" formatCode="0.00"/>
    </dxf>
    <dxf>
      <numFmt numFmtId="167" formatCode="&quot;$&quot;\ #,##0"/>
    </dxf>
    <dxf>
      <numFmt numFmtId="167" formatCode="&quot;$&quot;\ #,##0"/>
    </dxf>
    <dxf>
      <numFmt numFmtId="168" formatCode="[$$-540A]#,##0"/>
    </dxf>
    <dxf>
      <numFmt numFmtId="168" formatCode="[$$-540A]#,##0"/>
    </dxf>
    <dxf>
      <alignment horizontal="general" vertical="bottom" textRotation="0" wrapText="1" indent="0" justifyLastLine="0" shrinkToFit="0" readingOrder="0"/>
    </dxf>
    <dxf>
      <numFmt numFmtId="168" formatCode="[$$-540A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[$-F800]dddd\,\ mmmm\ dd\,\ yyyy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[$-F800]dddd\,\ mmmm\ dd\,\ yyyy"/>
    </dxf>
    <dxf>
      <numFmt numFmtId="165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center" vertical="center" textRotation="0" wrapText="0" indent="0" justifyLastLine="0" shrinkToFit="0" readingOrder="0"/>
    </dxf>
    <dxf>
      <numFmt numFmtId="169" formatCode="&quot;$&quot;#,##0"/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&quot;$&quot;#,##0"/>
      <alignment horizontal="general" vertical="bottom" textRotation="0" wrapText="0" indent="0" justifyLastLine="0" shrinkToFit="0" readingOrder="0"/>
    </dxf>
    <dxf>
      <numFmt numFmtId="169" formatCode="&quot;$&quot;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9" formatCode="&quot;$&quot;#,##0"/>
    </dxf>
    <dxf>
      <numFmt numFmtId="169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[$$-540A]#,##0"/>
      <alignment horizontal="general" vertical="bottom" textRotation="0" wrapText="1" indent="0" justifyLastLine="0" shrinkToFit="0" readingOrder="0"/>
    </dxf>
    <dxf>
      <numFmt numFmtId="168" formatCode="[$$-540A]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  <alignment horizontal="general" vertical="bottom" textRotation="0" wrapText="1" indent="0" justifyLastLine="0" shrinkToFit="0" readingOrder="0"/>
    </dxf>
    <dxf>
      <numFmt numFmtId="170" formatCode="[$-240A]dddd\,\ dd&quot; de &quot;mmmm&quot; de &quot;yyyy;@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alignment horizontal="center" vertical="center" textRotation="0" wrapText="1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numFmt numFmtId="168" formatCode="[$$-540A]#,##0"/>
    </dxf>
    <dxf>
      <numFmt numFmtId="168" formatCode="[$$-540A]#,##0"/>
      <alignment horizontal="center" vertical="center" textRotation="0" wrapText="0" indent="0" justifyLastLine="0" shrinkToFit="0" readingOrder="0"/>
    </dxf>
    <dxf>
      <numFmt numFmtId="167" formatCode="&quot;$&quot;\ #,##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$&quot;\ #,##0"/>
      <alignment horizontal="general" vertical="bottom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\ #,##0"/>
      <alignment horizontal="center" vertical="center" textRotation="0" wrapText="0" indent="0" justifyLastLine="0" shrinkToFit="0" readingOrder="0"/>
    </dxf>
    <dxf>
      <numFmt numFmtId="167" formatCode="&quot;$&quot;\ #,##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[$-240A]dddd\,\ dd&quot; de &quot;mmmm&quot; de &quot;yyyy;@"/>
    </dxf>
    <dxf>
      <numFmt numFmtId="170" formatCode="[$-24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66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D5825-CFDA-4ADD-8BFF-F4D8F9B37467}" name="Tabla1" displayName="Tabla1" ref="A1:S41" totalsRowCount="1" headerRowDxfId="524" dataDxfId="52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88EFFA51-78C5-4D82-BB42-F4AEE89D019D}" name="FECHA" totalsRowLabel="Total" dataDxfId="522" totalsRowDxfId="521"/>
    <tableColumn id="2" xr3:uid="{7B541160-E215-48CE-A708-A9B81341FB36}" name="DIRECCION" dataDxfId="520"/>
    <tableColumn id="3" xr3:uid="{C87E6F99-2C33-41E1-910A-56118FB6CEA2}" name="NOMBRE CLIENTE" dataDxfId="519" totalsRowDxfId="518"/>
    <tableColumn id="4" xr3:uid="{AC238300-B15A-40FF-BF70-F1ABBF4B84DB}" name="TORRE/APTO" dataDxfId="517" totalsRowDxfId="516"/>
    <tableColumn id="5" xr3:uid="{DEBA4A69-A326-4346-9AF7-8F94C71F04B8}" name="SERVICIO REALIZADO" dataDxfId="515" totalsRowDxfId="514"/>
    <tableColumn id="6" xr3:uid="{0C5C7083-E11A-4126-BB1C-58037F790853}" name="DOMICILIO" dataDxfId="513" totalsRowDxfId="512"/>
    <tableColumn id="7" xr3:uid="{85C411DB-DD0C-4095-A483-1972E44C659E}" name="VALOR SERVICIO" dataDxfId="511" totalsRowDxfId="510"/>
    <tableColumn id="8" xr3:uid="{BE982540-62B2-4C53-B539-D567DCB96001}" name="MATERIALES" dataDxfId="509"/>
    <tableColumn id="9" xr3:uid="{D55AA2D8-3A08-47D0-9212-47CF0F007908}" name="VALOR MATERIALES" dataDxfId="508" totalsRowDxfId="507"/>
    <tableColumn id="10" xr3:uid="{D05A4303-A355-4454-BCB2-EC086ADE67B7}" name="IVA 19%" dataDxfId="506" totalsRowDxfId="505"/>
    <tableColumn id="11" xr3:uid="{668C804D-C86E-4B64-9768-E9C785F0DE00}" name="PORTERIA" dataDxfId="504" totalsRowDxfId="503"/>
    <tableColumn id="12" xr3:uid="{46DB6D4C-9CC6-4252-96CF-72C1E3C46BEA}" name="FORMA DE PAGO " dataDxfId="502"/>
    <tableColumn id="13" xr3:uid="{FA9B3154-D832-48D2-8D04-6729D9D451FA}" name="TOTAL SERVICIO" dataDxfId="501" totalsRowDxfId="500">
      <calculatedColumnFormula>(F2+G2-I2-K2)</calculatedColumnFormula>
    </tableColumn>
    <tableColumn id="14" xr3:uid="{82B0E965-2F35-49F4-B770-9A98B3827FC7}" name="X50%/X25%" dataDxfId="499" totalsRowDxfId="498"/>
    <tableColumn id="15" xr3:uid="{3E19AA37-CF0B-4C1B-B04A-0A62D3D17436}" name="PARA JG" dataDxfId="497" totalsRowDxfId="496">
      <calculatedColumnFormula>IF(N2="X25%",M2*0.25,IF(N2="X50%",M2/2,""))</calculatedColumnFormula>
    </tableColumn>
    <tableColumn id="16" xr3:uid="{2EB78162-0BC1-4664-A2A8-56110798321E}" name="PARA ABRECAR" dataDxfId="495" totalsRowDxfId="494">
      <calculatedColumnFormula>(M2/2+J2)</calculatedColumnFormula>
    </tableColumn>
    <tableColumn id="17" xr3:uid="{09F90FEF-782C-4AF1-B98E-46E81FF06B83}" name="ESTADO DEL SERVICIO" dataDxfId="493" totalsRowDxfId="492"/>
    <tableColumn id="18" xr3:uid="{6BF05911-D79C-4CC7-98AF-584BCA918F60}" name="FECHA DE RELACION DEL SERVICIO" dataDxfId="491" totalsRowDxfId="490"/>
    <tableColumn id="19" xr3:uid="{AC55681B-2B2C-491B-9108-650B648D57E8}" name="NOTAS " totalsRowFunction="count" dataDxfId="489"/>
  </tableColumns>
  <tableStyleInfo name="TableStyleLight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DC7B56-6A27-47EA-8A62-6146CB27CD41}" name="Tabla14567891011" displayName="Tabla14567891011" ref="A1:S41" totalsRowCount="1" headerRowDxfId="121" dataDxfId="12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94F08EE5-D270-4BBA-BFF0-760C6EE7067B}" name="FECHA" totalsRowLabel="Total" dataDxfId="119" totalsRowDxfId="118"/>
    <tableColumn id="2" xr3:uid="{4C53B68C-163E-46DC-B529-42A48BCB11F4}" name="DIRECCION" dataDxfId="117"/>
    <tableColumn id="3" xr3:uid="{79BD3134-74F1-4163-BEA0-1250C669D816}" name="NOMBRE CLIENTE" dataDxfId="116"/>
    <tableColumn id="4" xr3:uid="{9B7351AF-69A8-42A0-88CF-7F1D324558CD}" name="TORRE/APTO" dataDxfId="115"/>
    <tableColumn id="5" xr3:uid="{3FC795B0-64D5-412F-967D-88FDCE6188CC}" name="SERVICIO REALIZADO" dataDxfId="114"/>
    <tableColumn id="6" xr3:uid="{F8E4C084-C1E1-410A-9AB8-48E3E1C03449}" name="DOMICILIO" dataDxfId="113" totalsRowDxfId="112" dataCellStyle="Millares"/>
    <tableColumn id="7" xr3:uid="{3923866B-5E04-4E69-B31A-D524F1DB0AAC}" name="VALOR SERVICIO" dataDxfId="111" totalsRowDxfId="110"/>
    <tableColumn id="8" xr3:uid="{8D9C03FA-D5F4-4C9D-B0D6-0B3FE724EB6D}" name="MATERIALES" dataDxfId="109"/>
    <tableColumn id="9" xr3:uid="{416A2E87-138A-49CF-B9F5-D318A063AD9F}" name="VALOR MATERIALES" dataDxfId="108"/>
    <tableColumn id="10" xr3:uid="{A82F5C41-8889-4BC2-8CD0-E17F28FC8B69}" name="IVA 19%" dataDxfId="107"/>
    <tableColumn id="11" xr3:uid="{8AE9AA77-4CCE-4933-9E37-2424517466ED}" name="PORTERIA" dataDxfId="106" totalsRowDxfId="105"/>
    <tableColumn id="12" xr3:uid="{9AEF8C4D-8BF9-4E7D-B1C4-77744EC693C7}" name="FORMA DE PAGO " dataDxfId="104"/>
    <tableColumn id="13" xr3:uid="{E6A473EB-A02F-4383-8D91-3F21721D15F3}" name="TOTAL SERVICIO" dataDxfId="103" totalsRowDxfId="102">
      <calculatedColumnFormula>(F2+G2-I2-K2)</calculatedColumnFormula>
    </tableColumn>
    <tableColumn id="14" xr3:uid="{D278A045-9615-406B-B68A-49A1BAA68123}" name="X50%/X25%" dataDxfId="101" totalsRowDxfId="100"/>
    <tableColumn id="15" xr3:uid="{27DD6F2B-55CE-4F91-802C-767D2081AE8F}" name="PARA JG" dataDxfId="99" totalsRowDxfId="98">
      <calculatedColumnFormula>IF(N2="X25%",M2*0.25,IF(N2="X50%",M2/2,""))</calculatedColumnFormula>
    </tableColumn>
    <tableColumn id="16" xr3:uid="{A3F60C5A-D316-497E-B0E4-A3F9BAD84525}" name="PARA ABRECAR" dataDxfId="97" totalsRowDxfId="96">
      <calculatedColumnFormula>(M2/2+J2)</calculatedColumnFormula>
    </tableColumn>
    <tableColumn id="17" xr3:uid="{10CB3E58-1A46-4C24-BA4F-AC5B36B8FF91}" name="ESTADO DEL SERVICIO" dataDxfId="95" totalsRowDxfId="94"/>
    <tableColumn id="18" xr3:uid="{8BFE1AAE-4E74-4C50-BDE1-0DB10D889E57}" name="FECHA DE RELACION DEL SERVICIO" dataDxfId="93" totalsRowDxfId="92"/>
    <tableColumn id="19" xr3:uid="{206EECE6-638F-4588-8E77-382586BB3883}" name="NOTAS " totalsRowFunction="count" dataDxfId="91"/>
  </tableColumns>
  <tableStyleInfo name="TableStyleLight8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AE932D-094A-412C-ACB3-D50B4144C427}" name="Tabla1456789101112" displayName="Tabla1456789101112" ref="A1:S41" totalsRowCount="1" headerRowDxfId="84" dataDxfId="83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4610472-FCCC-49A0-A01F-092A0D751A98}" name="FECHA" totalsRowLabel="Total" dataDxfId="82" totalsRowDxfId="81"/>
    <tableColumn id="2" xr3:uid="{F9E90005-75E9-4DFD-BEDF-137ACD9E05E4}" name="DIRECCION" dataDxfId="80"/>
    <tableColumn id="3" xr3:uid="{F27B45B3-7483-405C-8490-165648DB5719}" name="NOMBRE CLIENTE" dataDxfId="79"/>
    <tableColumn id="4" xr3:uid="{0FACF2B2-755C-4F0C-BA8A-14DC07017FD9}" name="TORRE/APTO" dataDxfId="78"/>
    <tableColumn id="5" xr3:uid="{00E06524-BE36-4FF3-976B-47960F284CE0}" name="SERVICIO REALIZADO" dataDxfId="77"/>
    <tableColumn id="6" xr3:uid="{5E93EC92-00AD-4B71-80D9-5F0B68DA5499}" name="DOMICILIO" dataDxfId="76" totalsRowDxfId="75" dataCellStyle="Millares"/>
    <tableColumn id="7" xr3:uid="{FF6104F0-B72E-428D-8D64-20449974A374}" name="VALOR SERVICIO" dataDxfId="74" totalsRowDxfId="73"/>
    <tableColumn id="8" xr3:uid="{CBA086A4-170D-485A-BDFD-EA146BD0B019}" name="MATERIALES" dataDxfId="72"/>
    <tableColumn id="9" xr3:uid="{21A2EE02-A6EA-4899-886D-AFD1BA8755C3}" name="VALOR MATERIALES" dataDxfId="71"/>
    <tableColumn id="10" xr3:uid="{1D00EAAB-65B1-4167-A677-7DFEA1816D65}" name="IVA 19%" dataDxfId="70"/>
    <tableColumn id="11" xr3:uid="{2009E649-7D60-4DDB-8525-08B12BD6FA59}" name="PORTERIA" dataDxfId="69" totalsRowDxfId="68"/>
    <tableColumn id="12" xr3:uid="{54BC3D94-5458-4653-8053-00D38144E7B3}" name="FORMA DE PAGO " dataDxfId="67"/>
    <tableColumn id="13" xr3:uid="{A1498961-0B31-4EC8-87A8-0CA896C0FA28}" name="TOTAL SERVICIO" dataDxfId="66" totalsRowDxfId="65">
      <calculatedColumnFormula>(F2+G2-I2-K2)</calculatedColumnFormula>
    </tableColumn>
    <tableColumn id="14" xr3:uid="{DCA18CC6-6586-4991-B645-0EFDB3C671BA}" name="X50%/X25%" dataDxfId="64" totalsRowDxfId="63"/>
    <tableColumn id="15" xr3:uid="{EBD3F72E-644C-4987-97C9-741E83FF57A3}" name="PARA JG" dataDxfId="62" totalsRowDxfId="61">
      <calculatedColumnFormula>IF(N2="X25%",M2*0.25,IF(N2="X50%",M2/2,""))</calculatedColumnFormula>
    </tableColumn>
    <tableColumn id="16" xr3:uid="{582650E7-2FDF-4443-B176-6BD13705FC6A}" name="PARA ABRECAR" dataDxfId="60" totalsRowDxfId="59">
      <calculatedColumnFormula>(M2/2+J2)</calculatedColumnFormula>
    </tableColumn>
    <tableColumn id="17" xr3:uid="{C9C0844F-A579-409B-A3CA-4CABDCA9A7E7}" name="ESTADO DEL SERVICIO" dataDxfId="58" totalsRowDxfId="57"/>
    <tableColumn id="18" xr3:uid="{9BE8DE12-7A02-496D-8A4C-CF6A0FC21298}" name="FECHA DE RELACION DEL SERVICIO" dataDxfId="56" totalsRowDxfId="55"/>
    <tableColumn id="19" xr3:uid="{D05F4CC4-F427-42DD-B60E-F5C5874B0A10}" name="NOTAS " totalsRowFunction="count" dataDxfId="54"/>
  </tableColumns>
  <tableStyleInfo name="TableStyleLight8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F269EC-EC4E-479C-AE4F-1A1087AFCEE8}" name="Tabla145678910111213" displayName="Tabla145678910111213" ref="A1:S41" totalsRowCount="1" headerRowDxfId="47" dataDxfId="46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5055830B-9862-472C-85F0-117E805E707D}" name="FECHA" totalsRowLabel="Total" dataDxfId="45" totalsRowDxfId="44"/>
    <tableColumn id="2" xr3:uid="{689C0FB3-87A6-4631-B1F6-2F9FCAA7E7B1}" name="DIRECCION" dataDxfId="43"/>
    <tableColumn id="3" xr3:uid="{C1D134A7-FB44-4236-BBB6-7369A781153D}" name="NOMBRE CLIENTE" dataDxfId="42"/>
    <tableColumn id="4" xr3:uid="{BD93EBE9-5715-4A8F-8BCE-7ED7B4E1EE00}" name="TORRE/APTO" dataDxfId="41"/>
    <tableColumn id="5" xr3:uid="{D8732EE5-4B90-470C-AF7D-A9E30BB207AC}" name="SERVICIO REALIZADO" dataDxfId="40"/>
    <tableColumn id="6" xr3:uid="{AAF6961D-5DCD-413C-8B1C-ACEFB0A3CFD9}" name="DOMICILIO" dataDxfId="39" totalsRowDxfId="38" dataCellStyle="Millares"/>
    <tableColumn id="7" xr3:uid="{65ABEA60-8C9B-41B7-A56F-8019CBE25FF3}" name="VALOR SERVICIO" dataDxfId="37" totalsRowDxfId="36"/>
    <tableColumn id="8" xr3:uid="{37401935-4C50-4C18-9EE8-ACDC29848F03}" name="MATERIALES" dataDxfId="35"/>
    <tableColumn id="9" xr3:uid="{A93E3FC1-DC4F-4F49-A038-306F3DB5A2D6}" name="VALOR MATERIALES" dataDxfId="34"/>
    <tableColumn id="10" xr3:uid="{D4E56074-FD4E-417D-B429-880CC1DD6054}" name="IVA 19%" dataDxfId="33"/>
    <tableColumn id="11" xr3:uid="{A07BC7C7-BC63-43A4-A1DF-7229BD46E6AD}" name="PORTERIA" dataDxfId="32" totalsRowDxfId="31"/>
    <tableColumn id="12" xr3:uid="{2AFC385D-3407-49B7-BF00-60E625E847AA}" name="FORMA DE PAGO " dataDxfId="30"/>
    <tableColumn id="13" xr3:uid="{E2603AC2-0F91-4E56-9786-C317F0769BE6}" name="TOTAL SERVICIO" dataDxfId="29" totalsRowDxfId="28">
      <calculatedColumnFormula>(F2+G2-I2-K2)</calculatedColumnFormula>
    </tableColumn>
    <tableColumn id="14" xr3:uid="{FD5B7BBF-B716-48D2-B942-472BC782EC98}" name="X50%/X25%" dataDxfId="27" totalsRowDxfId="26"/>
    <tableColumn id="15" xr3:uid="{7D676C93-BA72-46B0-9F8A-8787870D86D0}" name="PARA JG" dataDxfId="25" totalsRowDxfId="24">
      <calculatedColumnFormula>IF(N2="X25%",M2*0.25,IF(N2="X50%",M2/2,""))</calculatedColumnFormula>
    </tableColumn>
    <tableColumn id="16" xr3:uid="{BE3B5891-889F-41B1-B172-6BB026E6D50C}" name="PARA ABRECAR" dataDxfId="23" totalsRowDxfId="22">
      <calculatedColumnFormula>(M2/2+J2)</calculatedColumnFormula>
    </tableColumn>
    <tableColumn id="17" xr3:uid="{A5F392B8-0A11-4121-9E91-E628125AA82C}" name="ESTADO DEL SERVICIO" dataDxfId="21" totalsRowDxfId="20"/>
    <tableColumn id="18" xr3:uid="{553C6916-0493-4196-B3C4-4AC2BD6C71D7}" name="FECHA DE RELACION DEL SERVICIO" dataDxfId="19" totalsRowDxfId="18"/>
    <tableColumn id="19" xr3:uid="{131F3898-DF9C-4BB0-BA07-9F2E882DFC9F}" name="NOTAS " totalsRowFunction="count" dataDxfId="17"/>
  </tableColumns>
  <tableStyleInfo name="TableStyleLight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38BA3-29D2-4F86-A312-A9854BED804A}" name="Tabla13" displayName="Tabla13" ref="A1:S41" totalsRowCount="1" headerRowDxfId="476" dataDxfId="475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D5AF355-292A-437A-ABFF-14D4EE864C29}" name="FECHA" totalsRowLabel="Total" dataDxfId="474" totalsRowDxfId="473"/>
    <tableColumn id="2" xr3:uid="{5EA7179A-1A2E-4DA8-9CA0-A8CD4A717B15}" name="DIRECCION" dataDxfId="472" totalsRowDxfId="471"/>
    <tableColumn id="3" xr3:uid="{E34E0C46-217A-438E-9B35-A0FF51FAC3F7}" name="NOMBRE CLIENTE" dataDxfId="470" totalsRowDxfId="469"/>
    <tableColumn id="4" xr3:uid="{560F5D09-0B9E-4A04-A18C-BF23E3A80E5D}" name="TORRE/APTO" dataDxfId="468" totalsRowDxfId="467"/>
    <tableColumn id="5" xr3:uid="{7134EEE2-6484-4F0E-9435-D17BB7E557CA}" name="SERVICIO REALIZADO" dataDxfId="466" totalsRowDxfId="465"/>
    <tableColumn id="6" xr3:uid="{32BD03FE-E4E7-4E0E-B2A4-B633D6C0425A}" name="DOMICILIO" dataDxfId="464" totalsRowDxfId="463" dataCellStyle="Millares"/>
    <tableColumn id="7" xr3:uid="{44206A87-92DB-40AC-B414-3C66B7F4622D}" name="VALOR SERVICIO" dataDxfId="462" totalsRowDxfId="461"/>
    <tableColumn id="8" xr3:uid="{14ABC623-5BB2-465D-A355-1E904638BB4F}" name="MATERIALES" dataDxfId="460" totalsRowDxfId="459"/>
    <tableColumn id="9" xr3:uid="{BA6E9A66-ED27-4537-AFDE-7B52D7B2CFAD}" name="VALOR MATERIALES" dataDxfId="458" totalsRowDxfId="457"/>
    <tableColumn id="10" xr3:uid="{F97C474D-0D87-427E-B496-3DD1D2D311BC}" name="IVA 19%" dataDxfId="456" totalsRowDxfId="455"/>
    <tableColumn id="11" xr3:uid="{0569DB8A-2AA4-4706-85EA-49056986314D}" name="PORTERIA" dataDxfId="454" totalsRowDxfId="453"/>
    <tableColumn id="12" xr3:uid="{CEA9ED83-3012-41AC-8AB2-F507C2E3B7FC}" name="FORMA DE PAGO " dataDxfId="452"/>
    <tableColumn id="13" xr3:uid="{F52A621D-2C23-47B6-802B-1BEDE09C99C4}" name="TOTAL SERVICIO" dataDxfId="451" totalsRowDxfId="450">
      <calculatedColumnFormula>(F2+G2-I2-K2)</calculatedColumnFormula>
    </tableColumn>
    <tableColumn id="14" xr3:uid="{5BAFF023-C8EE-4A74-B2B4-3CA0D6B08EE1}" name="X50%/X25%" dataDxfId="449" totalsRowDxfId="448"/>
    <tableColumn id="15" xr3:uid="{844FBD5D-CD5B-4D22-817A-294B4EE3E163}" name="PARA JG" dataDxfId="447" totalsRowDxfId="446">
      <calculatedColumnFormula>IF(N2="X25%",M2*0.25,IF(N2="X50%",M2/2,""))</calculatedColumnFormula>
    </tableColumn>
    <tableColumn id="16" xr3:uid="{D4E47D5D-5691-4AD4-BAC3-4761D49930C8}" name="PARA ABRECAR" dataDxfId="445" totalsRowDxfId="444">
      <calculatedColumnFormula>(M2/2+J2)</calculatedColumnFormula>
    </tableColumn>
    <tableColumn id="17" xr3:uid="{73372BCF-EFFF-4EF5-814D-DFE11DDAB274}" name="ESTADO DEL SERVICIO" dataDxfId="443" totalsRowDxfId="442"/>
    <tableColumn id="18" xr3:uid="{DD91CCFD-9DFE-47D4-940F-2D02FD2B7CE2}" name="FECHA DE RELACION DEL SERVICIO" dataDxfId="441" totalsRowDxfId="440"/>
    <tableColumn id="19" xr3:uid="{BFD2664E-4D1B-4B0B-BC71-807C94F0E6FC}" name="NOTAS " totalsRowFunction="count" dataDxfId="439" totalsRowDxfId="438"/>
  </tableColumns>
  <tableStyleInfo name="TableStyleLight8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84F1D-3DAA-4FF6-85B6-3A868655D2FD}" name="Tabla14" displayName="Tabla14" ref="A1:S41" totalsRowCount="1" headerRowDxfId="431" dataDxfId="430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D523D64C-D57B-4626-90E7-FD0731011868}" name="FECHA" totalsRowLabel="Total" dataDxfId="429" totalsRowDxfId="428"/>
    <tableColumn id="2" xr3:uid="{147E84AE-230D-4E00-80B5-3E175839785C}" name="DIRECCION" dataDxfId="427"/>
    <tableColumn id="3" xr3:uid="{3352E7E0-D480-4180-AA74-29C468449217}" name="NOMBRE CLIENTE" dataDxfId="426" totalsRowDxfId="425"/>
    <tableColumn id="4" xr3:uid="{66F0647C-9F9F-44D6-B3DE-58982017DBD4}" name="TORRE/APTO" dataDxfId="424"/>
    <tableColumn id="5" xr3:uid="{1FFB20B8-9F63-4AA2-B6BF-230DE6C71698}" name="SERVICIO REALIZADO" dataDxfId="423" totalsRowDxfId="422"/>
    <tableColumn id="6" xr3:uid="{32435D80-CF43-4695-836B-3E9A2B56C146}" name="DOMICILIO" dataDxfId="421" totalsRowDxfId="420" dataCellStyle="Millares"/>
    <tableColumn id="7" xr3:uid="{85FD1E33-5A46-4C12-B448-BC9121DA9739}" name="VALOR SERVICIO" dataDxfId="419" totalsRowDxfId="418"/>
    <tableColumn id="8" xr3:uid="{5D7C958E-4915-4369-8EB9-1E81282E2545}" name="MATERIALES" dataDxfId="417" totalsRowDxfId="416"/>
    <tableColumn id="9" xr3:uid="{88473CBA-440F-41A0-BA4B-A67CE687D394}" name="VALOR MATERIALES" dataDxfId="415" totalsRowDxfId="414" dataCellStyle="Moneda"/>
    <tableColumn id="10" xr3:uid="{953FDF9C-3ED4-41C5-BD3F-C7ADA7C18139}" name="IVA 19%" dataDxfId="413"/>
    <tableColumn id="11" xr3:uid="{ECD176BE-4CE1-47E9-B4E5-6A846728A5AE}" name="PORTERIA" dataDxfId="412" totalsRowDxfId="411"/>
    <tableColumn id="12" xr3:uid="{65743FE3-B63C-43CD-A2D4-E44B9380207A}" name="FORMA DE PAGO " dataDxfId="410"/>
    <tableColumn id="13" xr3:uid="{2894C387-3068-4F17-A263-09DAF947A9A9}" name="TOTAL SERVICIO" dataDxfId="409" totalsRowDxfId="408">
      <calculatedColumnFormula>(F2+G2-I2-K2)</calculatedColumnFormula>
    </tableColumn>
    <tableColumn id="14" xr3:uid="{307F89ED-6745-41FB-97EA-3BECAD196C8B}" name="X50%/X25%" dataDxfId="407" totalsRowDxfId="406"/>
    <tableColumn id="15" xr3:uid="{97E95D22-B758-46B9-9059-F746F1106DD4}" name="PARA JG" dataDxfId="405" totalsRowDxfId="404">
      <calculatedColumnFormula>IF(N2="X25%",M2*0.25,IF(N2="X50%",M2/2,""))</calculatedColumnFormula>
    </tableColumn>
    <tableColumn id="16" xr3:uid="{2CB12610-BC89-41FE-96C4-CC02B13DF3BD}" name="PARA ABRECAR" dataDxfId="403" totalsRowDxfId="402">
      <calculatedColumnFormula>(M2/2+J2)</calculatedColumnFormula>
    </tableColumn>
    <tableColumn id="17" xr3:uid="{6E6D9331-E262-4A42-9E0B-5A30BF9A4281}" name="ESTADO DEL SERVICIO" dataDxfId="401" totalsRowDxfId="400"/>
    <tableColumn id="18" xr3:uid="{5D266FF0-995F-4DA9-8CE3-15BE0BBF8702}" name="FECHA DE RELACION DEL SERVICIO" dataDxfId="399" totalsRowDxfId="398"/>
    <tableColumn id="19" xr3:uid="{94DE83EA-515A-4C4F-83FD-17132BF224F6}" name="NOTAS " totalsRowFunction="count" dataDxfId="397" totalsRowDxfId="396"/>
  </tableColumns>
  <tableStyleInfo name="TableStyleLight8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39E001-6CC0-4E15-B866-F9D639064C10}" name="Tabla145" displayName="Tabla145" ref="A1:S41" totalsRowCount="1" headerRowDxfId="383" dataDxfId="382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D00B034-A028-49EB-A74F-7B380E5CAEF6}" name="FECHA" totalsRowLabel="Total" dataDxfId="381" totalsRowDxfId="380"/>
    <tableColumn id="2" xr3:uid="{56B21F16-EB7C-407B-9240-BA9C7E05EFB0}" name="DIRECCION" dataDxfId="379" totalsRowDxfId="378"/>
    <tableColumn id="3" xr3:uid="{91C78E48-D4D3-4FFC-91C7-B42DFC7FD50C}" name="NOMBRE CLIENTE" dataDxfId="377" totalsRowDxfId="376"/>
    <tableColumn id="4" xr3:uid="{31F67041-1F31-4308-8EC1-3DFBC27F3D0D}" name="TORRE/APTO" dataDxfId="375" totalsRowDxfId="374"/>
    <tableColumn id="5" xr3:uid="{F5228A9C-D31D-4E94-A276-2378C2DAF53A}" name="SERVICIO REALIZADO" dataDxfId="373" totalsRowDxfId="372"/>
    <tableColumn id="6" xr3:uid="{0307C712-1D29-4C68-80F4-DAC6765072D3}" name="DOMICILIO" dataDxfId="371" totalsRowDxfId="370" dataCellStyle="Millares"/>
    <tableColumn id="7" xr3:uid="{D8D9FF51-D262-4709-BD9C-E831827F7207}" name="VALOR SERVICIO" dataDxfId="369" totalsRowDxfId="368"/>
    <tableColumn id="8" xr3:uid="{59E14D4C-867E-42B7-B9D3-3F182E31BFD0}" name="MATERIALES" dataDxfId="367"/>
    <tableColumn id="9" xr3:uid="{F54B4CBC-743C-4A28-8FC4-AE9D671F04D0}" name="VALOR MATERIALES" dataDxfId="366" totalsRowDxfId="365"/>
    <tableColumn id="10" xr3:uid="{A2DC869C-EAE2-496B-8CF2-A8139DBA2C83}" name="IVA 19%" dataDxfId="364" totalsRowDxfId="363"/>
    <tableColumn id="11" xr3:uid="{9618C0AE-F9E6-4E83-A80E-51A561D98E94}" name="PORTERIA" dataDxfId="362" totalsRowDxfId="361"/>
    <tableColumn id="12" xr3:uid="{EFF6D41C-F2CB-48D3-A8D3-D264EA27CBBA}" name="FORMA DE PAGO" dataDxfId="360"/>
    <tableColumn id="13" xr3:uid="{A89B756E-94A8-47E8-84AD-90F416989867}" name="TOTAL SERVICIO" dataDxfId="359" totalsRowDxfId="358">
      <calculatedColumnFormula>(F2+G2-I2-K2)</calculatedColumnFormula>
    </tableColumn>
    <tableColumn id="14" xr3:uid="{AE9135BF-0D6C-4959-A69E-3E5C5D042E28}" name="X50%/X25%" dataDxfId="357" totalsRowDxfId="356"/>
    <tableColumn id="15" xr3:uid="{491B938F-932C-468D-86FC-2BBA0DA2DBE9}" name="PARA JG" dataDxfId="355" totalsRowDxfId="354">
      <calculatedColumnFormula>IF(N2="X25%",M2*0.25,IF(N2="X50%",M2/2,""))</calculatedColumnFormula>
    </tableColumn>
    <tableColumn id="16" xr3:uid="{D9977CB5-BC79-4024-846C-31F6F3A4CCFF}" name="PARA ABRECAR" dataDxfId="353" totalsRowDxfId="352">
      <calculatedColumnFormula>(M2/2+J2)</calculatedColumnFormula>
    </tableColumn>
    <tableColumn id="17" xr3:uid="{9B83594D-3936-4AF7-AFF5-DBC863A11601}" name="ESTADO DEL SERVICIO" dataDxfId="351" totalsRowDxfId="350"/>
    <tableColumn id="18" xr3:uid="{9DBF688E-505C-4510-AD7C-F9790F220EDA}" name="FECHA DE RELACION DEL SERVICIO" dataDxfId="349" totalsRowDxfId="348"/>
    <tableColumn id="19" xr3:uid="{309DC330-D156-42EE-8C7B-5CCA53126BD9}" name="NOTAS " totalsRowFunction="count" dataDxfId="347" totalsRowDxfId="346"/>
  </tableColumns>
  <tableStyleInfo name="TableStyleLight8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881273-217F-47F1-8A2C-EBBCB223955A}" name="Tabla1456" displayName="Tabla1456" ref="A1:S41" totalsRowCount="1" headerRowDxfId="309" dataDxfId="308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C3D997B-8408-42BF-B9C7-9515D4AE156B}" name="FECHA" totalsRowLabel="Total" dataDxfId="307" totalsRowDxfId="306"/>
    <tableColumn id="2" xr3:uid="{6C918646-A8EB-433F-9FFD-93B416CB88FB}" name="DIRECCION" dataDxfId="305" totalsRowDxfId="304"/>
    <tableColumn id="3" xr3:uid="{9F532EF3-F7D3-405B-AC54-2E37EEBA12E9}" name="NOMBRE CLIENTE" dataDxfId="303" totalsRowDxfId="302"/>
    <tableColumn id="4" xr3:uid="{90648A10-62D5-431B-B3E5-B3DC6B0EB11F}" name="TORRE/APTO" dataDxfId="301"/>
    <tableColumn id="5" xr3:uid="{AE19AAEF-9918-4095-B65A-D9AA41E7391D}" name="SERVICIO REALIZADO" dataDxfId="300" totalsRowDxfId="299"/>
    <tableColumn id="6" xr3:uid="{DFBC4C92-256F-400E-9134-202E9652C8DF}" name="DOMICILIO" dataDxfId="298" totalsRowDxfId="297" dataCellStyle="Millares"/>
    <tableColumn id="7" xr3:uid="{6909FC11-08AC-4E7B-9C7A-87CC51E4258E}" name="VALOR SERVICIO" dataDxfId="296" totalsRowDxfId="295"/>
    <tableColumn id="8" xr3:uid="{E376ADB2-7061-4F12-8B60-24E29AA1CA7E}" name="MATERIALES" dataDxfId="294"/>
    <tableColumn id="9" xr3:uid="{02DE4204-9C5C-4CE3-A2C8-3344F0FFA0DF}" name="VALOR MATERIALES" dataDxfId="293" totalsRowDxfId="292"/>
    <tableColumn id="10" xr3:uid="{122AE0D8-1F8F-45DB-AD40-9D3EB12570F7}" name="IVA 19%" dataDxfId="291" totalsRowDxfId="290"/>
    <tableColumn id="11" xr3:uid="{7F9337DF-A066-47B1-BF46-BA371040214D}" name="PORTERIA" dataDxfId="289" totalsRowDxfId="288"/>
    <tableColumn id="12" xr3:uid="{3CDD930A-C085-4794-95CA-22C887949175}" name="FORMA DE PAGO" dataDxfId="287"/>
    <tableColumn id="13" xr3:uid="{F48495AF-F6C9-49C3-B2EF-37493691FD1F}" name="TOTAL SERVICIO" dataDxfId="286" totalsRowDxfId="285">
      <calculatedColumnFormula>(F2+G2-I2-K2)</calculatedColumnFormula>
    </tableColumn>
    <tableColumn id="14" xr3:uid="{0E264A16-9366-478D-BFDA-A1EC5DEF28F8}" name="X50%/X25%" dataDxfId="284" totalsRowDxfId="283"/>
    <tableColumn id="15" xr3:uid="{CDD3C1B0-7C9B-4B45-A89B-3E915E39435F}" name="PARA JG" dataDxfId="282" totalsRowDxfId="281">
      <calculatedColumnFormula>IF(N2="X25%",M2*0.25,IF(N2="X50%",M2/2,""))</calculatedColumnFormula>
    </tableColumn>
    <tableColumn id="16" xr3:uid="{174EF292-3C67-4C49-9A52-8FE4A18E7B12}" name="PARA ABRECAR" dataDxfId="280" totalsRowDxfId="279">
      <calculatedColumnFormula>(M2/2+J2)</calculatedColumnFormula>
    </tableColumn>
    <tableColumn id="17" xr3:uid="{379B4F42-6BC6-41DE-81C7-5D50E0C5241A}" name="ESTADO DEL SERVICIO" dataDxfId="278" totalsRowDxfId="277"/>
    <tableColumn id="18" xr3:uid="{1216CEED-DB81-4C1C-9006-3BC156C3217C}" name="FECHA DE RELACION DEL SERVICIO" dataDxfId="276" totalsRowDxfId="275"/>
    <tableColumn id="19" xr3:uid="{75B8623C-4968-4E88-B6B7-5E69821F737F}" name="NOTAS " totalsRowFunction="count" dataDxfId="274" totalsRowDxfId="273"/>
  </tableColumns>
  <tableStyleInfo name="TableStyleLight8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46E70-E2BF-4CEF-B095-8D839C371C7F}" name="Tabla14567" displayName="Tabla14567" ref="A1:S42" totalsRowCount="1" headerRowDxfId="266" dataDxfId="265">
  <autoFilter ref="A1:S41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714DB627-597B-40F5-8DE6-1DF144AE6820}" name="FECHA" totalsRowLabel="Total" dataDxfId="264" totalsRowDxfId="263"/>
    <tableColumn id="2" xr3:uid="{88D21434-5D0F-4674-BDEE-8CC0788915A4}" name="DIRECCION" dataDxfId="262" totalsRowDxfId="261"/>
    <tableColumn id="3" xr3:uid="{E32BD3E8-BF18-49DA-B123-76C0756BD1DA}" name="NOMBRE CLIENTE" dataDxfId="260" totalsRowDxfId="259"/>
    <tableColumn id="4" xr3:uid="{3517C161-445C-4B3B-A68F-9A3C268787D3}" name="TORRE/APTO" dataDxfId="258"/>
    <tableColumn id="5" xr3:uid="{C553111C-29C6-4403-BC45-908AAB0EC04A}" name="SERVICIO REALIZADO" dataDxfId="257" totalsRowDxfId="256"/>
    <tableColumn id="6" xr3:uid="{DCE8AFCA-7869-4358-9104-4112D5020EC4}" name="DOMICILIO" dataDxfId="255" totalsRowDxfId="254" dataCellStyle="Millares"/>
    <tableColumn id="7" xr3:uid="{3F978537-BB51-40F4-A7F2-A73D8F8A934F}" name="VALOR SERVICIO" dataDxfId="253" totalsRowDxfId="252"/>
    <tableColumn id="8" xr3:uid="{0A59C17C-D158-428B-8387-E0EDB61CB196}" name="MATERIALES" dataDxfId="251" totalsRowDxfId="250"/>
    <tableColumn id="9" xr3:uid="{903BA4C8-A3C2-4E6F-BECE-BA4D82ED9611}" name="VALOR MATERIALES" dataDxfId="249" totalsRowDxfId="248"/>
    <tableColumn id="10" xr3:uid="{B568D9A1-4F65-4F8C-BC98-5CE19A1E6002}" name="IVA 19%" dataDxfId="247" totalsRowDxfId="246"/>
    <tableColumn id="11" xr3:uid="{9FD03442-E4B8-4F4A-8C4F-E0D085CBE3A2}" name="PORTERIA" dataDxfId="245" totalsRowDxfId="244"/>
    <tableColumn id="12" xr3:uid="{60F0AE71-17A3-47C4-928E-B9444D1DEBB5}" name="FORMA DE PAGO " dataDxfId="243"/>
    <tableColumn id="13" xr3:uid="{5E7335A0-FEF6-4BA1-9F7D-BE383E43CAAC}" name="TOTAL SERVICIO" dataDxfId="242" totalsRowDxfId="241">
      <calculatedColumnFormula>(F2+G2-I2-K2)</calculatedColumnFormula>
    </tableColumn>
    <tableColumn id="14" xr3:uid="{A914A3D7-F0BB-4E54-9212-06F2668F4DFF}" name="X50%/X25%" dataDxfId="240" totalsRowDxfId="239"/>
    <tableColumn id="15" xr3:uid="{5023FD9C-2775-4C44-9E67-4C241072F6BE}" name="PARA JG" dataDxfId="238" totalsRowDxfId="237">
      <calculatedColumnFormula>IF(N2="X25%",M2*0.25,IF(N2="X50%",M2/2,""))</calculatedColumnFormula>
    </tableColumn>
    <tableColumn id="16" xr3:uid="{3CC141E2-AFA4-4913-BAED-ECA337F162B7}" name="PARA ABRECAR" dataDxfId="236" totalsRowDxfId="235">
      <calculatedColumnFormula>(M2/2+J2)</calculatedColumnFormula>
    </tableColumn>
    <tableColumn id="17" xr3:uid="{1E630320-304C-437A-998F-E65910F1430C}" name="ESTADO DEL SERVICIO" dataDxfId="234" totalsRowDxfId="233"/>
    <tableColumn id="18" xr3:uid="{00C6F989-EF5E-4069-B3D3-40B157EDE350}" name="FECHA DE RELACION DEL SERVICIO" dataDxfId="232" totalsRowDxfId="231"/>
    <tableColumn id="19" xr3:uid="{744C0FA0-167F-4300-99A8-FFE7F1929262}" name="NOTAS " totalsRowFunction="count" dataDxfId="230" totalsRowDxfId="229"/>
  </tableColumns>
  <tableStyleInfo name="TableStyleLight8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33D6D7-B829-4CFA-9D4A-3FA737BF65AA}" name="Tabla145678" displayName="Tabla145678" ref="A1:S41" totalsRowCount="1" headerRowDxfId="222" dataDxfId="221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07C9A3C-C6D8-464B-8EF5-F396FABA9BE1}" name="FECHA" totalsRowLabel="Total" dataDxfId="220" totalsRowDxfId="16"/>
    <tableColumn id="2" xr3:uid="{1A6A098E-D952-499C-96ED-9C233D840939}" name="DIRECCION" dataDxfId="219" totalsRowDxfId="15"/>
    <tableColumn id="3" xr3:uid="{D0010E5F-68B1-47A3-9F2E-4B18AEE9783B}" name="NOMBRE CLIENTE" dataDxfId="218" totalsRowDxfId="14"/>
    <tableColumn id="4" xr3:uid="{F76E2A6E-B436-49AB-AB58-87E162A07E6E}" name="TORRE/APTO" dataDxfId="217"/>
    <tableColumn id="5" xr3:uid="{0AA2230E-5D5F-4272-A0DE-2F7507DFCB67}" name="SERVICIO REALIZADO" dataDxfId="216" totalsRowDxfId="13"/>
    <tableColumn id="6" xr3:uid="{F83C533A-63E6-47E8-B4E1-77C3349AE848}" name="DOMICILIO" dataDxfId="215" totalsRowDxfId="12" dataCellStyle="Millares"/>
    <tableColumn id="7" xr3:uid="{1C4F10E4-765A-4645-8374-D9F556D558D6}" name="VALOR SERVICIO" dataDxfId="214" totalsRowDxfId="11"/>
    <tableColumn id="8" xr3:uid="{38224342-79B1-43DE-8EEE-D0F522F52784}" name="MATERIALES" dataDxfId="213" totalsRowDxfId="10"/>
    <tableColumn id="9" xr3:uid="{2EB3AA1F-8E31-4F7D-A59E-7886D2D80133}" name="VALOR MATERIALES" dataDxfId="212" totalsRowDxfId="9"/>
    <tableColumn id="10" xr3:uid="{EDE45CFF-8F0A-4729-AC59-2F1A7E7E665B}" name="IVA 19%" dataDxfId="211" totalsRowDxfId="8"/>
    <tableColumn id="11" xr3:uid="{9F85F552-1AEA-4C75-B7BC-601D6ECE3576}" name="PORTERIA" dataDxfId="210" totalsRowDxfId="7"/>
    <tableColumn id="12" xr3:uid="{D94F26F3-BBDD-4540-B34F-A1931149813F}" name="FORMA DE PAGO " dataDxfId="209"/>
    <tableColumn id="13" xr3:uid="{FD33B67F-7E7B-4AE3-83E7-03842134137F}" name="TOTAL SERVICIO" dataDxfId="208" totalsRowDxfId="6">
      <calculatedColumnFormula>(F2+G2-I2-K2)</calculatedColumnFormula>
    </tableColumn>
    <tableColumn id="14" xr3:uid="{574DE4C9-9D95-4D52-ACBB-99EA290AF592}" name="X50%/X25%" dataDxfId="207" totalsRowDxfId="5"/>
    <tableColumn id="15" xr3:uid="{19F5BE5D-091E-4103-A27C-7E02BB116F54}" name="PARA JG" dataDxfId="206" totalsRowDxfId="4">
      <calculatedColumnFormula>IF(N2="X25%",M2*0.25,IF(N2="X50%",M2/2,""))</calculatedColumnFormula>
    </tableColumn>
    <tableColumn id="16" xr3:uid="{F1F9C7C5-3D41-40E3-8489-1F206D47998D}" name="PARA ABRECAR" dataDxfId="205" totalsRowDxfId="3">
      <calculatedColumnFormula>(M2/2+J2)</calculatedColumnFormula>
    </tableColumn>
    <tableColumn id="17" xr3:uid="{A390A234-094F-4D7C-AF12-820395FEDB2B}" name="ESTADO DEL SERVICIO" dataDxfId="204" totalsRowDxfId="2"/>
    <tableColumn id="18" xr3:uid="{02F7B8DC-4A83-4AD7-BFD1-7C44F4CAA839}" name="FECHA DE RELACION DEL SERVICIO" dataDxfId="203" totalsRowDxfId="1"/>
    <tableColumn id="19" xr3:uid="{26B7AF6C-079B-4277-96A6-4BFD38BF0059}" name="NOTAS " totalsRowFunction="count" dataDxfId="202" totalsRowDxfId="0"/>
  </tableColumns>
  <tableStyleInfo name="TableStyleLight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6570DD-72C3-4211-9F4B-38B695E2EB20}" name="Tabla1456789" displayName="Tabla1456789" ref="A1:S41" totalsRowCount="1" headerRowDxfId="195" dataDxfId="194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3B888F1E-FD67-4F86-AA29-2A965EAFE3C4}" name="FECHA" totalsRowLabel="Total" dataDxfId="193" totalsRowDxfId="192"/>
    <tableColumn id="2" xr3:uid="{7EF15A70-0B3B-4420-9167-C7DE9525619E}" name="DIRECCION" dataDxfId="191"/>
    <tableColumn id="3" xr3:uid="{CF8A193F-3F32-495E-8083-92DCDAE2E9C4}" name="NOMBRE CLIENTE" dataDxfId="190"/>
    <tableColumn id="4" xr3:uid="{D56B7752-FB26-4F5C-A7E4-ED5083929D15}" name="TORRE/APTO" dataDxfId="189"/>
    <tableColumn id="5" xr3:uid="{B830E389-3B8E-41EB-ACE7-74A4840C91A9}" name="SERVICIO REALIZADO" dataDxfId="188"/>
    <tableColumn id="6" xr3:uid="{4D7549D5-F072-4573-8E2F-F2B4062586CE}" name="DOMICILIO" dataDxfId="187" totalsRowDxfId="186" dataCellStyle="Millares"/>
    <tableColumn id="7" xr3:uid="{44BE91C0-C27A-4436-B0D9-494C81481BD9}" name="VALOR SERVICIO" dataDxfId="185" totalsRowDxfId="184"/>
    <tableColumn id="8" xr3:uid="{E15FF744-2BD7-421C-9D41-D742D1B5FE8C}" name="MATERIALES" dataDxfId="183"/>
    <tableColumn id="9" xr3:uid="{34230311-5EB0-4564-A8FF-85B470F2351F}" name="VALOR MATERIALES" dataDxfId="182"/>
    <tableColumn id="10" xr3:uid="{A52B9B2D-6D58-41C4-9DAD-81D21868B2F4}" name="IVA 19%" dataDxfId="181"/>
    <tableColumn id="11" xr3:uid="{E5CB6D2A-48AD-4BBE-89DD-DC2C080E54E3}" name="PORTERIA" dataDxfId="180" totalsRowDxfId="179"/>
    <tableColumn id="12" xr3:uid="{5A3C93C6-6D8A-4CEC-9AD7-6622B5583AB4}" name="FORMA DE PAGO " dataDxfId="178"/>
    <tableColumn id="13" xr3:uid="{D43E7292-D975-47ED-922A-20C879B75B71}" name="TOTAL SERVICIO" dataDxfId="177" totalsRowDxfId="176">
      <calculatedColumnFormula>(F2+G2-I2-K2)</calculatedColumnFormula>
    </tableColumn>
    <tableColumn id="14" xr3:uid="{A183837E-B67E-4FF9-B707-B5FB3439F80A}" name="X50%/X25%" dataDxfId="175" totalsRowDxfId="174"/>
    <tableColumn id="15" xr3:uid="{686A4845-69ED-4068-9B0C-2A8D30EAE21C}" name="PARA JG" dataDxfId="173" totalsRowDxfId="172">
      <calculatedColumnFormula>IF(N2="X25%",M2*0.25,IF(N2="X50%",M2/2,""))</calculatedColumnFormula>
    </tableColumn>
    <tableColumn id="16" xr3:uid="{F8654BA2-147E-4B02-B8AD-A3ABCA9FD8B8}" name="PARA ABRECAR" dataDxfId="171" totalsRowDxfId="170">
      <calculatedColumnFormula>(M2/2+J2)</calculatedColumnFormula>
    </tableColumn>
    <tableColumn id="17" xr3:uid="{4662DB30-1134-4599-9275-B92F7899D3ED}" name="ESTADO DEL SERVICIO" dataDxfId="169" totalsRowDxfId="168"/>
    <tableColumn id="18" xr3:uid="{6542B359-24E7-4738-BCEA-B75973A57699}" name="FECHA DE RELACION DEL SERVICIO" dataDxfId="167" totalsRowDxfId="166"/>
    <tableColumn id="19" xr3:uid="{A450A664-4EBD-4D5A-87FD-564564C00EDB}" name="NOTAS " totalsRowFunction="count" dataDxfId="165"/>
  </tableColumns>
  <tableStyleInfo name="TableStyleLight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16E0DC-174B-4352-8C49-C57F1352E89E}" name="Tabla145678910" displayName="Tabla145678910" ref="A1:S41" totalsRowCount="1" headerRowDxfId="158" dataDxfId="157">
  <autoFilter ref="A1:S40" xr:uid="{3F2D5825-CFDA-4ADD-8BFF-F4D8F9B374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2D31F11-B0BA-45D5-A040-55DD65048FCC}" name="FECHA" totalsRowLabel="Total" dataDxfId="156" totalsRowDxfId="155"/>
    <tableColumn id="2" xr3:uid="{B04728B5-7F2E-44D9-B119-EB74F66021FF}" name="DIRECCION" dataDxfId="154"/>
    <tableColumn id="3" xr3:uid="{34B0BF1B-1E1D-4372-8717-57CDDED3EB64}" name="NOMBRE CLIENTE" dataDxfId="153"/>
    <tableColumn id="4" xr3:uid="{967AF0A4-2F6B-4902-9EE6-06F9B0ACEC7A}" name="TORRE/APTO" dataDxfId="152"/>
    <tableColumn id="5" xr3:uid="{B7841EF7-1A13-48C8-9A8F-D8ECA1354F32}" name="SERVICIO REALIZADO" dataDxfId="151"/>
    <tableColumn id="6" xr3:uid="{A5BD60C3-0F5D-4F7B-93D1-EAD5F5FF1B0B}" name="DOMICILIO" dataDxfId="150" totalsRowDxfId="149" dataCellStyle="Millares"/>
    <tableColumn id="7" xr3:uid="{FE128F0E-0F30-41E9-92BC-73866EC54093}" name="VALOR SERVICIO" dataDxfId="148" totalsRowDxfId="147"/>
    <tableColumn id="8" xr3:uid="{DBFFBE5A-0B3E-47AA-B221-A8BE3A93FA28}" name="MATERIALES" dataDxfId="146"/>
    <tableColumn id="9" xr3:uid="{E9AB51AF-E4E3-40DA-AB54-3DB3F1C528DD}" name="VALOR MATERIALES" dataDxfId="145"/>
    <tableColumn id="10" xr3:uid="{0743077C-2C9E-4460-A4B5-D885E65A0FDD}" name="IVA 19%" dataDxfId="144"/>
    <tableColumn id="11" xr3:uid="{5A1B6F72-1F83-47CD-8CB7-E840972ECC16}" name="PORTERIA" dataDxfId="143" totalsRowDxfId="142"/>
    <tableColumn id="12" xr3:uid="{85785C1E-0B1B-4AE4-9899-F57CBFBDFCAB}" name="FORMA DE PAGO " dataDxfId="141"/>
    <tableColumn id="13" xr3:uid="{14E1E447-46F1-4DAB-8DAF-E7F4E090CDF7}" name="TOTAL SERVICIO" dataDxfId="140" totalsRowDxfId="139">
      <calculatedColumnFormula>(F2+G2-I2-K2)</calculatedColumnFormula>
    </tableColumn>
    <tableColumn id="14" xr3:uid="{D122C8FB-7087-4CB5-A785-D8505B2DF602}" name="X50%/X25%" dataDxfId="138" totalsRowDxfId="137"/>
    <tableColumn id="15" xr3:uid="{3B9C0FF4-0A40-425E-AF56-D6DD8681A011}" name="PARA JG" dataDxfId="136" totalsRowDxfId="135">
      <calculatedColumnFormula>IF(N2="X25%",M2*0.25,IF(N2="X50%",M2/2,""))</calculatedColumnFormula>
    </tableColumn>
    <tableColumn id="16" xr3:uid="{24D7D408-20DD-481D-ADD8-31427D9706CB}" name="PARA ABRECAR" dataDxfId="134" totalsRowDxfId="133">
      <calculatedColumnFormula>(M2/2+J2)</calculatedColumnFormula>
    </tableColumn>
    <tableColumn id="17" xr3:uid="{3E22CA66-02BA-4F3A-BC78-1C5E81DF6614}" name="ESTADO DEL SERVICIO" dataDxfId="132" totalsRowDxfId="131"/>
    <tableColumn id="18" xr3:uid="{BC2DF013-F795-4D1C-9028-1375AF4523CB}" name="FECHA DE RELACION DEL SERVICIO" dataDxfId="130" totalsRowDxfId="129"/>
    <tableColumn id="19" xr3:uid="{72057D85-7D90-4121-8CBD-7448786FF9BC}" name="NOTAS " totalsRowFunction="count" dataDxfId="128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8AA9-2A2C-46FC-ACF3-C9EF5B96EACD}">
  <sheetPr codeName="Hoja1">
    <tabColor rgb="FFC00000"/>
  </sheetPr>
  <dimension ref="A1:AD41"/>
  <sheetViews>
    <sheetView topLeftCell="A18" zoomScale="97" zoomScaleNormal="100" workbookViewId="0">
      <selection activeCell="E12" sqref="E12"/>
    </sheetView>
  </sheetViews>
  <sheetFormatPr baseColWidth="10" defaultColWidth="10.7265625" defaultRowHeight="14.5" x14ac:dyDescent="0.35"/>
  <cols>
    <col min="1" max="1" width="31.453125" style="32" customWidth="1"/>
    <col min="2" max="2" width="21.81640625" bestFit="1" customWidth="1"/>
    <col min="3" max="3" width="16.81640625" style="15" bestFit="1" customWidth="1"/>
    <col min="4" max="4" width="18.81640625" style="15" customWidth="1"/>
    <col min="5" max="5" width="34" style="15" bestFit="1" customWidth="1"/>
    <col min="6" max="6" width="10.08984375" style="7" bestFit="1" customWidth="1"/>
    <col min="7" max="7" width="14.54296875" style="16" bestFit="1" customWidth="1"/>
    <col min="8" max="8" width="29.453125" bestFit="1" customWidth="1"/>
    <col min="9" max="9" width="17.453125" style="10" bestFit="1" customWidth="1"/>
    <col min="10" max="10" width="7.54296875" style="18" bestFit="1" customWidth="1"/>
    <col min="11" max="11" width="9.1796875" style="10" bestFit="1" customWidth="1"/>
    <col min="12" max="12" width="15.6328125" bestFit="1" customWidth="1"/>
    <col min="13" max="13" width="14.36328125" style="10" bestFit="1" customWidth="1"/>
    <col min="14" max="14" width="10.7265625" style="9" bestFit="1" customWidth="1"/>
    <col min="15" max="15" width="13.1796875" style="10" customWidth="1"/>
    <col min="16" max="16" width="13.54296875" style="10" bestFit="1" customWidth="1"/>
    <col min="17" max="17" width="22.1796875" style="12" bestFit="1" customWidth="1"/>
    <col min="18" max="18" width="29.81640625" style="32" bestFit="1" customWidth="1"/>
    <col min="19" max="19" width="47.453125" bestFit="1" customWidth="1"/>
    <col min="28" max="28" width="14.36328125" bestFit="1" customWidth="1"/>
    <col min="29" max="29" width="22.1796875" bestFit="1" customWidth="1"/>
    <col min="30" max="30" width="5.26953125" bestFit="1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1">
        <v>45659</v>
      </c>
      <c r="B2" s="1" t="s">
        <v>22</v>
      </c>
      <c r="C2" s="14"/>
      <c r="D2" s="14" t="s">
        <v>23</v>
      </c>
      <c r="E2" s="14" t="s">
        <v>24</v>
      </c>
      <c r="G2" s="6">
        <v>230000</v>
      </c>
      <c r="H2" s="1" t="s">
        <v>25</v>
      </c>
      <c r="I2" s="6">
        <v>74350</v>
      </c>
      <c r="J2" s="17">
        <v>43700</v>
      </c>
      <c r="K2" s="6"/>
      <c r="L2" s="14" t="s">
        <v>26</v>
      </c>
      <c r="M2" s="6">
        <f t="shared" ref="M2:M40" si="0">(F2+G2-I2-K2)</f>
        <v>155650</v>
      </c>
      <c r="N2" s="14" t="s">
        <v>21</v>
      </c>
      <c r="O2" s="6">
        <f t="shared" ref="O2:O40" si="1">IF(N2="X25%",M2*0.25,IF(N2="X50%",M2/2,""))</f>
        <v>77825</v>
      </c>
      <c r="P2" s="6">
        <f t="shared" ref="P2:P40" si="2">(M2/2+J2)</f>
        <v>121525</v>
      </c>
      <c r="Q2" s="14" t="s">
        <v>20</v>
      </c>
      <c r="R2" s="31">
        <v>45667</v>
      </c>
      <c r="S2" s="14" t="s">
        <v>27</v>
      </c>
      <c r="AB2" s="1" t="s">
        <v>26</v>
      </c>
      <c r="AC2" s="14" t="s">
        <v>28</v>
      </c>
      <c r="AD2" s="14" t="s">
        <v>29</v>
      </c>
    </row>
    <row r="3" spans="1:30" x14ac:dyDescent="0.35">
      <c r="A3" s="31">
        <v>45659</v>
      </c>
      <c r="B3" s="1" t="s">
        <v>30</v>
      </c>
      <c r="C3" s="14"/>
      <c r="D3" s="14" t="s">
        <v>31</v>
      </c>
      <c r="E3" s="14" t="s">
        <v>32</v>
      </c>
      <c r="G3" s="6">
        <v>70000</v>
      </c>
      <c r="H3" s="1"/>
      <c r="I3" s="6"/>
      <c r="J3" s="17"/>
      <c r="K3" s="6"/>
      <c r="L3" s="14" t="s">
        <v>26</v>
      </c>
      <c r="M3" s="6">
        <f t="shared" si="0"/>
        <v>70000</v>
      </c>
      <c r="N3" s="14" t="s">
        <v>21</v>
      </c>
      <c r="O3" s="6">
        <f t="shared" si="1"/>
        <v>35000</v>
      </c>
      <c r="P3" s="6">
        <f t="shared" si="2"/>
        <v>35000</v>
      </c>
      <c r="Q3" s="14" t="s">
        <v>20</v>
      </c>
      <c r="R3" s="31">
        <v>45667</v>
      </c>
      <c r="S3" s="14" t="s">
        <v>27</v>
      </c>
      <c r="AC3" s="14" t="s">
        <v>33</v>
      </c>
    </row>
    <row r="4" spans="1:30" x14ac:dyDescent="0.35">
      <c r="A4" s="31">
        <v>45661</v>
      </c>
      <c r="B4" s="1" t="s">
        <v>34</v>
      </c>
      <c r="C4" s="14"/>
      <c r="D4" s="14" t="s">
        <v>31</v>
      </c>
      <c r="E4" s="14" t="s">
        <v>32</v>
      </c>
      <c r="G4" s="6">
        <v>60000</v>
      </c>
      <c r="H4" s="1"/>
      <c r="I4" s="6"/>
      <c r="J4" s="17"/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30000</v>
      </c>
      <c r="Q4" s="14" t="s">
        <v>20</v>
      </c>
      <c r="R4" s="31">
        <v>45667</v>
      </c>
      <c r="S4" s="14" t="s">
        <v>27</v>
      </c>
      <c r="AC4" s="14" t="s">
        <v>35</v>
      </c>
    </row>
    <row r="5" spans="1:30" x14ac:dyDescent="0.35">
      <c r="A5" s="31">
        <v>45664</v>
      </c>
      <c r="B5" s="1" t="s">
        <v>36</v>
      </c>
      <c r="C5" s="14"/>
      <c r="D5" s="14" t="s">
        <v>37</v>
      </c>
      <c r="E5" s="14" t="s">
        <v>38</v>
      </c>
      <c r="G5" s="6">
        <v>60000</v>
      </c>
      <c r="H5" s="1"/>
      <c r="I5" s="6"/>
      <c r="J5" s="17"/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30000</v>
      </c>
      <c r="Q5" s="14" t="s">
        <v>20</v>
      </c>
      <c r="R5" s="31">
        <v>45667</v>
      </c>
      <c r="S5" s="14" t="s">
        <v>27</v>
      </c>
      <c r="AC5" s="14" t="s">
        <v>39</v>
      </c>
    </row>
    <row r="6" spans="1:30" ht="29" x14ac:dyDescent="0.35">
      <c r="A6" s="31">
        <v>45665</v>
      </c>
      <c r="B6" s="1" t="s">
        <v>40</v>
      </c>
      <c r="C6" s="14" t="s">
        <v>41</v>
      </c>
      <c r="D6" s="14" t="s">
        <v>42</v>
      </c>
      <c r="E6" s="14" t="s">
        <v>43</v>
      </c>
      <c r="F6" s="7">
        <v>60000</v>
      </c>
      <c r="G6" s="6"/>
      <c r="H6" s="1"/>
      <c r="I6" s="6"/>
      <c r="J6" s="17"/>
      <c r="K6" s="6"/>
      <c r="L6" s="14" t="s">
        <v>19</v>
      </c>
      <c r="M6" s="6">
        <f t="shared" si="0"/>
        <v>60000</v>
      </c>
      <c r="N6" s="14" t="s">
        <v>21</v>
      </c>
      <c r="O6" s="6">
        <f t="shared" si="1"/>
        <v>30000</v>
      </c>
      <c r="P6" s="6">
        <f t="shared" si="2"/>
        <v>30000</v>
      </c>
      <c r="Q6" s="14" t="s">
        <v>20</v>
      </c>
      <c r="R6" s="31">
        <v>45665</v>
      </c>
      <c r="S6" s="14" t="s">
        <v>44</v>
      </c>
      <c r="AC6" s="14" t="s">
        <v>45</v>
      </c>
    </row>
    <row r="7" spans="1:30" ht="29" x14ac:dyDescent="0.35">
      <c r="A7" s="31">
        <v>45665</v>
      </c>
      <c r="B7" s="1" t="s">
        <v>46</v>
      </c>
      <c r="C7" s="14" t="s">
        <v>47</v>
      </c>
      <c r="D7" s="14" t="s">
        <v>48</v>
      </c>
      <c r="E7" s="14" t="s">
        <v>49</v>
      </c>
      <c r="G7" s="6">
        <v>80000</v>
      </c>
      <c r="H7" s="1"/>
      <c r="I7" s="6"/>
      <c r="J7" s="17"/>
      <c r="K7" s="6"/>
      <c r="L7" s="14" t="s">
        <v>26</v>
      </c>
      <c r="M7" s="6">
        <f t="shared" si="0"/>
        <v>80000</v>
      </c>
      <c r="N7" s="14" t="s">
        <v>21</v>
      </c>
      <c r="O7" s="6">
        <f t="shared" si="1"/>
        <v>40000</v>
      </c>
      <c r="P7" s="6">
        <f t="shared" si="2"/>
        <v>40000</v>
      </c>
      <c r="Q7" s="14" t="s">
        <v>20</v>
      </c>
      <c r="R7" s="31">
        <v>45667</v>
      </c>
      <c r="S7" s="14" t="s">
        <v>27</v>
      </c>
      <c r="AC7" s="14" t="s">
        <v>50</v>
      </c>
    </row>
    <row r="8" spans="1:30" ht="29" x14ac:dyDescent="0.35">
      <c r="A8" s="31">
        <v>45666</v>
      </c>
      <c r="B8" s="1" t="s">
        <v>51</v>
      </c>
      <c r="C8" s="14" t="s">
        <v>52</v>
      </c>
      <c r="D8" s="14" t="s">
        <v>53</v>
      </c>
      <c r="E8" s="14" t="s">
        <v>54</v>
      </c>
      <c r="G8" s="6">
        <v>60000</v>
      </c>
      <c r="H8" s="1"/>
      <c r="I8" s="6"/>
      <c r="J8" s="17"/>
      <c r="K8" s="6"/>
      <c r="L8" s="14" t="s">
        <v>26</v>
      </c>
      <c r="M8" s="6">
        <f t="shared" si="0"/>
        <v>60000</v>
      </c>
      <c r="N8" s="14" t="s">
        <v>21</v>
      </c>
      <c r="O8" s="6">
        <f t="shared" si="1"/>
        <v>30000</v>
      </c>
      <c r="P8" s="6">
        <f t="shared" si="2"/>
        <v>30000</v>
      </c>
      <c r="Q8" s="14" t="s">
        <v>20</v>
      </c>
      <c r="R8" s="31">
        <v>45667</v>
      </c>
      <c r="S8" s="14" t="s">
        <v>27</v>
      </c>
    </row>
    <row r="9" spans="1:30" ht="43.5" x14ac:dyDescent="0.35">
      <c r="A9" s="31">
        <v>45667</v>
      </c>
      <c r="B9" s="1" t="s">
        <v>55</v>
      </c>
      <c r="C9" s="14" t="s">
        <v>56</v>
      </c>
      <c r="D9" s="14" t="s">
        <v>57</v>
      </c>
      <c r="E9" s="14" t="s">
        <v>58</v>
      </c>
      <c r="G9" s="6">
        <v>160000</v>
      </c>
      <c r="H9" s="1" t="s">
        <v>59</v>
      </c>
      <c r="I9" s="6">
        <v>20000</v>
      </c>
      <c r="J9" s="17"/>
      <c r="K9" s="6"/>
      <c r="L9" s="14" t="s">
        <v>19</v>
      </c>
      <c r="M9" s="6">
        <f t="shared" si="0"/>
        <v>140000</v>
      </c>
      <c r="N9" s="14" t="s">
        <v>21</v>
      </c>
      <c r="O9" s="6">
        <f t="shared" si="1"/>
        <v>70000</v>
      </c>
      <c r="P9" s="6">
        <f t="shared" si="2"/>
        <v>70000</v>
      </c>
      <c r="Q9" s="14" t="s">
        <v>20</v>
      </c>
      <c r="R9" s="31">
        <v>45681</v>
      </c>
      <c r="S9" s="14" t="s">
        <v>60</v>
      </c>
    </row>
    <row r="10" spans="1:30" x14ac:dyDescent="0.35">
      <c r="A10" s="31">
        <v>45677</v>
      </c>
      <c r="B10" s="1" t="s">
        <v>61</v>
      </c>
      <c r="C10" s="14" t="s">
        <v>62</v>
      </c>
      <c r="D10" s="14" t="s">
        <v>63</v>
      </c>
      <c r="E10" s="14" t="s">
        <v>64</v>
      </c>
      <c r="G10" s="6">
        <v>50000</v>
      </c>
      <c r="H10" s="1"/>
      <c r="I10" s="6"/>
      <c r="J10" s="17"/>
      <c r="K10" s="6"/>
      <c r="L10" s="14" t="s">
        <v>26</v>
      </c>
      <c r="M10" s="6">
        <f t="shared" si="0"/>
        <v>50000</v>
      </c>
      <c r="N10" s="14" t="s">
        <v>21</v>
      </c>
      <c r="O10" s="6">
        <f t="shared" si="1"/>
        <v>25000</v>
      </c>
      <c r="P10" s="6">
        <f t="shared" si="2"/>
        <v>25000</v>
      </c>
      <c r="Q10" s="14"/>
      <c r="R10" s="31"/>
      <c r="S10" s="14"/>
    </row>
    <row r="11" spans="1:30" ht="29" x14ac:dyDescent="0.35">
      <c r="A11" s="31">
        <v>45678</v>
      </c>
      <c r="B11" s="1" t="s">
        <v>65</v>
      </c>
      <c r="C11" s="14" t="s">
        <v>66</v>
      </c>
      <c r="D11" s="14" t="s">
        <v>57</v>
      </c>
      <c r="E11" s="14" t="s">
        <v>67</v>
      </c>
      <c r="G11" s="6">
        <v>200000</v>
      </c>
      <c r="H11" s="1"/>
      <c r="I11" s="6"/>
      <c r="J11" s="17"/>
      <c r="K11" s="6"/>
      <c r="L11" s="14" t="s">
        <v>19</v>
      </c>
      <c r="M11" s="6">
        <f t="shared" si="0"/>
        <v>200000</v>
      </c>
      <c r="N11" s="14" t="s">
        <v>21</v>
      </c>
      <c r="O11" s="6">
        <f t="shared" si="1"/>
        <v>100000</v>
      </c>
      <c r="P11" s="6">
        <f t="shared" si="2"/>
        <v>100000</v>
      </c>
      <c r="Q11" s="14" t="s">
        <v>20</v>
      </c>
      <c r="R11" s="31">
        <v>45678</v>
      </c>
      <c r="S11" s="14" t="s">
        <v>68</v>
      </c>
    </row>
    <row r="12" spans="1:30" ht="29" x14ac:dyDescent="0.35">
      <c r="A12" s="31">
        <v>45679</v>
      </c>
      <c r="B12" s="1" t="s">
        <v>69</v>
      </c>
      <c r="C12" s="14" t="s">
        <v>70</v>
      </c>
      <c r="D12" s="14" t="s">
        <v>31</v>
      </c>
      <c r="E12" s="14" t="s">
        <v>71</v>
      </c>
      <c r="G12" s="6"/>
      <c r="H12" s="1"/>
      <c r="I12" s="6"/>
      <c r="J12" s="17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43.5" x14ac:dyDescent="0.35">
      <c r="A13" s="31">
        <v>45679</v>
      </c>
      <c r="B13" s="1" t="s">
        <v>72</v>
      </c>
      <c r="C13" s="14" t="s">
        <v>73</v>
      </c>
      <c r="D13" s="14">
        <v>601</v>
      </c>
      <c r="E13" s="14" t="s">
        <v>74</v>
      </c>
      <c r="F13" s="7">
        <v>60000</v>
      </c>
      <c r="G13" s="6"/>
      <c r="H13" s="1"/>
      <c r="I13" s="6"/>
      <c r="J13" s="17">
        <v>11400</v>
      </c>
      <c r="K13" s="6"/>
      <c r="L13" s="14" t="s">
        <v>26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41400</v>
      </c>
      <c r="Q13" s="14"/>
      <c r="R13" s="31"/>
      <c r="S13" s="14"/>
    </row>
    <row r="14" spans="1:30" x14ac:dyDescent="0.35">
      <c r="A14" s="31">
        <v>45679</v>
      </c>
      <c r="B14" s="1" t="s">
        <v>75</v>
      </c>
      <c r="C14" s="14" t="s">
        <v>76</v>
      </c>
      <c r="D14" s="14" t="s">
        <v>77</v>
      </c>
      <c r="E14" s="14" t="s">
        <v>78</v>
      </c>
      <c r="G14" s="6">
        <v>250000</v>
      </c>
      <c r="H14" s="1"/>
      <c r="I14" s="6"/>
      <c r="J14" s="17"/>
      <c r="K14" s="6"/>
      <c r="L14" s="14" t="s">
        <v>19</v>
      </c>
      <c r="M14" s="6">
        <f t="shared" si="0"/>
        <v>250000</v>
      </c>
      <c r="N14" s="14" t="s">
        <v>21</v>
      </c>
      <c r="O14" s="6">
        <f t="shared" si="1"/>
        <v>125000</v>
      </c>
      <c r="P14" s="6">
        <f t="shared" si="2"/>
        <v>125000</v>
      </c>
      <c r="Q14" s="14" t="s">
        <v>20</v>
      </c>
      <c r="R14" s="31">
        <v>45679</v>
      </c>
      <c r="S14" s="14" t="s">
        <v>79</v>
      </c>
    </row>
    <row r="15" spans="1:30" x14ac:dyDescent="0.35">
      <c r="A15" s="31">
        <v>45680</v>
      </c>
      <c r="B15" s="1" t="s">
        <v>80</v>
      </c>
      <c r="C15" s="14" t="s">
        <v>81</v>
      </c>
      <c r="D15" s="14" t="s">
        <v>82</v>
      </c>
      <c r="E15" s="14" t="s">
        <v>83</v>
      </c>
      <c r="F15" s="7">
        <v>160000</v>
      </c>
      <c r="G15" s="6"/>
      <c r="H15" s="1"/>
      <c r="I15" s="6"/>
      <c r="J15" s="17"/>
      <c r="K15" s="6"/>
      <c r="L15" s="14" t="s">
        <v>26</v>
      </c>
      <c r="M15" s="6">
        <f t="shared" si="0"/>
        <v>160000</v>
      </c>
      <c r="N15" s="14" t="s">
        <v>21</v>
      </c>
      <c r="O15" s="6">
        <f t="shared" si="1"/>
        <v>80000</v>
      </c>
      <c r="P15" s="6">
        <f t="shared" si="2"/>
        <v>80000</v>
      </c>
      <c r="Q15" s="14"/>
      <c r="R15" s="31"/>
      <c r="S15" s="14"/>
    </row>
    <row r="16" spans="1:30" x14ac:dyDescent="0.35">
      <c r="A16" s="31">
        <v>45680</v>
      </c>
      <c r="B16" s="1" t="s">
        <v>84</v>
      </c>
      <c r="C16" s="14" t="s">
        <v>85</v>
      </c>
      <c r="D16" s="14">
        <v>201</v>
      </c>
      <c r="E16" s="14" t="s">
        <v>32</v>
      </c>
      <c r="G16" s="6">
        <v>50000</v>
      </c>
      <c r="H16" s="1"/>
      <c r="I16" s="6"/>
      <c r="J16" s="17"/>
      <c r="K16" s="6"/>
      <c r="L16" s="14" t="s">
        <v>26</v>
      </c>
      <c r="M16" s="6">
        <f t="shared" si="0"/>
        <v>50000</v>
      </c>
      <c r="N16" s="14" t="s">
        <v>21</v>
      </c>
      <c r="O16" s="6">
        <f t="shared" si="1"/>
        <v>25000</v>
      </c>
      <c r="P16" s="6">
        <f t="shared" si="2"/>
        <v>25000</v>
      </c>
      <c r="Q16" s="14"/>
      <c r="R16" s="31"/>
      <c r="S16" s="14"/>
    </row>
    <row r="17" spans="1:19" x14ac:dyDescent="0.35">
      <c r="A17" s="31">
        <v>45681</v>
      </c>
      <c r="B17" s="1" t="s">
        <v>86</v>
      </c>
      <c r="C17" s="14" t="s">
        <v>87</v>
      </c>
      <c r="D17" s="14" t="s">
        <v>88</v>
      </c>
      <c r="E17" s="14" t="s">
        <v>89</v>
      </c>
      <c r="F17" s="7">
        <v>80000</v>
      </c>
      <c r="G17" s="6"/>
      <c r="H17" s="1"/>
      <c r="I17" s="6"/>
      <c r="J17" s="17">
        <v>15200</v>
      </c>
      <c r="K17" s="6"/>
      <c r="L17" s="14" t="s">
        <v>19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55200</v>
      </c>
      <c r="Q17" s="14" t="s">
        <v>50</v>
      </c>
      <c r="R17" s="31"/>
      <c r="S17" s="14"/>
    </row>
    <row r="18" spans="1:19" ht="29" x14ac:dyDescent="0.35">
      <c r="A18" s="31">
        <v>45681</v>
      </c>
      <c r="B18" s="1" t="s">
        <v>90</v>
      </c>
      <c r="C18" s="14" t="s">
        <v>91</v>
      </c>
      <c r="D18" s="14" t="s">
        <v>92</v>
      </c>
      <c r="E18" s="14" t="s">
        <v>93</v>
      </c>
      <c r="F18" s="7">
        <v>120000</v>
      </c>
      <c r="G18" s="6"/>
      <c r="H18" s="1"/>
      <c r="I18" s="6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20</v>
      </c>
      <c r="R18" s="31">
        <v>45681</v>
      </c>
      <c r="S18" s="14" t="s">
        <v>94</v>
      </c>
    </row>
    <row r="19" spans="1:19" ht="43.5" x14ac:dyDescent="0.35">
      <c r="A19" s="31">
        <v>45684</v>
      </c>
      <c r="B19" s="1"/>
      <c r="C19" s="14" t="s">
        <v>95</v>
      </c>
      <c r="D19" s="14" t="s">
        <v>96</v>
      </c>
      <c r="E19" s="14" t="s">
        <v>97</v>
      </c>
      <c r="G19" s="6">
        <v>275900</v>
      </c>
      <c r="H19" s="1"/>
      <c r="I19" s="6">
        <v>40000</v>
      </c>
      <c r="J19" s="17">
        <v>55100</v>
      </c>
      <c r="K19" s="6"/>
      <c r="L19" s="14" t="s">
        <v>19</v>
      </c>
      <c r="M19" s="6">
        <f t="shared" si="0"/>
        <v>235900</v>
      </c>
      <c r="N19" s="14" t="s">
        <v>29</v>
      </c>
      <c r="O19" s="6">
        <f t="shared" si="1"/>
        <v>58975</v>
      </c>
      <c r="P19" s="6">
        <f t="shared" si="2"/>
        <v>173050</v>
      </c>
      <c r="Q19" s="14" t="s">
        <v>20</v>
      </c>
      <c r="R19" s="31">
        <v>45714</v>
      </c>
      <c r="S19" s="14" t="s">
        <v>98</v>
      </c>
    </row>
    <row r="20" spans="1:19" ht="29" x14ac:dyDescent="0.35">
      <c r="A20" s="31">
        <v>45685</v>
      </c>
      <c r="B20" s="1" t="s">
        <v>99</v>
      </c>
      <c r="C20" s="14"/>
      <c r="D20" s="14" t="s">
        <v>100</v>
      </c>
      <c r="E20" s="14" t="s">
        <v>101</v>
      </c>
      <c r="G20" s="6">
        <v>100000</v>
      </c>
      <c r="H20" s="1"/>
      <c r="I20" s="6"/>
      <c r="J20" s="17"/>
      <c r="K20" s="6"/>
      <c r="L20" s="14" t="s">
        <v>19</v>
      </c>
      <c r="M20" s="6">
        <f t="shared" si="0"/>
        <v>100000</v>
      </c>
      <c r="N20" s="14" t="s">
        <v>21</v>
      </c>
      <c r="O20" s="6">
        <f t="shared" si="1"/>
        <v>50000</v>
      </c>
      <c r="P20" s="6">
        <f t="shared" si="2"/>
        <v>50000</v>
      </c>
      <c r="Q20" s="14" t="s">
        <v>20</v>
      </c>
      <c r="R20" s="31"/>
      <c r="S20" s="14"/>
    </row>
    <row r="21" spans="1:19" ht="29" x14ac:dyDescent="0.35">
      <c r="A21" s="31">
        <v>45685</v>
      </c>
      <c r="B21" s="1" t="s">
        <v>102</v>
      </c>
      <c r="C21" s="14" t="s">
        <v>103</v>
      </c>
      <c r="D21" s="14" t="s">
        <v>104</v>
      </c>
      <c r="E21" s="14" t="s">
        <v>32</v>
      </c>
      <c r="G21" s="6"/>
      <c r="H21" s="1"/>
      <c r="I21" s="6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 t="s">
        <v>28</v>
      </c>
      <c r="R21" s="31"/>
      <c r="S21" s="14" t="s">
        <v>105</v>
      </c>
    </row>
    <row r="22" spans="1:19" ht="29" x14ac:dyDescent="0.35">
      <c r="A22" s="31">
        <v>45687</v>
      </c>
      <c r="B22" s="1" t="s">
        <v>106</v>
      </c>
      <c r="C22" s="14"/>
      <c r="D22" s="14" t="s">
        <v>107</v>
      </c>
      <c r="E22" s="14" t="s">
        <v>108</v>
      </c>
      <c r="G22" s="6"/>
      <c r="H22" s="1"/>
      <c r="I22" s="6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 t="s">
        <v>33</v>
      </c>
      <c r="R22" s="31"/>
      <c r="S22" s="14"/>
    </row>
    <row r="23" spans="1:19" ht="29" x14ac:dyDescent="0.35">
      <c r="A23" s="31">
        <v>45687</v>
      </c>
      <c r="B23" s="1" t="s">
        <v>109</v>
      </c>
      <c r="C23" s="14" t="s">
        <v>110</v>
      </c>
      <c r="D23" s="14" t="s">
        <v>111</v>
      </c>
      <c r="E23" s="14" t="s">
        <v>112</v>
      </c>
      <c r="G23" s="6"/>
      <c r="H23" s="1"/>
      <c r="I23" s="6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 t="s">
        <v>33</v>
      </c>
      <c r="R23" s="31"/>
      <c r="S23" s="14"/>
    </row>
    <row r="24" spans="1:19" x14ac:dyDescent="0.35">
      <c r="A24" s="31">
        <v>45687</v>
      </c>
      <c r="B24" s="1" t="s">
        <v>113</v>
      </c>
      <c r="C24" s="14" t="s">
        <v>114</v>
      </c>
      <c r="D24" s="14" t="s">
        <v>31</v>
      </c>
      <c r="E24" s="14" t="s">
        <v>115</v>
      </c>
      <c r="G24" s="6">
        <v>80000</v>
      </c>
      <c r="H24" s="1"/>
      <c r="I24" s="6"/>
      <c r="J24" s="17"/>
      <c r="K24" s="6"/>
      <c r="L24" s="14" t="s">
        <v>26</v>
      </c>
      <c r="M24" s="6">
        <f t="shared" si="0"/>
        <v>80000</v>
      </c>
      <c r="N24" s="14" t="s">
        <v>21</v>
      </c>
      <c r="O24" s="6">
        <f t="shared" si="1"/>
        <v>40000</v>
      </c>
      <c r="P24" s="6">
        <f t="shared" si="2"/>
        <v>40000</v>
      </c>
      <c r="Q24" s="14"/>
      <c r="R24" s="31"/>
      <c r="S24" s="14"/>
    </row>
    <row r="25" spans="1:19" ht="29" x14ac:dyDescent="0.35">
      <c r="A25" s="31">
        <v>45688</v>
      </c>
      <c r="B25" s="1" t="s">
        <v>116</v>
      </c>
      <c r="C25" s="14" t="s">
        <v>117</v>
      </c>
      <c r="D25" s="14" t="s">
        <v>118</v>
      </c>
      <c r="E25" s="14" t="s">
        <v>119</v>
      </c>
      <c r="G25" s="6">
        <v>220000</v>
      </c>
      <c r="H25" s="1"/>
      <c r="I25" s="6"/>
      <c r="J25" s="17"/>
      <c r="K25" s="6"/>
      <c r="L25" s="14" t="s">
        <v>26</v>
      </c>
      <c r="M25" s="6">
        <f t="shared" si="0"/>
        <v>220000</v>
      </c>
      <c r="N25" s="14" t="s">
        <v>21</v>
      </c>
      <c r="O25" s="6">
        <f t="shared" si="1"/>
        <v>110000</v>
      </c>
      <c r="P25" s="6">
        <f t="shared" si="2"/>
        <v>110000</v>
      </c>
      <c r="Q25" s="14"/>
      <c r="R25" s="31"/>
      <c r="S25" s="14"/>
    </row>
    <row r="26" spans="1:19" x14ac:dyDescent="0.35">
      <c r="A26" s="31"/>
      <c r="B26" s="1"/>
      <c r="C26" s="14"/>
      <c r="D26" s="14"/>
      <c r="E26" s="14"/>
      <c r="G26" s="6"/>
      <c r="H26" s="1"/>
      <c r="I26" s="6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1"/>
      <c r="B27" s="1"/>
      <c r="C27" s="14"/>
      <c r="D27" s="14"/>
      <c r="E27" s="14"/>
      <c r="G27" s="6"/>
      <c r="H27" s="1"/>
      <c r="I27" s="6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1"/>
      <c r="B28" s="1"/>
      <c r="C28" s="14"/>
      <c r="D28" s="14"/>
      <c r="E28" s="14"/>
      <c r="G28" s="6"/>
      <c r="H28" s="1"/>
      <c r="I28" s="6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1"/>
      <c r="B29" s="1"/>
      <c r="C29" s="14"/>
      <c r="D29" s="14"/>
      <c r="E29" s="14"/>
      <c r="G29" s="6"/>
      <c r="H29" s="1"/>
      <c r="I29" s="6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1"/>
      <c r="B30" s="1"/>
      <c r="C30" s="14"/>
      <c r="D30" s="14"/>
      <c r="E30" s="14"/>
      <c r="G30" s="6"/>
      <c r="H30" s="1"/>
      <c r="I30" s="6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1"/>
      <c r="B31" s="1"/>
      <c r="C31" s="14"/>
      <c r="D31" s="14"/>
      <c r="E31" s="14"/>
      <c r="G31" s="6"/>
      <c r="H31" s="1"/>
      <c r="I31" s="6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1"/>
      <c r="B32" s="1"/>
      <c r="C32" s="14"/>
      <c r="D32" s="14"/>
      <c r="E32" s="14"/>
      <c r="G32" s="6"/>
      <c r="H32" s="1"/>
      <c r="I32" s="6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1"/>
      <c r="B33" s="1"/>
      <c r="C33" s="14"/>
      <c r="D33" s="14"/>
      <c r="E33" s="14"/>
      <c r="G33" s="6"/>
      <c r="H33" s="1"/>
      <c r="I33" s="6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1"/>
      <c r="B34" s="1"/>
      <c r="C34" s="14"/>
      <c r="D34" s="14"/>
      <c r="E34" s="14"/>
      <c r="G34" s="6"/>
      <c r="H34" s="1"/>
      <c r="I34" s="6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1"/>
      <c r="B35" s="1"/>
      <c r="C35" s="14"/>
      <c r="D35" s="14"/>
      <c r="E35" s="14"/>
      <c r="G35" s="6"/>
      <c r="H35" s="1"/>
      <c r="I35" s="6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1"/>
      <c r="B36" s="1"/>
      <c r="C36" s="14"/>
      <c r="D36" s="14"/>
      <c r="E36" s="14"/>
      <c r="G36" s="6"/>
      <c r="H36" s="1"/>
      <c r="I36" s="6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1"/>
      <c r="B37" s="1"/>
      <c r="C37" s="14"/>
      <c r="D37" s="14"/>
      <c r="E37" s="14"/>
      <c r="G37" s="6"/>
      <c r="H37" s="1"/>
      <c r="I37" s="6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1"/>
      <c r="B38" s="1"/>
      <c r="C38" s="14"/>
      <c r="D38" s="14"/>
      <c r="E38" s="14"/>
      <c r="G38" s="6"/>
      <c r="H38" s="1"/>
      <c r="I38" s="6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1"/>
      <c r="B39" s="1"/>
      <c r="C39" s="14"/>
      <c r="D39" s="14"/>
      <c r="E39" s="14"/>
      <c r="G39" s="6"/>
      <c r="H39" s="1"/>
      <c r="I39" s="6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1"/>
      <c r="B40" s="1"/>
      <c r="C40" s="14"/>
      <c r="D40" s="14"/>
      <c r="E40" s="14"/>
      <c r="G40" s="6"/>
      <c r="H40" s="1"/>
      <c r="I40" s="6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2" t="s">
        <v>120</v>
      </c>
      <c r="F41" s="13"/>
      <c r="S41">
        <f>SUBTOTAL(103,Tabla1[[NOTAS ]])</f>
        <v>13</v>
      </c>
    </row>
  </sheetData>
  <conditionalFormatting sqref="A2:S41">
    <cfRule type="expression" dxfId="530" priority="1" stopIfTrue="1">
      <formula>$Q2="YA RELACIONADO"</formula>
    </cfRule>
    <cfRule type="expression" dxfId="529" priority="3" stopIfTrue="1">
      <formula>$Q2="COTIZACIÓN"</formula>
    </cfRule>
    <cfRule type="expression" dxfId="528" priority="4" stopIfTrue="1">
      <formula>$Q2="NO PAGARON DOMICILIO"</formula>
    </cfRule>
    <cfRule type="expression" dxfId="527" priority="5" stopIfTrue="1">
      <formula>$Q2="NO SE COBRA DOMICILIO"</formula>
    </cfRule>
    <cfRule type="expression" dxfId="526" priority="6" stopIfTrue="1">
      <formula>$Q2="GARANTIA"</formula>
    </cfRule>
    <cfRule type="expression" dxfId="525" priority="7" stopIfTrue="1">
      <formula>$Q2="CANCELADO"</formula>
    </cfRule>
  </conditionalFormatting>
  <dataValidations count="3">
    <dataValidation type="list" allowBlank="1" showInputMessage="1" showErrorMessage="1" sqref="Q2:Q40" xr:uid="{82D42B53-C45D-4850-9BD2-CF394B42AA81}">
      <formula1>$AC$1:$AC$7</formula1>
    </dataValidation>
    <dataValidation type="list" allowBlank="1" showInputMessage="1" showErrorMessage="1" sqref="L2:L40" xr:uid="{B174296F-9A4A-499C-81BC-A1321C48198A}">
      <formula1>$AB$1:$AB$2</formula1>
    </dataValidation>
    <dataValidation type="list" allowBlank="1" showInputMessage="1" showErrorMessage="1" sqref="N2:N40" xr:uid="{AE181708-9DED-44A5-8D7F-EB39148937D0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4FE4-D4BA-4D9F-9AD3-E147826515D5}">
  <sheetPr codeName="Hoja10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SUBTOTAL(103,Tabla14567891011[[NOTAS ]])</f>
        <v>0</v>
      </c>
    </row>
  </sheetData>
  <conditionalFormatting sqref="A2:S41">
    <cfRule type="expression" dxfId="127" priority="1" stopIfTrue="1">
      <formula>$Q2="YA RELACIONADO"</formula>
    </cfRule>
    <cfRule type="expression" dxfId="126" priority="2" stopIfTrue="1">
      <formula>$Q2="COTIZACIÓN"</formula>
    </cfRule>
    <cfRule type="expression" dxfId="125" priority="3" stopIfTrue="1">
      <formula>$Q2="NO PAGARON DOMICILIO"</formula>
    </cfRule>
    <cfRule type="expression" dxfId="124" priority="4" stopIfTrue="1">
      <formula>$Q2="NO SE COBRA DOMICILIO"</formula>
    </cfRule>
    <cfRule type="expression" dxfId="123" priority="5" stopIfTrue="1">
      <formula>$Q2="GARANTIA"</formula>
    </cfRule>
    <cfRule type="expression" dxfId="122" priority="6" stopIfTrue="1">
      <formula>$Q2="CANCELADO"</formula>
    </cfRule>
  </conditionalFormatting>
  <dataValidations count="3">
    <dataValidation type="list" allowBlank="1" showInputMessage="1" showErrorMessage="1" sqref="Q2:Q40" xr:uid="{732BDDAB-DDB4-4E39-B1B6-4D289E5B6FA3}">
      <formula1>$AC$1:$AC$7</formula1>
    </dataValidation>
    <dataValidation type="list" allowBlank="1" showInputMessage="1" showErrorMessage="1" sqref="L2:L40" xr:uid="{999BF808-F994-4F35-858F-E56503F187D6}">
      <formula1>$AB$1:$AB$2</formula1>
    </dataValidation>
    <dataValidation type="list" allowBlank="1" showInputMessage="1" showErrorMessage="1" sqref="N2:N40" xr:uid="{33009769-5E63-467C-A9E1-D7848ACB30DA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F2CD-17C4-4696-AFD2-A75444963AA5}">
  <sheetPr codeName="Hoja11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SUBTOTAL(103,Tabla1456789101112[[NOTAS ]])</f>
        <v>0</v>
      </c>
    </row>
  </sheetData>
  <conditionalFormatting sqref="A2:S41">
    <cfRule type="expression" dxfId="90" priority="1" stopIfTrue="1">
      <formula>$Q2="YA RELACIONADO"</formula>
    </cfRule>
    <cfRule type="expression" dxfId="89" priority="2" stopIfTrue="1">
      <formula>$Q2="COTIZACIÓN"</formula>
    </cfRule>
    <cfRule type="expression" dxfId="88" priority="3" stopIfTrue="1">
      <formula>$Q2="NO PAGARON DOMICILIO"</formula>
    </cfRule>
    <cfRule type="expression" dxfId="87" priority="4" stopIfTrue="1">
      <formula>$Q2="NO SE COBRA DOMICILIO"</formula>
    </cfRule>
    <cfRule type="expression" dxfId="86" priority="5" stopIfTrue="1">
      <formula>$Q2="GARANTIA"</formula>
    </cfRule>
    <cfRule type="expression" dxfId="85" priority="6" stopIfTrue="1">
      <formula>$Q2="CANCELADO"</formula>
    </cfRule>
  </conditionalFormatting>
  <dataValidations count="3">
    <dataValidation type="list" allowBlank="1" showInputMessage="1" showErrorMessage="1" sqref="N2:N40" xr:uid="{CC726264-9893-4989-9AEC-77D1C89127D4}">
      <formula1>$AD$1:$AD$2</formula1>
    </dataValidation>
    <dataValidation type="list" allowBlank="1" showInputMessage="1" showErrorMessage="1" sqref="L2:L40" xr:uid="{1FAD8A4C-2880-4BFD-BB53-775CE013E6C5}">
      <formula1>$AB$1:$AB$2</formula1>
    </dataValidation>
    <dataValidation type="list" allowBlank="1" showInputMessage="1" showErrorMessage="1" sqref="Q2:Q40" xr:uid="{B08BD579-260C-49DE-B05E-A7FB11C22EA0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603D-433C-407B-8055-9039B7209725}">
  <sheetPr codeName="Hoja12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SUBTOTAL(103,Tabla145678910111213[[NOTAS ]])</f>
        <v>0</v>
      </c>
    </row>
  </sheetData>
  <conditionalFormatting sqref="A2:S41">
    <cfRule type="expression" dxfId="53" priority="1" stopIfTrue="1">
      <formula>$Q2="YA RELACIONADO"</formula>
    </cfRule>
    <cfRule type="expression" dxfId="52" priority="2" stopIfTrue="1">
      <formula>$Q2="COTIZACIÓN"</formula>
    </cfRule>
    <cfRule type="expression" dxfId="51" priority="3" stopIfTrue="1">
      <formula>$Q2="NO PAGARON DOMICILIO"</formula>
    </cfRule>
    <cfRule type="expression" dxfId="50" priority="4" stopIfTrue="1">
      <formula>$Q2="NO SE COBRA DOMICILIO"</formula>
    </cfRule>
    <cfRule type="expression" dxfId="49" priority="5" stopIfTrue="1">
      <formula>$Q2="GARANTIA"</formula>
    </cfRule>
    <cfRule type="expression" dxfId="48" priority="6" stopIfTrue="1">
      <formula>$Q2="CANCELADO"</formula>
    </cfRule>
  </conditionalFormatting>
  <dataValidations count="3">
    <dataValidation type="list" allowBlank="1" showInputMessage="1" showErrorMessage="1" sqref="Q2:Q40" xr:uid="{7472EC37-26F5-461F-B707-06233863D4B4}">
      <formula1>$AC$1:$AC$7</formula1>
    </dataValidation>
    <dataValidation type="list" allowBlank="1" showInputMessage="1" showErrorMessage="1" sqref="L2:L40" xr:uid="{FD288740-13B2-42F4-88B7-00417255E050}">
      <formula1>$AB$1:$AB$2</formula1>
    </dataValidation>
    <dataValidation type="list" allowBlank="1" showInputMessage="1" showErrorMessage="1" sqref="N2:N40" xr:uid="{C640F7B4-117E-4932-A02E-7B7E0D1E01F1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E931-6836-4F5A-971F-B3B68762714C}">
  <sheetPr codeName="Hoja2">
    <tabColor rgb="FFC00000"/>
  </sheetPr>
  <dimension ref="A1:AD41"/>
  <sheetViews>
    <sheetView topLeftCell="A16" zoomScale="89" zoomScaleNormal="100" workbookViewId="0">
      <selection activeCell="N7" sqref="N7"/>
    </sheetView>
  </sheetViews>
  <sheetFormatPr baseColWidth="10" defaultColWidth="10.7265625" defaultRowHeight="14.5" x14ac:dyDescent="0.35"/>
  <cols>
    <col min="1" max="1" width="30.54296875" style="34" customWidth="1"/>
    <col min="2" max="2" width="22.453125" style="15" customWidth="1"/>
    <col min="3" max="3" width="23.54296875" style="15" customWidth="1"/>
    <col min="4" max="4" width="19.08984375" style="15" customWidth="1"/>
    <col min="5" max="5" width="45.1796875" style="15" customWidth="1"/>
    <col min="6" max="6" width="17.08984375" style="7" customWidth="1"/>
    <col min="7" max="7" width="16.36328125" style="20" customWidth="1"/>
    <col min="8" max="8" width="39.54296875" style="15" customWidth="1"/>
    <col min="9" max="9" width="19.26953125" style="18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23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19" t="s">
        <v>6</v>
      </c>
      <c r="H1" s="14" t="s">
        <v>7</v>
      </c>
      <c r="I1" s="17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22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45689</v>
      </c>
      <c r="B2" s="14" t="s">
        <v>121</v>
      </c>
      <c r="C2" s="14" t="s">
        <v>122</v>
      </c>
      <c r="D2" s="14" t="s">
        <v>107</v>
      </c>
      <c r="E2" s="14" t="s">
        <v>123</v>
      </c>
      <c r="G2" s="19">
        <v>220000</v>
      </c>
      <c r="H2" s="14"/>
      <c r="I2" s="17"/>
      <c r="J2" s="17"/>
      <c r="K2" s="6"/>
      <c r="L2" s="14" t="s">
        <v>26</v>
      </c>
      <c r="M2" s="6">
        <f t="shared" ref="M2:M40" si="0">(F2+G2-I2-K2)</f>
        <v>220000</v>
      </c>
      <c r="N2" s="14" t="s">
        <v>21</v>
      </c>
      <c r="O2" s="6">
        <f t="shared" ref="O2:O40" si="1">IF(N2="X25%",M2*0.25,IF(N2="X50%",M2/2,""))</f>
        <v>110000</v>
      </c>
      <c r="P2" s="6">
        <f t="shared" ref="P2:P40" si="2">(M2/2+J2)</f>
        <v>110000</v>
      </c>
      <c r="Q2" s="14" t="s">
        <v>20</v>
      </c>
      <c r="R2" s="31">
        <v>45689</v>
      </c>
      <c r="S2" s="14" t="s">
        <v>124</v>
      </c>
      <c r="AB2" s="1" t="s">
        <v>26</v>
      </c>
      <c r="AC2" s="14" t="s">
        <v>28</v>
      </c>
      <c r="AD2" s="14" t="s">
        <v>29</v>
      </c>
    </row>
    <row r="3" spans="1:30" ht="58" x14ac:dyDescent="0.35">
      <c r="A3" s="33">
        <v>45692</v>
      </c>
      <c r="B3" s="14" t="s">
        <v>125</v>
      </c>
      <c r="C3" s="14" t="s">
        <v>126</v>
      </c>
      <c r="D3" s="14" t="s">
        <v>107</v>
      </c>
      <c r="E3" s="14" t="s">
        <v>127</v>
      </c>
      <c r="G3" s="19">
        <v>80000</v>
      </c>
      <c r="H3" s="14"/>
      <c r="I3" s="17"/>
      <c r="J3" s="17"/>
      <c r="K3" s="6"/>
      <c r="L3" s="14" t="s">
        <v>26</v>
      </c>
      <c r="M3" s="6">
        <f t="shared" si="0"/>
        <v>80000</v>
      </c>
      <c r="N3" s="14" t="s">
        <v>21</v>
      </c>
      <c r="O3" s="6">
        <f t="shared" si="1"/>
        <v>40000</v>
      </c>
      <c r="P3" s="6">
        <f t="shared" si="2"/>
        <v>40000</v>
      </c>
      <c r="Q3" s="14" t="s">
        <v>20</v>
      </c>
      <c r="R3" s="31">
        <v>45692</v>
      </c>
      <c r="S3" s="14" t="s">
        <v>128</v>
      </c>
      <c r="AC3" s="14" t="s">
        <v>33</v>
      </c>
    </row>
    <row r="4" spans="1:30" ht="29" x14ac:dyDescent="0.35">
      <c r="A4" s="33">
        <v>45692</v>
      </c>
      <c r="B4" s="14" t="s">
        <v>129</v>
      </c>
      <c r="C4" s="14" t="s">
        <v>130</v>
      </c>
      <c r="D4" s="14" t="s">
        <v>111</v>
      </c>
      <c r="E4" s="14" t="s">
        <v>131</v>
      </c>
      <c r="G4" s="19"/>
      <c r="H4" s="14"/>
      <c r="I4" s="17"/>
      <c r="J4" s="17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 t="s">
        <v>39</v>
      </c>
      <c r="R4" s="31"/>
      <c r="S4" s="14"/>
      <c r="AC4" s="14" t="s">
        <v>35</v>
      </c>
    </row>
    <row r="5" spans="1:30" x14ac:dyDescent="0.35">
      <c r="A5" s="33">
        <v>45692</v>
      </c>
      <c r="B5" s="14" t="s">
        <v>132</v>
      </c>
      <c r="C5" s="14" t="s">
        <v>133</v>
      </c>
      <c r="D5" s="14" t="s">
        <v>111</v>
      </c>
      <c r="E5" s="14" t="s">
        <v>134</v>
      </c>
      <c r="G5" s="19"/>
      <c r="H5" s="14"/>
      <c r="I5" s="17"/>
      <c r="J5" s="17"/>
      <c r="K5" s="6"/>
      <c r="L5" s="14" t="s">
        <v>19</v>
      </c>
      <c r="M5" s="6">
        <f t="shared" si="0"/>
        <v>0</v>
      </c>
      <c r="N5" s="14" t="s">
        <v>21</v>
      </c>
      <c r="O5" s="6">
        <f t="shared" si="1"/>
        <v>0</v>
      </c>
      <c r="P5" s="6">
        <f t="shared" si="2"/>
        <v>0</v>
      </c>
      <c r="Q5" s="14" t="s">
        <v>50</v>
      </c>
      <c r="R5" s="31"/>
      <c r="S5" s="14"/>
      <c r="AC5" s="14" t="s">
        <v>39</v>
      </c>
    </row>
    <row r="6" spans="1:30" x14ac:dyDescent="0.35">
      <c r="A6" s="33">
        <v>45692</v>
      </c>
      <c r="B6" s="14" t="s">
        <v>135</v>
      </c>
      <c r="C6" s="14" t="s">
        <v>136</v>
      </c>
      <c r="D6" s="14"/>
      <c r="E6" s="14" t="s">
        <v>137</v>
      </c>
      <c r="G6" s="19">
        <v>57000</v>
      </c>
      <c r="H6" s="14"/>
      <c r="I6" s="17"/>
      <c r="J6" s="17"/>
      <c r="K6" s="6"/>
      <c r="L6" s="14" t="s">
        <v>26</v>
      </c>
      <c r="M6" s="6">
        <f t="shared" si="0"/>
        <v>57000</v>
      </c>
      <c r="N6" s="14" t="s">
        <v>21</v>
      </c>
      <c r="O6" s="6">
        <f t="shared" si="1"/>
        <v>28500</v>
      </c>
      <c r="P6" s="6">
        <f t="shared" si="2"/>
        <v>28500</v>
      </c>
      <c r="Q6" s="14"/>
      <c r="R6" s="31"/>
      <c r="S6" s="14"/>
      <c r="AC6" s="14" t="s">
        <v>45</v>
      </c>
    </row>
    <row r="7" spans="1:30" ht="87" x14ac:dyDescent="0.35">
      <c r="A7" s="33">
        <v>45693</v>
      </c>
      <c r="B7" s="14" t="s">
        <v>138</v>
      </c>
      <c r="C7" s="14" t="s">
        <v>139</v>
      </c>
      <c r="D7" s="14" t="s">
        <v>111</v>
      </c>
      <c r="E7" s="14" t="s">
        <v>140</v>
      </c>
      <c r="G7" s="19">
        <v>1568322</v>
      </c>
      <c r="H7" s="14" t="s">
        <v>141</v>
      </c>
      <c r="I7" s="17">
        <v>572900</v>
      </c>
      <c r="J7" s="17">
        <v>307800</v>
      </c>
      <c r="K7" s="6"/>
      <c r="L7" s="14" t="s">
        <v>19</v>
      </c>
      <c r="M7" s="6">
        <f t="shared" si="0"/>
        <v>995422</v>
      </c>
      <c r="N7" s="14" t="s">
        <v>21</v>
      </c>
      <c r="O7" s="6">
        <f t="shared" si="1"/>
        <v>497711</v>
      </c>
      <c r="P7" s="6">
        <f t="shared" si="2"/>
        <v>805511</v>
      </c>
      <c r="Q7" s="14" t="s">
        <v>20</v>
      </c>
      <c r="R7" s="31">
        <v>45708</v>
      </c>
      <c r="S7" s="14"/>
      <c r="AC7" s="14" t="s">
        <v>50</v>
      </c>
    </row>
    <row r="8" spans="1:30" ht="29" x14ac:dyDescent="0.35">
      <c r="A8" s="33">
        <v>45695</v>
      </c>
      <c r="B8" s="14" t="s">
        <v>129</v>
      </c>
      <c r="C8" s="14" t="s">
        <v>130</v>
      </c>
      <c r="D8" s="14" t="s">
        <v>111</v>
      </c>
      <c r="E8" s="14" t="s">
        <v>142</v>
      </c>
      <c r="G8" s="19">
        <v>1290576</v>
      </c>
      <c r="H8" s="14" t="s">
        <v>143</v>
      </c>
      <c r="I8" s="17">
        <v>666700</v>
      </c>
      <c r="J8" s="17"/>
      <c r="K8" s="6"/>
      <c r="L8" s="14" t="s">
        <v>19</v>
      </c>
      <c r="M8" s="6">
        <f t="shared" si="0"/>
        <v>623876</v>
      </c>
      <c r="N8" s="14" t="s">
        <v>29</v>
      </c>
      <c r="O8" s="6">
        <f t="shared" si="1"/>
        <v>155969</v>
      </c>
      <c r="P8" s="6">
        <f t="shared" si="2"/>
        <v>311938</v>
      </c>
      <c r="Q8" s="14" t="s">
        <v>20</v>
      </c>
      <c r="R8" s="31">
        <v>45722</v>
      </c>
      <c r="S8" s="14" t="s">
        <v>144</v>
      </c>
    </row>
    <row r="9" spans="1:30" ht="29" x14ac:dyDescent="0.35">
      <c r="A9" s="33">
        <v>45705</v>
      </c>
      <c r="B9" s="14" t="s">
        <v>145</v>
      </c>
      <c r="C9" s="14" t="s">
        <v>146</v>
      </c>
      <c r="D9" s="14" t="s">
        <v>111</v>
      </c>
      <c r="E9" s="14" t="s">
        <v>147</v>
      </c>
      <c r="F9" s="7">
        <v>80000</v>
      </c>
      <c r="G9" s="19"/>
      <c r="H9" s="14"/>
      <c r="I9" s="17"/>
      <c r="J9" s="17"/>
      <c r="K9" s="6"/>
      <c r="L9" s="14" t="s">
        <v>19</v>
      </c>
      <c r="M9" s="6">
        <f t="shared" si="0"/>
        <v>80000</v>
      </c>
      <c r="N9" s="14" t="s">
        <v>21</v>
      </c>
      <c r="O9" s="6">
        <f t="shared" si="1"/>
        <v>40000</v>
      </c>
      <c r="P9" s="6">
        <f t="shared" si="2"/>
        <v>40000</v>
      </c>
      <c r="Q9" s="14" t="s">
        <v>20</v>
      </c>
      <c r="R9" s="31">
        <v>45716</v>
      </c>
      <c r="S9" s="14" t="s">
        <v>148</v>
      </c>
    </row>
    <row r="10" spans="1:30" x14ac:dyDescent="0.35">
      <c r="A10" s="33">
        <v>45705</v>
      </c>
      <c r="B10" s="14" t="s">
        <v>149</v>
      </c>
      <c r="C10" s="14" t="s">
        <v>150</v>
      </c>
      <c r="D10" s="14"/>
      <c r="E10" s="14" t="s">
        <v>151</v>
      </c>
      <c r="G10" s="19">
        <v>1122000</v>
      </c>
      <c r="H10" s="14" t="s">
        <v>152</v>
      </c>
      <c r="I10" s="17">
        <v>686000</v>
      </c>
      <c r="J10" s="17">
        <v>228000</v>
      </c>
      <c r="K10" s="6"/>
      <c r="L10" s="14" t="s">
        <v>19</v>
      </c>
      <c r="M10" s="6">
        <f t="shared" si="0"/>
        <v>436000</v>
      </c>
      <c r="N10" s="14" t="s">
        <v>29</v>
      </c>
      <c r="O10" s="6">
        <f t="shared" si="1"/>
        <v>109000</v>
      </c>
      <c r="P10" s="6">
        <f t="shared" si="2"/>
        <v>446000</v>
      </c>
      <c r="Q10" s="21" t="s">
        <v>20</v>
      </c>
      <c r="R10" s="31">
        <v>45713</v>
      </c>
      <c r="S10" s="14" t="s">
        <v>153</v>
      </c>
    </row>
    <row r="11" spans="1:30" ht="29" x14ac:dyDescent="0.35">
      <c r="A11" s="33">
        <v>45706</v>
      </c>
      <c r="B11" s="14" t="s">
        <v>154</v>
      </c>
      <c r="C11" s="14" t="s">
        <v>155</v>
      </c>
      <c r="D11" s="14" t="s">
        <v>111</v>
      </c>
      <c r="E11" s="14" t="s">
        <v>156</v>
      </c>
      <c r="G11" s="19"/>
      <c r="H11" s="14"/>
      <c r="I11" s="17"/>
      <c r="J11" s="17"/>
      <c r="K11" s="6"/>
      <c r="L11" s="14" t="s">
        <v>19</v>
      </c>
      <c r="M11" s="6">
        <f t="shared" si="0"/>
        <v>0</v>
      </c>
      <c r="N11" s="14" t="s">
        <v>21</v>
      </c>
      <c r="O11" s="6">
        <f t="shared" si="1"/>
        <v>0</v>
      </c>
      <c r="P11" s="6">
        <f t="shared" si="2"/>
        <v>0</v>
      </c>
      <c r="Q11" s="14" t="s">
        <v>50</v>
      </c>
      <c r="R11" s="31"/>
      <c r="S11" s="14"/>
    </row>
    <row r="12" spans="1:30" ht="29" x14ac:dyDescent="0.35">
      <c r="A12" s="33">
        <v>45706</v>
      </c>
      <c r="B12" s="14" t="s">
        <v>157</v>
      </c>
      <c r="C12" s="14" t="s">
        <v>158</v>
      </c>
      <c r="D12" s="14" t="s">
        <v>159</v>
      </c>
      <c r="E12" s="14" t="s">
        <v>160</v>
      </c>
      <c r="G12" s="19">
        <v>722258</v>
      </c>
      <c r="H12" s="14" t="s">
        <v>161</v>
      </c>
      <c r="I12" s="17">
        <v>230000</v>
      </c>
      <c r="J12" s="17">
        <v>144400</v>
      </c>
      <c r="K12" s="6"/>
      <c r="L12" s="14" t="s">
        <v>19</v>
      </c>
      <c r="M12" s="6">
        <f t="shared" si="0"/>
        <v>492258</v>
      </c>
      <c r="N12" s="14" t="s">
        <v>21</v>
      </c>
      <c r="O12" s="6">
        <f t="shared" si="1"/>
        <v>246129</v>
      </c>
      <c r="P12" s="6">
        <f t="shared" si="2"/>
        <v>390529</v>
      </c>
      <c r="Q12" s="14" t="s">
        <v>20</v>
      </c>
      <c r="R12" s="31">
        <v>45744</v>
      </c>
      <c r="S12" s="14" t="s">
        <v>162</v>
      </c>
    </row>
    <row r="13" spans="1:30" ht="29" x14ac:dyDescent="0.35">
      <c r="A13" s="33">
        <v>45707</v>
      </c>
      <c r="B13" s="14" t="s">
        <v>163</v>
      </c>
      <c r="C13" s="14" t="s">
        <v>164</v>
      </c>
      <c r="D13" s="14" t="s">
        <v>165</v>
      </c>
      <c r="E13" s="14" t="s">
        <v>74</v>
      </c>
      <c r="F13" s="7">
        <v>60000</v>
      </c>
      <c r="G13" s="19"/>
      <c r="H13" s="14"/>
      <c r="I13" s="17"/>
      <c r="J13" s="17"/>
      <c r="K13" s="6"/>
      <c r="L13" s="14" t="s">
        <v>19</v>
      </c>
      <c r="M13" s="6">
        <f t="shared" si="0"/>
        <v>60000</v>
      </c>
      <c r="N13" s="14" t="s">
        <v>21</v>
      </c>
      <c r="O13" s="6">
        <f t="shared" si="1"/>
        <v>30000</v>
      </c>
      <c r="P13" s="6">
        <f t="shared" si="2"/>
        <v>30000</v>
      </c>
      <c r="Q13" s="14" t="s">
        <v>20</v>
      </c>
      <c r="R13" s="31">
        <v>45716</v>
      </c>
      <c r="S13" s="14" t="s">
        <v>166</v>
      </c>
    </row>
    <row r="14" spans="1:30" ht="29" x14ac:dyDescent="0.35">
      <c r="A14" s="33">
        <v>45709</v>
      </c>
      <c r="B14" s="14" t="s">
        <v>167</v>
      </c>
      <c r="C14" s="14" t="s">
        <v>168</v>
      </c>
      <c r="D14" s="14" t="s">
        <v>111</v>
      </c>
      <c r="E14" s="14" t="s">
        <v>169</v>
      </c>
      <c r="G14" s="19">
        <v>446660</v>
      </c>
      <c r="H14" s="14" t="s">
        <v>170</v>
      </c>
      <c r="I14" s="17">
        <v>135000</v>
      </c>
      <c r="J14" s="17"/>
      <c r="K14" s="6"/>
      <c r="L14" s="14" t="s">
        <v>19</v>
      </c>
      <c r="M14" s="6">
        <f t="shared" si="0"/>
        <v>311660</v>
      </c>
      <c r="N14" s="14" t="s">
        <v>29</v>
      </c>
      <c r="O14" s="6">
        <f t="shared" si="1"/>
        <v>77915</v>
      </c>
      <c r="P14" s="6">
        <f t="shared" si="2"/>
        <v>155830</v>
      </c>
      <c r="Q14" s="14" t="s">
        <v>20</v>
      </c>
      <c r="R14" s="31">
        <v>45716</v>
      </c>
      <c r="S14" s="14" t="s">
        <v>166</v>
      </c>
    </row>
    <row r="15" spans="1:30" ht="29" x14ac:dyDescent="0.35">
      <c r="A15" s="33">
        <v>45713</v>
      </c>
      <c r="B15" s="14" t="s">
        <v>171</v>
      </c>
      <c r="C15" s="14"/>
      <c r="D15" s="14" t="s">
        <v>92</v>
      </c>
      <c r="E15" s="14" t="s">
        <v>172</v>
      </c>
      <c r="F15" s="7">
        <v>80000</v>
      </c>
      <c r="G15" s="19"/>
      <c r="H15" s="14"/>
      <c r="I15" s="17"/>
      <c r="J15" s="17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/>
      <c r="R15" s="31"/>
      <c r="S15" s="14"/>
    </row>
    <row r="16" spans="1:30" ht="29" x14ac:dyDescent="0.35">
      <c r="A16" s="33">
        <v>45714</v>
      </c>
      <c r="B16" s="14" t="s">
        <v>173</v>
      </c>
      <c r="C16" s="14" t="s">
        <v>174</v>
      </c>
      <c r="D16" s="14" t="s">
        <v>175</v>
      </c>
      <c r="E16" s="14" t="s">
        <v>176</v>
      </c>
      <c r="G16" s="19">
        <v>480000</v>
      </c>
      <c r="H16" s="14"/>
      <c r="I16" s="17"/>
      <c r="J16" s="17"/>
      <c r="K16" s="6"/>
      <c r="L16" s="14" t="s">
        <v>19</v>
      </c>
      <c r="M16" s="6">
        <f t="shared" si="0"/>
        <v>480000</v>
      </c>
      <c r="N16" s="14" t="s">
        <v>21</v>
      </c>
      <c r="O16" s="6">
        <f t="shared" si="1"/>
        <v>240000</v>
      </c>
      <c r="P16" s="6">
        <f t="shared" si="2"/>
        <v>240000</v>
      </c>
      <c r="Q16" s="14" t="s">
        <v>20</v>
      </c>
      <c r="R16" s="31">
        <v>45714</v>
      </c>
      <c r="S16" s="14" t="s">
        <v>177</v>
      </c>
    </row>
    <row r="17" spans="1:19" ht="29" x14ac:dyDescent="0.35">
      <c r="A17" s="33">
        <v>45715</v>
      </c>
      <c r="B17" s="14" t="s">
        <v>178</v>
      </c>
      <c r="C17" s="14"/>
      <c r="D17" s="14" t="s">
        <v>57</v>
      </c>
      <c r="E17" s="14" t="s">
        <v>179</v>
      </c>
      <c r="G17" s="19">
        <v>320000</v>
      </c>
      <c r="H17" s="14"/>
      <c r="I17" s="17"/>
      <c r="J17" s="17"/>
      <c r="K17" s="6"/>
      <c r="L17" s="14" t="s">
        <v>26</v>
      </c>
      <c r="M17" s="6">
        <f t="shared" si="0"/>
        <v>320000</v>
      </c>
      <c r="N17" s="14" t="s">
        <v>21</v>
      </c>
      <c r="O17" s="6">
        <f t="shared" si="1"/>
        <v>160000</v>
      </c>
      <c r="P17" s="6">
        <f t="shared" si="2"/>
        <v>160000</v>
      </c>
      <c r="Q17" s="14" t="s">
        <v>20</v>
      </c>
      <c r="R17" s="31">
        <v>45716</v>
      </c>
      <c r="S17" s="14" t="s">
        <v>180</v>
      </c>
    </row>
    <row r="18" spans="1:19" ht="29" x14ac:dyDescent="0.35">
      <c r="A18" s="33">
        <v>45715</v>
      </c>
      <c r="B18" s="14" t="s">
        <v>181</v>
      </c>
      <c r="C18" s="14"/>
      <c r="D18" s="14" t="s">
        <v>92</v>
      </c>
      <c r="E18" s="14" t="s">
        <v>182</v>
      </c>
      <c r="G18" s="19"/>
      <c r="H18" s="14"/>
      <c r="I18" s="17"/>
      <c r="J18" s="17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14"/>
      <c r="D19" s="14"/>
      <c r="E19" s="14"/>
      <c r="G19" s="19"/>
      <c r="H19" s="14"/>
      <c r="I19" s="17"/>
      <c r="J19" s="17"/>
      <c r="K19" s="6"/>
      <c r="L19" s="14"/>
      <c r="M19" s="6"/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19"/>
      <c r="H20" s="14"/>
      <c r="I20" s="17"/>
      <c r="J20" s="17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19"/>
      <c r="H21" s="14"/>
      <c r="I21" s="17"/>
      <c r="J21" s="17"/>
      <c r="K21" s="6"/>
      <c r="L21" s="14"/>
      <c r="M21" s="6"/>
      <c r="N21" s="14"/>
      <c r="O21" s="6"/>
      <c r="P21" s="6"/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19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19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19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19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19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19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19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19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19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19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19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19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19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19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19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19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19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19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19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120</v>
      </c>
      <c r="F41" s="13"/>
      <c r="S41" s="15">
        <f>SUBTOTAL(103,Tabla13[[NOTAS ]])</f>
        <v>10</v>
      </c>
    </row>
  </sheetData>
  <conditionalFormatting sqref="A2:S8 A9:R9 A10:S41">
    <cfRule type="expression" dxfId="488" priority="7" stopIfTrue="1">
      <formula>$Q2="YA RELACIONADO"</formula>
    </cfRule>
    <cfRule type="expression" dxfId="487" priority="8" stopIfTrue="1">
      <formula>$Q2="COTIZACIÓN"</formula>
    </cfRule>
    <cfRule type="expression" dxfId="486" priority="9" stopIfTrue="1">
      <formula>$Q2="NO PAGARON DOMICILIO"</formula>
    </cfRule>
    <cfRule type="expression" dxfId="485" priority="10" stopIfTrue="1">
      <formula>$Q2="NO SE COBRA DOMICILIO"</formula>
    </cfRule>
    <cfRule type="expression" dxfId="484" priority="11" stopIfTrue="1">
      <formula>$Q2="GARANTIA"</formula>
    </cfRule>
    <cfRule type="expression" dxfId="483" priority="12" stopIfTrue="1">
      <formula>$Q2="CANCELADO"</formula>
    </cfRule>
  </conditionalFormatting>
  <conditionalFormatting sqref="S9">
    <cfRule type="expression" dxfId="482" priority="1" stopIfTrue="1">
      <formula>$Q9="YA RELACIONADO"</formula>
    </cfRule>
    <cfRule type="expression" dxfId="481" priority="2" stopIfTrue="1">
      <formula>$Q9="COTIZACIÓN"</formula>
    </cfRule>
    <cfRule type="expression" dxfId="480" priority="3" stopIfTrue="1">
      <formula>$Q9="NO PAGARON DOMICILIO"</formula>
    </cfRule>
    <cfRule type="expression" dxfId="479" priority="4" stopIfTrue="1">
      <formula>$Q9="NO SE COBRA DOMICILIO"</formula>
    </cfRule>
    <cfRule type="expression" dxfId="478" priority="5" stopIfTrue="1">
      <formula>$Q9="GARANTIA"</formula>
    </cfRule>
    <cfRule type="expression" dxfId="477" priority="6" stopIfTrue="1">
      <formula>$Q9="CANCELADO"</formula>
    </cfRule>
  </conditionalFormatting>
  <dataValidations count="3">
    <dataValidation type="list" allowBlank="1" showInputMessage="1" showErrorMessage="1" sqref="N2:N40" xr:uid="{26D131CC-D53B-4357-811C-398B94F3282C}">
      <formula1>$AD$1:$AD$2</formula1>
    </dataValidation>
    <dataValidation type="list" allowBlank="1" showInputMessage="1" showErrorMessage="1" sqref="L2:L40" xr:uid="{1189FC44-F31A-47F6-A392-AE85A28B2258}">
      <formula1>$AB$1:$AB$2</formula1>
    </dataValidation>
    <dataValidation type="list" allowBlank="1" showInputMessage="1" showErrorMessage="1" sqref="Q2:Q40" xr:uid="{FD60161A-2A42-4F46-8025-1347D906AE6D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8C9F-8881-43CF-B686-408C3D728476}">
  <sheetPr codeName="Hoja3">
    <tabColor rgb="FFC00000"/>
  </sheetPr>
  <dimension ref="A1:AD41"/>
  <sheetViews>
    <sheetView topLeftCell="A25" zoomScale="83" zoomScaleNormal="100" workbookViewId="0">
      <selection activeCell="S29" sqref="S29"/>
    </sheetView>
  </sheetViews>
  <sheetFormatPr baseColWidth="10" defaultColWidth="10.7265625" defaultRowHeight="14.5" x14ac:dyDescent="0.35"/>
  <cols>
    <col min="1" max="1" width="30.54296875" style="32" customWidth="1"/>
    <col min="2" max="2" width="22.453125" customWidth="1"/>
    <col min="3" max="3" width="19.36328125" style="15" customWidth="1"/>
    <col min="4" max="4" width="19" customWidth="1"/>
    <col min="5" max="5" width="37.54296875" style="15" customWidth="1"/>
    <col min="6" max="6" width="17.08984375" style="7" customWidth="1"/>
    <col min="7" max="7" width="16.36328125" style="26" customWidth="1"/>
    <col min="8" max="8" width="39.54296875" customWidth="1"/>
    <col min="9" max="9" width="19.26953125" style="28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1" t="s">
        <v>0</v>
      </c>
      <c r="B1" s="1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24" t="s">
        <v>6</v>
      </c>
      <c r="H1" s="1" t="s">
        <v>7</v>
      </c>
      <c r="I1" s="27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33">
        <v>45719</v>
      </c>
      <c r="B2" s="14" t="s">
        <v>183</v>
      </c>
      <c r="C2" s="14" t="s">
        <v>184</v>
      </c>
      <c r="D2" s="14">
        <v>909</v>
      </c>
      <c r="E2" s="14" t="s">
        <v>32</v>
      </c>
      <c r="G2" s="25">
        <v>60000</v>
      </c>
      <c r="H2" s="14"/>
      <c r="I2" s="27"/>
      <c r="J2" s="17"/>
      <c r="K2" s="6"/>
      <c r="L2" s="14" t="s">
        <v>26</v>
      </c>
      <c r="M2" s="6">
        <f t="shared" ref="M2:M4" si="0">(F2+G2-I2-K2)</f>
        <v>60000</v>
      </c>
      <c r="N2" s="14" t="s">
        <v>21</v>
      </c>
      <c r="O2" s="6">
        <f t="shared" ref="O2:O4" si="1">IF(N2="X25%",M2*0.25,IF(N2="X50%",M2/2,""))</f>
        <v>30000</v>
      </c>
      <c r="P2" s="6">
        <f t="shared" ref="P2:P4" si="2">(M2/2+J2)</f>
        <v>30000</v>
      </c>
      <c r="Q2" s="14"/>
      <c r="R2" s="31"/>
      <c r="S2" s="14"/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45720</v>
      </c>
      <c r="B3" s="14" t="s">
        <v>185</v>
      </c>
      <c r="C3" s="14" t="s">
        <v>186</v>
      </c>
      <c r="D3" s="14">
        <v>210</v>
      </c>
      <c r="E3" s="14" t="s">
        <v>131</v>
      </c>
      <c r="F3" s="7">
        <v>60000</v>
      </c>
      <c r="G3" s="25"/>
      <c r="H3" s="14"/>
      <c r="I3" s="27"/>
      <c r="J3" s="17"/>
      <c r="K3" s="6"/>
      <c r="L3" s="14" t="s">
        <v>26</v>
      </c>
      <c r="M3" s="6">
        <f t="shared" si="0"/>
        <v>60000</v>
      </c>
      <c r="N3" s="14" t="s">
        <v>21</v>
      </c>
      <c r="O3" s="6">
        <f t="shared" si="1"/>
        <v>30000</v>
      </c>
      <c r="P3" s="6">
        <f t="shared" si="2"/>
        <v>30000</v>
      </c>
      <c r="Q3" s="14"/>
      <c r="R3" s="31"/>
      <c r="S3" s="14"/>
      <c r="AC3" s="14" t="s">
        <v>33</v>
      </c>
    </row>
    <row r="4" spans="1:30" ht="29" x14ac:dyDescent="0.35">
      <c r="A4" s="33">
        <v>45720</v>
      </c>
      <c r="B4" s="14" t="s">
        <v>187</v>
      </c>
      <c r="C4" s="14" t="s">
        <v>188</v>
      </c>
      <c r="D4" s="14" t="s">
        <v>107</v>
      </c>
      <c r="E4" s="14" t="s">
        <v>189</v>
      </c>
      <c r="G4" s="25">
        <v>480000</v>
      </c>
      <c r="H4" s="14" t="s">
        <v>190</v>
      </c>
      <c r="I4" s="27">
        <v>118500</v>
      </c>
      <c r="J4" s="17"/>
      <c r="K4" s="6"/>
      <c r="L4" s="14" t="s">
        <v>19</v>
      </c>
      <c r="M4" s="6">
        <f t="shared" si="0"/>
        <v>361500</v>
      </c>
      <c r="N4" s="14" t="s">
        <v>21</v>
      </c>
      <c r="O4" s="6">
        <f t="shared" si="1"/>
        <v>180750</v>
      </c>
      <c r="P4" s="6">
        <f t="shared" si="2"/>
        <v>180750</v>
      </c>
      <c r="Q4" s="14" t="s">
        <v>50</v>
      </c>
      <c r="R4" s="31"/>
      <c r="S4" s="14"/>
      <c r="AC4" s="14" t="s">
        <v>35</v>
      </c>
    </row>
    <row r="5" spans="1:30" ht="29" x14ac:dyDescent="0.35">
      <c r="A5" s="31">
        <v>45723</v>
      </c>
      <c r="B5" s="1" t="s">
        <v>191</v>
      </c>
      <c r="C5" s="14"/>
      <c r="D5" s="1" t="s">
        <v>107</v>
      </c>
      <c r="E5" s="14" t="s">
        <v>192</v>
      </c>
      <c r="G5" s="24">
        <v>400000</v>
      </c>
      <c r="H5" s="14" t="s">
        <v>193</v>
      </c>
      <c r="I5" s="27">
        <v>22500</v>
      </c>
      <c r="J5" s="1"/>
      <c r="K5" s="6"/>
      <c r="L5" s="14" t="s">
        <v>19</v>
      </c>
      <c r="M5" s="6">
        <f t="shared" ref="M5:M40" si="3">(F5+G5-I5-K5)</f>
        <v>377500</v>
      </c>
      <c r="N5" s="14" t="s">
        <v>21</v>
      </c>
      <c r="O5" s="6">
        <f t="shared" ref="O5:O40" si="4">IF(N5="X25%",M5*0.25,IF(N5="X50%",M5/2,""))</f>
        <v>188750</v>
      </c>
      <c r="P5" s="6">
        <f t="shared" ref="P5:P40" si="5">(M5/2+J5)</f>
        <v>188750</v>
      </c>
      <c r="Q5" s="14" t="s">
        <v>20</v>
      </c>
      <c r="R5" s="31">
        <v>45727</v>
      </c>
      <c r="S5" s="14" t="s">
        <v>194</v>
      </c>
      <c r="AC5" s="14" t="s">
        <v>39</v>
      </c>
    </row>
    <row r="6" spans="1:30" ht="29" x14ac:dyDescent="0.35">
      <c r="A6" s="31">
        <v>45726</v>
      </c>
      <c r="B6" s="1" t="s">
        <v>195</v>
      </c>
      <c r="C6" s="14" t="s">
        <v>196</v>
      </c>
      <c r="D6" s="1" t="s">
        <v>197</v>
      </c>
      <c r="E6" s="14" t="s">
        <v>198</v>
      </c>
      <c r="G6" s="24"/>
      <c r="H6" s="14"/>
      <c r="I6" s="27"/>
      <c r="J6" s="1"/>
      <c r="K6" s="6"/>
      <c r="L6" s="14" t="s">
        <v>19</v>
      </c>
      <c r="M6" s="6">
        <f t="shared" si="3"/>
        <v>0</v>
      </c>
      <c r="N6" s="14" t="s">
        <v>21</v>
      </c>
      <c r="O6" s="6">
        <f t="shared" si="4"/>
        <v>0</v>
      </c>
      <c r="P6" s="6">
        <f t="shared" si="5"/>
        <v>0</v>
      </c>
      <c r="Q6" s="14"/>
      <c r="R6" s="31"/>
      <c r="S6" s="14"/>
      <c r="AC6" s="14" t="s">
        <v>45</v>
      </c>
    </row>
    <row r="7" spans="1:30" x14ac:dyDescent="0.35">
      <c r="A7" s="31">
        <v>45726</v>
      </c>
      <c r="B7" s="1" t="s">
        <v>199</v>
      </c>
      <c r="C7" s="14"/>
      <c r="D7" s="1" t="s">
        <v>92</v>
      </c>
      <c r="E7" s="14" t="s">
        <v>200</v>
      </c>
      <c r="F7" s="7">
        <v>80000</v>
      </c>
      <c r="G7" s="24"/>
      <c r="H7" s="14"/>
      <c r="I7" s="27"/>
      <c r="J7" s="1"/>
      <c r="K7" s="6"/>
      <c r="L7" s="14" t="s">
        <v>26</v>
      </c>
      <c r="M7" s="6">
        <f t="shared" si="3"/>
        <v>80000</v>
      </c>
      <c r="N7" s="14" t="s">
        <v>21</v>
      </c>
      <c r="O7" s="6">
        <f t="shared" si="4"/>
        <v>40000</v>
      </c>
      <c r="P7" s="6">
        <f t="shared" si="5"/>
        <v>40000</v>
      </c>
      <c r="Q7" s="14"/>
      <c r="R7" s="31"/>
      <c r="S7" s="14"/>
      <c r="AC7" s="14" t="s">
        <v>50</v>
      </c>
    </row>
    <row r="8" spans="1:30" ht="29" x14ac:dyDescent="0.35">
      <c r="A8" s="31">
        <v>45726</v>
      </c>
      <c r="B8" s="1" t="s">
        <v>201</v>
      </c>
      <c r="C8" s="14" t="s">
        <v>202</v>
      </c>
      <c r="D8" s="1" t="s">
        <v>203</v>
      </c>
      <c r="E8" s="14" t="s">
        <v>204</v>
      </c>
      <c r="G8" s="24"/>
      <c r="H8" s="14"/>
      <c r="I8" s="27"/>
      <c r="J8" s="1"/>
      <c r="K8" s="6"/>
      <c r="L8" s="14"/>
      <c r="M8" s="6">
        <f t="shared" si="3"/>
        <v>0</v>
      </c>
      <c r="N8" s="14"/>
      <c r="O8" s="6" t="str">
        <f t="shared" si="4"/>
        <v/>
      </c>
      <c r="P8" s="6">
        <f t="shared" si="5"/>
        <v>0</v>
      </c>
      <c r="Q8" s="14"/>
      <c r="R8" s="31"/>
      <c r="S8" s="14"/>
    </row>
    <row r="9" spans="1:30" ht="29" x14ac:dyDescent="0.35">
      <c r="A9" s="31">
        <v>45727</v>
      </c>
      <c r="B9" s="1" t="s">
        <v>205</v>
      </c>
      <c r="C9" s="14"/>
      <c r="D9" s="1" t="s">
        <v>57</v>
      </c>
      <c r="E9" s="14" t="s">
        <v>206</v>
      </c>
      <c r="G9" s="24">
        <v>600000</v>
      </c>
      <c r="H9" s="14"/>
      <c r="I9" s="27"/>
      <c r="J9" s="1"/>
      <c r="K9" s="6"/>
      <c r="L9" s="14" t="s">
        <v>19</v>
      </c>
      <c r="M9" s="6">
        <f t="shared" si="3"/>
        <v>600000</v>
      </c>
      <c r="N9" s="14" t="s">
        <v>21</v>
      </c>
      <c r="O9" s="6">
        <f t="shared" si="4"/>
        <v>300000</v>
      </c>
      <c r="P9" s="6">
        <f t="shared" si="5"/>
        <v>300000</v>
      </c>
      <c r="Q9" s="14" t="s">
        <v>20</v>
      </c>
      <c r="R9" s="31">
        <v>45768</v>
      </c>
      <c r="S9" s="14" t="s">
        <v>207</v>
      </c>
    </row>
    <row r="10" spans="1:30" x14ac:dyDescent="0.35">
      <c r="A10" s="31">
        <v>45728</v>
      </c>
      <c r="B10" s="1" t="s">
        <v>208</v>
      </c>
      <c r="C10" s="14" t="s">
        <v>209</v>
      </c>
      <c r="D10" s="1" t="s">
        <v>107</v>
      </c>
      <c r="E10" s="14" t="s">
        <v>210</v>
      </c>
      <c r="G10" s="24">
        <v>80000</v>
      </c>
      <c r="H10" s="14"/>
      <c r="I10" s="27"/>
      <c r="J10" s="1"/>
      <c r="K10" s="6"/>
      <c r="L10" s="14" t="s">
        <v>19</v>
      </c>
      <c r="M10" s="6">
        <f t="shared" si="3"/>
        <v>80000</v>
      </c>
      <c r="N10" s="14" t="s">
        <v>21</v>
      </c>
      <c r="O10" s="6">
        <f t="shared" si="4"/>
        <v>40000</v>
      </c>
      <c r="P10" s="6">
        <f t="shared" si="5"/>
        <v>40000</v>
      </c>
      <c r="Q10" s="14" t="s">
        <v>20</v>
      </c>
      <c r="R10" s="31">
        <v>45728</v>
      </c>
      <c r="S10" s="14" t="s">
        <v>211</v>
      </c>
    </row>
    <row r="11" spans="1:30" x14ac:dyDescent="0.35">
      <c r="A11" s="31">
        <v>45728</v>
      </c>
      <c r="B11" s="1" t="s">
        <v>212</v>
      </c>
      <c r="C11" s="14" t="s">
        <v>213</v>
      </c>
      <c r="D11" s="1"/>
      <c r="E11" s="14" t="s">
        <v>214</v>
      </c>
      <c r="G11" s="24"/>
      <c r="H11" s="14"/>
      <c r="I11" s="27"/>
      <c r="J11" s="1"/>
      <c r="K11" s="6"/>
      <c r="L11" s="14"/>
      <c r="M11" s="6">
        <f t="shared" si="3"/>
        <v>0</v>
      </c>
      <c r="N11" s="14" t="s">
        <v>21</v>
      </c>
      <c r="O11" s="6">
        <f t="shared" si="4"/>
        <v>0</v>
      </c>
      <c r="P11" s="6">
        <f t="shared" si="5"/>
        <v>0</v>
      </c>
      <c r="Q11" s="14"/>
      <c r="R11" s="31"/>
      <c r="S11" s="14"/>
    </row>
    <row r="12" spans="1:30" x14ac:dyDescent="0.35">
      <c r="A12" s="31">
        <v>45733</v>
      </c>
      <c r="B12" s="1" t="s">
        <v>215</v>
      </c>
      <c r="C12" s="14" t="s">
        <v>216</v>
      </c>
      <c r="D12" s="1">
        <v>202</v>
      </c>
      <c r="E12" s="14" t="s">
        <v>217</v>
      </c>
      <c r="G12" s="24"/>
      <c r="H12" s="14"/>
      <c r="I12" s="27"/>
      <c r="J12" s="1"/>
      <c r="K12" s="6"/>
      <c r="L12" s="14"/>
      <c r="M12" s="6">
        <f t="shared" si="3"/>
        <v>0</v>
      </c>
      <c r="N12" s="14" t="s">
        <v>21</v>
      </c>
      <c r="O12" s="6">
        <f t="shared" si="4"/>
        <v>0</v>
      </c>
      <c r="P12" s="6">
        <f t="shared" si="5"/>
        <v>0</v>
      </c>
      <c r="Q12" s="14" t="s">
        <v>50</v>
      </c>
      <c r="R12" s="31"/>
      <c r="S12" s="14"/>
    </row>
    <row r="13" spans="1:30" ht="29" x14ac:dyDescent="0.35">
      <c r="A13" s="31">
        <v>45733</v>
      </c>
      <c r="B13" s="1" t="s">
        <v>218</v>
      </c>
      <c r="C13" s="14" t="s">
        <v>219</v>
      </c>
      <c r="D13" s="1" t="s">
        <v>220</v>
      </c>
      <c r="E13" s="14" t="s">
        <v>221</v>
      </c>
      <c r="G13" s="24">
        <v>120000</v>
      </c>
      <c r="H13" s="14"/>
      <c r="I13" s="27"/>
      <c r="J13" s="1">
        <v>22800</v>
      </c>
      <c r="K13" s="6"/>
      <c r="L13" s="14" t="s">
        <v>19</v>
      </c>
      <c r="M13" s="6">
        <f t="shared" si="3"/>
        <v>120000</v>
      </c>
      <c r="N13" s="14" t="s">
        <v>21</v>
      </c>
      <c r="O13" s="6">
        <f t="shared" si="4"/>
        <v>60000</v>
      </c>
      <c r="P13" s="6">
        <f t="shared" si="5"/>
        <v>82800</v>
      </c>
      <c r="Q13" s="14" t="s">
        <v>50</v>
      </c>
      <c r="R13" s="31"/>
      <c r="S13" s="14"/>
    </row>
    <row r="14" spans="1:30" x14ac:dyDescent="0.35">
      <c r="A14" s="31">
        <v>45734</v>
      </c>
      <c r="B14" s="1" t="s">
        <v>222</v>
      </c>
      <c r="C14" s="14" t="s">
        <v>223</v>
      </c>
      <c r="D14" s="1" t="s">
        <v>224</v>
      </c>
      <c r="E14" s="14" t="s">
        <v>225</v>
      </c>
      <c r="G14" s="24"/>
      <c r="H14" s="14"/>
      <c r="I14" s="27"/>
      <c r="J14" s="1"/>
      <c r="K14" s="6"/>
      <c r="L14" s="14" t="s">
        <v>19</v>
      </c>
      <c r="M14" s="6">
        <f t="shared" si="3"/>
        <v>0</v>
      </c>
      <c r="N14" s="14" t="s">
        <v>21</v>
      </c>
      <c r="O14" s="6">
        <f t="shared" si="4"/>
        <v>0</v>
      </c>
      <c r="P14" s="6">
        <f t="shared" si="5"/>
        <v>0</v>
      </c>
      <c r="Q14" s="14" t="s">
        <v>50</v>
      </c>
      <c r="R14" s="31"/>
      <c r="S14" s="14"/>
    </row>
    <row r="15" spans="1:30" ht="29" x14ac:dyDescent="0.35">
      <c r="A15" s="31">
        <v>45734</v>
      </c>
      <c r="B15" s="1" t="s">
        <v>226</v>
      </c>
      <c r="C15" s="14" t="s">
        <v>227</v>
      </c>
      <c r="D15" s="1" t="s">
        <v>107</v>
      </c>
      <c r="E15" s="14" t="s">
        <v>228</v>
      </c>
      <c r="G15" s="24"/>
      <c r="H15" s="14"/>
      <c r="I15" s="27"/>
      <c r="J15" s="1"/>
      <c r="K15" s="6"/>
      <c r="L15" s="14"/>
      <c r="M15" s="6">
        <f t="shared" si="3"/>
        <v>0</v>
      </c>
      <c r="N15" s="14"/>
      <c r="O15" s="6" t="str">
        <f t="shared" si="4"/>
        <v/>
      </c>
      <c r="P15" s="6">
        <f t="shared" si="5"/>
        <v>0</v>
      </c>
      <c r="Q15" s="14" t="s">
        <v>33</v>
      </c>
      <c r="R15" s="31"/>
      <c r="S15" s="14"/>
    </row>
    <row r="16" spans="1:30" ht="29" x14ac:dyDescent="0.35">
      <c r="A16" s="31">
        <v>45734</v>
      </c>
      <c r="B16" s="1" t="s">
        <v>229</v>
      </c>
      <c r="C16" s="14" t="s">
        <v>230</v>
      </c>
      <c r="D16" s="1" t="s">
        <v>92</v>
      </c>
      <c r="E16" s="14" t="s">
        <v>231</v>
      </c>
      <c r="F16" s="7">
        <v>40000</v>
      </c>
      <c r="G16" s="24"/>
      <c r="H16" s="14"/>
      <c r="I16" s="27"/>
      <c r="J16" s="1"/>
      <c r="K16" s="6"/>
      <c r="L16" s="14" t="s">
        <v>19</v>
      </c>
      <c r="M16" s="6">
        <f t="shared" si="3"/>
        <v>40000</v>
      </c>
      <c r="N16" s="14" t="s">
        <v>21</v>
      </c>
      <c r="O16" s="6">
        <f t="shared" si="4"/>
        <v>20000</v>
      </c>
      <c r="P16" s="6">
        <f t="shared" si="5"/>
        <v>20000</v>
      </c>
      <c r="Q16" s="14" t="s">
        <v>20</v>
      </c>
      <c r="R16" s="31">
        <v>45743</v>
      </c>
      <c r="S16" s="14" t="s">
        <v>232</v>
      </c>
    </row>
    <row r="17" spans="1:19" ht="29" x14ac:dyDescent="0.35">
      <c r="A17" s="31">
        <v>45735</v>
      </c>
      <c r="B17" s="1" t="s">
        <v>233</v>
      </c>
      <c r="C17" s="14" t="s">
        <v>234</v>
      </c>
      <c r="D17" s="1" t="s">
        <v>107</v>
      </c>
      <c r="E17" s="14" t="s">
        <v>235</v>
      </c>
      <c r="G17" s="24"/>
      <c r="H17" s="14"/>
      <c r="I17" s="27"/>
      <c r="J17" s="1"/>
      <c r="K17" s="6"/>
      <c r="L17" s="14"/>
      <c r="M17" s="6">
        <f t="shared" si="3"/>
        <v>0</v>
      </c>
      <c r="N17" s="14"/>
      <c r="O17" s="6" t="str">
        <f t="shared" si="4"/>
        <v/>
      </c>
      <c r="P17" s="6">
        <f t="shared" si="5"/>
        <v>0</v>
      </c>
      <c r="Q17" s="14" t="s">
        <v>35</v>
      </c>
      <c r="R17" s="31"/>
      <c r="S17" s="14"/>
    </row>
    <row r="18" spans="1:19" x14ac:dyDescent="0.35">
      <c r="A18" s="31">
        <v>45735</v>
      </c>
      <c r="B18" s="1" t="s">
        <v>236</v>
      </c>
      <c r="C18" s="14" t="s">
        <v>237</v>
      </c>
      <c r="D18" s="1" t="s">
        <v>92</v>
      </c>
      <c r="E18" s="14" t="s">
        <v>238</v>
      </c>
      <c r="F18" s="7">
        <v>80000</v>
      </c>
      <c r="G18" s="24"/>
      <c r="H18" s="14"/>
      <c r="I18" s="27"/>
      <c r="J18" s="1">
        <v>15200</v>
      </c>
      <c r="K18" s="6"/>
      <c r="L18" s="14" t="s">
        <v>26</v>
      </c>
      <c r="M18" s="6">
        <f t="shared" si="3"/>
        <v>80000</v>
      </c>
      <c r="N18" s="14" t="s">
        <v>21</v>
      </c>
      <c r="O18" s="6">
        <f t="shared" si="4"/>
        <v>40000</v>
      </c>
      <c r="P18" s="6">
        <f t="shared" si="5"/>
        <v>55200</v>
      </c>
      <c r="Q18" s="14"/>
      <c r="R18" s="31"/>
      <c r="S18" s="14"/>
    </row>
    <row r="19" spans="1:19" x14ac:dyDescent="0.35">
      <c r="A19" s="31">
        <v>45735</v>
      </c>
      <c r="B19" s="1" t="s">
        <v>239</v>
      </c>
      <c r="C19" s="14" t="s">
        <v>240</v>
      </c>
      <c r="D19" s="1" t="s">
        <v>241</v>
      </c>
      <c r="E19" s="14" t="s">
        <v>242</v>
      </c>
      <c r="F19" s="7">
        <v>120000</v>
      </c>
      <c r="G19" s="24"/>
      <c r="H19" s="14"/>
      <c r="I19" s="27"/>
      <c r="J19" s="1">
        <v>22800</v>
      </c>
      <c r="K19" s="6"/>
      <c r="L19" s="14" t="s">
        <v>26</v>
      </c>
      <c r="M19" s="6">
        <f t="shared" si="3"/>
        <v>120000</v>
      </c>
      <c r="N19" s="14" t="s">
        <v>21</v>
      </c>
      <c r="O19" s="6">
        <f t="shared" si="4"/>
        <v>60000</v>
      </c>
      <c r="P19" s="6">
        <f t="shared" si="5"/>
        <v>82800</v>
      </c>
      <c r="Q19" s="14"/>
      <c r="R19" s="31"/>
      <c r="S19" s="14"/>
    </row>
    <row r="20" spans="1:19" ht="43.5" x14ac:dyDescent="0.35">
      <c r="A20" s="31">
        <v>45735</v>
      </c>
      <c r="B20" s="1" t="s">
        <v>243</v>
      </c>
      <c r="C20" s="14" t="s">
        <v>244</v>
      </c>
      <c r="D20" s="1" t="s">
        <v>245</v>
      </c>
      <c r="E20" s="14" t="s">
        <v>246</v>
      </c>
      <c r="G20" s="24"/>
      <c r="H20" s="14"/>
      <c r="I20" s="27"/>
      <c r="J20" s="1"/>
      <c r="K20" s="6"/>
      <c r="L20" s="14" t="s">
        <v>19</v>
      </c>
      <c r="M20" s="6">
        <f t="shared" si="3"/>
        <v>0</v>
      </c>
      <c r="N20" s="14" t="s">
        <v>29</v>
      </c>
      <c r="O20" s="6">
        <f t="shared" si="4"/>
        <v>0</v>
      </c>
      <c r="P20" s="6">
        <f t="shared" si="5"/>
        <v>0</v>
      </c>
      <c r="Q20" s="14" t="s">
        <v>28</v>
      </c>
      <c r="R20" s="31"/>
      <c r="S20" s="14" t="s">
        <v>247</v>
      </c>
    </row>
    <row r="21" spans="1:19" ht="43.5" x14ac:dyDescent="0.35">
      <c r="A21" s="31">
        <v>45737</v>
      </c>
      <c r="B21" s="1" t="s">
        <v>226</v>
      </c>
      <c r="C21" s="14" t="s">
        <v>227</v>
      </c>
      <c r="D21" s="1" t="s">
        <v>107</v>
      </c>
      <c r="E21" s="14" t="s">
        <v>248</v>
      </c>
      <c r="G21" s="24">
        <v>1100000</v>
      </c>
      <c r="H21" s="14" t="s">
        <v>249</v>
      </c>
      <c r="I21" s="27">
        <v>325400</v>
      </c>
      <c r="J21" s="1"/>
      <c r="K21" s="6"/>
      <c r="L21" s="14" t="s">
        <v>19</v>
      </c>
      <c r="M21" s="6">
        <f t="shared" si="3"/>
        <v>774600</v>
      </c>
      <c r="N21" s="14" t="s">
        <v>21</v>
      </c>
      <c r="O21" s="6">
        <f t="shared" si="4"/>
        <v>387300</v>
      </c>
      <c r="P21" s="6">
        <f t="shared" si="5"/>
        <v>387300</v>
      </c>
      <c r="Q21" s="14" t="s">
        <v>20</v>
      </c>
      <c r="R21" s="31">
        <v>45742</v>
      </c>
      <c r="S21" s="14" t="s">
        <v>250</v>
      </c>
    </row>
    <row r="22" spans="1:19" ht="43.5" x14ac:dyDescent="0.35">
      <c r="A22" s="31">
        <v>45741</v>
      </c>
      <c r="B22" s="1" t="s">
        <v>251</v>
      </c>
      <c r="C22" s="14" t="s">
        <v>252</v>
      </c>
      <c r="D22" s="1" t="s">
        <v>253</v>
      </c>
      <c r="E22" s="14" t="s">
        <v>254</v>
      </c>
      <c r="G22" s="24"/>
      <c r="H22" s="14"/>
      <c r="I22" s="27"/>
      <c r="J22" s="1"/>
      <c r="K22" s="6"/>
      <c r="L22" s="14" t="s">
        <v>19</v>
      </c>
      <c r="M22" s="6">
        <f t="shared" si="3"/>
        <v>0</v>
      </c>
      <c r="N22" s="14" t="s">
        <v>29</v>
      </c>
      <c r="O22" s="6">
        <f t="shared" si="4"/>
        <v>0</v>
      </c>
      <c r="P22" s="6">
        <f t="shared" si="5"/>
        <v>0</v>
      </c>
      <c r="Q22" s="14" t="s">
        <v>50</v>
      </c>
      <c r="R22" s="31"/>
      <c r="S22" s="14"/>
    </row>
    <row r="23" spans="1:19" ht="29" x14ac:dyDescent="0.35">
      <c r="A23" s="31">
        <v>45741</v>
      </c>
      <c r="B23" s="1" t="s">
        <v>222</v>
      </c>
      <c r="C23" s="14" t="s">
        <v>223</v>
      </c>
      <c r="D23" s="1" t="s">
        <v>224</v>
      </c>
      <c r="E23" s="14" t="s">
        <v>255</v>
      </c>
      <c r="G23" s="24"/>
      <c r="H23" s="14"/>
      <c r="I23" s="27"/>
      <c r="J23" s="1"/>
      <c r="K23" s="6"/>
      <c r="L23" s="14" t="s">
        <v>19</v>
      </c>
      <c r="M23" s="6">
        <f t="shared" si="3"/>
        <v>0</v>
      </c>
      <c r="N23" s="14" t="s">
        <v>29</v>
      </c>
      <c r="O23" s="6">
        <f t="shared" si="4"/>
        <v>0</v>
      </c>
      <c r="P23" s="6">
        <f t="shared" si="5"/>
        <v>0</v>
      </c>
      <c r="Q23" s="14" t="s">
        <v>50</v>
      </c>
      <c r="R23" s="31"/>
      <c r="S23" s="14"/>
    </row>
    <row r="24" spans="1:19" x14ac:dyDescent="0.35">
      <c r="A24" s="31">
        <v>45742</v>
      </c>
      <c r="B24" s="1" t="s">
        <v>256</v>
      </c>
      <c r="C24" s="14"/>
      <c r="D24" s="1" t="s">
        <v>92</v>
      </c>
      <c r="E24" s="14" t="s">
        <v>257</v>
      </c>
      <c r="G24" s="24"/>
      <c r="H24" s="14"/>
      <c r="I24" s="27"/>
      <c r="J24" s="1"/>
      <c r="K24" s="6"/>
      <c r="L24" s="14" t="s">
        <v>19</v>
      </c>
      <c r="M24" s="6">
        <f t="shared" si="3"/>
        <v>0</v>
      </c>
      <c r="N24" s="14" t="s">
        <v>21</v>
      </c>
      <c r="O24" s="6">
        <f t="shared" si="4"/>
        <v>0</v>
      </c>
      <c r="P24" s="6">
        <f t="shared" si="5"/>
        <v>0</v>
      </c>
      <c r="Q24" s="14" t="s">
        <v>50</v>
      </c>
      <c r="R24" s="31"/>
      <c r="S24" s="14"/>
    </row>
    <row r="25" spans="1:19" x14ac:dyDescent="0.35">
      <c r="A25" s="31">
        <v>45743</v>
      </c>
      <c r="B25" s="1" t="s">
        <v>258</v>
      </c>
      <c r="C25" s="14" t="s">
        <v>259</v>
      </c>
      <c r="D25" s="1" t="s">
        <v>92</v>
      </c>
      <c r="E25" s="14" t="s">
        <v>260</v>
      </c>
      <c r="F25" s="7">
        <v>80000</v>
      </c>
      <c r="G25" s="24"/>
      <c r="H25" s="14"/>
      <c r="I25" s="27"/>
      <c r="J25" s="1"/>
      <c r="K25" s="6"/>
      <c r="L25" s="14" t="s">
        <v>19</v>
      </c>
      <c r="M25" s="6">
        <f t="shared" si="3"/>
        <v>80000</v>
      </c>
      <c r="N25" s="14" t="s">
        <v>21</v>
      </c>
      <c r="O25" s="6">
        <f t="shared" si="4"/>
        <v>40000</v>
      </c>
      <c r="P25" s="6">
        <f t="shared" si="5"/>
        <v>40000</v>
      </c>
      <c r="Q25" s="14" t="s">
        <v>20</v>
      </c>
      <c r="R25" s="31">
        <v>45743</v>
      </c>
      <c r="S25" s="14" t="s">
        <v>250</v>
      </c>
    </row>
    <row r="26" spans="1:19" ht="29" x14ac:dyDescent="0.35">
      <c r="A26" s="31">
        <v>45743</v>
      </c>
      <c r="B26" s="1" t="s">
        <v>261</v>
      </c>
      <c r="C26" s="14" t="s">
        <v>262</v>
      </c>
      <c r="D26" s="1" t="s">
        <v>263</v>
      </c>
      <c r="E26" s="14" t="s">
        <v>264</v>
      </c>
      <c r="G26" s="24"/>
      <c r="H26" s="14"/>
      <c r="I26" s="27"/>
      <c r="J26" s="1"/>
      <c r="K26" s="6"/>
      <c r="L26" s="14" t="s">
        <v>19</v>
      </c>
      <c r="M26" s="6">
        <f t="shared" si="3"/>
        <v>0</v>
      </c>
      <c r="N26" s="14" t="s">
        <v>21</v>
      </c>
      <c r="O26" s="6">
        <f t="shared" si="4"/>
        <v>0</v>
      </c>
      <c r="P26" s="6">
        <f t="shared" si="5"/>
        <v>0</v>
      </c>
      <c r="Q26" s="14" t="s">
        <v>50</v>
      </c>
      <c r="R26" s="31"/>
      <c r="S26" s="14"/>
    </row>
    <row r="27" spans="1:19" ht="29" x14ac:dyDescent="0.35">
      <c r="A27" s="31">
        <v>45745</v>
      </c>
      <c r="B27" s="1" t="s">
        <v>239</v>
      </c>
      <c r="C27" s="14" t="s">
        <v>240</v>
      </c>
      <c r="D27" s="1" t="s">
        <v>241</v>
      </c>
      <c r="E27" s="14" t="s">
        <v>265</v>
      </c>
      <c r="G27" s="24"/>
      <c r="H27" s="14"/>
      <c r="I27" s="27"/>
      <c r="J27" s="1"/>
      <c r="K27" s="6"/>
      <c r="L27" s="14" t="s">
        <v>19</v>
      </c>
      <c r="M27" s="6">
        <f t="shared" si="3"/>
        <v>0</v>
      </c>
      <c r="N27" s="14" t="s">
        <v>21</v>
      </c>
      <c r="O27" s="6">
        <f t="shared" si="4"/>
        <v>0</v>
      </c>
      <c r="P27" s="6">
        <f t="shared" si="5"/>
        <v>0</v>
      </c>
      <c r="Q27" s="14" t="s">
        <v>50</v>
      </c>
      <c r="R27" s="31"/>
      <c r="S27" s="14"/>
    </row>
    <row r="28" spans="1:19" ht="29" x14ac:dyDescent="0.35">
      <c r="A28" s="31">
        <v>45745</v>
      </c>
      <c r="B28" s="1" t="s">
        <v>266</v>
      </c>
      <c r="C28" s="14" t="s">
        <v>267</v>
      </c>
      <c r="D28" s="1" t="s">
        <v>220</v>
      </c>
      <c r="E28" s="14" t="s">
        <v>131</v>
      </c>
      <c r="G28" s="24"/>
      <c r="H28" s="14"/>
      <c r="I28" s="27"/>
      <c r="J28" s="1"/>
      <c r="K28" s="6"/>
      <c r="L28" s="14"/>
      <c r="M28" s="6">
        <f t="shared" si="3"/>
        <v>0</v>
      </c>
      <c r="N28" s="14" t="s">
        <v>21</v>
      </c>
      <c r="O28" s="6">
        <f t="shared" si="4"/>
        <v>0</v>
      </c>
      <c r="P28" s="6">
        <f t="shared" si="5"/>
        <v>0</v>
      </c>
      <c r="Q28" s="14" t="s">
        <v>33</v>
      </c>
      <c r="R28" s="31"/>
      <c r="S28" s="14"/>
    </row>
    <row r="29" spans="1:19" ht="29" x14ac:dyDescent="0.35">
      <c r="A29" s="31">
        <v>45747</v>
      </c>
      <c r="B29" s="1" t="s">
        <v>268</v>
      </c>
      <c r="C29" s="14" t="s">
        <v>269</v>
      </c>
      <c r="D29" s="1" t="s">
        <v>270</v>
      </c>
      <c r="E29" s="14" t="s">
        <v>271</v>
      </c>
      <c r="G29" s="24"/>
      <c r="H29" s="14"/>
      <c r="I29" s="27"/>
      <c r="J29" s="1"/>
      <c r="K29" s="6"/>
      <c r="L29" s="14" t="s">
        <v>19</v>
      </c>
      <c r="M29" s="6">
        <f t="shared" si="3"/>
        <v>0</v>
      </c>
      <c r="N29" s="14" t="s">
        <v>21</v>
      </c>
      <c r="O29" s="6">
        <f t="shared" si="4"/>
        <v>0</v>
      </c>
      <c r="P29" s="6">
        <f t="shared" si="5"/>
        <v>0</v>
      </c>
      <c r="Q29" s="14" t="s">
        <v>20</v>
      </c>
      <c r="R29" s="31">
        <v>45819</v>
      </c>
      <c r="S29" s="14" t="s">
        <v>272</v>
      </c>
    </row>
    <row r="30" spans="1:19" x14ac:dyDescent="0.35">
      <c r="A30" s="31"/>
      <c r="B30" s="1"/>
      <c r="C30" s="14"/>
      <c r="D30" s="1"/>
      <c r="E30" s="14"/>
      <c r="G30" s="24"/>
      <c r="H30" s="14"/>
      <c r="I30" s="27"/>
      <c r="J30" s="1"/>
      <c r="K30" s="6"/>
      <c r="L30" s="14"/>
      <c r="M30" s="6">
        <f t="shared" si="3"/>
        <v>0</v>
      </c>
      <c r="N30" s="14"/>
      <c r="O30" s="6" t="str">
        <f t="shared" si="4"/>
        <v/>
      </c>
      <c r="P30" s="6">
        <f t="shared" si="5"/>
        <v>0</v>
      </c>
      <c r="Q30" s="14"/>
      <c r="R30" s="31"/>
      <c r="S30" s="14"/>
    </row>
    <row r="31" spans="1:19" x14ac:dyDescent="0.35">
      <c r="A31" s="31"/>
      <c r="B31" s="1"/>
      <c r="C31" s="14"/>
      <c r="D31" s="1"/>
      <c r="E31" s="14"/>
      <c r="G31" s="24"/>
      <c r="H31" s="14"/>
      <c r="I31" s="27"/>
      <c r="J31" s="1"/>
      <c r="K31" s="6"/>
      <c r="L31" s="14"/>
      <c r="M31" s="6">
        <f t="shared" si="3"/>
        <v>0</v>
      </c>
      <c r="N31" s="14"/>
      <c r="O31" s="6" t="str">
        <f t="shared" si="4"/>
        <v/>
      </c>
      <c r="P31" s="6">
        <f t="shared" si="5"/>
        <v>0</v>
      </c>
      <c r="Q31" s="14"/>
      <c r="R31" s="31"/>
      <c r="S31" s="14"/>
    </row>
    <row r="32" spans="1:19" x14ac:dyDescent="0.35">
      <c r="A32" s="31"/>
      <c r="B32" s="1"/>
      <c r="C32" s="14"/>
      <c r="D32" s="1"/>
      <c r="E32" s="14"/>
      <c r="G32" s="24"/>
      <c r="H32" s="14"/>
      <c r="I32" s="27"/>
      <c r="J32" s="1"/>
      <c r="K32" s="6"/>
      <c r="L32" s="14"/>
      <c r="M32" s="6">
        <f t="shared" si="3"/>
        <v>0</v>
      </c>
      <c r="N32" s="14"/>
      <c r="O32" s="6" t="str">
        <f t="shared" si="4"/>
        <v/>
      </c>
      <c r="P32" s="6">
        <f t="shared" si="5"/>
        <v>0</v>
      </c>
      <c r="Q32" s="14"/>
      <c r="R32" s="31"/>
      <c r="S32" s="14"/>
    </row>
    <row r="33" spans="1:19" x14ac:dyDescent="0.35">
      <c r="A33" s="31"/>
      <c r="B33" s="1"/>
      <c r="C33" s="14"/>
      <c r="D33" s="1"/>
      <c r="E33" s="14"/>
      <c r="G33" s="24"/>
      <c r="H33" s="14"/>
      <c r="I33" s="27"/>
      <c r="J33" s="1"/>
      <c r="K33" s="6"/>
      <c r="L33" s="14"/>
      <c r="M33" s="6">
        <f t="shared" si="3"/>
        <v>0</v>
      </c>
      <c r="N33" s="14"/>
      <c r="O33" s="6" t="str">
        <f t="shared" si="4"/>
        <v/>
      </c>
      <c r="P33" s="6">
        <f t="shared" si="5"/>
        <v>0</v>
      </c>
      <c r="Q33" s="14"/>
      <c r="R33" s="31"/>
      <c r="S33" s="14"/>
    </row>
    <row r="34" spans="1:19" x14ac:dyDescent="0.35">
      <c r="A34" s="31"/>
      <c r="B34" s="1"/>
      <c r="C34" s="14"/>
      <c r="D34" s="1"/>
      <c r="E34" s="14"/>
      <c r="G34" s="24"/>
      <c r="H34" s="14"/>
      <c r="I34" s="27"/>
      <c r="J34" s="1"/>
      <c r="K34" s="6"/>
      <c r="L34" s="14"/>
      <c r="M34" s="6">
        <f t="shared" si="3"/>
        <v>0</v>
      </c>
      <c r="N34" s="14"/>
      <c r="O34" s="6" t="str">
        <f t="shared" si="4"/>
        <v/>
      </c>
      <c r="P34" s="6">
        <f t="shared" si="5"/>
        <v>0</v>
      </c>
      <c r="Q34" s="14"/>
      <c r="R34" s="31"/>
      <c r="S34" s="14"/>
    </row>
    <row r="35" spans="1:19" x14ac:dyDescent="0.35">
      <c r="A35" s="31"/>
      <c r="B35" s="1"/>
      <c r="C35" s="14"/>
      <c r="D35" s="1"/>
      <c r="E35" s="14"/>
      <c r="G35" s="24"/>
      <c r="H35" s="14"/>
      <c r="I35" s="27"/>
      <c r="J35" s="1"/>
      <c r="K35" s="6"/>
      <c r="L35" s="14"/>
      <c r="M35" s="6">
        <f t="shared" si="3"/>
        <v>0</v>
      </c>
      <c r="N35" s="14"/>
      <c r="O35" s="6" t="str">
        <f t="shared" si="4"/>
        <v/>
      </c>
      <c r="P35" s="6">
        <f t="shared" si="5"/>
        <v>0</v>
      </c>
      <c r="Q35" s="14"/>
      <c r="R35" s="31"/>
      <c r="S35" s="14"/>
    </row>
    <row r="36" spans="1:19" x14ac:dyDescent="0.35">
      <c r="A36" s="31"/>
      <c r="B36" s="1"/>
      <c r="C36" s="14"/>
      <c r="D36" s="1"/>
      <c r="E36" s="14"/>
      <c r="G36" s="24"/>
      <c r="H36" s="14"/>
      <c r="I36" s="27"/>
      <c r="J36" s="1"/>
      <c r="K36" s="6"/>
      <c r="L36" s="14"/>
      <c r="M36" s="6">
        <f t="shared" si="3"/>
        <v>0</v>
      </c>
      <c r="N36" s="14"/>
      <c r="O36" s="6" t="str">
        <f t="shared" si="4"/>
        <v/>
      </c>
      <c r="P36" s="6">
        <f t="shared" si="5"/>
        <v>0</v>
      </c>
      <c r="Q36" s="14"/>
      <c r="R36" s="31"/>
      <c r="S36" s="14"/>
    </row>
    <row r="37" spans="1:19" x14ac:dyDescent="0.35">
      <c r="A37" s="31"/>
      <c r="B37" s="1"/>
      <c r="C37" s="14"/>
      <c r="D37" s="1"/>
      <c r="E37" s="14"/>
      <c r="G37" s="24"/>
      <c r="H37" s="14"/>
      <c r="I37" s="27"/>
      <c r="J37" s="1"/>
      <c r="K37" s="6"/>
      <c r="L37" s="14"/>
      <c r="M37" s="6">
        <f t="shared" si="3"/>
        <v>0</v>
      </c>
      <c r="N37" s="14"/>
      <c r="O37" s="6" t="str">
        <f t="shared" si="4"/>
        <v/>
      </c>
      <c r="P37" s="6">
        <f t="shared" si="5"/>
        <v>0</v>
      </c>
      <c r="Q37" s="14"/>
      <c r="R37" s="31"/>
      <c r="S37" s="14"/>
    </row>
    <row r="38" spans="1:19" x14ac:dyDescent="0.35">
      <c r="A38" s="31"/>
      <c r="B38" s="1"/>
      <c r="C38" s="14"/>
      <c r="D38" s="1"/>
      <c r="E38" s="14"/>
      <c r="G38" s="24"/>
      <c r="H38" s="14"/>
      <c r="I38" s="27"/>
      <c r="J38" s="1"/>
      <c r="K38" s="6"/>
      <c r="L38" s="14"/>
      <c r="M38" s="6">
        <f t="shared" si="3"/>
        <v>0</v>
      </c>
      <c r="N38" s="14"/>
      <c r="O38" s="6" t="str">
        <f t="shared" si="4"/>
        <v/>
      </c>
      <c r="P38" s="6">
        <f t="shared" si="5"/>
        <v>0</v>
      </c>
      <c r="Q38" s="14"/>
      <c r="R38" s="31"/>
      <c r="S38" s="14"/>
    </row>
    <row r="39" spans="1:19" x14ac:dyDescent="0.35">
      <c r="A39" s="31"/>
      <c r="B39" s="1"/>
      <c r="C39" s="14"/>
      <c r="D39" s="1"/>
      <c r="E39" s="14"/>
      <c r="G39" s="24"/>
      <c r="H39" s="14"/>
      <c r="I39" s="27"/>
      <c r="J39" s="1"/>
      <c r="K39" s="6"/>
      <c r="L39" s="14"/>
      <c r="M39" s="6">
        <f t="shared" si="3"/>
        <v>0</v>
      </c>
      <c r="N39" s="14"/>
      <c r="O39" s="6" t="str">
        <f t="shared" si="4"/>
        <v/>
      </c>
      <c r="P39" s="6">
        <f t="shared" si="5"/>
        <v>0</v>
      </c>
      <c r="Q39" s="14"/>
      <c r="R39" s="31"/>
      <c r="S39" s="14"/>
    </row>
    <row r="40" spans="1:19" x14ac:dyDescent="0.35">
      <c r="A40" s="31"/>
      <c r="B40" s="1"/>
      <c r="C40" s="14"/>
      <c r="D40" s="1"/>
      <c r="E40" s="14"/>
      <c r="G40" s="24"/>
      <c r="H40" s="14"/>
      <c r="I40" s="27"/>
      <c r="J40" s="1"/>
      <c r="K40" s="6"/>
      <c r="L40" s="14"/>
      <c r="M40" s="6">
        <f t="shared" si="3"/>
        <v>0</v>
      </c>
      <c r="N40" s="14"/>
      <c r="O40" s="6" t="str">
        <f t="shared" si="4"/>
        <v/>
      </c>
      <c r="P40" s="6">
        <f t="shared" si="5"/>
        <v>0</v>
      </c>
      <c r="Q40" s="14"/>
      <c r="R40" s="31"/>
      <c r="S40" s="14"/>
    </row>
    <row r="41" spans="1:19" x14ac:dyDescent="0.35">
      <c r="A41" s="32" t="s">
        <v>120</v>
      </c>
      <c r="F41" s="13"/>
      <c r="H41" s="15"/>
      <c r="I41" s="29"/>
      <c r="S41" s="15">
        <f>SUBTOTAL(103,Tabla14[[NOTAS ]])</f>
        <v>8</v>
      </c>
    </row>
  </sheetData>
  <conditionalFormatting sqref="A2:S41">
    <cfRule type="expression" dxfId="437" priority="1" stopIfTrue="1">
      <formula>$Q2="YA RELACIONADO"</formula>
    </cfRule>
    <cfRule type="expression" dxfId="436" priority="2" stopIfTrue="1">
      <formula>$Q2="COTIZACIÓN"</formula>
    </cfRule>
    <cfRule type="expression" dxfId="435" priority="3" stopIfTrue="1">
      <formula>$Q2="NO PAGARON DOMICILIO"</formula>
    </cfRule>
    <cfRule type="expression" dxfId="434" priority="4" stopIfTrue="1">
      <formula>$Q2="NO SE COBRA DOMICILIO"</formula>
    </cfRule>
    <cfRule type="expression" dxfId="433" priority="5" stopIfTrue="1">
      <formula>$Q2="GARANTIA"</formula>
    </cfRule>
    <cfRule type="expression" dxfId="432" priority="6" stopIfTrue="1">
      <formula>$Q2="CANCELADO"</formula>
    </cfRule>
  </conditionalFormatting>
  <dataValidations count="3">
    <dataValidation type="list" allowBlank="1" showInputMessage="1" showErrorMessage="1" sqref="N2:N40" xr:uid="{9157587A-2B72-4F37-8234-00C41F412D1F}">
      <formula1>$AD$1:$AD$2</formula1>
    </dataValidation>
    <dataValidation type="list" allowBlank="1" showInputMessage="1" showErrorMessage="1" sqref="L2:L40" xr:uid="{A9C15810-2E35-44D8-8E42-F27EA1D6C157}">
      <formula1>$AB$1:$AB$2</formula1>
    </dataValidation>
    <dataValidation type="list" allowBlank="1" showInputMessage="1" showErrorMessage="1" sqref="Q2:Q40" xr:uid="{A3EF27FE-7C7A-469B-B01F-44E711758C76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46ED-301E-4FAC-B78D-27CE15B0CA53}">
  <sheetPr codeName="Hoja4">
    <tabColor rgb="FFC00000"/>
  </sheetPr>
  <dimension ref="A1:AD41"/>
  <sheetViews>
    <sheetView zoomScale="71" zoomScaleNormal="100" workbookViewId="0">
      <selection activeCell="T11" sqref="T11"/>
    </sheetView>
  </sheetViews>
  <sheetFormatPr baseColWidth="10" defaultColWidth="10.7265625" defaultRowHeight="14.5" x14ac:dyDescent="0.35"/>
  <cols>
    <col min="1" max="1" width="29.1796875" style="34" customWidth="1"/>
    <col min="2" max="2" width="23.54296875" style="15" customWidth="1"/>
    <col min="3" max="3" width="17.453125" style="15" customWidth="1"/>
    <col min="4" max="4" width="16.54296875" style="15" customWidth="1"/>
    <col min="5" max="5" width="46.269531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2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19" t="s">
        <v>8</v>
      </c>
      <c r="J1" s="6" t="s">
        <v>9</v>
      </c>
      <c r="K1" s="6" t="s">
        <v>10</v>
      </c>
      <c r="L1" s="1" t="s">
        <v>273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29" x14ac:dyDescent="0.35">
      <c r="A2" s="33">
        <v>45749</v>
      </c>
      <c r="B2" s="14" t="s">
        <v>266</v>
      </c>
      <c r="C2" s="14"/>
      <c r="D2" s="14" t="s">
        <v>111</v>
      </c>
      <c r="E2" s="14" t="s">
        <v>274</v>
      </c>
      <c r="G2" s="6">
        <v>420000</v>
      </c>
      <c r="H2" s="1" t="s">
        <v>275</v>
      </c>
      <c r="I2" s="19">
        <v>64500</v>
      </c>
      <c r="J2" s="6">
        <v>79800</v>
      </c>
      <c r="K2" s="6"/>
      <c r="L2" s="14" t="s">
        <v>19</v>
      </c>
      <c r="M2" s="6">
        <f t="shared" ref="M2:M40" si="0">(F2+G2-I2-K2)</f>
        <v>355500</v>
      </c>
      <c r="N2" s="14" t="s">
        <v>29</v>
      </c>
      <c r="O2" s="6">
        <f t="shared" ref="O2:O40" si="1">IF(N2="X25%",M2*0.25,IF(N2="X50%",M2/2,""))</f>
        <v>88875</v>
      </c>
      <c r="P2" s="6">
        <f t="shared" ref="P2:P40" si="2">(M2/2+J2)</f>
        <v>257550</v>
      </c>
      <c r="Q2" s="14" t="s">
        <v>50</v>
      </c>
      <c r="R2" s="31"/>
      <c r="S2" s="14"/>
      <c r="AB2" s="1" t="s">
        <v>26</v>
      </c>
      <c r="AC2" s="14" t="s">
        <v>28</v>
      </c>
      <c r="AD2" s="14" t="s">
        <v>29</v>
      </c>
    </row>
    <row r="3" spans="1:30" x14ac:dyDescent="0.35">
      <c r="A3" s="33">
        <v>45750</v>
      </c>
      <c r="B3" s="14" t="s">
        <v>276</v>
      </c>
      <c r="C3" s="14" t="s">
        <v>277</v>
      </c>
      <c r="D3" s="14">
        <v>301</v>
      </c>
      <c r="E3" s="14" t="s">
        <v>278</v>
      </c>
      <c r="G3" s="6">
        <v>65000</v>
      </c>
      <c r="H3" s="1"/>
      <c r="I3" s="19"/>
      <c r="J3" s="6"/>
      <c r="K3" s="6"/>
      <c r="L3" s="14" t="s">
        <v>26</v>
      </c>
      <c r="M3" s="6">
        <f t="shared" si="0"/>
        <v>65000</v>
      </c>
      <c r="N3" s="14" t="s">
        <v>21</v>
      </c>
      <c r="O3" s="6">
        <f t="shared" si="1"/>
        <v>32500</v>
      </c>
      <c r="P3" s="6">
        <f t="shared" si="2"/>
        <v>32500</v>
      </c>
      <c r="Q3" s="14" t="s">
        <v>20</v>
      </c>
      <c r="R3" s="31">
        <v>45750</v>
      </c>
      <c r="S3" s="14" t="s">
        <v>279</v>
      </c>
      <c r="AC3" s="14" t="s">
        <v>33</v>
      </c>
    </row>
    <row r="4" spans="1:30" ht="29" x14ac:dyDescent="0.35">
      <c r="A4" s="33">
        <v>45750</v>
      </c>
      <c r="B4" s="14" t="s">
        <v>280</v>
      </c>
      <c r="C4" s="14" t="s">
        <v>281</v>
      </c>
      <c r="D4" s="14" t="s">
        <v>31</v>
      </c>
      <c r="E4" s="14" t="s">
        <v>282</v>
      </c>
      <c r="G4" s="6">
        <v>480000</v>
      </c>
      <c r="H4" s="1" t="s">
        <v>283</v>
      </c>
      <c r="I4" s="19">
        <v>111500</v>
      </c>
      <c r="J4" s="6"/>
      <c r="K4" s="6"/>
      <c r="L4" s="14" t="s">
        <v>26</v>
      </c>
      <c r="M4" s="6">
        <f t="shared" si="0"/>
        <v>368500</v>
      </c>
      <c r="N4" s="14" t="s">
        <v>21</v>
      </c>
      <c r="O4" s="6">
        <f t="shared" si="1"/>
        <v>184250</v>
      </c>
      <c r="P4" s="6">
        <f t="shared" si="2"/>
        <v>184250</v>
      </c>
      <c r="Q4" s="14" t="s">
        <v>20</v>
      </c>
      <c r="R4" s="31">
        <v>45750</v>
      </c>
      <c r="S4" s="14" t="s">
        <v>279</v>
      </c>
      <c r="AC4" s="14" t="s">
        <v>35</v>
      </c>
    </row>
    <row r="5" spans="1:30" ht="29" x14ac:dyDescent="0.35">
      <c r="A5" s="33">
        <v>45761</v>
      </c>
      <c r="B5" s="14" t="s">
        <v>284</v>
      </c>
      <c r="C5" s="14"/>
      <c r="D5" s="14" t="s">
        <v>107</v>
      </c>
      <c r="E5" s="14" t="s">
        <v>285</v>
      </c>
      <c r="F5" s="7">
        <v>60000</v>
      </c>
      <c r="G5" s="6"/>
      <c r="H5" s="1"/>
      <c r="I5" s="19"/>
      <c r="J5" s="6">
        <v>11400</v>
      </c>
      <c r="K5" s="6"/>
      <c r="L5" s="14" t="s">
        <v>26</v>
      </c>
      <c r="M5" s="6">
        <f t="shared" si="0"/>
        <v>60000</v>
      </c>
      <c r="N5" s="14" t="s">
        <v>21</v>
      </c>
      <c r="O5" s="6">
        <f t="shared" si="1"/>
        <v>30000</v>
      </c>
      <c r="P5" s="6">
        <f t="shared" si="2"/>
        <v>41400</v>
      </c>
      <c r="Q5" s="14" t="s">
        <v>20</v>
      </c>
      <c r="R5" s="31">
        <v>45761</v>
      </c>
      <c r="S5" s="14" t="s">
        <v>286</v>
      </c>
      <c r="AC5" s="14" t="s">
        <v>39</v>
      </c>
    </row>
    <row r="6" spans="1:30" ht="29" x14ac:dyDescent="0.35">
      <c r="A6" s="33">
        <v>45762</v>
      </c>
      <c r="B6" s="14" t="s">
        <v>287</v>
      </c>
      <c r="C6" s="14" t="s">
        <v>288</v>
      </c>
      <c r="D6" s="14" t="s">
        <v>111</v>
      </c>
      <c r="E6" s="14" t="s">
        <v>289</v>
      </c>
      <c r="G6" s="6">
        <v>120000</v>
      </c>
      <c r="H6" s="1"/>
      <c r="I6" s="19"/>
      <c r="J6" s="6"/>
      <c r="K6" s="6"/>
      <c r="L6" s="14" t="s">
        <v>19</v>
      </c>
      <c r="M6" s="6">
        <f t="shared" si="0"/>
        <v>120000</v>
      </c>
      <c r="N6" s="14" t="s">
        <v>21</v>
      </c>
      <c r="O6" s="6">
        <f t="shared" si="1"/>
        <v>60000</v>
      </c>
      <c r="P6" s="6">
        <f t="shared" si="2"/>
        <v>60000</v>
      </c>
      <c r="Q6" s="14" t="s">
        <v>20</v>
      </c>
      <c r="R6" s="31">
        <v>45782</v>
      </c>
      <c r="S6" s="14" t="s">
        <v>290</v>
      </c>
      <c r="AC6" s="14" t="s">
        <v>45</v>
      </c>
    </row>
    <row r="7" spans="1:30" x14ac:dyDescent="0.35">
      <c r="A7" s="33">
        <v>45767</v>
      </c>
      <c r="B7" s="14" t="s">
        <v>291</v>
      </c>
      <c r="C7" s="14" t="s">
        <v>292</v>
      </c>
      <c r="D7" s="14" t="s">
        <v>31</v>
      </c>
      <c r="E7" s="14" t="s">
        <v>293</v>
      </c>
      <c r="G7" s="6">
        <v>70000</v>
      </c>
      <c r="H7" s="1"/>
      <c r="I7" s="19"/>
      <c r="J7" s="6"/>
      <c r="K7" s="6"/>
      <c r="L7" s="14" t="s">
        <v>26</v>
      </c>
      <c r="M7" s="6">
        <f t="shared" si="0"/>
        <v>70000</v>
      </c>
      <c r="N7" s="14" t="s">
        <v>21</v>
      </c>
      <c r="O7" s="6">
        <f t="shared" si="1"/>
        <v>35000</v>
      </c>
      <c r="P7" s="6">
        <f t="shared" si="2"/>
        <v>35000</v>
      </c>
      <c r="Q7" s="14" t="s">
        <v>20</v>
      </c>
      <c r="R7" s="31">
        <v>45771</v>
      </c>
      <c r="S7" s="14" t="s">
        <v>279</v>
      </c>
      <c r="AC7" s="14" t="s">
        <v>50</v>
      </c>
    </row>
    <row r="8" spans="1:30" ht="43.5" x14ac:dyDescent="0.35">
      <c r="A8" s="33">
        <v>45768</v>
      </c>
      <c r="B8" s="14" t="s">
        <v>178</v>
      </c>
      <c r="C8" s="14" t="s">
        <v>294</v>
      </c>
      <c r="D8" s="14" t="s">
        <v>107</v>
      </c>
      <c r="E8" s="14" t="s">
        <v>295</v>
      </c>
      <c r="G8" s="6"/>
      <c r="H8" s="1"/>
      <c r="I8" s="19"/>
      <c r="J8" s="6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 t="s">
        <v>45</v>
      </c>
      <c r="R8" s="31"/>
      <c r="S8" s="14" t="s">
        <v>296</v>
      </c>
    </row>
    <row r="9" spans="1:30" x14ac:dyDescent="0.35">
      <c r="A9" s="33">
        <v>45769</v>
      </c>
      <c r="B9" s="14" t="s">
        <v>297</v>
      </c>
      <c r="C9" s="14" t="s">
        <v>298</v>
      </c>
      <c r="D9" s="14" t="s">
        <v>31</v>
      </c>
      <c r="E9" s="14" t="s">
        <v>299</v>
      </c>
      <c r="F9" s="7">
        <v>90000</v>
      </c>
      <c r="G9" s="6"/>
      <c r="H9" s="1"/>
      <c r="I9" s="19"/>
      <c r="J9" s="6"/>
      <c r="K9" s="6"/>
      <c r="L9" s="14" t="s">
        <v>26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20</v>
      </c>
      <c r="R9" s="31">
        <v>45771</v>
      </c>
      <c r="S9" s="14" t="s">
        <v>279</v>
      </c>
    </row>
    <row r="10" spans="1:30" x14ac:dyDescent="0.35">
      <c r="A10" s="33">
        <v>45770</v>
      </c>
      <c r="B10" s="14" t="s">
        <v>300</v>
      </c>
      <c r="C10" s="14"/>
      <c r="D10" s="14" t="s">
        <v>31</v>
      </c>
      <c r="E10" s="14" t="s">
        <v>301</v>
      </c>
      <c r="F10" s="7">
        <v>90000</v>
      </c>
      <c r="G10" s="6"/>
      <c r="H10" s="1"/>
      <c r="I10" s="19"/>
      <c r="J10" s="6">
        <v>17100</v>
      </c>
      <c r="K10" s="6"/>
      <c r="L10" s="14" t="s">
        <v>26</v>
      </c>
      <c r="M10" s="6">
        <f t="shared" si="0"/>
        <v>90000</v>
      </c>
      <c r="N10" s="14" t="s">
        <v>21</v>
      </c>
      <c r="O10" s="6">
        <f t="shared" si="1"/>
        <v>45000</v>
      </c>
      <c r="P10" s="6">
        <f t="shared" si="2"/>
        <v>62100</v>
      </c>
      <c r="Q10" s="14" t="s">
        <v>20</v>
      </c>
      <c r="R10" s="31">
        <v>45771</v>
      </c>
      <c r="S10" s="14" t="s">
        <v>279</v>
      </c>
    </row>
    <row r="11" spans="1:30" ht="29" x14ac:dyDescent="0.35">
      <c r="A11" s="33">
        <v>45770</v>
      </c>
      <c r="B11" s="14" t="s">
        <v>302</v>
      </c>
      <c r="C11" s="14"/>
      <c r="D11" s="14" t="s">
        <v>303</v>
      </c>
      <c r="E11" s="14" t="s">
        <v>304</v>
      </c>
      <c r="G11" s="6">
        <v>1777136</v>
      </c>
      <c r="H11" s="1"/>
      <c r="I11" s="19"/>
      <c r="J11" s="6">
        <v>353300</v>
      </c>
      <c r="K11" s="6"/>
      <c r="L11" s="14" t="s">
        <v>19</v>
      </c>
      <c r="M11" s="6">
        <f t="shared" si="0"/>
        <v>1777136</v>
      </c>
      <c r="N11" s="14" t="s">
        <v>29</v>
      </c>
      <c r="O11" s="6">
        <f t="shared" si="1"/>
        <v>444284</v>
      </c>
      <c r="P11" s="6">
        <f t="shared" si="2"/>
        <v>1241868</v>
      </c>
      <c r="Q11" s="14" t="s">
        <v>20</v>
      </c>
      <c r="R11" s="31">
        <v>45840</v>
      </c>
      <c r="S11" s="14" t="s">
        <v>305</v>
      </c>
    </row>
    <row r="12" spans="1:30" ht="43.5" x14ac:dyDescent="0.35">
      <c r="A12" s="33">
        <v>45771</v>
      </c>
      <c r="B12" s="14" t="s">
        <v>306</v>
      </c>
      <c r="C12" s="14" t="s">
        <v>307</v>
      </c>
      <c r="D12" s="14" t="s">
        <v>308</v>
      </c>
      <c r="E12" s="14" t="s">
        <v>309</v>
      </c>
      <c r="G12" s="6"/>
      <c r="H12" s="1"/>
      <c r="I12" s="19"/>
      <c r="J12" s="6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 t="s">
        <v>39</v>
      </c>
      <c r="R12" s="31"/>
      <c r="S12" s="14"/>
    </row>
    <row r="13" spans="1:30" ht="101.5" x14ac:dyDescent="0.35">
      <c r="A13" s="33">
        <v>45771</v>
      </c>
      <c r="B13" s="14" t="s">
        <v>310</v>
      </c>
      <c r="C13" s="14" t="s">
        <v>311</v>
      </c>
      <c r="D13" s="14"/>
      <c r="E13" s="14" t="s">
        <v>312</v>
      </c>
      <c r="F13" s="7">
        <v>90000</v>
      </c>
      <c r="G13" s="6"/>
      <c r="H13" s="1"/>
      <c r="I13" s="19"/>
      <c r="J13" s="6">
        <v>17100</v>
      </c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62100</v>
      </c>
      <c r="Q13" s="14" t="s">
        <v>20</v>
      </c>
      <c r="R13" s="31">
        <v>45785</v>
      </c>
      <c r="S13" s="14" t="s">
        <v>313</v>
      </c>
    </row>
    <row r="14" spans="1:30" ht="101.5" x14ac:dyDescent="0.35">
      <c r="A14" s="33">
        <v>45772</v>
      </c>
      <c r="B14" s="14" t="s">
        <v>314</v>
      </c>
      <c r="C14" s="14"/>
      <c r="D14" s="14">
        <v>301</v>
      </c>
      <c r="E14" s="14" t="s">
        <v>315</v>
      </c>
      <c r="G14" s="6">
        <v>260000</v>
      </c>
      <c r="H14" s="1"/>
      <c r="I14" s="19"/>
      <c r="J14" s="6"/>
      <c r="K14" s="6"/>
      <c r="L14" s="14" t="s">
        <v>26</v>
      </c>
      <c r="M14" s="6">
        <f t="shared" si="0"/>
        <v>260000</v>
      </c>
      <c r="N14" s="14" t="s">
        <v>21</v>
      </c>
      <c r="O14" s="6">
        <f t="shared" si="1"/>
        <v>130000</v>
      </c>
      <c r="P14" s="6">
        <f t="shared" si="2"/>
        <v>130000</v>
      </c>
      <c r="Q14" s="14" t="s">
        <v>20</v>
      </c>
      <c r="R14" s="31">
        <v>45785</v>
      </c>
      <c r="S14" s="14" t="s">
        <v>313</v>
      </c>
    </row>
    <row r="15" spans="1:30" ht="101.5" x14ac:dyDescent="0.35">
      <c r="A15" s="33">
        <v>45775</v>
      </c>
      <c r="B15" s="14" t="s">
        <v>316</v>
      </c>
      <c r="C15" s="14" t="s">
        <v>317</v>
      </c>
      <c r="D15" s="14" t="s">
        <v>111</v>
      </c>
      <c r="E15" s="14" t="s">
        <v>318</v>
      </c>
      <c r="G15" s="6">
        <v>480000</v>
      </c>
      <c r="H15" s="1" t="s">
        <v>319</v>
      </c>
      <c r="I15" s="19">
        <v>50000</v>
      </c>
      <c r="J15" s="6">
        <v>91200</v>
      </c>
      <c r="K15" s="6"/>
      <c r="L15" s="14" t="s">
        <v>19</v>
      </c>
      <c r="M15" s="6">
        <f t="shared" si="0"/>
        <v>430000</v>
      </c>
      <c r="N15" s="14" t="s">
        <v>21</v>
      </c>
      <c r="O15" s="6">
        <f t="shared" si="1"/>
        <v>215000</v>
      </c>
      <c r="P15" s="6">
        <f t="shared" si="2"/>
        <v>306200</v>
      </c>
      <c r="Q15" s="14" t="s">
        <v>20</v>
      </c>
      <c r="R15" s="31">
        <v>45785</v>
      </c>
      <c r="S15" s="14" t="s">
        <v>313</v>
      </c>
    </row>
    <row r="16" spans="1:30" ht="58" x14ac:dyDescent="0.35">
      <c r="A16" s="33">
        <v>45775</v>
      </c>
      <c r="B16" s="14" t="s">
        <v>320</v>
      </c>
      <c r="C16" s="14"/>
      <c r="D16" s="14">
        <v>701</v>
      </c>
      <c r="E16" s="14" t="s">
        <v>321</v>
      </c>
      <c r="G16" s="6">
        <v>300000</v>
      </c>
      <c r="H16" s="1"/>
      <c r="I16" s="19"/>
      <c r="J16" s="6"/>
      <c r="K16" s="6">
        <v>19000</v>
      </c>
      <c r="L16" s="14" t="s">
        <v>26</v>
      </c>
      <c r="M16" s="6">
        <f t="shared" si="0"/>
        <v>281000</v>
      </c>
      <c r="N16" s="14" t="s">
        <v>21</v>
      </c>
      <c r="O16" s="6">
        <f t="shared" si="1"/>
        <v>140500</v>
      </c>
      <c r="P16" s="6">
        <f t="shared" si="2"/>
        <v>140500</v>
      </c>
      <c r="Q16" s="14" t="s">
        <v>20</v>
      </c>
      <c r="R16" s="31">
        <v>45779</v>
      </c>
      <c r="S16" s="14" t="s">
        <v>322</v>
      </c>
    </row>
    <row r="17" spans="1:19" ht="43.5" x14ac:dyDescent="0.35">
      <c r="A17" s="33">
        <v>45777</v>
      </c>
      <c r="B17" s="14" t="s">
        <v>233</v>
      </c>
      <c r="C17" s="14" t="s">
        <v>323</v>
      </c>
      <c r="D17" s="14" t="s">
        <v>107</v>
      </c>
      <c r="E17" s="14" t="s">
        <v>324</v>
      </c>
      <c r="G17" s="6">
        <v>460800</v>
      </c>
      <c r="H17" s="1" t="s">
        <v>325</v>
      </c>
      <c r="I17" s="19">
        <v>112000</v>
      </c>
      <c r="J17" s="6">
        <v>91200</v>
      </c>
      <c r="K17" s="6"/>
      <c r="L17" s="14" t="s">
        <v>19</v>
      </c>
      <c r="M17" s="6">
        <f t="shared" si="0"/>
        <v>348800</v>
      </c>
      <c r="N17" s="14" t="s">
        <v>21</v>
      </c>
      <c r="O17" s="6">
        <f t="shared" si="1"/>
        <v>174400</v>
      </c>
      <c r="P17" s="6">
        <f t="shared" si="2"/>
        <v>265600</v>
      </c>
      <c r="Q17" s="14" t="s">
        <v>20</v>
      </c>
      <c r="R17" s="31">
        <v>45779</v>
      </c>
      <c r="S17" s="14" t="s">
        <v>326</v>
      </c>
    </row>
    <row r="18" spans="1:19" x14ac:dyDescent="0.35">
      <c r="A18" s="33"/>
      <c r="B18" s="14"/>
      <c r="C18" s="14"/>
      <c r="D18" s="14"/>
      <c r="E18" s="14"/>
      <c r="G18" s="6"/>
      <c r="H18" s="1"/>
      <c r="I18" s="19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1:19" x14ac:dyDescent="0.35">
      <c r="A19" s="33"/>
      <c r="B19" s="14"/>
      <c r="C19" s="30"/>
      <c r="D19" s="14"/>
      <c r="E19" s="14"/>
      <c r="G19" s="6"/>
      <c r="H19" s="1"/>
      <c r="I19" s="19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1:19" x14ac:dyDescent="0.35">
      <c r="A20" s="33"/>
      <c r="B20" s="14"/>
      <c r="C20" s="14"/>
      <c r="D20" s="14"/>
      <c r="E20" s="14"/>
      <c r="G20" s="6"/>
      <c r="H20" s="1"/>
      <c r="I20" s="19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1:19" x14ac:dyDescent="0.35">
      <c r="A21" s="33"/>
      <c r="B21" s="14"/>
      <c r="C21" s="14"/>
      <c r="D21" s="14"/>
      <c r="E21" s="14"/>
      <c r="G21" s="6"/>
      <c r="H21" s="1"/>
      <c r="I21" s="19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1:19" x14ac:dyDescent="0.35">
      <c r="A22" s="33"/>
      <c r="B22" s="14"/>
      <c r="C22" s="14"/>
      <c r="D22" s="14"/>
      <c r="E22" s="14"/>
      <c r="G22" s="6"/>
      <c r="H22" s="1"/>
      <c r="I22" s="19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1:19" x14ac:dyDescent="0.35">
      <c r="A23" s="33"/>
      <c r="B23" s="14"/>
      <c r="C23" s="14"/>
      <c r="D23" s="14"/>
      <c r="E23" s="14"/>
      <c r="G23" s="6"/>
      <c r="H23" s="1"/>
      <c r="I23" s="19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1:19" x14ac:dyDescent="0.35">
      <c r="A24" s="33"/>
      <c r="B24" s="14"/>
      <c r="C24" s="14"/>
      <c r="D24" s="14"/>
      <c r="E24" s="14"/>
      <c r="G24" s="6"/>
      <c r="H24" s="1"/>
      <c r="I24" s="19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1:19" x14ac:dyDescent="0.35">
      <c r="A25" s="33"/>
      <c r="B25" s="14"/>
      <c r="C25" s="14"/>
      <c r="D25" s="14"/>
      <c r="E25" s="14"/>
      <c r="G25" s="6"/>
      <c r="H25" s="1"/>
      <c r="I25" s="19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1:19" x14ac:dyDescent="0.35">
      <c r="A26" s="33"/>
      <c r="B26" s="14"/>
      <c r="C26" s="14"/>
      <c r="D26" s="14"/>
      <c r="E26" s="14"/>
      <c r="G26" s="6"/>
      <c r="H26" s="1"/>
      <c r="I26" s="19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1:19" x14ac:dyDescent="0.35">
      <c r="A27" s="33"/>
      <c r="B27" s="14"/>
      <c r="C27" s="14"/>
      <c r="D27" s="14"/>
      <c r="E27" s="14"/>
      <c r="G27" s="6"/>
      <c r="H27" s="1"/>
      <c r="I27" s="19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1:19" x14ac:dyDescent="0.35">
      <c r="A28" s="33"/>
      <c r="B28" s="14"/>
      <c r="C28" s="14"/>
      <c r="D28" s="14"/>
      <c r="E28" s="14"/>
      <c r="G28" s="6"/>
      <c r="H28" s="1"/>
      <c r="I28" s="19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1:19" x14ac:dyDescent="0.35">
      <c r="A29" s="33"/>
      <c r="B29" s="14"/>
      <c r="C29" s="14"/>
      <c r="D29" s="14"/>
      <c r="E29" s="14"/>
      <c r="G29" s="6"/>
      <c r="H29" s="1"/>
      <c r="I29" s="19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1:19" x14ac:dyDescent="0.35">
      <c r="A30" s="33"/>
      <c r="B30" s="14"/>
      <c r="C30" s="14"/>
      <c r="D30" s="14"/>
      <c r="E30" s="14"/>
      <c r="G30" s="6"/>
      <c r="H30" s="1"/>
      <c r="I30" s="19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1:19" x14ac:dyDescent="0.35">
      <c r="A31" s="33"/>
      <c r="B31" s="14"/>
      <c r="C31" s="14"/>
      <c r="D31" s="14"/>
      <c r="E31" s="14"/>
      <c r="G31" s="6"/>
      <c r="H31" s="1"/>
      <c r="I31" s="19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1:19" x14ac:dyDescent="0.35">
      <c r="A32" s="33"/>
      <c r="B32" s="14"/>
      <c r="C32" s="14"/>
      <c r="D32" s="14"/>
      <c r="E32" s="14"/>
      <c r="G32" s="6"/>
      <c r="H32" s="1"/>
      <c r="I32" s="19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A33" s="33"/>
      <c r="B33" s="14"/>
      <c r="C33" s="14"/>
      <c r="D33" s="14"/>
      <c r="E33" s="14"/>
      <c r="G33" s="6"/>
      <c r="H33" s="1"/>
      <c r="I33" s="19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A34" s="33"/>
      <c r="B34" s="14"/>
      <c r="C34" s="14"/>
      <c r="D34" s="14"/>
      <c r="E34" s="14"/>
      <c r="G34" s="6"/>
      <c r="H34" s="1"/>
      <c r="I34" s="19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A35" s="33"/>
      <c r="B35" s="14"/>
      <c r="C35" s="14"/>
      <c r="D35" s="14"/>
      <c r="E35" s="14"/>
      <c r="G35" s="6"/>
      <c r="H35" s="1"/>
      <c r="I35" s="19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A36" s="33"/>
      <c r="B36" s="14"/>
      <c r="C36" s="14"/>
      <c r="D36" s="14"/>
      <c r="E36" s="14"/>
      <c r="G36" s="6"/>
      <c r="H36" s="1"/>
      <c r="I36" s="19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A37" s="33"/>
      <c r="B37" s="14"/>
      <c r="C37" s="14"/>
      <c r="D37" s="14"/>
      <c r="E37" s="14"/>
      <c r="G37" s="6"/>
      <c r="H37" s="1"/>
      <c r="I37" s="19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A38" s="33"/>
      <c r="B38" s="14"/>
      <c r="C38" s="14"/>
      <c r="D38" s="14"/>
      <c r="E38" s="14"/>
      <c r="G38" s="6"/>
      <c r="H38" s="1"/>
      <c r="I38" s="19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A39" s="33"/>
      <c r="B39" s="14"/>
      <c r="C39" s="14"/>
      <c r="D39" s="14"/>
      <c r="E39" s="14"/>
      <c r="G39" s="6"/>
      <c r="H39" s="1"/>
      <c r="I39" s="19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A40" s="33"/>
      <c r="B40" s="14"/>
      <c r="C40" s="14"/>
      <c r="D40" s="14"/>
      <c r="E40" s="14"/>
      <c r="G40" s="6"/>
      <c r="H40" s="1"/>
      <c r="I40" s="19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4" t="s">
        <v>120</v>
      </c>
      <c r="F41" s="13"/>
      <c r="S41" s="15">
        <f>SUBTOTAL(103,Tabla145[[NOTAS ]])</f>
        <v>14</v>
      </c>
    </row>
  </sheetData>
  <conditionalFormatting sqref="A2:S12 A13:R15 A16:S41">
    <cfRule type="expression" dxfId="395" priority="19" stopIfTrue="1">
      <formula>$Q2="YA RELACIONADO"</formula>
    </cfRule>
    <cfRule type="expression" dxfId="394" priority="20" stopIfTrue="1">
      <formula>$Q2="COTIZACIÓN"</formula>
    </cfRule>
    <cfRule type="expression" dxfId="393" priority="21" stopIfTrue="1">
      <formula>$Q2="NO PAGARON DOMICILIO"</formula>
    </cfRule>
    <cfRule type="expression" dxfId="392" priority="22" stopIfTrue="1">
      <formula>$Q2="NO SE COBRA DOMICILIO"</formula>
    </cfRule>
    <cfRule type="expression" dxfId="391" priority="23" stopIfTrue="1">
      <formula>$Q2="GARANTIA"</formula>
    </cfRule>
    <cfRule type="expression" dxfId="390" priority="24" stopIfTrue="1">
      <formula>$Q2="CANCELADO"</formula>
    </cfRule>
  </conditionalFormatting>
  <conditionalFormatting sqref="S13:S15">
    <cfRule type="expression" dxfId="389" priority="1" stopIfTrue="1">
      <formula>$Q13="YA RELACIONADO"</formula>
    </cfRule>
    <cfRule type="expression" dxfId="388" priority="2" stopIfTrue="1">
      <formula>$Q13="COTIZACIÓN"</formula>
    </cfRule>
    <cfRule type="expression" dxfId="387" priority="3" stopIfTrue="1">
      <formula>$Q13="NO PAGARON DOMICILIO"</formula>
    </cfRule>
    <cfRule type="expression" dxfId="386" priority="4" stopIfTrue="1">
      <formula>$Q13="NO SE COBRA DOMICILIO"</formula>
    </cfRule>
    <cfRule type="expression" dxfId="385" priority="5" stopIfTrue="1">
      <formula>$Q13="GARANTIA"</formula>
    </cfRule>
    <cfRule type="expression" dxfId="384" priority="6" stopIfTrue="1">
      <formula>$Q13="CANCELADO"</formula>
    </cfRule>
  </conditionalFormatting>
  <dataValidations count="3">
    <dataValidation type="list" allowBlank="1" showInputMessage="1" showErrorMessage="1" sqref="Q2:Q40" xr:uid="{AFCBBABE-D2FD-4534-AB35-D02EA75D5501}">
      <formula1>$AC$1:$AC$7</formula1>
    </dataValidation>
    <dataValidation type="list" allowBlank="1" showInputMessage="1" showErrorMessage="1" sqref="L2:L40" xr:uid="{0D0CAA26-5371-401D-99CD-19B9708E52AA}">
      <formula1>$AB$1:$AB$2</formula1>
    </dataValidation>
    <dataValidation type="list" allowBlank="1" showInputMessage="1" showErrorMessage="1" sqref="N2:N40" xr:uid="{19B56287-AFE0-4011-966A-A2F11F98621D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F89E-3987-4BFB-8189-1E6166B306D4}">
  <sheetPr codeName="Hoja5">
    <tabColor rgb="FFC00000"/>
  </sheetPr>
  <dimension ref="A1:AD41"/>
  <sheetViews>
    <sheetView topLeftCell="A13" zoomScale="76" zoomScaleNormal="100" workbookViewId="0">
      <selection activeCell="A17" sqref="A17"/>
    </sheetView>
  </sheetViews>
  <sheetFormatPr baseColWidth="10" defaultColWidth="10.7265625" defaultRowHeight="14.5" x14ac:dyDescent="0.35"/>
  <cols>
    <col min="1" max="1" width="28.26953125" style="33" customWidth="1"/>
    <col min="2" max="2" width="22.453125" style="15" customWidth="1"/>
    <col min="3" max="3" width="21.54296875" style="15" customWidth="1"/>
    <col min="4" max="4" width="18.54296875" customWidth="1"/>
    <col min="5" max="5" width="34.7265625" customWidth="1"/>
    <col min="6" max="6" width="17.08984375" style="35" customWidth="1"/>
    <col min="7" max="7" width="16.36328125" style="38" customWidth="1"/>
    <col min="8" max="8" width="39.54296875" customWidth="1"/>
    <col min="9" max="9" width="19.26953125" style="26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2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33" t="s">
        <v>0</v>
      </c>
      <c r="B1" s="14" t="s">
        <v>1</v>
      </c>
      <c r="C1" s="14" t="s">
        <v>2</v>
      </c>
      <c r="D1" s="1" t="s">
        <v>3</v>
      </c>
      <c r="E1" s="1" t="s">
        <v>4</v>
      </c>
      <c r="F1" s="35" t="s">
        <v>5</v>
      </c>
      <c r="G1" s="6" t="s">
        <v>6</v>
      </c>
      <c r="H1" s="1" t="s">
        <v>7</v>
      </c>
      <c r="I1" s="24" t="s">
        <v>8</v>
      </c>
      <c r="J1" s="6" t="s">
        <v>9</v>
      </c>
      <c r="K1" s="6" t="s">
        <v>10</v>
      </c>
      <c r="L1" s="1" t="s">
        <v>273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31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33">
        <v>45779</v>
      </c>
      <c r="B2" s="14" t="s">
        <v>327</v>
      </c>
      <c r="C2" s="14" t="s">
        <v>328</v>
      </c>
      <c r="D2" s="1" t="s">
        <v>329</v>
      </c>
      <c r="E2" s="14" t="s">
        <v>330</v>
      </c>
      <c r="F2" s="36"/>
      <c r="G2" s="6">
        <v>569000</v>
      </c>
      <c r="H2" s="14" t="s">
        <v>331</v>
      </c>
      <c r="I2" s="24">
        <v>49000</v>
      </c>
      <c r="J2" s="6"/>
      <c r="K2" s="6"/>
      <c r="L2" s="14" t="s">
        <v>19</v>
      </c>
      <c r="M2" s="6">
        <f t="shared" ref="M2:M40" si="0">(F2+G2-I2-K2)</f>
        <v>520000</v>
      </c>
      <c r="N2" s="14" t="s">
        <v>29</v>
      </c>
      <c r="O2" s="6">
        <f t="shared" ref="O2:O40" si="1">IF(N2="X25%",M2*0.25,IF(N2="X50%",M2/2,""))</f>
        <v>130000</v>
      </c>
      <c r="P2" s="6">
        <f t="shared" ref="P2:P40" si="2">(M2/2+J2)</f>
        <v>260000</v>
      </c>
      <c r="Q2" s="14" t="s">
        <v>20</v>
      </c>
      <c r="R2" s="31">
        <v>45799</v>
      </c>
      <c r="S2" s="14" t="s">
        <v>332</v>
      </c>
      <c r="AB2" s="1" t="s">
        <v>26</v>
      </c>
      <c r="AC2" s="14" t="s">
        <v>28</v>
      </c>
      <c r="AD2" s="14" t="s">
        <v>29</v>
      </c>
    </row>
    <row r="3" spans="1:30" ht="101.5" x14ac:dyDescent="0.35">
      <c r="A3" s="33">
        <v>45782</v>
      </c>
      <c r="B3" s="14" t="s">
        <v>333</v>
      </c>
      <c r="C3" s="14"/>
      <c r="D3" s="1"/>
      <c r="E3" s="14" t="s">
        <v>334</v>
      </c>
      <c r="F3" s="36"/>
      <c r="G3" s="6">
        <v>65000</v>
      </c>
      <c r="H3" s="14" t="s">
        <v>335</v>
      </c>
      <c r="I3" s="24">
        <v>1500</v>
      </c>
      <c r="J3" s="6"/>
      <c r="K3" s="6"/>
      <c r="L3" s="14" t="s">
        <v>26</v>
      </c>
      <c r="M3" s="6">
        <f t="shared" si="0"/>
        <v>63500</v>
      </c>
      <c r="N3" s="14" t="s">
        <v>21</v>
      </c>
      <c r="O3" s="6">
        <f t="shared" si="1"/>
        <v>31750</v>
      </c>
      <c r="P3" s="6">
        <f t="shared" si="2"/>
        <v>31750</v>
      </c>
      <c r="Q3" s="14" t="s">
        <v>20</v>
      </c>
      <c r="R3" s="31">
        <v>45785</v>
      </c>
      <c r="S3" s="14" t="s">
        <v>313</v>
      </c>
      <c r="AC3" s="14" t="s">
        <v>33</v>
      </c>
    </row>
    <row r="4" spans="1:30" ht="101.5" x14ac:dyDescent="0.35">
      <c r="A4" s="33">
        <v>45782</v>
      </c>
      <c r="B4" s="14" t="s">
        <v>336</v>
      </c>
      <c r="C4" s="14" t="s">
        <v>337</v>
      </c>
      <c r="D4" s="1" t="s">
        <v>338</v>
      </c>
      <c r="E4" s="14" t="s">
        <v>131</v>
      </c>
      <c r="F4" s="36">
        <v>60000</v>
      </c>
      <c r="G4" s="6"/>
      <c r="H4" s="14" t="s">
        <v>339</v>
      </c>
      <c r="I4" s="24"/>
      <c r="J4" s="6">
        <v>11400</v>
      </c>
      <c r="K4" s="6"/>
      <c r="L4" s="14" t="s">
        <v>26</v>
      </c>
      <c r="M4" s="6">
        <f t="shared" si="0"/>
        <v>60000</v>
      </c>
      <c r="N4" s="14" t="s">
        <v>21</v>
      </c>
      <c r="O4" s="6">
        <f t="shared" si="1"/>
        <v>30000</v>
      </c>
      <c r="P4" s="6">
        <f t="shared" si="2"/>
        <v>41400</v>
      </c>
      <c r="Q4" s="14" t="s">
        <v>20</v>
      </c>
      <c r="R4" s="31">
        <v>45785</v>
      </c>
      <c r="S4" s="14" t="s">
        <v>313</v>
      </c>
      <c r="AC4" s="14" t="s">
        <v>35</v>
      </c>
    </row>
    <row r="5" spans="1:30" ht="101.5" x14ac:dyDescent="0.35">
      <c r="A5" s="33">
        <v>45783</v>
      </c>
      <c r="B5" s="14" t="s">
        <v>340</v>
      </c>
      <c r="C5" s="14" t="s">
        <v>341</v>
      </c>
      <c r="D5" s="1" t="s">
        <v>31</v>
      </c>
      <c r="E5" s="14" t="s">
        <v>342</v>
      </c>
      <c r="F5" s="36">
        <v>120000</v>
      </c>
      <c r="G5" s="6"/>
      <c r="H5" s="14"/>
      <c r="I5" s="24"/>
      <c r="J5" s="6"/>
      <c r="K5" s="6"/>
      <c r="L5" s="14" t="s">
        <v>26</v>
      </c>
      <c r="M5" s="6">
        <f t="shared" si="0"/>
        <v>120000</v>
      </c>
      <c r="N5" s="14" t="s">
        <v>21</v>
      </c>
      <c r="O5" s="6">
        <f t="shared" si="1"/>
        <v>60000</v>
      </c>
      <c r="P5" s="6">
        <f t="shared" si="2"/>
        <v>60000</v>
      </c>
      <c r="Q5" s="14" t="s">
        <v>20</v>
      </c>
      <c r="R5" s="31">
        <v>45785</v>
      </c>
      <c r="S5" s="14" t="s">
        <v>313</v>
      </c>
      <c r="AC5" s="14" t="s">
        <v>39</v>
      </c>
    </row>
    <row r="6" spans="1:30" ht="29" x14ac:dyDescent="0.35">
      <c r="A6" s="33">
        <v>45785</v>
      </c>
      <c r="B6" s="14" t="s">
        <v>343</v>
      </c>
      <c r="C6" s="14" t="s">
        <v>344</v>
      </c>
      <c r="D6" s="1" t="s">
        <v>329</v>
      </c>
      <c r="E6" s="14" t="s">
        <v>345</v>
      </c>
      <c r="F6" s="36"/>
      <c r="G6" s="6">
        <v>160000</v>
      </c>
      <c r="H6" s="14"/>
      <c r="I6" s="24"/>
      <c r="J6" s="6"/>
      <c r="K6" s="6"/>
      <c r="L6" s="14" t="s">
        <v>26</v>
      </c>
      <c r="M6" s="6">
        <f t="shared" si="0"/>
        <v>160000</v>
      </c>
      <c r="N6" s="14" t="s">
        <v>21</v>
      </c>
      <c r="O6" s="6">
        <f t="shared" si="1"/>
        <v>80000</v>
      </c>
      <c r="P6" s="6">
        <f t="shared" si="2"/>
        <v>80000</v>
      </c>
      <c r="Q6" s="14" t="s">
        <v>20</v>
      </c>
      <c r="R6" s="31">
        <v>45785</v>
      </c>
      <c r="S6" s="14" t="s">
        <v>346</v>
      </c>
      <c r="AC6" s="14" t="s">
        <v>45</v>
      </c>
    </row>
    <row r="7" spans="1:30" ht="43.5" x14ac:dyDescent="0.35">
      <c r="A7" s="33">
        <v>45789</v>
      </c>
      <c r="B7" s="14" t="s">
        <v>347</v>
      </c>
      <c r="C7" s="14" t="s">
        <v>348</v>
      </c>
      <c r="D7" s="1" t="s">
        <v>329</v>
      </c>
      <c r="E7" s="14" t="s">
        <v>349</v>
      </c>
      <c r="F7" s="36"/>
      <c r="G7" s="6">
        <v>580000</v>
      </c>
      <c r="H7" s="14" t="s">
        <v>350</v>
      </c>
      <c r="I7" s="24">
        <v>117000</v>
      </c>
      <c r="J7" s="6">
        <v>110200</v>
      </c>
      <c r="K7" s="6"/>
      <c r="L7" s="14" t="s">
        <v>19</v>
      </c>
      <c r="M7" s="6">
        <f t="shared" si="0"/>
        <v>463000</v>
      </c>
      <c r="N7" s="14" t="s">
        <v>21</v>
      </c>
      <c r="O7" s="6">
        <f t="shared" si="1"/>
        <v>231500</v>
      </c>
      <c r="P7" s="6">
        <f t="shared" si="2"/>
        <v>341700</v>
      </c>
      <c r="Q7" s="14" t="s">
        <v>20</v>
      </c>
      <c r="R7" s="31">
        <v>45790</v>
      </c>
      <c r="S7" s="14" t="s">
        <v>351</v>
      </c>
      <c r="AC7" s="14" t="s">
        <v>50</v>
      </c>
    </row>
    <row r="8" spans="1:30" ht="43.5" x14ac:dyDescent="0.35">
      <c r="A8" s="33">
        <v>45790</v>
      </c>
      <c r="B8" s="14" t="s">
        <v>352</v>
      </c>
      <c r="C8" s="14" t="s">
        <v>353</v>
      </c>
      <c r="D8" s="1" t="s">
        <v>220</v>
      </c>
      <c r="E8" s="14" t="s">
        <v>354</v>
      </c>
      <c r="F8" s="36"/>
      <c r="G8" s="6"/>
      <c r="H8" s="14"/>
      <c r="I8" s="24"/>
      <c r="J8" s="6"/>
      <c r="K8" s="6"/>
      <c r="L8" s="14" t="s">
        <v>19</v>
      </c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50</v>
      </c>
      <c r="R8" s="31"/>
      <c r="S8" s="14"/>
    </row>
    <row r="9" spans="1:30" ht="29" x14ac:dyDescent="0.35">
      <c r="A9" s="33">
        <v>45791</v>
      </c>
      <c r="B9" s="14" t="s">
        <v>355</v>
      </c>
      <c r="C9" s="14" t="s">
        <v>356</v>
      </c>
      <c r="D9" s="1" t="s">
        <v>220</v>
      </c>
      <c r="E9" s="14" t="s">
        <v>357</v>
      </c>
      <c r="F9" s="36">
        <v>90000</v>
      </c>
      <c r="G9" s="6"/>
      <c r="H9" s="14"/>
      <c r="I9" s="24"/>
      <c r="J9" s="6"/>
      <c r="K9" s="6"/>
      <c r="L9" s="14" t="s">
        <v>19</v>
      </c>
      <c r="M9" s="6">
        <f t="shared" si="0"/>
        <v>90000</v>
      </c>
      <c r="N9" s="14" t="s">
        <v>21</v>
      </c>
      <c r="O9" s="6">
        <f t="shared" si="1"/>
        <v>45000</v>
      </c>
      <c r="P9" s="6">
        <f t="shared" si="2"/>
        <v>45000</v>
      </c>
      <c r="Q9" s="14" t="s">
        <v>50</v>
      </c>
      <c r="R9" s="31"/>
      <c r="S9" s="14"/>
    </row>
    <row r="10" spans="1:30" ht="58" x14ac:dyDescent="0.35">
      <c r="A10" s="33">
        <v>45791</v>
      </c>
      <c r="B10" s="14" t="s">
        <v>358</v>
      </c>
      <c r="C10" s="14" t="s">
        <v>359</v>
      </c>
      <c r="D10" s="1" t="s">
        <v>220</v>
      </c>
      <c r="E10" s="14" t="s">
        <v>360</v>
      </c>
      <c r="F10" s="36"/>
      <c r="G10" s="6">
        <v>1747200</v>
      </c>
      <c r="H10" s="14" t="s">
        <v>361</v>
      </c>
      <c r="I10" s="24">
        <v>795000</v>
      </c>
      <c r="J10" s="6"/>
      <c r="K10" s="6"/>
      <c r="L10" s="14" t="s">
        <v>19</v>
      </c>
      <c r="M10" s="6">
        <f t="shared" si="0"/>
        <v>952200</v>
      </c>
      <c r="N10" s="14" t="s">
        <v>29</v>
      </c>
      <c r="O10" s="6">
        <f t="shared" si="1"/>
        <v>238050</v>
      </c>
      <c r="P10" s="6">
        <f t="shared" si="2"/>
        <v>476100</v>
      </c>
      <c r="Q10" s="14" t="s">
        <v>20</v>
      </c>
      <c r="R10" s="31">
        <v>45803</v>
      </c>
      <c r="S10" s="14" t="s">
        <v>362</v>
      </c>
    </row>
    <row r="11" spans="1:30" ht="58" x14ac:dyDescent="0.35">
      <c r="A11" s="33">
        <v>45798</v>
      </c>
      <c r="B11" s="14" t="s">
        <v>363</v>
      </c>
      <c r="C11" s="14" t="s">
        <v>364</v>
      </c>
      <c r="D11" s="1" t="s">
        <v>329</v>
      </c>
      <c r="E11" s="14" t="s">
        <v>365</v>
      </c>
      <c r="F11" s="36"/>
      <c r="G11" s="6">
        <v>1350000</v>
      </c>
      <c r="H11" s="14" t="s">
        <v>366</v>
      </c>
      <c r="I11" s="24">
        <v>728000</v>
      </c>
      <c r="J11" s="6"/>
      <c r="K11" s="6"/>
      <c r="L11" s="14" t="s">
        <v>19</v>
      </c>
      <c r="M11" s="6">
        <f t="shared" si="0"/>
        <v>622000</v>
      </c>
      <c r="N11" s="14" t="s">
        <v>29</v>
      </c>
      <c r="O11" s="6">
        <f t="shared" si="1"/>
        <v>155500</v>
      </c>
      <c r="P11" s="6">
        <f t="shared" si="2"/>
        <v>311000</v>
      </c>
      <c r="Q11" s="14" t="s">
        <v>20</v>
      </c>
      <c r="R11" s="31">
        <v>45819</v>
      </c>
      <c r="S11" s="14" t="s">
        <v>367</v>
      </c>
    </row>
    <row r="12" spans="1:30" ht="29" x14ac:dyDescent="0.35">
      <c r="A12" s="33">
        <v>45799</v>
      </c>
      <c r="B12" s="14" t="s">
        <v>368</v>
      </c>
      <c r="C12" s="14" t="s">
        <v>369</v>
      </c>
      <c r="D12" s="1" t="s">
        <v>329</v>
      </c>
      <c r="E12" s="14" t="s">
        <v>370</v>
      </c>
      <c r="F12" s="36"/>
      <c r="G12" s="6">
        <v>360000</v>
      </c>
      <c r="H12" s="14"/>
      <c r="I12" s="24"/>
      <c r="J12" s="6"/>
      <c r="K12" s="6"/>
      <c r="L12" s="14" t="s">
        <v>19</v>
      </c>
      <c r="M12" s="6">
        <f t="shared" si="0"/>
        <v>360000</v>
      </c>
      <c r="N12" s="14" t="s">
        <v>21</v>
      </c>
      <c r="O12" s="6">
        <f t="shared" si="1"/>
        <v>180000</v>
      </c>
      <c r="P12" s="6">
        <f t="shared" si="2"/>
        <v>180000</v>
      </c>
      <c r="Q12" s="14" t="s">
        <v>20</v>
      </c>
      <c r="R12" s="31">
        <v>45799</v>
      </c>
      <c r="S12" s="14" t="s">
        <v>371</v>
      </c>
    </row>
    <row r="13" spans="1:30" ht="29" x14ac:dyDescent="0.35">
      <c r="A13" s="33">
        <v>45803</v>
      </c>
      <c r="B13" s="14" t="s">
        <v>372</v>
      </c>
      <c r="C13" s="14" t="s">
        <v>373</v>
      </c>
      <c r="D13" s="1" t="s">
        <v>31</v>
      </c>
      <c r="E13" s="14" t="s">
        <v>374</v>
      </c>
      <c r="F13" s="36">
        <v>90000</v>
      </c>
      <c r="G13" s="6"/>
      <c r="H13" s="14"/>
      <c r="I13" s="24"/>
      <c r="J13" s="6"/>
      <c r="K13" s="6"/>
      <c r="L13" s="14" t="s">
        <v>26</v>
      </c>
      <c r="M13" s="6">
        <f t="shared" si="0"/>
        <v>90000</v>
      </c>
      <c r="N13" s="14" t="s">
        <v>21</v>
      </c>
      <c r="O13" s="6">
        <f t="shared" si="1"/>
        <v>45000</v>
      </c>
      <c r="P13" s="6">
        <f t="shared" si="2"/>
        <v>45000</v>
      </c>
      <c r="Q13" s="14" t="s">
        <v>20</v>
      </c>
      <c r="R13" s="31">
        <v>45804</v>
      </c>
      <c r="S13" s="14" t="s">
        <v>375</v>
      </c>
    </row>
    <row r="14" spans="1:30" x14ac:dyDescent="0.35">
      <c r="A14" s="33">
        <v>45804</v>
      </c>
      <c r="B14" s="14" t="s">
        <v>363</v>
      </c>
      <c r="C14" s="14" t="s">
        <v>364</v>
      </c>
      <c r="D14" s="1" t="s">
        <v>329</v>
      </c>
      <c r="E14" s="14" t="s">
        <v>376</v>
      </c>
      <c r="F14" s="36"/>
      <c r="G14" s="6"/>
      <c r="H14" s="14"/>
      <c r="I14" s="24"/>
      <c r="J14" s="6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 t="s">
        <v>45</v>
      </c>
      <c r="R14" s="31"/>
      <c r="S14" s="14"/>
    </row>
    <row r="15" spans="1:30" x14ac:dyDescent="0.35">
      <c r="A15" s="33">
        <v>45804</v>
      </c>
      <c r="B15" s="14" t="s">
        <v>377</v>
      </c>
      <c r="C15" s="14" t="s">
        <v>378</v>
      </c>
      <c r="D15" s="1" t="s">
        <v>31</v>
      </c>
      <c r="E15" s="14" t="s">
        <v>379</v>
      </c>
      <c r="F15" s="36">
        <v>80000</v>
      </c>
      <c r="G15" s="6"/>
      <c r="H15" s="14"/>
      <c r="I15" s="24"/>
      <c r="J15" s="6"/>
      <c r="K15" s="6"/>
      <c r="L15" s="14" t="s">
        <v>26</v>
      </c>
      <c r="M15" s="6">
        <f t="shared" si="0"/>
        <v>80000</v>
      </c>
      <c r="N15" s="14" t="s">
        <v>21</v>
      </c>
      <c r="O15" s="6">
        <f t="shared" si="1"/>
        <v>40000</v>
      </c>
      <c r="P15" s="6">
        <f t="shared" si="2"/>
        <v>40000</v>
      </c>
      <c r="Q15" s="14" t="s">
        <v>20</v>
      </c>
      <c r="R15" s="31">
        <v>45804</v>
      </c>
      <c r="S15" s="14" t="s">
        <v>375</v>
      </c>
    </row>
    <row r="16" spans="1:30" x14ac:dyDescent="0.35">
      <c r="A16" s="33">
        <v>45807</v>
      </c>
      <c r="B16" s="14" t="s">
        <v>380</v>
      </c>
      <c r="C16" s="14" t="s">
        <v>381</v>
      </c>
      <c r="D16" s="1" t="s">
        <v>382</v>
      </c>
      <c r="E16" s="14" t="s">
        <v>383</v>
      </c>
      <c r="F16" s="36"/>
      <c r="G16" s="6">
        <v>180000</v>
      </c>
      <c r="H16" s="14"/>
      <c r="I16" s="24"/>
      <c r="J16" s="6"/>
      <c r="K16" s="6"/>
      <c r="L16" s="14" t="s">
        <v>26</v>
      </c>
      <c r="M16" s="6">
        <f t="shared" si="0"/>
        <v>180000</v>
      </c>
      <c r="N16" s="14" t="s">
        <v>21</v>
      </c>
      <c r="O16" s="6">
        <f t="shared" si="1"/>
        <v>90000</v>
      </c>
      <c r="P16" s="6">
        <f t="shared" si="2"/>
        <v>90000</v>
      </c>
      <c r="Q16" s="14"/>
      <c r="R16" s="31"/>
      <c r="S16" s="14"/>
    </row>
    <row r="17" spans="2:19" x14ac:dyDescent="0.35">
      <c r="B17" s="14"/>
      <c r="C17" s="14"/>
      <c r="D17" s="1"/>
      <c r="E17" s="14"/>
      <c r="F17" s="36"/>
      <c r="G17" s="6"/>
      <c r="H17" s="14"/>
      <c r="I17" s="24"/>
      <c r="J17" s="6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31"/>
      <c r="S17" s="14"/>
    </row>
    <row r="18" spans="2:19" x14ac:dyDescent="0.35">
      <c r="B18" s="14"/>
      <c r="C18" s="14"/>
      <c r="D18" s="1"/>
      <c r="E18" s="14"/>
      <c r="F18" s="36"/>
      <c r="G18" s="6"/>
      <c r="H18" s="14"/>
      <c r="I18" s="24"/>
      <c r="J18" s="6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31"/>
      <c r="S18" s="14"/>
    </row>
    <row r="19" spans="2:19" x14ac:dyDescent="0.35">
      <c r="B19" s="14"/>
      <c r="C19" s="14"/>
      <c r="D19" s="1"/>
      <c r="E19" s="14"/>
      <c r="F19" s="36"/>
      <c r="G19" s="6"/>
      <c r="H19" s="14"/>
      <c r="I19" s="24"/>
      <c r="J19" s="6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31"/>
      <c r="S19" s="14"/>
    </row>
    <row r="20" spans="2:19" x14ac:dyDescent="0.35">
      <c r="B20" s="14"/>
      <c r="C20" s="14"/>
      <c r="D20" s="1"/>
      <c r="E20" s="14"/>
      <c r="F20" s="36"/>
      <c r="G20" s="6"/>
      <c r="H20" s="14"/>
      <c r="I20" s="24"/>
      <c r="J20" s="6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31"/>
      <c r="S20" s="14"/>
    </row>
    <row r="21" spans="2:19" x14ac:dyDescent="0.35">
      <c r="B21" s="14"/>
      <c r="C21" s="14"/>
      <c r="D21" s="1"/>
      <c r="E21" s="14"/>
      <c r="F21" s="36"/>
      <c r="G21" s="6"/>
      <c r="H21" s="14"/>
      <c r="I21" s="24"/>
      <c r="J21" s="6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31"/>
      <c r="S21" s="14"/>
    </row>
    <row r="22" spans="2:19" x14ac:dyDescent="0.35">
      <c r="B22" s="14"/>
      <c r="C22" s="14"/>
      <c r="D22" s="1"/>
      <c r="E22" s="14"/>
      <c r="F22" s="36"/>
      <c r="G22" s="6"/>
      <c r="H22" s="14"/>
      <c r="I22" s="24"/>
      <c r="J22" s="6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31"/>
      <c r="S22" s="14"/>
    </row>
    <row r="23" spans="2:19" x14ac:dyDescent="0.35">
      <c r="B23" s="14"/>
      <c r="C23" s="14"/>
      <c r="D23" s="1"/>
      <c r="E23" s="14"/>
      <c r="F23" s="36"/>
      <c r="G23" s="6"/>
      <c r="H23" s="14"/>
      <c r="I23" s="24"/>
      <c r="J23" s="6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31"/>
      <c r="S23" s="14"/>
    </row>
    <row r="24" spans="2:19" x14ac:dyDescent="0.35">
      <c r="B24" s="14"/>
      <c r="C24" s="14"/>
      <c r="D24" s="1"/>
      <c r="E24" s="14"/>
      <c r="F24" s="36"/>
      <c r="G24" s="6"/>
      <c r="H24" s="14"/>
      <c r="I24" s="24"/>
      <c r="J24" s="6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31"/>
      <c r="S24" s="14"/>
    </row>
    <row r="25" spans="2:19" x14ac:dyDescent="0.35">
      <c r="B25" s="14"/>
      <c r="C25" s="14"/>
      <c r="D25" s="1"/>
      <c r="E25" s="14"/>
      <c r="F25" s="36"/>
      <c r="G25" s="6"/>
      <c r="H25" s="14"/>
      <c r="I25" s="24"/>
      <c r="J25" s="6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31"/>
      <c r="S25" s="14"/>
    </row>
    <row r="26" spans="2:19" x14ac:dyDescent="0.35">
      <c r="B26" s="14"/>
      <c r="C26" s="14"/>
      <c r="D26" s="1"/>
      <c r="E26" s="14"/>
      <c r="F26" s="36"/>
      <c r="G26" s="6"/>
      <c r="H26" s="14"/>
      <c r="I26" s="24"/>
      <c r="J26" s="6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31"/>
      <c r="S26" s="14"/>
    </row>
    <row r="27" spans="2:19" x14ac:dyDescent="0.35">
      <c r="B27" s="14"/>
      <c r="C27" s="14"/>
      <c r="D27" s="1"/>
      <c r="E27" s="14"/>
      <c r="F27" s="36"/>
      <c r="G27" s="6"/>
      <c r="H27" s="14"/>
      <c r="I27" s="24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31"/>
      <c r="S27" s="14"/>
    </row>
    <row r="28" spans="2:19" x14ac:dyDescent="0.35">
      <c r="B28" s="14"/>
      <c r="C28" s="14"/>
      <c r="D28" s="1"/>
      <c r="E28" s="14"/>
      <c r="F28" s="36"/>
      <c r="G28" s="6"/>
      <c r="H28" s="14"/>
      <c r="I28" s="24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31"/>
      <c r="S28" s="14"/>
    </row>
    <row r="29" spans="2:19" x14ac:dyDescent="0.35">
      <c r="B29" s="14"/>
      <c r="C29" s="14"/>
      <c r="D29" s="1"/>
      <c r="E29" s="14"/>
      <c r="F29" s="36"/>
      <c r="G29" s="6"/>
      <c r="H29" s="14"/>
      <c r="I29" s="24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31"/>
      <c r="S29" s="14"/>
    </row>
    <row r="30" spans="2:19" x14ac:dyDescent="0.35">
      <c r="B30" s="14"/>
      <c r="C30" s="14"/>
      <c r="D30" s="1"/>
      <c r="E30" s="14"/>
      <c r="F30" s="36"/>
      <c r="G30" s="6"/>
      <c r="H30" s="14"/>
      <c r="I30" s="24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31"/>
      <c r="S30" s="14"/>
    </row>
    <row r="31" spans="2:19" x14ac:dyDescent="0.35">
      <c r="B31" s="14"/>
      <c r="C31" s="14"/>
      <c r="D31" s="1"/>
      <c r="E31" s="14"/>
      <c r="F31" s="36"/>
      <c r="G31" s="6"/>
      <c r="H31" s="14"/>
      <c r="I31" s="24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31"/>
      <c r="S31" s="14"/>
    </row>
    <row r="32" spans="2:19" x14ac:dyDescent="0.35">
      <c r="B32" s="14"/>
      <c r="C32" s="14"/>
      <c r="D32" s="1"/>
      <c r="E32" s="14"/>
      <c r="F32" s="36"/>
      <c r="G32" s="6"/>
      <c r="H32" s="14"/>
      <c r="I32" s="24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31"/>
      <c r="S32" s="14"/>
    </row>
    <row r="33" spans="1:19" x14ac:dyDescent="0.35">
      <c r="B33" s="14"/>
      <c r="C33" s="14"/>
      <c r="D33" s="1"/>
      <c r="E33" s="14"/>
      <c r="F33" s="36"/>
      <c r="G33" s="6"/>
      <c r="H33" s="14"/>
      <c r="I33" s="24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31"/>
      <c r="S33" s="14"/>
    </row>
    <row r="34" spans="1:19" x14ac:dyDescent="0.35">
      <c r="B34" s="14"/>
      <c r="C34" s="14"/>
      <c r="D34" s="1"/>
      <c r="E34" s="14"/>
      <c r="F34" s="36"/>
      <c r="G34" s="6"/>
      <c r="H34" s="14"/>
      <c r="I34" s="24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31"/>
      <c r="S34" s="14"/>
    </row>
    <row r="35" spans="1:19" x14ac:dyDescent="0.35">
      <c r="B35" s="14"/>
      <c r="C35" s="14"/>
      <c r="D35" s="1"/>
      <c r="E35" s="14"/>
      <c r="F35" s="36"/>
      <c r="G35" s="6"/>
      <c r="H35" s="14"/>
      <c r="I35" s="24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31"/>
      <c r="S35" s="14"/>
    </row>
    <row r="36" spans="1:19" x14ac:dyDescent="0.35">
      <c r="B36" s="14"/>
      <c r="C36" s="14"/>
      <c r="D36" s="1"/>
      <c r="E36" s="14"/>
      <c r="F36" s="36"/>
      <c r="G36" s="6"/>
      <c r="H36" s="14"/>
      <c r="I36" s="24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31"/>
      <c r="S36" s="14"/>
    </row>
    <row r="37" spans="1:19" x14ac:dyDescent="0.35">
      <c r="B37" s="14"/>
      <c r="C37" s="14"/>
      <c r="D37" s="1"/>
      <c r="E37" s="14"/>
      <c r="F37" s="36"/>
      <c r="G37" s="6"/>
      <c r="H37" s="14"/>
      <c r="I37" s="24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31"/>
      <c r="S37" s="14"/>
    </row>
    <row r="38" spans="1:19" x14ac:dyDescent="0.35">
      <c r="B38" s="14"/>
      <c r="C38" s="14"/>
      <c r="D38" s="1"/>
      <c r="E38" s="14"/>
      <c r="F38" s="36"/>
      <c r="G38" s="6"/>
      <c r="H38" s="14"/>
      <c r="I38" s="24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31"/>
      <c r="S38" s="14"/>
    </row>
    <row r="39" spans="1:19" x14ac:dyDescent="0.35">
      <c r="B39" s="14"/>
      <c r="C39" s="14"/>
      <c r="D39" s="1"/>
      <c r="E39" s="14"/>
      <c r="F39" s="36"/>
      <c r="G39" s="6"/>
      <c r="H39" s="14"/>
      <c r="I39" s="24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31"/>
      <c r="S39" s="14"/>
    </row>
    <row r="40" spans="1:19" x14ac:dyDescent="0.35">
      <c r="B40" s="14"/>
      <c r="C40" s="14"/>
      <c r="D40" s="1"/>
      <c r="E40" s="14"/>
      <c r="F40" s="36"/>
      <c r="G40" s="6"/>
      <c r="H40" s="14"/>
      <c r="I40" s="24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31"/>
      <c r="S40" s="14"/>
    </row>
    <row r="41" spans="1:19" x14ac:dyDescent="0.35">
      <c r="A41" s="33" t="s">
        <v>120</v>
      </c>
      <c r="E41" s="15"/>
      <c r="F41" s="37"/>
      <c r="G41" s="6"/>
      <c r="S41" s="15">
        <f>SUBTOTAL(103,Tabla1456[[NOTAS ]])</f>
        <v>11</v>
      </c>
    </row>
  </sheetData>
  <conditionalFormatting sqref="A2">
    <cfRule type="expression" dxfId="345" priority="36" stopIfTrue="1">
      <formula>$Q2="CANCELADO"</formula>
    </cfRule>
    <cfRule type="expression" dxfId="344" priority="35" stopIfTrue="1">
      <formula>$Q2="GARANTIA"</formula>
    </cfRule>
    <cfRule type="expression" dxfId="343" priority="34" stopIfTrue="1">
      <formula>$Q2="NO SE COBRA DOMICILIO"</formula>
    </cfRule>
    <cfRule type="expression" dxfId="342" priority="33" stopIfTrue="1">
      <formula>$Q2="NO PAGARON DOMICILIO"</formula>
    </cfRule>
    <cfRule type="expression" dxfId="341" priority="32" stopIfTrue="1">
      <formula>$Q2="COTIZACIÓN"</formula>
    </cfRule>
    <cfRule type="expression" dxfId="340" priority="31" stopIfTrue="1">
      <formula>$Q2="YA RELACIONADO"</formula>
    </cfRule>
  </conditionalFormatting>
  <conditionalFormatting sqref="B2">
    <cfRule type="expression" dxfId="339" priority="19" stopIfTrue="1">
      <formula>$Q2="YA RELACIONADO"</formula>
    </cfRule>
    <cfRule type="expression" dxfId="338" priority="24" stopIfTrue="1">
      <formula>$Q2="CANCELADO"</formula>
    </cfRule>
    <cfRule type="expression" dxfId="337" priority="23" stopIfTrue="1">
      <formula>$Q2="GARANTIA"</formula>
    </cfRule>
    <cfRule type="expression" dxfId="336" priority="22" stopIfTrue="1">
      <formula>$Q2="NO SE COBRA DOMICILIO"</formula>
    </cfRule>
    <cfRule type="expression" dxfId="335" priority="21" stopIfTrue="1">
      <formula>$Q2="NO PAGARON DOMICILIO"</formula>
    </cfRule>
    <cfRule type="expression" dxfId="334" priority="20" stopIfTrue="1">
      <formula>$Q2="COTIZACIÓN"</formula>
    </cfRule>
  </conditionalFormatting>
  <conditionalFormatting sqref="C2">
    <cfRule type="expression" dxfId="333" priority="13" stopIfTrue="1">
      <formula>$Q2="YA RELACIONADO"</formula>
    </cfRule>
    <cfRule type="expression" dxfId="332" priority="14" stopIfTrue="1">
      <formula>$Q2="COTIZACIÓN"</formula>
    </cfRule>
    <cfRule type="expression" dxfId="331" priority="15" stopIfTrue="1">
      <formula>$Q2="NO PAGARON DOMICILIO"</formula>
    </cfRule>
    <cfRule type="expression" dxfId="330" priority="16" stopIfTrue="1">
      <formula>$Q2="NO SE COBRA DOMICILIO"</formula>
    </cfRule>
    <cfRule type="expression" dxfId="329" priority="17" stopIfTrue="1">
      <formula>$Q2="GARANTIA"</formula>
    </cfRule>
    <cfRule type="expression" dxfId="328" priority="18" stopIfTrue="1">
      <formula>$Q2="CANCELADO"</formula>
    </cfRule>
  </conditionalFormatting>
  <conditionalFormatting sqref="D2 F2:S2 A3:S4 A5:R5 A6:S41">
    <cfRule type="expression" dxfId="327" priority="42" stopIfTrue="1">
      <formula>$Q2="CANCELADO"</formula>
    </cfRule>
    <cfRule type="expression" dxfId="326" priority="37" stopIfTrue="1">
      <formula>$Q2="YA RELACIONADO"</formula>
    </cfRule>
    <cfRule type="expression" dxfId="325" priority="38" stopIfTrue="1">
      <formula>$Q2="COTIZACIÓN"</formula>
    </cfRule>
    <cfRule type="expression" dxfId="324" priority="39" stopIfTrue="1">
      <formula>$Q2="NO PAGARON DOMICILIO"</formula>
    </cfRule>
    <cfRule type="expression" dxfId="323" priority="40" stopIfTrue="1">
      <formula>$Q2="NO SE COBRA DOMICILIO"</formula>
    </cfRule>
    <cfRule type="expression" dxfId="322" priority="41" stopIfTrue="1">
      <formula>$Q2="GARANTIA"</formula>
    </cfRule>
  </conditionalFormatting>
  <conditionalFormatting sqref="E2">
    <cfRule type="expression" dxfId="321" priority="12" stopIfTrue="1">
      <formula>$Q2="CANCELADO"</formula>
    </cfRule>
    <cfRule type="expression" dxfId="320" priority="11" stopIfTrue="1">
      <formula>$Q2="GARANTIA"</formula>
    </cfRule>
    <cfRule type="expression" dxfId="319" priority="10" stopIfTrue="1">
      <formula>$Q2="NO SE COBRA DOMICILIO"</formula>
    </cfRule>
    <cfRule type="expression" dxfId="318" priority="9" stopIfTrue="1">
      <formula>$Q2="NO PAGARON DOMICILIO"</formula>
    </cfRule>
    <cfRule type="expression" dxfId="317" priority="8" stopIfTrue="1">
      <formula>$Q2="COTIZACIÓN"</formula>
    </cfRule>
    <cfRule type="expression" dxfId="316" priority="7" stopIfTrue="1">
      <formula>$Q2="YA RELACIONADO"</formula>
    </cfRule>
  </conditionalFormatting>
  <conditionalFormatting sqref="S5">
    <cfRule type="expression" dxfId="315" priority="6" stopIfTrue="1">
      <formula>$Q5="CANCELADO"</formula>
    </cfRule>
    <cfRule type="expression" dxfId="314" priority="5" stopIfTrue="1">
      <formula>$Q5="GARANTIA"</formula>
    </cfRule>
    <cfRule type="expression" dxfId="313" priority="4" stopIfTrue="1">
      <formula>$Q5="NO SE COBRA DOMICILIO"</formula>
    </cfRule>
    <cfRule type="expression" dxfId="312" priority="3" stopIfTrue="1">
      <formula>$Q5="NO PAGARON DOMICILIO"</formula>
    </cfRule>
    <cfRule type="expression" dxfId="311" priority="2" stopIfTrue="1">
      <formula>$Q5="COTIZACIÓN"</formula>
    </cfRule>
    <cfRule type="expression" dxfId="310" priority="1" stopIfTrue="1">
      <formula>$Q5="YA RELACIONADO"</formula>
    </cfRule>
  </conditionalFormatting>
  <dataValidations count="3">
    <dataValidation type="list" allowBlank="1" showInputMessage="1" showErrorMessage="1" sqref="N2:N40" xr:uid="{8F006550-53B1-4B59-84CD-0FCA635AA965}">
      <formula1>$AD$1:$AD$2</formula1>
    </dataValidation>
    <dataValidation type="list" allowBlank="1" showInputMessage="1" showErrorMessage="1" sqref="L2:L40" xr:uid="{520D4F12-BD0A-4609-9102-04CE689AD0A3}">
      <formula1>$AB$1:$AB$2</formula1>
    </dataValidation>
    <dataValidation type="list" allowBlank="1" showInputMessage="1" showErrorMessage="1" sqref="Q2:Q40" xr:uid="{0D683812-8C25-4AF0-969B-B8C69B6C96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6255-692C-4BA3-979D-443605056AA1}">
  <sheetPr codeName="Hoja6">
    <tabColor rgb="FFC00000"/>
  </sheetPr>
  <dimension ref="A1:AD42"/>
  <sheetViews>
    <sheetView topLeftCell="A20" zoomScaleNormal="100" workbookViewId="0">
      <selection activeCell="C7" sqref="C7"/>
    </sheetView>
  </sheetViews>
  <sheetFormatPr baseColWidth="10" defaultColWidth="10.7265625" defaultRowHeight="14.5" x14ac:dyDescent="0.35"/>
  <cols>
    <col min="1" max="1" width="32.1796875" style="3" customWidth="1"/>
    <col min="2" max="2" width="22.453125" style="15" customWidth="1"/>
    <col min="3" max="3" width="19.36328125" style="15" customWidth="1"/>
    <col min="4" max="4" width="17.08984375" customWidth="1"/>
    <col min="5" max="5" width="34.7265625" style="15" customWidth="1"/>
    <col min="6" max="6" width="17.08984375" style="7" customWidth="1"/>
    <col min="7" max="7" width="16.36328125" style="10" customWidth="1"/>
    <col min="8" max="8" width="39.54296875" customWidth="1"/>
    <col min="9" max="9" width="19.26953125" style="10" customWidth="1"/>
    <col min="10" max="10" width="11.54296875" style="10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>
        <v>45811</v>
      </c>
      <c r="B2" s="14" t="s">
        <v>384</v>
      </c>
      <c r="C2" s="14" t="s">
        <v>385</v>
      </c>
      <c r="D2" s="14">
        <v>302</v>
      </c>
      <c r="E2" s="14" t="s">
        <v>386</v>
      </c>
      <c r="G2" s="6">
        <v>60000</v>
      </c>
      <c r="H2" s="14"/>
      <c r="I2" s="6"/>
      <c r="J2" s="6"/>
      <c r="K2" s="6"/>
      <c r="L2" s="14" t="s">
        <v>26</v>
      </c>
      <c r="M2" s="6">
        <f t="shared" ref="M2:M40" si="0">(F2+G2-I2-K2)</f>
        <v>60000</v>
      </c>
      <c r="N2" s="14" t="s">
        <v>21</v>
      </c>
      <c r="O2" s="6">
        <f t="shared" ref="O2:O40" si="1">IF(N2="X25%",M2*0.25,IF(N2="X50%",M2/2,""))</f>
        <v>30000</v>
      </c>
      <c r="P2" s="6">
        <f t="shared" ref="P2:P40" si="2">(M2/2+J2)</f>
        <v>30000</v>
      </c>
      <c r="Q2" s="14" t="s">
        <v>20</v>
      </c>
      <c r="R2" s="2">
        <v>45834</v>
      </c>
      <c r="S2" s="14" t="s">
        <v>387</v>
      </c>
      <c r="AB2" s="1" t="s">
        <v>26</v>
      </c>
      <c r="AC2" s="14" t="s">
        <v>28</v>
      </c>
      <c r="AD2" s="14" t="s">
        <v>29</v>
      </c>
    </row>
    <row r="3" spans="1:30" x14ac:dyDescent="0.35">
      <c r="A3" s="2">
        <v>45812</v>
      </c>
      <c r="B3" s="14" t="s">
        <v>287</v>
      </c>
      <c r="C3" s="14" t="s">
        <v>388</v>
      </c>
      <c r="D3" s="14" t="s">
        <v>220</v>
      </c>
      <c r="E3" s="14" t="s">
        <v>389</v>
      </c>
      <c r="F3" s="7">
        <v>120000</v>
      </c>
      <c r="G3" s="6"/>
      <c r="H3" s="14"/>
      <c r="I3" s="6"/>
      <c r="J3" s="6"/>
      <c r="K3" s="6"/>
      <c r="L3" s="14" t="s">
        <v>19</v>
      </c>
      <c r="M3" s="6">
        <f t="shared" si="0"/>
        <v>120000</v>
      </c>
      <c r="N3" s="14" t="s">
        <v>21</v>
      </c>
      <c r="O3" s="6">
        <f t="shared" si="1"/>
        <v>60000</v>
      </c>
      <c r="P3" s="6">
        <f t="shared" si="2"/>
        <v>60000</v>
      </c>
      <c r="Q3" s="14" t="s">
        <v>50</v>
      </c>
      <c r="R3" s="2"/>
      <c r="S3" s="14"/>
      <c r="AC3" s="14" t="s">
        <v>33</v>
      </c>
    </row>
    <row r="4" spans="1:30" ht="29" x14ac:dyDescent="0.35">
      <c r="A4" s="2">
        <v>45815</v>
      </c>
      <c r="B4" s="14" t="s">
        <v>377</v>
      </c>
      <c r="C4" s="14" t="s">
        <v>390</v>
      </c>
      <c r="D4" s="14" t="s">
        <v>31</v>
      </c>
      <c r="E4" s="14" t="s">
        <v>391</v>
      </c>
      <c r="G4" s="6">
        <v>1000000</v>
      </c>
      <c r="H4" s="14"/>
      <c r="I4" s="6"/>
      <c r="J4" s="6"/>
      <c r="K4" s="6"/>
      <c r="L4" s="14" t="s">
        <v>19</v>
      </c>
      <c r="M4" s="6">
        <f t="shared" si="0"/>
        <v>1000000</v>
      </c>
      <c r="N4" s="14" t="s">
        <v>21</v>
      </c>
      <c r="O4" s="6">
        <f t="shared" si="1"/>
        <v>500000</v>
      </c>
      <c r="P4" s="6">
        <f t="shared" si="2"/>
        <v>500000</v>
      </c>
      <c r="Q4" s="14" t="s">
        <v>20</v>
      </c>
      <c r="R4" s="2">
        <v>45815</v>
      </c>
      <c r="S4" s="14" t="s">
        <v>392</v>
      </c>
      <c r="AC4" s="14" t="s">
        <v>35</v>
      </c>
    </row>
    <row r="5" spans="1:30" ht="29" x14ac:dyDescent="0.35">
      <c r="A5" s="2">
        <v>45818</v>
      </c>
      <c r="B5" s="14" t="s">
        <v>393</v>
      </c>
      <c r="C5" s="14" t="s">
        <v>394</v>
      </c>
      <c r="D5" s="14" t="s">
        <v>395</v>
      </c>
      <c r="E5" s="14" t="s">
        <v>396</v>
      </c>
      <c r="F5" s="7">
        <v>150000</v>
      </c>
      <c r="G5" s="6"/>
      <c r="H5" s="14"/>
      <c r="I5" s="6"/>
      <c r="J5" s="6"/>
      <c r="K5" s="6"/>
      <c r="L5" s="14" t="s">
        <v>26</v>
      </c>
      <c r="M5" s="6">
        <f t="shared" si="0"/>
        <v>150000</v>
      </c>
      <c r="N5" s="14" t="s">
        <v>21</v>
      </c>
      <c r="O5" s="6">
        <f t="shared" si="1"/>
        <v>75000</v>
      </c>
      <c r="P5" s="6">
        <f t="shared" si="2"/>
        <v>75000</v>
      </c>
      <c r="Q5" s="14" t="s">
        <v>20</v>
      </c>
      <c r="R5" s="2">
        <v>45818</v>
      </c>
      <c r="S5" s="14" t="s">
        <v>397</v>
      </c>
      <c r="AC5" s="14" t="s">
        <v>39</v>
      </c>
    </row>
    <row r="6" spans="1:30" ht="29" x14ac:dyDescent="0.35">
      <c r="A6" s="2">
        <v>45818</v>
      </c>
      <c r="B6" s="14" t="s">
        <v>398</v>
      </c>
      <c r="C6" s="14"/>
      <c r="D6" s="14" t="s">
        <v>399</v>
      </c>
      <c r="E6" s="14" t="s">
        <v>400</v>
      </c>
      <c r="G6" s="6">
        <v>200000</v>
      </c>
      <c r="H6" s="14" t="s">
        <v>335</v>
      </c>
      <c r="I6" s="6">
        <v>2000</v>
      </c>
      <c r="J6" s="6"/>
      <c r="K6" s="6"/>
      <c r="L6" s="14" t="s">
        <v>26</v>
      </c>
      <c r="M6" s="6">
        <f t="shared" si="0"/>
        <v>198000</v>
      </c>
      <c r="N6" s="14" t="s">
        <v>21</v>
      </c>
      <c r="O6" s="6">
        <f t="shared" si="1"/>
        <v>99000</v>
      </c>
      <c r="P6" s="6">
        <f t="shared" si="2"/>
        <v>99000</v>
      </c>
      <c r="Q6" s="14" t="s">
        <v>20</v>
      </c>
      <c r="R6" s="2">
        <v>45818</v>
      </c>
      <c r="S6" s="14" t="s">
        <v>397</v>
      </c>
      <c r="AC6" s="14" t="s">
        <v>45</v>
      </c>
    </row>
    <row r="7" spans="1:30" ht="43.5" x14ac:dyDescent="0.35">
      <c r="A7" s="2">
        <v>45819</v>
      </c>
      <c r="B7" s="14" t="s">
        <v>297</v>
      </c>
      <c r="C7" s="14" t="s">
        <v>298</v>
      </c>
      <c r="D7" s="14" t="s">
        <v>92</v>
      </c>
      <c r="E7" s="14" t="s">
        <v>401</v>
      </c>
      <c r="G7" s="6">
        <v>500000</v>
      </c>
      <c r="H7" s="14"/>
      <c r="I7" s="6"/>
      <c r="J7" s="6"/>
      <c r="K7" s="6"/>
      <c r="L7" s="14" t="s">
        <v>19</v>
      </c>
      <c r="M7" s="6">
        <f t="shared" si="0"/>
        <v>500000</v>
      </c>
      <c r="N7" s="14" t="s">
        <v>21</v>
      </c>
      <c r="O7" s="6">
        <f t="shared" si="1"/>
        <v>250000</v>
      </c>
      <c r="P7" s="6">
        <f t="shared" si="2"/>
        <v>250000</v>
      </c>
      <c r="Q7" s="14" t="s">
        <v>20</v>
      </c>
      <c r="R7" s="2">
        <v>45819</v>
      </c>
      <c r="S7" s="14" t="s">
        <v>402</v>
      </c>
      <c r="AC7" s="14" t="s">
        <v>50</v>
      </c>
    </row>
    <row r="8" spans="1:30" ht="58" x14ac:dyDescent="0.35">
      <c r="A8" s="2">
        <v>45820</v>
      </c>
      <c r="B8" s="14" t="s">
        <v>403</v>
      </c>
      <c r="C8" s="14" t="s">
        <v>404</v>
      </c>
      <c r="D8" s="14">
        <v>101</v>
      </c>
      <c r="E8" s="14" t="s">
        <v>405</v>
      </c>
      <c r="F8" s="7">
        <v>50000</v>
      </c>
      <c r="G8" s="6"/>
      <c r="H8" s="14"/>
      <c r="I8" s="6"/>
      <c r="J8" s="6">
        <v>9500</v>
      </c>
      <c r="K8" s="6"/>
      <c r="L8" s="14" t="s">
        <v>19</v>
      </c>
      <c r="M8" s="6">
        <f t="shared" si="0"/>
        <v>50000</v>
      </c>
      <c r="N8" s="14" t="s">
        <v>21</v>
      </c>
      <c r="O8" s="6">
        <f t="shared" si="1"/>
        <v>25000</v>
      </c>
      <c r="P8" s="6">
        <f t="shared" si="2"/>
        <v>34500</v>
      </c>
      <c r="Q8" s="14" t="s">
        <v>20</v>
      </c>
      <c r="R8" s="2">
        <v>45820</v>
      </c>
      <c r="S8" s="14" t="s">
        <v>406</v>
      </c>
    </row>
    <row r="9" spans="1:30" ht="43.5" x14ac:dyDescent="0.35">
      <c r="A9" s="2">
        <v>45820</v>
      </c>
      <c r="B9" s="14" t="s">
        <v>407</v>
      </c>
      <c r="C9" s="14" t="s">
        <v>408</v>
      </c>
      <c r="D9" s="14"/>
      <c r="E9" s="14" t="s">
        <v>32</v>
      </c>
      <c r="G9" s="6">
        <v>50000</v>
      </c>
      <c r="H9" s="14"/>
      <c r="I9" s="6"/>
      <c r="J9" s="6"/>
      <c r="K9" s="6"/>
      <c r="L9" s="14" t="s">
        <v>26</v>
      </c>
      <c r="M9" s="6">
        <f t="shared" si="0"/>
        <v>50000</v>
      </c>
      <c r="N9" s="14" t="s">
        <v>21</v>
      </c>
      <c r="O9" s="6">
        <f t="shared" si="1"/>
        <v>25000</v>
      </c>
      <c r="P9" s="6">
        <f t="shared" si="2"/>
        <v>25000</v>
      </c>
      <c r="Q9" s="14" t="s">
        <v>20</v>
      </c>
      <c r="R9" s="2">
        <v>45820</v>
      </c>
      <c r="S9" s="14" t="s">
        <v>409</v>
      </c>
    </row>
    <row r="10" spans="1:30" ht="43.5" x14ac:dyDescent="0.35">
      <c r="A10" s="2">
        <v>45824</v>
      </c>
      <c r="B10" s="14" t="s">
        <v>410</v>
      </c>
      <c r="C10" s="14" t="s">
        <v>411</v>
      </c>
      <c r="D10" s="14" t="s">
        <v>412</v>
      </c>
      <c r="E10" s="14" t="s">
        <v>413</v>
      </c>
      <c r="G10" s="6">
        <v>780000</v>
      </c>
      <c r="H10" s="14" t="s">
        <v>414</v>
      </c>
      <c r="I10" s="6">
        <v>244500</v>
      </c>
      <c r="J10" s="6">
        <v>148200</v>
      </c>
      <c r="K10" s="6"/>
      <c r="L10" s="14" t="s">
        <v>19</v>
      </c>
      <c r="M10" s="6">
        <f t="shared" si="0"/>
        <v>535500</v>
      </c>
      <c r="N10" s="14" t="s">
        <v>21</v>
      </c>
      <c r="O10" s="6">
        <f t="shared" si="1"/>
        <v>267750</v>
      </c>
      <c r="P10" s="6">
        <f t="shared" si="2"/>
        <v>415950</v>
      </c>
      <c r="Q10" s="14" t="s">
        <v>20</v>
      </c>
      <c r="R10" s="2">
        <v>45826</v>
      </c>
      <c r="S10" s="14" t="s">
        <v>415</v>
      </c>
    </row>
    <row r="11" spans="1:30" ht="43.5" x14ac:dyDescent="0.35">
      <c r="A11" s="40">
        <v>45825</v>
      </c>
      <c r="B11" s="39" t="s">
        <v>416</v>
      </c>
      <c r="C11" s="39" t="s">
        <v>417</v>
      </c>
      <c r="D11" s="39" t="s">
        <v>111</v>
      </c>
      <c r="E11" s="39" t="s">
        <v>418</v>
      </c>
      <c r="G11" s="6"/>
      <c r="H11" s="14"/>
      <c r="I11" s="6"/>
      <c r="J11" s="6"/>
      <c r="K11" s="6"/>
      <c r="L11" s="14" t="s">
        <v>19</v>
      </c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 t="s">
        <v>33</v>
      </c>
      <c r="R11" s="2"/>
      <c r="S11" s="14"/>
    </row>
    <row r="12" spans="1:30" x14ac:dyDescent="0.35">
      <c r="A12" s="40">
        <v>45826</v>
      </c>
      <c r="B12" s="39" t="s">
        <v>419</v>
      </c>
      <c r="C12" s="39"/>
      <c r="D12" s="39" t="s">
        <v>111</v>
      </c>
      <c r="E12" s="39" t="s">
        <v>64</v>
      </c>
      <c r="G12" s="6">
        <v>60000</v>
      </c>
      <c r="H12" s="14"/>
      <c r="I12" s="6"/>
      <c r="J12" s="6">
        <v>11400</v>
      </c>
      <c r="K12" s="6"/>
      <c r="L12" s="14" t="s">
        <v>26</v>
      </c>
      <c r="M12" s="6">
        <f t="shared" si="0"/>
        <v>60000</v>
      </c>
      <c r="N12" s="14" t="s">
        <v>21</v>
      </c>
      <c r="O12" s="6">
        <f t="shared" si="1"/>
        <v>30000</v>
      </c>
      <c r="P12" s="6">
        <f t="shared" si="2"/>
        <v>41400</v>
      </c>
      <c r="Q12" s="14" t="s">
        <v>20</v>
      </c>
      <c r="R12" s="2">
        <v>45834</v>
      </c>
      <c r="S12" s="14" t="s">
        <v>387</v>
      </c>
    </row>
    <row r="13" spans="1:30" ht="43.5" x14ac:dyDescent="0.35">
      <c r="A13" s="2">
        <v>45826</v>
      </c>
      <c r="B13" s="14" t="s">
        <v>420</v>
      </c>
      <c r="C13" s="14" t="s">
        <v>95</v>
      </c>
      <c r="D13" s="14" t="s">
        <v>421</v>
      </c>
      <c r="E13" s="14" t="s">
        <v>422</v>
      </c>
      <c r="G13" s="6"/>
      <c r="H13" s="14"/>
      <c r="I13" s="6"/>
      <c r="J13" s="6"/>
      <c r="K13" s="6"/>
      <c r="L13" s="14" t="s">
        <v>19</v>
      </c>
      <c r="M13" s="6">
        <f t="shared" si="0"/>
        <v>0</v>
      </c>
      <c r="N13" s="14" t="s">
        <v>29</v>
      </c>
      <c r="O13" s="6">
        <f t="shared" si="1"/>
        <v>0</v>
      </c>
      <c r="P13" s="6">
        <f t="shared" si="2"/>
        <v>0</v>
      </c>
      <c r="Q13" s="14" t="s">
        <v>20</v>
      </c>
      <c r="R13" s="2">
        <v>45840</v>
      </c>
      <c r="S13" s="14" t="s">
        <v>423</v>
      </c>
    </row>
    <row r="14" spans="1:30" ht="29" x14ac:dyDescent="0.35">
      <c r="A14" s="2">
        <v>45826</v>
      </c>
      <c r="B14" s="14" t="s">
        <v>403</v>
      </c>
      <c r="C14" s="14" t="s">
        <v>404</v>
      </c>
      <c r="D14" s="14">
        <v>101</v>
      </c>
      <c r="E14" s="14" t="s">
        <v>424</v>
      </c>
      <c r="G14" s="6">
        <v>160000</v>
      </c>
      <c r="H14" s="14"/>
      <c r="I14" s="6"/>
      <c r="J14" s="6"/>
      <c r="K14" s="6"/>
      <c r="L14" s="14" t="s">
        <v>19</v>
      </c>
      <c r="M14" s="6">
        <f t="shared" si="0"/>
        <v>160000</v>
      </c>
      <c r="N14" s="14" t="s">
        <v>21</v>
      </c>
      <c r="O14" s="6">
        <f t="shared" si="1"/>
        <v>80000</v>
      </c>
      <c r="P14" s="6">
        <f t="shared" si="2"/>
        <v>80000</v>
      </c>
      <c r="Q14" s="14" t="s">
        <v>20</v>
      </c>
      <c r="R14" s="2">
        <v>45826</v>
      </c>
      <c r="S14" s="14" t="s">
        <v>425</v>
      </c>
    </row>
    <row r="15" spans="1:30" ht="29" x14ac:dyDescent="0.35">
      <c r="A15" s="2">
        <v>45827</v>
      </c>
      <c r="B15" s="14" t="s">
        <v>426</v>
      </c>
      <c r="C15" s="14" t="s">
        <v>427</v>
      </c>
      <c r="D15" s="14" t="s">
        <v>428</v>
      </c>
      <c r="E15" s="14" t="s">
        <v>429</v>
      </c>
      <c r="G15" s="6"/>
      <c r="H15" s="14"/>
      <c r="I15" s="6"/>
      <c r="J15" s="6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35">
      <c r="A16" s="2">
        <v>45827</v>
      </c>
      <c r="B16" s="14" t="s">
        <v>109</v>
      </c>
      <c r="C16" s="14" t="s">
        <v>146</v>
      </c>
      <c r="D16" s="14" t="s">
        <v>111</v>
      </c>
      <c r="E16" s="14" t="s">
        <v>430</v>
      </c>
      <c r="G16" s="6"/>
      <c r="H16" s="14"/>
      <c r="I16" s="6"/>
      <c r="J16" s="6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x14ac:dyDescent="0.35">
      <c r="A17" s="2">
        <v>45828</v>
      </c>
      <c r="B17" s="14" t="s">
        <v>431</v>
      </c>
      <c r="C17" s="14" t="s">
        <v>432</v>
      </c>
      <c r="D17" s="14" t="s">
        <v>433</v>
      </c>
      <c r="E17" s="14" t="s">
        <v>32</v>
      </c>
      <c r="G17" s="6">
        <v>60000</v>
      </c>
      <c r="H17" s="14"/>
      <c r="I17" s="6"/>
      <c r="J17" s="6"/>
      <c r="K17" s="6"/>
      <c r="L17" s="14" t="s">
        <v>26</v>
      </c>
      <c r="M17" s="6">
        <f t="shared" si="0"/>
        <v>60000</v>
      </c>
      <c r="N17" s="14" t="s">
        <v>21</v>
      </c>
      <c r="O17" s="6">
        <f t="shared" si="1"/>
        <v>30000</v>
      </c>
      <c r="P17" s="6">
        <f t="shared" si="2"/>
        <v>30000</v>
      </c>
      <c r="Q17" s="14" t="s">
        <v>20</v>
      </c>
      <c r="R17" s="2">
        <v>45834</v>
      </c>
      <c r="S17" s="14" t="s">
        <v>387</v>
      </c>
    </row>
    <row r="18" spans="1:19" x14ac:dyDescent="0.35">
      <c r="A18" s="2">
        <v>45828</v>
      </c>
      <c r="B18" s="14" t="s">
        <v>434</v>
      </c>
      <c r="C18" s="14" t="s">
        <v>435</v>
      </c>
      <c r="D18" s="14" t="s">
        <v>436</v>
      </c>
      <c r="E18" s="14" t="s">
        <v>437</v>
      </c>
      <c r="G18" s="6"/>
      <c r="H18" s="14"/>
      <c r="I18" s="6"/>
      <c r="J18" s="6"/>
      <c r="K18" s="6"/>
      <c r="L18" s="14"/>
      <c r="M18" s="6">
        <f t="shared" si="0"/>
        <v>0</v>
      </c>
      <c r="N18" s="14" t="s">
        <v>21</v>
      </c>
      <c r="O18" s="6">
        <f t="shared" si="1"/>
        <v>0</v>
      </c>
      <c r="P18" s="6">
        <f t="shared" si="2"/>
        <v>0</v>
      </c>
      <c r="Q18" s="14" t="s">
        <v>33</v>
      </c>
      <c r="R18" s="2"/>
      <c r="S18" s="14"/>
    </row>
    <row r="19" spans="1:19" x14ac:dyDescent="0.35">
      <c r="A19" s="2">
        <v>45832</v>
      </c>
      <c r="B19" s="14" t="s">
        <v>438</v>
      </c>
      <c r="C19" s="14" t="s">
        <v>439</v>
      </c>
      <c r="D19" s="14" t="s">
        <v>440</v>
      </c>
      <c r="E19" s="14" t="s">
        <v>441</v>
      </c>
      <c r="G19" s="6">
        <v>50000</v>
      </c>
      <c r="H19" s="14"/>
      <c r="I19" s="6"/>
      <c r="J19" s="6"/>
      <c r="K19" s="6"/>
      <c r="L19" s="14" t="s">
        <v>26</v>
      </c>
      <c r="M19" s="6">
        <f t="shared" si="0"/>
        <v>50000</v>
      </c>
      <c r="N19" s="14" t="s">
        <v>21</v>
      </c>
      <c r="O19" s="6">
        <f t="shared" si="1"/>
        <v>25000</v>
      </c>
      <c r="P19" s="6">
        <f t="shared" si="2"/>
        <v>25000</v>
      </c>
      <c r="Q19" s="14" t="s">
        <v>20</v>
      </c>
      <c r="R19" s="2">
        <v>45834</v>
      </c>
      <c r="S19" s="14" t="s">
        <v>387</v>
      </c>
    </row>
    <row r="20" spans="1:19" ht="29" x14ac:dyDescent="0.35">
      <c r="A20" s="2">
        <v>45832</v>
      </c>
      <c r="B20" s="14" t="s">
        <v>442</v>
      </c>
      <c r="C20" s="14" t="s">
        <v>443</v>
      </c>
      <c r="D20" s="14" t="s">
        <v>31</v>
      </c>
      <c r="E20" s="14" t="s">
        <v>444</v>
      </c>
      <c r="G20" s="6">
        <v>237585</v>
      </c>
      <c r="H20" s="14"/>
      <c r="I20" s="6"/>
      <c r="J20" s="6">
        <v>47500</v>
      </c>
      <c r="K20" s="6"/>
      <c r="L20" s="14" t="s">
        <v>19</v>
      </c>
      <c r="M20" s="6">
        <f t="shared" si="0"/>
        <v>237585</v>
      </c>
      <c r="N20" s="14" t="s">
        <v>21</v>
      </c>
      <c r="O20" s="6">
        <f t="shared" si="1"/>
        <v>118792.5</v>
      </c>
      <c r="P20" s="6">
        <f t="shared" si="2"/>
        <v>166292.5</v>
      </c>
      <c r="Q20" s="14" t="s">
        <v>20</v>
      </c>
      <c r="R20" s="2">
        <v>45833</v>
      </c>
      <c r="S20" s="14" t="s">
        <v>445</v>
      </c>
    </row>
    <row r="21" spans="1:19" ht="29" x14ac:dyDescent="0.35">
      <c r="A21" s="2">
        <v>45833</v>
      </c>
      <c r="B21" s="14" t="s">
        <v>434</v>
      </c>
      <c r="C21" s="14" t="s">
        <v>435</v>
      </c>
      <c r="D21" s="14" t="s">
        <v>436</v>
      </c>
      <c r="E21" s="14" t="s">
        <v>446</v>
      </c>
      <c r="G21" s="6">
        <v>150000</v>
      </c>
      <c r="H21" s="14" t="s">
        <v>447</v>
      </c>
      <c r="I21" s="6">
        <v>20000</v>
      </c>
      <c r="J21" s="6"/>
      <c r="K21" s="6"/>
      <c r="L21" s="14" t="s">
        <v>26</v>
      </c>
      <c r="M21" s="6">
        <f t="shared" si="0"/>
        <v>130000</v>
      </c>
      <c r="N21" s="14" t="s">
        <v>21</v>
      </c>
      <c r="O21" s="6">
        <f t="shared" si="1"/>
        <v>65000</v>
      </c>
      <c r="P21" s="6">
        <f t="shared" si="2"/>
        <v>65000</v>
      </c>
      <c r="Q21" s="14" t="s">
        <v>20</v>
      </c>
      <c r="R21" s="2">
        <v>45834</v>
      </c>
      <c r="S21" s="14" t="s">
        <v>387</v>
      </c>
    </row>
    <row r="22" spans="1:19" ht="29" x14ac:dyDescent="0.35">
      <c r="A22" s="2">
        <v>45834</v>
      </c>
      <c r="B22" s="14" t="s">
        <v>251</v>
      </c>
      <c r="C22" s="14" t="s">
        <v>448</v>
      </c>
      <c r="D22" s="14" t="s">
        <v>449</v>
      </c>
      <c r="E22" s="14" t="s">
        <v>450</v>
      </c>
      <c r="F22" s="7">
        <v>50000</v>
      </c>
      <c r="G22" s="6"/>
      <c r="H22" s="14"/>
      <c r="I22" s="6"/>
      <c r="J22" s="6">
        <v>9500</v>
      </c>
      <c r="K22" s="6"/>
      <c r="L22" s="14" t="s">
        <v>19</v>
      </c>
      <c r="M22" s="6">
        <f t="shared" si="0"/>
        <v>50000</v>
      </c>
      <c r="N22" s="14" t="s">
        <v>21</v>
      </c>
      <c r="O22" s="6">
        <f t="shared" si="1"/>
        <v>25000</v>
      </c>
      <c r="P22" s="6">
        <f t="shared" si="2"/>
        <v>34500</v>
      </c>
      <c r="Q22" s="14" t="s">
        <v>50</v>
      </c>
      <c r="R22" s="2"/>
      <c r="S22" s="14"/>
    </row>
    <row r="23" spans="1:19" ht="29" x14ac:dyDescent="0.35">
      <c r="A23" s="2">
        <v>45834</v>
      </c>
      <c r="B23" s="14" t="s">
        <v>451</v>
      </c>
      <c r="C23" s="14" t="s">
        <v>452</v>
      </c>
      <c r="D23" s="14" t="s">
        <v>453</v>
      </c>
      <c r="E23" s="14" t="s">
        <v>454</v>
      </c>
      <c r="G23" s="6">
        <v>280000</v>
      </c>
      <c r="H23" s="14" t="s">
        <v>455</v>
      </c>
      <c r="I23" s="6">
        <v>31000</v>
      </c>
      <c r="J23" s="6"/>
      <c r="K23" s="6"/>
      <c r="L23" s="14" t="s">
        <v>26</v>
      </c>
      <c r="M23" s="6">
        <f t="shared" si="0"/>
        <v>249000</v>
      </c>
      <c r="N23" s="14" t="s">
        <v>21</v>
      </c>
      <c r="O23" s="6">
        <f t="shared" si="1"/>
        <v>124500</v>
      </c>
      <c r="P23" s="6">
        <f t="shared" si="2"/>
        <v>124500</v>
      </c>
      <c r="Q23" s="14" t="s">
        <v>20</v>
      </c>
      <c r="R23" s="2">
        <v>45834</v>
      </c>
      <c r="S23" s="14" t="s">
        <v>387</v>
      </c>
    </row>
    <row r="24" spans="1:19" ht="43.5" x14ac:dyDescent="0.35">
      <c r="A24" s="2">
        <v>45835</v>
      </c>
      <c r="B24" s="14" t="s">
        <v>456</v>
      </c>
      <c r="C24" s="14"/>
      <c r="D24" s="14" t="s">
        <v>107</v>
      </c>
      <c r="E24" s="14" t="s">
        <v>457</v>
      </c>
      <c r="G24" s="6"/>
      <c r="H24" s="14"/>
      <c r="I24" s="6"/>
      <c r="J24" s="6"/>
      <c r="K24" s="6"/>
      <c r="L24" s="14" t="s">
        <v>19</v>
      </c>
      <c r="M24" s="6">
        <f t="shared" si="0"/>
        <v>0</v>
      </c>
      <c r="N24" s="14" t="s">
        <v>21</v>
      </c>
      <c r="O24" s="6">
        <f t="shared" si="1"/>
        <v>0</v>
      </c>
      <c r="P24" s="6">
        <f t="shared" si="2"/>
        <v>0</v>
      </c>
      <c r="Q24" s="14" t="s">
        <v>50</v>
      </c>
      <c r="R24" s="2"/>
      <c r="S24" s="14"/>
    </row>
    <row r="25" spans="1:19" ht="43.5" x14ac:dyDescent="0.35">
      <c r="A25" s="2">
        <v>45836</v>
      </c>
      <c r="B25" s="14" t="s">
        <v>458</v>
      </c>
      <c r="C25" s="14" t="s">
        <v>459</v>
      </c>
      <c r="D25" s="14" t="s">
        <v>460</v>
      </c>
      <c r="E25" s="14" t="s">
        <v>461</v>
      </c>
      <c r="G25" s="6">
        <v>400000</v>
      </c>
      <c r="H25" s="14"/>
      <c r="I25" s="6"/>
      <c r="J25" s="6"/>
      <c r="K25" s="6"/>
      <c r="L25" s="14" t="s">
        <v>19</v>
      </c>
      <c r="M25" s="6">
        <f t="shared" si="0"/>
        <v>400000</v>
      </c>
      <c r="N25" s="14" t="s">
        <v>21</v>
      </c>
      <c r="O25" s="6">
        <f t="shared" si="1"/>
        <v>200000</v>
      </c>
      <c r="P25" s="6">
        <f t="shared" si="2"/>
        <v>200000</v>
      </c>
      <c r="Q25" s="14" t="s">
        <v>20</v>
      </c>
      <c r="R25" s="2">
        <v>45852</v>
      </c>
      <c r="S25" s="14" t="s">
        <v>462</v>
      </c>
    </row>
    <row r="26" spans="1:19" x14ac:dyDescent="0.35">
      <c r="A26" s="2"/>
      <c r="B26" s="14"/>
      <c r="C26" s="14"/>
      <c r="D26" s="14"/>
      <c r="E26" s="14"/>
      <c r="G26" s="6"/>
      <c r="H26" s="14"/>
      <c r="I26" s="6"/>
      <c r="J26" s="6"/>
      <c r="K26" s="6"/>
      <c r="L26" s="14"/>
      <c r="M26" s="6"/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4"/>
      <c r="E27" s="14"/>
      <c r="G27" s="6"/>
      <c r="H27" s="14"/>
      <c r="I27" s="6"/>
      <c r="J27" s="6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4"/>
      <c r="E28" s="14"/>
      <c r="G28" s="6"/>
      <c r="H28" s="14"/>
      <c r="I28" s="6"/>
      <c r="J28" s="6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>(M28/2+J28)</f>
        <v>0</v>
      </c>
      <c r="Q28" s="14"/>
      <c r="R28" s="2"/>
      <c r="S28" s="14"/>
    </row>
    <row r="29" spans="1:19" x14ac:dyDescent="0.35">
      <c r="A29" s="2"/>
      <c r="B29" s="14"/>
      <c r="C29" s="14"/>
      <c r="D29" s="14"/>
      <c r="E29" s="14"/>
      <c r="G29" s="6"/>
      <c r="H29" s="14"/>
      <c r="I29" s="6"/>
      <c r="J29" s="6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4"/>
      <c r="E30" s="14"/>
      <c r="G30" s="6"/>
      <c r="H30" s="14"/>
      <c r="I30" s="6"/>
      <c r="J30" s="6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4"/>
      <c r="E31" s="14"/>
      <c r="G31" s="6"/>
      <c r="H31" s="14"/>
      <c r="I31" s="6"/>
      <c r="J31" s="6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4"/>
      <c r="E32" s="14"/>
      <c r="G32" s="6"/>
      <c r="H32" s="14"/>
      <c r="I32" s="6"/>
      <c r="J32" s="6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4"/>
      <c r="E33" s="14"/>
      <c r="G33" s="6"/>
      <c r="H33" s="14"/>
      <c r="I33" s="6"/>
      <c r="J33" s="6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4"/>
      <c r="E34" s="14"/>
      <c r="G34" s="6"/>
      <c r="H34" s="14"/>
      <c r="I34" s="6"/>
      <c r="J34" s="6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4"/>
      <c r="E35" s="14"/>
      <c r="G35" s="6"/>
      <c r="H35" s="14"/>
      <c r="I35" s="6"/>
      <c r="J35" s="6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4"/>
      <c r="E36" s="14"/>
      <c r="G36" s="6"/>
      <c r="H36" s="14"/>
      <c r="I36" s="6"/>
      <c r="J36" s="6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4"/>
      <c r="E37" s="14"/>
      <c r="G37" s="6"/>
      <c r="H37" s="14"/>
      <c r="I37" s="6"/>
      <c r="J37" s="6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4"/>
      <c r="E38" s="14"/>
      <c r="G38" s="6"/>
      <c r="H38" s="14"/>
      <c r="I38" s="6"/>
      <c r="J38" s="6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4"/>
      <c r="E39" s="14"/>
      <c r="G39" s="6"/>
      <c r="H39" s="14"/>
      <c r="I39" s="6"/>
      <c r="J39" s="6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4"/>
      <c r="E40" s="14"/>
      <c r="G40" s="6"/>
      <c r="H40" s="14"/>
      <c r="I40" s="6"/>
      <c r="J40" s="6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2"/>
      <c r="B41" s="14"/>
      <c r="C41" s="14"/>
      <c r="D41" s="14"/>
      <c r="E41" s="14"/>
      <c r="G41" s="6"/>
      <c r="H41" s="14"/>
      <c r="I41" s="6"/>
      <c r="J41" s="6"/>
      <c r="K41" s="6"/>
      <c r="L41" s="1"/>
      <c r="M41" s="6">
        <f>(F41+G41-I41-K41)</f>
        <v>0</v>
      </c>
      <c r="N41" s="8"/>
      <c r="O41" s="6" t="str">
        <f>IF(N41="X25%",M41*0.25,IF(N41="X50%",M41/2,""))</f>
        <v/>
      </c>
      <c r="P41" s="6">
        <f>(M41/2+J41)</f>
        <v>0</v>
      </c>
      <c r="Q41" s="11"/>
      <c r="R41" s="2"/>
      <c r="S41" s="14"/>
    </row>
    <row r="42" spans="1:19" x14ac:dyDescent="0.35">
      <c r="A42" s="3" t="s">
        <v>120</v>
      </c>
      <c r="F42" s="13"/>
      <c r="H42" s="15"/>
      <c r="S42" s="15">
        <f>SUBTOTAL(103,Tabla14567[[NOTAS ]])</f>
        <v>17</v>
      </c>
    </row>
  </sheetData>
  <conditionalFormatting sqref="A2:S42">
    <cfRule type="expression" dxfId="272" priority="1" stopIfTrue="1">
      <formula>$Q2="YA RELACIONADO"</formula>
    </cfRule>
    <cfRule type="expression" dxfId="271" priority="2" stopIfTrue="1">
      <formula>$Q2="COTIZACIÓN"</formula>
    </cfRule>
    <cfRule type="expression" dxfId="270" priority="3" stopIfTrue="1">
      <formula>$Q2="NO PAGARON DOMICILIO"</formula>
    </cfRule>
    <cfRule type="expression" dxfId="269" priority="4" stopIfTrue="1">
      <formula>$Q2="NO SE COBRA DOMICILIO"</formula>
    </cfRule>
    <cfRule type="expression" dxfId="268" priority="5" stopIfTrue="1">
      <formula>$Q2="GARANTIA"</formula>
    </cfRule>
    <cfRule type="expression" dxfId="267" priority="6" stopIfTrue="1">
      <formula>$Q2="CANCELADO"</formula>
    </cfRule>
  </conditionalFormatting>
  <dataValidations count="3">
    <dataValidation type="list" allowBlank="1" showInputMessage="1" showErrorMessage="1" sqref="Q2:Q41" xr:uid="{61EAD9EE-36F6-4FFC-ADEF-4E9CF80B1B93}">
      <formula1>$AC$1:$AC$7</formula1>
    </dataValidation>
    <dataValidation type="list" allowBlank="1" showInputMessage="1" showErrorMessage="1" sqref="L2:L41" xr:uid="{AC183B13-4088-4172-A26B-9FF5D2DC969C}">
      <formula1>$AB$1:$AB$2</formula1>
    </dataValidation>
    <dataValidation type="list" allowBlank="1" showInputMessage="1" showErrorMessage="1" sqref="N2:N41" xr:uid="{1808BDC9-47D5-45E1-9952-FD9A2AD941DC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3DE8-414E-498D-A9CC-8AB3BDE7D3AD}">
  <sheetPr codeName="Hoja7">
    <tabColor rgb="FFC00000"/>
  </sheetPr>
  <dimension ref="A1:AD41"/>
  <sheetViews>
    <sheetView tabSelected="1" topLeftCell="I13" zoomScaleNormal="100" workbookViewId="0">
      <selection activeCell="Q20" sqref="Q20"/>
    </sheetView>
  </sheetViews>
  <sheetFormatPr baseColWidth="10" defaultColWidth="10.7265625" defaultRowHeight="14.5" x14ac:dyDescent="0.35"/>
  <cols>
    <col min="1" max="1" width="32.1796875" style="3" customWidth="1"/>
    <col min="2" max="2" width="29.453125" style="15" customWidth="1"/>
    <col min="3" max="3" width="20.1796875" style="15" customWidth="1"/>
    <col min="4" max="4" width="18.7265625" customWidth="1"/>
    <col min="5" max="5" width="34.7265625" style="1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style="18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style="1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4" t="s">
        <v>1</v>
      </c>
      <c r="C1" s="14" t="s">
        <v>2</v>
      </c>
      <c r="D1" s="1" t="s">
        <v>3</v>
      </c>
      <c r="E1" s="14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7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4" t="s">
        <v>18</v>
      </c>
      <c r="AB1" s="1" t="s">
        <v>19</v>
      </c>
      <c r="AC1" s="14" t="s">
        <v>20</v>
      </c>
      <c r="AD1" s="14" t="s">
        <v>21</v>
      </c>
    </row>
    <row r="2" spans="1:30" ht="43.5" x14ac:dyDescent="0.35">
      <c r="A2" s="2">
        <v>45840</v>
      </c>
      <c r="B2" s="14" t="s">
        <v>463</v>
      </c>
      <c r="C2" s="14" t="s">
        <v>464</v>
      </c>
      <c r="D2" s="1" t="s">
        <v>465</v>
      </c>
      <c r="E2" s="14" t="s">
        <v>466</v>
      </c>
      <c r="G2" s="17">
        <v>960000</v>
      </c>
      <c r="H2" s="14"/>
      <c r="I2" s="17"/>
      <c r="J2" s="17"/>
      <c r="K2" s="6"/>
      <c r="L2" s="14" t="s">
        <v>19</v>
      </c>
      <c r="M2" s="6">
        <f t="shared" ref="M2:M40" si="0">(F2+G2-I2-K2)</f>
        <v>960000</v>
      </c>
      <c r="N2" s="14" t="s">
        <v>29</v>
      </c>
      <c r="O2" s="6">
        <f t="shared" ref="O2:O40" si="1">IF(N2="X25%",M2*0.25,IF(N2="X50%",M2/2,""))</f>
        <v>240000</v>
      </c>
      <c r="P2" s="6">
        <f t="shared" ref="P2:P40" si="2">(M2/2+J2)</f>
        <v>480000</v>
      </c>
      <c r="Q2" s="14" t="s">
        <v>20</v>
      </c>
      <c r="R2" s="2">
        <v>45859</v>
      </c>
      <c r="S2" s="14" t="s">
        <v>467</v>
      </c>
      <c r="AB2" s="1" t="s">
        <v>26</v>
      </c>
      <c r="AC2" s="14" t="s">
        <v>28</v>
      </c>
      <c r="AD2" s="14" t="s">
        <v>29</v>
      </c>
    </row>
    <row r="3" spans="1:30" ht="29" x14ac:dyDescent="0.35">
      <c r="A3" s="2">
        <v>45841</v>
      </c>
      <c r="B3" s="14" t="s">
        <v>468</v>
      </c>
      <c r="C3" s="14" t="s">
        <v>469</v>
      </c>
      <c r="D3" s="1" t="s">
        <v>470</v>
      </c>
      <c r="E3" s="14" t="s">
        <v>471</v>
      </c>
      <c r="G3" s="17"/>
      <c r="H3" s="14"/>
      <c r="I3" s="17"/>
      <c r="J3" s="17"/>
      <c r="K3" s="6"/>
      <c r="L3" s="14"/>
      <c r="M3" s="6">
        <f t="shared" si="0"/>
        <v>0</v>
      </c>
      <c r="N3" s="14" t="s">
        <v>21</v>
      </c>
      <c r="O3" s="6">
        <f t="shared" si="1"/>
        <v>0</v>
      </c>
      <c r="P3" s="6">
        <f t="shared" si="2"/>
        <v>0</v>
      </c>
      <c r="Q3" s="14" t="s">
        <v>33</v>
      </c>
      <c r="R3" s="2"/>
      <c r="S3" s="14"/>
      <c r="AC3" s="14" t="s">
        <v>33</v>
      </c>
    </row>
    <row r="4" spans="1:30" x14ac:dyDescent="0.35">
      <c r="A4" s="2">
        <v>45841</v>
      </c>
      <c r="B4" s="14" t="s">
        <v>472</v>
      </c>
      <c r="C4" s="14" t="s">
        <v>473</v>
      </c>
      <c r="D4" s="1">
        <v>501</v>
      </c>
      <c r="E4" s="14" t="s">
        <v>474</v>
      </c>
      <c r="F4" s="7">
        <v>90000</v>
      </c>
      <c r="G4" s="17"/>
      <c r="H4" s="14"/>
      <c r="I4" s="17"/>
      <c r="J4" s="17">
        <v>17100</v>
      </c>
      <c r="K4" s="6"/>
      <c r="L4" s="14" t="s">
        <v>19</v>
      </c>
      <c r="M4" s="6">
        <f t="shared" si="0"/>
        <v>90000</v>
      </c>
      <c r="N4" s="14" t="s">
        <v>21</v>
      </c>
      <c r="O4" s="6">
        <f t="shared" si="1"/>
        <v>45000</v>
      </c>
      <c r="P4" s="6">
        <f t="shared" si="2"/>
        <v>62100</v>
      </c>
      <c r="Q4" s="14" t="s">
        <v>50</v>
      </c>
      <c r="R4" s="2"/>
      <c r="S4" s="14"/>
      <c r="AC4" s="14" t="s">
        <v>35</v>
      </c>
    </row>
    <row r="5" spans="1:30" ht="29" x14ac:dyDescent="0.35">
      <c r="A5" s="2">
        <v>45842</v>
      </c>
      <c r="B5" s="14" t="s">
        <v>475</v>
      </c>
      <c r="C5" s="14" t="s">
        <v>476</v>
      </c>
      <c r="D5" s="1" t="s">
        <v>477</v>
      </c>
      <c r="E5" s="14" t="s">
        <v>478</v>
      </c>
      <c r="G5" s="17">
        <v>1000000</v>
      </c>
      <c r="H5" s="14"/>
      <c r="I5" s="17"/>
      <c r="J5" s="17"/>
      <c r="K5" s="6"/>
      <c r="L5" s="14" t="s">
        <v>19</v>
      </c>
      <c r="M5" s="6">
        <f t="shared" si="0"/>
        <v>1000000</v>
      </c>
      <c r="N5" s="14" t="s">
        <v>21</v>
      </c>
      <c r="O5" s="6">
        <f t="shared" si="1"/>
        <v>500000</v>
      </c>
      <c r="P5" s="6">
        <f t="shared" si="2"/>
        <v>500000</v>
      </c>
      <c r="Q5" s="14" t="s">
        <v>20</v>
      </c>
      <c r="R5" s="2">
        <v>45842</v>
      </c>
      <c r="S5" s="14" t="s">
        <v>479</v>
      </c>
      <c r="AC5" s="14" t="s">
        <v>39</v>
      </c>
    </row>
    <row r="6" spans="1:30" ht="43.5" x14ac:dyDescent="0.35">
      <c r="A6" s="2">
        <v>45846</v>
      </c>
      <c r="B6" s="14" t="s">
        <v>480</v>
      </c>
      <c r="C6" s="14" t="s">
        <v>481</v>
      </c>
      <c r="D6" s="1" t="s">
        <v>111</v>
      </c>
      <c r="E6" s="14" t="s">
        <v>482</v>
      </c>
      <c r="G6" s="17">
        <v>452687</v>
      </c>
      <c r="H6" s="14" t="s">
        <v>517</v>
      </c>
      <c r="I6" s="17">
        <v>60000</v>
      </c>
      <c r="J6" s="17">
        <v>91200</v>
      </c>
      <c r="K6" s="6"/>
      <c r="L6" s="14" t="s">
        <v>19</v>
      </c>
      <c r="M6" s="6">
        <f t="shared" si="0"/>
        <v>392687</v>
      </c>
      <c r="N6" s="14" t="s">
        <v>21</v>
      </c>
      <c r="O6" s="6">
        <f t="shared" si="1"/>
        <v>196343.5</v>
      </c>
      <c r="P6" s="6">
        <f t="shared" si="2"/>
        <v>287543.5</v>
      </c>
      <c r="Q6" s="14" t="s">
        <v>20</v>
      </c>
      <c r="R6" s="2">
        <v>45862</v>
      </c>
      <c r="S6" s="14" t="s">
        <v>518</v>
      </c>
      <c r="AC6" s="14" t="s">
        <v>45</v>
      </c>
    </row>
    <row r="7" spans="1:30" ht="29" x14ac:dyDescent="0.35">
      <c r="A7" s="2">
        <v>45848</v>
      </c>
      <c r="B7" s="14" t="s">
        <v>483</v>
      </c>
      <c r="C7" s="14" t="s">
        <v>484</v>
      </c>
      <c r="D7" s="1" t="s">
        <v>92</v>
      </c>
      <c r="E7" s="14" t="s">
        <v>485</v>
      </c>
      <c r="F7" s="7">
        <v>120000</v>
      </c>
      <c r="G7" s="17"/>
      <c r="H7" s="14"/>
      <c r="I7" s="17"/>
      <c r="J7" s="17"/>
      <c r="K7" s="6"/>
      <c r="L7" s="14" t="s">
        <v>26</v>
      </c>
      <c r="M7" s="6">
        <f t="shared" si="0"/>
        <v>120000</v>
      </c>
      <c r="N7" s="14" t="s">
        <v>21</v>
      </c>
      <c r="O7" s="6">
        <f t="shared" si="1"/>
        <v>60000</v>
      </c>
      <c r="P7" s="6">
        <f t="shared" si="2"/>
        <v>60000</v>
      </c>
      <c r="Q7" s="14" t="s">
        <v>20</v>
      </c>
      <c r="R7" s="2">
        <v>45859</v>
      </c>
      <c r="S7" s="14" t="s">
        <v>486</v>
      </c>
      <c r="AC7" s="14" t="s">
        <v>50</v>
      </c>
    </row>
    <row r="8" spans="1:30" ht="29" x14ac:dyDescent="0.35">
      <c r="A8" s="2">
        <v>45849</v>
      </c>
      <c r="B8" s="14" t="s">
        <v>487</v>
      </c>
      <c r="C8" s="14" t="s">
        <v>488</v>
      </c>
      <c r="D8" s="1" t="s">
        <v>107</v>
      </c>
      <c r="E8" s="14" t="s">
        <v>489</v>
      </c>
      <c r="G8" s="17"/>
      <c r="H8" s="14"/>
      <c r="I8" s="17"/>
      <c r="J8" s="17"/>
      <c r="K8" s="6"/>
      <c r="L8" s="14"/>
      <c r="M8" s="6">
        <f t="shared" si="0"/>
        <v>0</v>
      </c>
      <c r="N8" s="14" t="s">
        <v>21</v>
      </c>
      <c r="O8" s="6">
        <f t="shared" si="1"/>
        <v>0</v>
      </c>
      <c r="P8" s="6">
        <f t="shared" si="2"/>
        <v>0</v>
      </c>
      <c r="Q8" s="14" t="s">
        <v>33</v>
      </c>
      <c r="R8" s="2"/>
      <c r="S8" s="14"/>
    </row>
    <row r="9" spans="1:30" ht="29" x14ac:dyDescent="0.35">
      <c r="A9" s="2">
        <v>45852</v>
      </c>
      <c r="B9" s="14" t="s">
        <v>468</v>
      </c>
      <c r="C9" s="14" t="s">
        <v>469</v>
      </c>
      <c r="D9" s="1" t="s">
        <v>470</v>
      </c>
      <c r="E9" s="14" t="s">
        <v>490</v>
      </c>
      <c r="G9" s="17">
        <v>780000</v>
      </c>
      <c r="H9" s="14" t="s">
        <v>491</v>
      </c>
      <c r="I9" s="17">
        <v>162000</v>
      </c>
      <c r="J9" s="17">
        <v>148200</v>
      </c>
      <c r="K9" s="6"/>
      <c r="L9" s="14" t="s">
        <v>19</v>
      </c>
      <c r="M9" s="6">
        <f t="shared" si="0"/>
        <v>618000</v>
      </c>
      <c r="N9" s="14" t="s">
        <v>21</v>
      </c>
      <c r="O9" s="6">
        <f t="shared" si="1"/>
        <v>309000</v>
      </c>
      <c r="P9" s="6">
        <f t="shared" si="2"/>
        <v>457200</v>
      </c>
      <c r="Q9" s="14" t="s">
        <v>50</v>
      </c>
      <c r="R9" s="2"/>
      <c r="S9" s="14"/>
    </row>
    <row r="10" spans="1:30" ht="29" x14ac:dyDescent="0.35">
      <c r="A10" s="2">
        <v>45852</v>
      </c>
      <c r="B10" s="14" t="s">
        <v>492</v>
      </c>
      <c r="C10" s="14" t="s">
        <v>493</v>
      </c>
      <c r="D10" s="1" t="s">
        <v>494</v>
      </c>
      <c r="E10" s="14" t="s">
        <v>495</v>
      </c>
      <c r="F10" s="7">
        <v>150000</v>
      </c>
      <c r="G10" s="17"/>
      <c r="H10" s="14"/>
      <c r="I10" s="17"/>
      <c r="J10" s="17"/>
      <c r="K10" s="6"/>
      <c r="L10" s="14" t="s">
        <v>19</v>
      </c>
      <c r="M10" s="6">
        <f t="shared" si="0"/>
        <v>150000</v>
      </c>
      <c r="N10" s="14" t="s">
        <v>21</v>
      </c>
      <c r="O10" s="6">
        <f t="shared" si="1"/>
        <v>75000</v>
      </c>
      <c r="P10" s="6">
        <f t="shared" si="2"/>
        <v>75000</v>
      </c>
      <c r="Q10" s="14" t="s">
        <v>20</v>
      </c>
      <c r="R10" s="2">
        <v>45853</v>
      </c>
      <c r="S10" s="14" t="s">
        <v>496</v>
      </c>
    </row>
    <row r="11" spans="1:30" ht="72.5" x14ac:dyDescent="0.35">
      <c r="A11" s="2">
        <v>45853</v>
      </c>
      <c r="B11" s="14" t="s">
        <v>487</v>
      </c>
      <c r="C11" s="14" t="s">
        <v>488</v>
      </c>
      <c r="D11" s="1" t="s">
        <v>107</v>
      </c>
      <c r="E11" s="14" t="s">
        <v>497</v>
      </c>
      <c r="G11" s="17">
        <v>580000</v>
      </c>
      <c r="H11" s="14" t="s">
        <v>498</v>
      </c>
      <c r="I11" s="17">
        <v>26000</v>
      </c>
      <c r="J11" s="17"/>
      <c r="K11" s="6"/>
      <c r="L11" s="14" t="s">
        <v>19</v>
      </c>
      <c r="M11" s="6">
        <f t="shared" si="0"/>
        <v>554000</v>
      </c>
      <c r="N11" s="14" t="s">
        <v>29</v>
      </c>
      <c r="O11" s="6">
        <f t="shared" si="1"/>
        <v>138500</v>
      </c>
      <c r="P11" s="6">
        <f t="shared" si="2"/>
        <v>277000</v>
      </c>
      <c r="Q11" s="14" t="s">
        <v>20</v>
      </c>
      <c r="R11" s="2">
        <v>45855</v>
      </c>
      <c r="S11" s="14" t="s">
        <v>499</v>
      </c>
    </row>
    <row r="12" spans="1:30" ht="29" x14ac:dyDescent="0.35">
      <c r="A12" s="2">
        <v>45854</v>
      </c>
      <c r="B12" s="41" t="s">
        <v>500</v>
      </c>
      <c r="C12" s="14" t="s">
        <v>501</v>
      </c>
      <c r="D12" s="1" t="s">
        <v>502</v>
      </c>
      <c r="E12" s="14" t="s">
        <v>503</v>
      </c>
      <c r="G12" s="17">
        <v>280000</v>
      </c>
      <c r="H12" s="14"/>
      <c r="I12" s="17"/>
      <c r="J12" s="17"/>
      <c r="K12" s="6"/>
      <c r="L12" s="14" t="s">
        <v>26</v>
      </c>
      <c r="M12" s="6">
        <f t="shared" si="0"/>
        <v>280000</v>
      </c>
      <c r="N12" s="14" t="s">
        <v>21</v>
      </c>
      <c r="O12" s="6">
        <f t="shared" si="1"/>
        <v>140000</v>
      </c>
      <c r="P12" s="6">
        <f t="shared" si="2"/>
        <v>140000</v>
      </c>
      <c r="Q12" s="14" t="s">
        <v>20</v>
      </c>
      <c r="R12" s="2">
        <v>45859</v>
      </c>
      <c r="S12" s="14" t="s">
        <v>486</v>
      </c>
    </row>
    <row r="13" spans="1:30" ht="58" x14ac:dyDescent="0.35">
      <c r="A13" s="2">
        <v>45859</v>
      </c>
      <c r="B13" s="14" t="s">
        <v>504</v>
      </c>
      <c r="C13" s="14" t="s">
        <v>505</v>
      </c>
      <c r="D13" s="1" t="s">
        <v>31</v>
      </c>
      <c r="E13" s="14" t="s">
        <v>506</v>
      </c>
      <c r="G13" s="17">
        <v>400000</v>
      </c>
      <c r="H13" s="14"/>
      <c r="I13" s="17"/>
      <c r="J13" s="17"/>
      <c r="K13" s="6"/>
      <c r="L13" s="14" t="s">
        <v>19</v>
      </c>
      <c r="M13" s="6">
        <f t="shared" si="0"/>
        <v>400000</v>
      </c>
      <c r="N13" s="14" t="s">
        <v>21</v>
      </c>
      <c r="O13" s="6">
        <f t="shared" si="1"/>
        <v>200000</v>
      </c>
      <c r="P13" s="6">
        <f t="shared" si="2"/>
        <v>200000</v>
      </c>
      <c r="Q13" s="14" t="s">
        <v>20</v>
      </c>
      <c r="R13" s="2">
        <v>45859</v>
      </c>
      <c r="S13" s="14" t="s">
        <v>507</v>
      </c>
    </row>
    <row r="14" spans="1:30" x14ac:dyDescent="0.35">
      <c r="A14" s="2">
        <v>45859</v>
      </c>
      <c r="B14" s="14" t="s">
        <v>508</v>
      </c>
      <c r="C14" s="14" t="s">
        <v>509</v>
      </c>
      <c r="D14" s="1" t="s">
        <v>510</v>
      </c>
      <c r="E14" s="14" t="s">
        <v>32</v>
      </c>
      <c r="G14" s="17">
        <v>55000</v>
      </c>
      <c r="H14" s="14"/>
      <c r="I14" s="17"/>
      <c r="J14" s="17"/>
      <c r="K14" s="6"/>
      <c r="L14" s="14" t="s">
        <v>26</v>
      </c>
      <c r="M14" s="6">
        <f t="shared" si="0"/>
        <v>55000</v>
      </c>
      <c r="N14" s="14" t="s">
        <v>21</v>
      </c>
      <c r="O14" s="6">
        <f t="shared" si="1"/>
        <v>27500</v>
      </c>
      <c r="P14" s="6">
        <f t="shared" si="2"/>
        <v>27500</v>
      </c>
      <c r="Q14" s="14" t="s">
        <v>20</v>
      </c>
      <c r="R14" s="2">
        <v>45859</v>
      </c>
      <c r="S14" s="14" t="s">
        <v>511</v>
      </c>
    </row>
    <row r="15" spans="1:30" ht="29" x14ac:dyDescent="0.35">
      <c r="A15" s="2">
        <v>45860</v>
      </c>
      <c r="B15" s="14" t="s">
        <v>512</v>
      </c>
      <c r="C15" s="14" t="s">
        <v>513</v>
      </c>
      <c r="D15" s="1" t="s">
        <v>107</v>
      </c>
      <c r="E15" s="14" t="s">
        <v>514</v>
      </c>
      <c r="G15" s="17"/>
      <c r="H15" s="14"/>
      <c r="I15" s="17"/>
      <c r="J15" s="17"/>
      <c r="K15" s="6"/>
      <c r="L15" s="14" t="s">
        <v>19</v>
      </c>
      <c r="M15" s="6">
        <f t="shared" si="0"/>
        <v>0</v>
      </c>
      <c r="N15" s="14" t="s">
        <v>29</v>
      </c>
      <c r="O15" s="6">
        <f t="shared" si="1"/>
        <v>0</v>
      </c>
      <c r="P15" s="6">
        <f t="shared" si="2"/>
        <v>0</v>
      </c>
      <c r="Q15" s="14" t="s">
        <v>50</v>
      </c>
      <c r="R15" s="2"/>
      <c r="S15" s="14"/>
    </row>
    <row r="16" spans="1:30" x14ac:dyDescent="0.35">
      <c r="A16" s="2">
        <v>45862</v>
      </c>
      <c r="B16" s="14" t="s">
        <v>515</v>
      </c>
      <c r="C16" s="14"/>
      <c r="D16" s="1" t="s">
        <v>516</v>
      </c>
      <c r="E16" s="14" t="s">
        <v>131</v>
      </c>
      <c r="G16" s="17"/>
      <c r="H16" s="14"/>
      <c r="I16" s="17"/>
      <c r="J16" s="17"/>
      <c r="K16" s="6"/>
      <c r="L16" s="14" t="s">
        <v>19</v>
      </c>
      <c r="M16" s="6">
        <f t="shared" si="0"/>
        <v>0</v>
      </c>
      <c r="N16" s="14" t="s">
        <v>21</v>
      </c>
      <c r="O16" s="6">
        <f t="shared" si="1"/>
        <v>0</v>
      </c>
      <c r="P16" s="6">
        <f t="shared" si="2"/>
        <v>0</v>
      </c>
      <c r="Q16" s="14" t="s">
        <v>50</v>
      </c>
      <c r="R16" s="2"/>
      <c r="S16" s="14"/>
    </row>
    <row r="17" spans="1:19" ht="29" x14ac:dyDescent="0.35">
      <c r="A17" s="2">
        <v>45866</v>
      </c>
      <c r="B17" s="14" t="s">
        <v>519</v>
      </c>
      <c r="C17" s="14" t="s">
        <v>520</v>
      </c>
      <c r="D17" s="1" t="s">
        <v>107</v>
      </c>
      <c r="E17" s="14" t="s">
        <v>521</v>
      </c>
      <c r="F17" s="7">
        <v>80000</v>
      </c>
      <c r="G17" s="17"/>
      <c r="H17" s="14"/>
      <c r="I17" s="17"/>
      <c r="J17" s="17"/>
      <c r="K17" s="6"/>
      <c r="L17" s="14" t="s">
        <v>26</v>
      </c>
      <c r="M17" s="6">
        <f t="shared" si="0"/>
        <v>80000</v>
      </c>
      <c r="N17" s="14" t="s">
        <v>21</v>
      </c>
      <c r="O17" s="6">
        <f t="shared" si="1"/>
        <v>40000</v>
      </c>
      <c r="P17" s="6">
        <f t="shared" si="2"/>
        <v>40000</v>
      </c>
      <c r="Q17" s="14"/>
      <c r="R17" s="2"/>
      <c r="S17" s="14"/>
    </row>
    <row r="18" spans="1:19" x14ac:dyDescent="0.35">
      <c r="A18" s="2">
        <v>45866</v>
      </c>
      <c r="B18" s="14" t="s">
        <v>522</v>
      </c>
      <c r="C18" s="14" t="s">
        <v>523</v>
      </c>
      <c r="D18" s="1" t="s">
        <v>92</v>
      </c>
      <c r="E18" s="14" t="s">
        <v>524</v>
      </c>
      <c r="F18" s="7">
        <v>120000</v>
      </c>
      <c r="G18" s="17"/>
      <c r="H18" s="14"/>
      <c r="I18" s="17"/>
      <c r="J18" s="17"/>
      <c r="K18" s="6"/>
      <c r="L18" s="14" t="s">
        <v>19</v>
      </c>
      <c r="M18" s="6">
        <f t="shared" si="0"/>
        <v>120000</v>
      </c>
      <c r="N18" s="14" t="s">
        <v>21</v>
      </c>
      <c r="O18" s="6">
        <f t="shared" si="1"/>
        <v>60000</v>
      </c>
      <c r="P18" s="6">
        <f t="shared" si="2"/>
        <v>60000</v>
      </c>
      <c r="Q18" s="14" t="s">
        <v>50</v>
      </c>
      <c r="R18" s="2"/>
      <c r="S18" s="14"/>
    </row>
    <row r="19" spans="1:19" x14ac:dyDescent="0.35">
      <c r="A19" s="2">
        <v>45866</v>
      </c>
      <c r="B19" s="14" t="s">
        <v>525</v>
      </c>
      <c r="C19" s="14" t="s">
        <v>526</v>
      </c>
      <c r="D19" s="1" t="s">
        <v>527</v>
      </c>
      <c r="E19" s="14" t="s">
        <v>528</v>
      </c>
      <c r="G19" s="17">
        <v>60000</v>
      </c>
      <c r="H19" s="14"/>
      <c r="I19" s="17"/>
      <c r="J19" s="17"/>
      <c r="K19" s="6"/>
      <c r="L19" s="14" t="s">
        <v>26</v>
      </c>
      <c r="M19" s="6">
        <f t="shared" si="0"/>
        <v>60000</v>
      </c>
      <c r="N19" s="14" t="s">
        <v>21</v>
      </c>
      <c r="O19" s="6">
        <f t="shared" si="1"/>
        <v>30000</v>
      </c>
      <c r="P19" s="6">
        <f t="shared" si="2"/>
        <v>30000</v>
      </c>
      <c r="Q19" s="14"/>
      <c r="R19" s="2"/>
      <c r="S19" s="14"/>
    </row>
    <row r="20" spans="1:19" x14ac:dyDescent="0.35">
      <c r="A20" s="2">
        <v>45866</v>
      </c>
      <c r="B20" s="14" t="s">
        <v>529</v>
      </c>
      <c r="C20" s="14" t="s">
        <v>530</v>
      </c>
      <c r="D20" s="1"/>
      <c r="E20" s="14" t="s">
        <v>531</v>
      </c>
      <c r="F20" s="7">
        <v>120000</v>
      </c>
      <c r="G20" s="17"/>
      <c r="H20" s="14"/>
      <c r="I20" s="17"/>
      <c r="J20" s="17"/>
      <c r="K20" s="6"/>
      <c r="L20" s="14" t="s">
        <v>19</v>
      </c>
      <c r="M20" s="6">
        <f t="shared" si="0"/>
        <v>120000</v>
      </c>
      <c r="N20" s="14"/>
      <c r="O20" s="6" t="str">
        <f t="shared" si="1"/>
        <v/>
      </c>
      <c r="P20" s="6">
        <f t="shared" si="2"/>
        <v>60000</v>
      </c>
      <c r="Q20" s="14" t="s">
        <v>50</v>
      </c>
      <c r="R20" s="2"/>
      <c r="S20" s="14"/>
    </row>
    <row r="21" spans="1:19" x14ac:dyDescent="0.35">
      <c r="A21" s="2"/>
      <c r="B21" s="14"/>
      <c r="C21" s="14"/>
      <c r="D21" s="1"/>
      <c r="E21" s="14"/>
      <c r="G21" s="17"/>
      <c r="H21" s="14"/>
      <c r="I21" s="17"/>
      <c r="J21" s="17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4"/>
    </row>
    <row r="22" spans="1:19" x14ac:dyDescent="0.35">
      <c r="A22" s="2"/>
      <c r="B22" s="14"/>
      <c r="C22" s="14"/>
      <c r="D22" s="1"/>
      <c r="E22" s="14"/>
      <c r="G22" s="17"/>
      <c r="H22" s="14"/>
      <c r="I22" s="17"/>
      <c r="J22" s="17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4"/>
    </row>
    <row r="23" spans="1:19" x14ac:dyDescent="0.35">
      <c r="A23" s="2"/>
      <c r="B23" s="14"/>
      <c r="C23" s="14"/>
      <c r="D23" s="1"/>
      <c r="E23" s="14"/>
      <c r="G23" s="17"/>
      <c r="H23" s="14"/>
      <c r="I23" s="17"/>
      <c r="J23" s="17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4"/>
    </row>
    <row r="24" spans="1:19" x14ac:dyDescent="0.35">
      <c r="A24" s="2"/>
      <c r="B24" s="14"/>
      <c r="C24" s="14"/>
      <c r="D24" s="1"/>
      <c r="E24" s="14"/>
      <c r="G24" s="17"/>
      <c r="H24" s="14"/>
      <c r="I24" s="17"/>
      <c r="J24" s="17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4"/>
    </row>
    <row r="25" spans="1:19" x14ac:dyDescent="0.35">
      <c r="A25" s="2"/>
      <c r="B25" s="14"/>
      <c r="C25" s="14"/>
      <c r="D25" s="1"/>
      <c r="E25" s="14"/>
      <c r="G25" s="17"/>
      <c r="H25" s="14"/>
      <c r="I25" s="17"/>
      <c r="J25" s="17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4"/>
    </row>
    <row r="26" spans="1:19" x14ac:dyDescent="0.35">
      <c r="A26" s="2"/>
      <c r="B26" s="14"/>
      <c r="C26" s="14"/>
      <c r="D26" s="1"/>
      <c r="E26" s="14"/>
      <c r="G26" s="17"/>
      <c r="H26" s="14"/>
      <c r="I26" s="17"/>
      <c r="J26" s="17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4"/>
    </row>
    <row r="27" spans="1:19" x14ac:dyDescent="0.35">
      <c r="A27" s="2"/>
      <c r="B27" s="14"/>
      <c r="C27" s="14"/>
      <c r="D27" s="1"/>
      <c r="E27" s="14"/>
      <c r="G27" s="17"/>
      <c r="H27" s="14"/>
      <c r="I27" s="17"/>
      <c r="J27" s="17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4"/>
    </row>
    <row r="28" spans="1:19" x14ac:dyDescent="0.35">
      <c r="A28" s="2"/>
      <c r="B28" s="14"/>
      <c r="C28" s="14"/>
      <c r="D28" s="1"/>
      <c r="E28" s="14"/>
      <c r="G28" s="17"/>
      <c r="H28" s="14"/>
      <c r="I28" s="17"/>
      <c r="J28" s="17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4"/>
    </row>
    <row r="29" spans="1:19" x14ac:dyDescent="0.35">
      <c r="A29" s="2"/>
      <c r="B29" s="14"/>
      <c r="C29" s="14"/>
      <c r="D29" s="1"/>
      <c r="E29" s="14"/>
      <c r="G29" s="17"/>
      <c r="H29" s="14"/>
      <c r="I29" s="17"/>
      <c r="J29" s="17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4"/>
    </row>
    <row r="30" spans="1:19" x14ac:dyDescent="0.35">
      <c r="A30" s="2"/>
      <c r="B30" s="14"/>
      <c r="C30" s="14"/>
      <c r="D30" s="1"/>
      <c r="E30" s="14"/>
      <c r="G30" s="17"/>
      <c r="H30" s="14"/>
      <c r="I30" s="17"/>
      <c r="J30" s="17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4"/>
    </row>
    <row r="31" spans="1:19" x14ac:dyDescent="0.35">
      <c r="A31" s="2"/>
      <c r="B31" s="14"/>
      <c r="C31" s="14"/>
      <c r="D31" s="1"/>
      <c r="E31" s="14"/>
      <c r="G31" s="17"/>
      <c r="H31" s="14"/>
      <c r="I31" s="17"/>
      <c r="J31" s="17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4"/>
    </row>
    <row r="32" spans="1:19" x14ac:dyDescent="0.35">
      <c r="A32" s="2"/>
      <c r="B32" s="14"/>
      <c r="C32" s="14"/>
      <c r="D32" s="1"/>
      <c r="E32" s="14"/>
      <c r="G32" s="17"/>
      <c r="H32" s="14"/>
      <c r="I32" s="17"/>
      <c r="J32" s="17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4"/>
    </row>
    <row r="33" spans="1:19" x14ac:dyDescent="0.35">
      <c r="A33" s="2"/>
      <c r="B33" s="14"/>
      <c r="C33" s="14"/>
      <c r="D33" s="1"/>
      <c r="E33" s="14"/>
      <c r="G33" s="17"/>
      <c r="H33" s="14"/>
      <c r="I33" s="17"/>
      <c r="J33" s="17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4"/>
    </row>
    <row r="34" spans="1:19" x14ac:dyDescent="0.35">
      <c r="A34" s="2"/>
      <c r="B34" s="14"/>
      <c r="C34" s="14"/>
      <c r="D34" s="1"/>
      <c r="E34" s="14"/>
      <c r="G34" s="17"/>
      <c r="H34" s="14"/>
      <c r="I34" s="17"/>
      <c r="J34" s="17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4"/>
    </row>
    <row r="35" spans="1:19" x14ac:dyDescent="0.35">
      <c r="A35" s="2"/>
      <c r="B35" s="14"/>
      <c r="C35" s="14"/>
      <c r="D35" s="1"/>
      <c r="E35" s="14"/>
      <c r="G35" s="17"/>
      <c r="H35" s="14"/>
      <c r="I35" s="17"/>
      <c r="J35" s="17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4"/>
    </row>
    <row r="36" spans="1:19" x14ac:dyDescent="0.35">
      <c r="A36" s="2"/>
      <c r="B36" s="14"/>
      <c r="C36" s="14"/>
      <c r="D36" s="1"/>
      <c r="E36" s="14"/>
      <c r="G36" s="17"/>
      <c r="H36" s="14"/>
      <c r="I36" s="17"/>
      <c r="J36" s="17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4"/>
    </row>
    <row r="37" spans="1:19" x14ac:dyDescent="0.35">
      <c r="A37" s="2"/>
      <c r="B37" s="14"/>
      <c r="C37" s="14"/>
      <c r="D37" s="1"/>
      <c r="E37" s="14"/>
      <c r="G37" s="17"/>
      <c r="H37" s="14"/>
      <c r="I37" s="17"/>
      <c r="J37" s="17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4"/>
    </row>
    <row r="38" spans="1:19" x14ac:dyDescent="0.35">
      <c r="A38" s="2"/>
      <c r="B38" s="14"/>
      <c r="C38" s="14"/>
      <c r="D38" s="1"/>
      <c r="E38" s="14"/>
      <c r="G38" s="17"/>
      <c r="H38" s="14"/>
      <c r="I38" s="17"/>
      <c r="J38" s="17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4"/>
    </row>
    <row r="39" spans="1:19" x14ac:dyDescent="0.35">
      <c r="A39" s="2"/>
      <c r="B39" s="14"/>
      <c r="C39" s="14"/>
      <c r="D39" s="1"/>
      <c r="E39" s="14"/>
      <c r="G39" s="17"/>
      <c r="H39" s="14"/>
      <c r="I39" s="17"/>
      <c r="J39" s="17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4"/>
    </row>
    <row r="40" spans="1:19" x14ac:dyDescent="0.35">
      <c r="A40" s="2"/>
      <c r="B40" s="14"/>
      <c r="C40" s="14"/>
      <c r="D40" s="1"/>
      <c r="E40" s="14"/>
      <c r="G40" s="17"/>
      <c r="H40" s="14"/>
      <c r="I40" s="17"/>
      <c r="J40" s="17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4"/>
    </row>
    <row r="41" spans="1:19" x14ac:dyDescent="0.35">
      <c r="A41" s="3" t="s">
        <v>120</v>
      </c>
      <c r="F41" s="13"/>
      <c r="G41" s="18"/>
      <c r="H41" s="15"/>
      <c r="I41" s="18"/>
      <c r="S41" s="15">
        <f>SUBTOTAL(103,Tabla145678[[NOTAS ]])</f>
        <v>9</v>
      </c>
    </row>
  </sheetData>
  <conditionalFormatting sqref="A2:S41">
    <cfRule type="expression" dxfId="228" priority="1" stopIfTrue="1">
      <formula>$Q2="YA RELACIONADO"</formula>
    </cfRule>
    <cfRule type="expression" dxfId="227" priority="2" stopIfTrue="1">
      <formula>$Q2="COTIZACIÓN"</formula>
    </cfRule>
    <cfRule type="expression" dxfId="226" priority="3" stopIfTrue="1">
      <formula>$Q2="NO PAGARON DOMICILIO"</formula>
    </cfRule>
    <cfRule type="expression" dxfId="225" priority="4" stopIfTrue="1">
      <formula>$Q2="NO SE COBRA DOMICILIO"</formula>
    </cfRule>
    <cfRule type="expression" dxfId="224" priority="5" stopIfTrue="1">
      <formula>$Q2="GARANTIA"</formula>
    </cfRule>
    <cfRule type="expression" dxfId="223" priority="6" stopIfTrue="1">
      <formula>$Q2="CANCELADO"</formula>
    </cfRule>
  </conditionalFormatting>
  <dataValidations count="3">
    <dataValidation type="list" allowBlank="1" showInputMessage="1" showErrorMessage="1" sqref="N2:N40" xr:uid="{920F62FC-CECC-4028-914C-664EE88C4ACF}">
      <formula1>$AD$1:$AD$2</formula1>
    </dataValidation>
    <dataValidation type="list" allowBlank="1" showInputMessage="1" showErrorMessage="1" sqref="L2:L40" xr:uid="{B645C18C-8487-409E-824B-2D3B72D10207}">
      <formula1>$AB$1:$AB$2</formula1>
    </dataValidation>
    <dataValidation type="list" allowBlank="1" showInputMessage="1" showErrorMessage="1" sqref="Q2:Q40" xr:uid="{51141C70-F811-4C7C-AD1E-6FFDEA1043B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D0FC-7158-4758-9799-E87690960E7E}">
  <sheetPr codeName="Hoja8">
    <tabColor rgb="FFC00000"/>
  </sheetPr>
  <dimension ref="A1:AD41"/>
  <sheetViews>
    <sheetView zoomScaleNormal="100" workbookViewId="0">
      <selection sqref="A1:A1048576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SUBTOTAL(103,Tabla1456789[[NOTAS ]])</f>
        <v>0</v>
      </c>
    </row>
  </sheetData>
  <conditionalFormatting sqref="A2:S41">
    <cfRule type="expression" dxfId="201" priority="1" stopIfTrue="1">
      <formula>$Q2="YA RELACIONADO"</formula>
    </cfRule>
    <cfRule type="expression" dxfId="200" priority="2" stopIfTrue="1">
      <formula>$Q2="COTIZACIÓN"</formula>
    </cfRule>
    <cfRule type="expression" dxfId="199" priority="3" stopIfTrue="1">
      <formula>$Q2="NO PAGARON DOMICILIO"</formula>
    </cfRule>
    <cfRule type="expression" dxfId="198" priority="4" stopIfTrue="1">
      <formula>$Q2="NO SE COBRA DOMICILIO"</formula>
    </cfRule>
    <cfRule type="expression" dxfId="197" priority="5" stopIfTrue="1">
      <formula>$Q2="GARANTIA"</formula>
    </cfRule>
    <cfRule type="expression" dxfId="196" priority="6" stopIfTrue="1">
      <formula>$Q2="CANCELADO"</formula>
    </cfRule>
  </conditionalFormatting>
  <dataValidations count="3">
    <dataValidation type="list" allowBlank="1" showInputMessage="1" showErrorMessage="1" sqref="Q2:Q40" xr:uid="{F0084EDD-BF53-49E6-BAD7-31BB437E4206}">
      <formula1>$AC$1:$AC$7</formula1>
    </dataValidation>
    <dataValidation type="list" allowBlank="1" showInputMessage="1" showErrorMessage="1" sqref="L2:L40" xr:uid="{97921CFE-FAC4-4C3D-9C0B-91AEF382CBBA}">
      <formula1>$AB$1:$AB$2</formula1>
    </dataValidation>
    <dataValidation type="list" allowBlank="1" showInputMessage="1" showErrorMessage="1" sqref="N2:N40" xr:uid="{44AC7A18-7116-4D20-961F-05581C65ABF6}">
      <formula1>$AD$1:$AD$2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389-D9D0-4A5E-960E-BEC69AD05582}">
  <sheetPr codeName="Hoja9">
    <tabColor rgb="FFC00000"/>
  </sheetPr>
  <dimension ref="A1:AD41"/>
  <sheetViews>
    <sheetView topLeftCell="I1" zoomScaleNormal="100" workbookViewId="0">
      <selection activeCell="C19" sqref="C19"/>
    </sheetView>
  </sheetViews>
  <sheetFormatPr baseColWidth="10" defaultColWidth="10.7265625" defaultRowHeight="14.5" x14ac:dyDescent="0.35"/>
  <cols>
    <col min="1" max="1" width="25.7265625" style="3" customWidth="1"/>
    <col min="2" max="2" width="22.453125" customWidth="1"/>
    <col min="3" max="3" width="17.453125" customWidth="1"/>
    <col min="4" max="4" width="13.7265625" customWidth="1"/>
    <col min="5" max="5" width="34.7265625" customWidth="1"/>
    <col min="6" max="6" width="17.08984375" style="7" customWidth="1"/>
    <col min="7" max="7" width="16.36328125" style="5" customWidth="1"/>
    <col min="8" max="8" width="39.54296875" customWidth="1"/>
    <col min="9" max="9" width="19.26953125" customWidth="1"/>
    <col min="10" max="10" width="11.54296875" customWidth="1"/>
    <col min="11" max="11" width="11.81640625" style="10" customWidth="1"/>
    <col min="12" max="12" width="17.453125" customWidth="1"/>
    <col min="13" max="13" width="16.26953125" style="10" customWidth="1"/>
    <col min="14" max="14" width="12.54296875" style="9" customWidth="1"/>
    <col min="15" max="15" width="11.81640625" style="10" customWidth="1"/>
    <col min="16" max="16" width="15.453125" style="10" customWidth="1"/>
    <col min="17" max="17" width="25.453125" style="12" customWidth="1"/>
    <col min="18" max="18" width="36.54296875" style="3" customWidth="1"/>
    <col min="19" max="19" width="47.6328125" customWidth="1"/>
    <col min="28" max="28" width="17.7265625" customWidth="1"/>
    <col min="29" max="29" width="26.36328125" customWidth="1"/>
  </cols>
  <sheetData>
    <row r="1" spans="1:30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 t="s">
        <v>11</v>
      </c>
      <c r="M1" s="6" t="s">
        <v>12</v>
      </c>
      <c r="N1" s="8" t="s">
        <v>13</v>
      </c>
      <c r="O1" s="6" t="s">
        <v>14</v>
      </c>
      <c r="P1" s="6" t="s">
        <v>15</v>
      </c>
      <c r="Q1" s="11" t="s">
        <v>16</v>
      </c>
      <c r="R1" s="2" t="s">
        <v>17</v>
      </c>
      <c r="S1" s="1" t="s">
        <v>18</v>
      </c>
      <c r="AB1" s="1" t="s">
        <v>19</v>
      </c>
      <c r="AC1" s="14" t="s">
        <v>20</v>
      </c>
      <c r="AD1" s="14" t="s">
        <v>21</v>
      </c>
    </row>
    <row r="2" spans="1:30" x14ac:dyDescent="0.35">
      <c r="A2" s="2"/>
      <c r="B2" s="1"/>
      <c r="C2" s="1"/>
      <c r="D2" s="1"/>
      <c r="E2" s="1"/>
      <c r="G2" s="4"/>
      <c r="H2" s="1"/>
      <c r="I2" s="6"/>
      <c r="J2" s="6"/>
      <c r="K2" s="6"/>
      <c r="L2" s="14"/>
      <c r="M2" s="6">
        <f t="shared" ref="M2:M40" si="0">(F2+G2-I2-K2)</f>
        <v>0</v>
      </c>
      <c r="N2" s="14"/>
      <c r="O2" s="6" t="str">
        <f t="shared" ref="O2:O40" si="1">IF(N2="X25%",M2*0.25,IF(N2="X50%",M2/2,""))</f>
        <v/>
      </c>
      <c r="P2" s="6">
        <f t="shared" ref="P2:P40" si="2">(M2/2+J2)</f>
        <v>0</v>
      </c>
      <c r="Q2" s="14"/>
      <c r="R2" s="2"/>
      <c r="S2" s="1"/>
      <c r="AB2" s="1" t="s">
        <v>26</v>
      </c>
      <c r="AC2" s="14" t="s">
        <v>28</v>
      </c>
      <c r="AD2" s="14" t="s">
        <v>29</v>
      </c>
    </row>
    <row r="3" spans="1:30" x14ac:dyDescent="0.35">
      <c r="A3" s="2"/>
      <c r="B3" s="1"/>
      <c r="C3" s="1"/>
      <c r="D3" s="1"/>
      <c r="E3" s="1"/>
      <c r="G3" s="4"/>
      <c r="H3" s="1"/>
      <c r="I3" s="1"/>
      <c r="J3" s="1"/>
      <c r="K3" s="6"/>
      <c r="L3" s="14"/>
      <c r="M3" s="6">
        <f t="shared" si="0"/>
        <v>0</v>
      </c>
      <c r="N3" s="14"/>
      <c r="O3" s="6" t="str">
        <f t="shared" si="1"/>
        <v/>
      </c>
      <c r="P3" s="6">
        <f t="shared" si="2"/>
        <v>0</v>
      </c>
      <c r="Q3" s="14"/>
      <c r="R3" s="2"/>
      <c r="S3" s="1"/>
      <c r="AC3" s="14" t="s">
        <v>33</v>
      </c>
    </row>
    <row r="4" spans="1:30" x14ac:dyDescent="0.35">
      <c r="A4" s="2"/>
      <c r="B4" s="1"/>
      <c r="C4" s="1"/>
      <c r="D4" s="1"/>
      <c r="E4" s="1"/>
      <c r="G4" s="4"/>
      <c r="H4" s="1"/>
      <c r="I4" s="1"/>
      <c r="J4" s="1"/>
      <c r="K4" s="6"/>
      <c r="L4" s="14"/>
      <c r="M4" s="6">
        <f t="shared" si="0"/>
        <v>0</v>
      </c>
      <c r="N4" s="14"/>
      <c r="O4" s="6" t="str">
        <f t="shared" si="1"/>
        <v/>
      </c>
      <c r="P4" s="6">
        <f t="shared" si="2"/>
        <v>0</v>
      </c>
      <c r="Q4" s="14"/>
      <c r="R4" s="2"/>
      <c r="S4" s="1"/>
      <c r="AC4" s="14" t="s">
        <v>35</v>
      </c>
    </row>
    <row r="5" spans="1:30" x14ac:dyDescent="0.35">
      <c r="A5" s="2"/>
      <c r="B5" s="1"/>
      <c r="C5" s="1"/>
      <c r="D5" s="1"/>
      <c r="E5" s="1"/>
      <c r="G5" s="4"/>
      <c r="H5" s="1"/>
      <c r="I5" s="1"/>
      <c r="J5" s="1"/>
      <c r="K5" s="6"/>
      <c r="L5" s="14"/>
      <c r="M5" s="6">
        <f t="shared" si="0"/>
        <v>0</v>
      </c>
      <c r="N5" s="14"/>
      <c r="O5" s="6" t="str">
        <f t="shared" si="1"/>
        <v/>
      </c>
      <c r="P5" s="6">
        <f t="shared" si="2"/>
        <v>0</v>
      </c>
      <c r="Q5" s="14"/>
      <c r="R5" s="2"/>
      <c r="S5" s="1"/>
      <c r="AC5" s="14" t="s">
        <v>39</v>
      </c>
    </row>
    <row r="6" spans="1:30" x14ac:dyDescent="0.35">
      <c r="A6" s="2"/>
      <c r="B6" s="1"/>
      <c r="C6" s="1"/>
      <c r="D6" s="1"/>
      <c r="E6" s="1"/>
      <c r="G6" s="4"/>
      <c r="H6" s="1"/>
      <c r="I6" s="1"/>
      <c r="J6" s="1"/>
      <c r="K6" s="6"/>
      <c r="L6" s="14"/>
      <c r="M6" s="6">
        <f t="shared" si="0"/>
        <v>0</v>
      </c>
      <c r="N6" s="14"/>
      <c r="O6" s="6" t="str">
        <f t="shared" si="1"/>
        <v/>
      </c>
      <c r="P6" s="6">
        <f t="shared" si="2"/>
        <v>0</v>
      </c>
      <c r="Q6" s="14"/>
      <c r="R6" s="2"/>
      <c r="S6" s="1"/>
      <c r="AC6" s="14" t="s">
        <v>45</v>
      </c>
    </row>
    <row r="7" spans="1:30" x14ac:dyDescent="0.35">
      <c r="A7" s="2"/>
      <c r="B7" s="1"/>
      <c r="C7" s="1"/>
      <c r="D7" s="1"/>
      <c r="E7" s="1"/>
      <c r="G7" s="4"/>
      <c r="H7" s="1"/>
      <c r="I7" s="1"/>
      <c r="J7" s="1"/>
      <c r="K7" s="6"/>
      <c r="L7" s="14"/>
      <c r="M7" s="6">
        <f t="shared" si="0"/>
        <v>0</v>
      </c>
      <c r="N7" s="14"/>
      <c r="O7" s="6" t="str">
        <f t="shared" si="1"/>
        <v/>
      </c>
      <c r="P7" s="6">
        <f t="shared" si="2"/>
        <v>0</v>
      </c>
      <c r="Q7" s="14"/>
      <c r="R7" s="2"/>
      <c r="S7" s="1"/>
      <c r="AC7" s="14" t="s">
        <v>50</v>
      </c>
    </row>
    <row r="8" spans="1:30" x14ac:dyDescent="0.35">
      <c r="A8" s="2"/>
      <c r="B8" s="1"/>
      <c r="C8" s="1"/>
      <c r="D8" s="1"/>
      <c r="E8" s="1"/>
      <c r="G8" s="4"/>
      <c r="H8" s="1"/>
      <c r="I8" s="1"/>
      <c r="J8" s="1"/>
      <c r="K8" s="6"/>
      <c r="L8" s="14"/>
      <c r="M8" s="6">
        <f t="shared" si="0"/>
        <v>0</v>
      </c>
      <c r="N8" s="14"/>
      <c r="O8" s="6" t="str">
        <f t="shared" si="1"/>
        <v/>
      </c>
      <c r="P8" s="6">
        <f t="shared" si="2"/>
        <v>0</v>
      </c>
      <c r="Q8" s="14"/>
      <c r="R8" s="2"/>
      <c r="S8" s="1"/>
    </row>
    <row r="9" spans="1:30" x14ac:dyDescent="0.35">
      <c r="A9" s="2"/>
      <c r="B9" s="1"/>
      <c r="C9" s="1"/>
      <c r="D9" s="1"/>
      <c r="E9" s="1"/>
      <c r="G9" s="4"/>
      <c r="H9" s="1"/>
      <c r="I9" s="1"/>
      <c r="J9" s="1"/>
      <c r="K9" s="6"/>
      <c r="L9" s="14"/>
      <c r="M9" s="6">
        <f t="shared" si="0"/>
        <v>0</v>
      </c>
      <c r="N9" s="14"/>
      <c r="O9" s="6" t="str">
        <f t="shared" si="1"/>
        <v/>
      </c>
      <c r="P9" s="6">
        <f t="shared" si="2"/>
        <v>0</v>
      </c>
      <c r="Q9" s="14"/>
      <c r="R9" s="2"/>
      <c r="S9" s="1"/>
    </row>
    <row r="10" spans="1:30" x14ac:dyDescent="0.35">
      <c r="A10" s="2"/>
      <c r="B10" s="1"/>
      <c r="C10" s="1"/>
      <c r="D10" s="1"/>
      <c r="E10" s="1"/>
      <c r="G10" s="4"/>
      <c r="H10" s="1"/>
      <c r="I10" s="1"/>
      <c r="J10" s="1"/>
      <c r="K10" s="6"/>
      <c r="L10" s="14"/>
      <c r="M10" s="6">
        <f t="shared" si="0"/>
        <v>0</v>
      </c>
      <c r="N10" s="14"/>
      <c r="O10" s="6" t="str">
        <f t="shared" si="1"/>
        <v/>
      </c>
      <c r="P10" s="6">
        <f t="shared" si="2"/>
        <v>0</v>
      </c>
      <c r="Q10" s="14"/>
      <c r="R10" s="2"/>
      <c r="S10" s="1"/>
    </row>
    <row r="11" spans="1:30" x14ac:dyDescent="0.35">
      <c r="A11" s="2"/>
      <c r="B11" s="1"/>
      <c r="C11" s="1"/>
      <c r="D11" s="1"/>
      <c r="E11" s="1"/>
      <c r="G11" s="4"/>
      <c r="H11" s="1"/>
      <c r="I11" s="1"/>
      <c r="J11" s="1"/>
      <c r="K11" s="6"/>
      <c r="L11" s="14"/>
      <c r="M11" s="6">
        <f t="shared" si="0"/>
        <v>0</v>
      </c>
      <c r="N11" s="14"/>
      <c r="O11" s="6" t="str">
        <f t="shared" si="1"/>
        <v/>
      </c>
      <c r="P11" s="6">
        <f t="shared" si="2"/>
        <v>0</v>
      </c>
      <c r="Q11" s="14"/>
      <c r="R11" s="2"/>
      <c r="S11" s="1"/>
    </row>
    <row r="12" spans="1:30" x14ac:dyDescent="0.35">
      <c r="A12" s="2"/>
      <c r="B12" s="1"/>
      <c r="C12" s="1"/>
      <c r="D12" s="1"/>
      <c r="E12" s="1"/>
      <c r="G12" s="4"/>
      <c r="H12" s="1"/>
      <c r="I12" s="1"/>
      <c r="J12" s="1"/>
      <c r="K12" s="6"/>
      <c r="L12" s="14"/>
      <c r="M12" s="6">
        <f t="shared" si="0"/>
        <v>0</v>
      </c>
      <c r="N12" s="14"/>
      <c r="O12" s="6" t="str">
        <f t="shared" si="1"/>
        <v/>
      </c>
      <c r="P12" s="6">
        <f t="shared" si="2"/>
        <v>0</v>
      </c>
      <c r="Q12" s="14"/>
      <c r="R12" s="2"/>
      <c r="S12" s="1"/>
    </row>
    <row r="13" spans="1:30" x14ac:dyDescent="0.35">
      <c r="A13" s="2"/>
      <c r="B13" s="1"/>
      <c r="C13" s="1"/>
      <c r="D13" s="1"/>
      <c r="E13" s="1"/>
      <c r="G13" s="4"/>
      <c r="H13" s="1"/>
      <c r="I13" s="1"/>
      <c r="J13" s="1"/>
      <c r="K13" s="6"/>
      <c r="L13" s="14"/>
      <c r="M13" s="6">
        <f t="shared" si="0"/>
        <v>0</v>
      </c>
      <c r="N13" s="14"/>
      <c r="O13" s="6" t="str">
        <f t="shared" si="1"/>
        <v/>
      </c>
      <c r="P13" s="6">
        <f t="shared" si="2"/>
        <v>0</v>
      </c>
      <c r="Q13" s="14"/>
      <c r="R13" s="2"/>
      <c r="S13" s="1"/>
    </row>
    <row r="14" spans="1:30" x14ac:dyDescent="0.35">
      <c r="A14" s="2"/>
      <c r="B14" s="1"/>
      <c r="C14" s="1"/>
      <c r="D14" s="1"/>
      <c r="E14" s="1"/>
      <c r="G14" s="4"/>
      <c r="H14" s="1"/>
      <c r="I14" s="1"/>
      <c r="J14" s="1"/>
      <c r="K14" s="6"/>
      <c r="L14" s="14"/>
      <c r="M14" s="6">
        <f t="shared" si="0"/>
        <v>0</v>
      </c>
      <c r="N14" s="14"/>
      <c r="O14" s="6" t="str">
        <f t="shared" si="1"/>
        <v/>
      </c>
      <c r="P14" s="6">
        <f t="shared" si="2"/>
        <v>0</v>
      </c>
      <c r="Q14" s="14"/>
      <c r="R14" s="2"/>
      <c r="S14" s="1"/>
    </row>
    <row r="15" spans="1:30" x14ac:dyDescent="0.35">
      <c r="A15" s="2"/>
      <c r="B15" s="1"/>
      <c r="C15" s="1"/>
      <c r="D15" s="1"/>
      <c r="E15" s="1"/>
      <c r="G15" s="4"/>
      <c r="H15" s="1"/>
      <c r="I15" s="1"/>
      <c r="J15" s="1"/>
      <c r="K15" s="6"/>
      <c r="L15" s="14"/>
      <c r="M15" s="6">
        <f t="shared" si="0"/>
        <v>0</v>
      </c>
      <c r="N15" s="14"/>
      <c r="O15" s="6" t="str">
        <f t="shared" si="1"/>
        <v/>
      </c>
      <c r="P15" s="6">
        <f t="shared" si="2"/>
        <v>0</v>
      </c>
      <c r="Q15" s="14"/>
      <c r="R15" s="2"/>
      <c r="S15" s="1"/>
    </row>
    <row r="16" spans="1:30" x14ac:dyDescent="0.35">
      <c r="A16" s="2"/>
      <c r="B16" s="1"/>
      <c r="C16" s="1"/>
      <c r="D16" s="1"/>
      <c r="E16" s="1"/>
      <c r="G16" s="4"/>
      <c r="H16" s="1"/>
      <c r="I16" s="1"/>
      <c r="J16" s="1"/>
      <c r="K16" s="6"/>
      <c r="L16" s="14"/>
      <c r="M16" s="6">
        <f t="shared" si="0"/>
        <v>0</v>
      </c>
      <c r="N16" s="14"/>
      <c r="O16" s="6" t="str">
        <f t="shared" si="1"/>
        <v/>
      </c>
      <c r="P16" s="6">
        <f t="shared" si="2"/>
        <v>0</v>
      </c>
      <c r="Q16" s="14"/>
      <c r="R16" s="2"/>
      <c r="S16" s="1"/>
    </row>
    <row r="17" spans="1:19" x14ac:dyDescent="0.35">
      <c r="A17" s="2"/>
      <c r="B17" s="1"/>
      <c r="C17" s="1"/>
      <c r="D17" s="1"/>
      <c r="E17" s="1"/>
      <c r="G17" s="4"/>
      <c r="H17" s="1"/>
      <c r="I17" s="1"/>
      <c r="J17" s="1"/>
      <c r="K17" s="6"/>
      <c r="L17" s="14"/>
      <c r="M17" s="6">
        <f t="shared" si="0"/>
        <v>0</v>
      </c>
      <c r="N17" s="14"/>
      <c r="O17" s="6" t="str">
        <f t="shared" si="1"/>
        <v/>
      </c>
      <c r="P17" s="6">
        <f t="shared" si="2"/>
        <v>0</v>
      </c>
      <c r="Q17" s="14"/>
      <c r="R17" s="2"/>
      <c r="S17" s="1"/>
    </row>
    <row r="18" spans="1:19" x14ac:dyDescent="0.35">
      <c r="A18" s="2"/>
      <c r="B18" s="1"/>
      <c r="C18" s="1"/>
      <c r="D18" s="1"/>
      <c r="E18" s="1"/>
      <c r="G18" s="4"/>
      <c r="H18" s="1"/>
      <c r="I18" s="1"/>
      <c r="J18" s="1"/>
      <c r="K18" s="6"/>
      <c r="L18" s="14"/>
      <c r="M18" s="6">
        <f t="shared" si="0"/>
        <v>0</v>
      </c>
      <c r="N18" s="14"/>
      <c r="O18" s="6" t="str">
        <f t="shared" si="1"/>
        <v/>
      </c>
      <c r="P18" s="6">
        <f t="shared" si="2"/>
        <v>0</v>
      </c>
      <c r="Q18" s="14"/>
      <c r="R18" s="2"/>
      <c r="S18" s="1"/>
    </row>
    <row r="19" spans="1:19" x14ac:dyDescent="0.35">
      <c r="A19" s="2"/>
      <c r="B19" s="1"/>
      <c r="C19" s="1"/>
      <c r="D19" s="1"/>
      <c r="E19" s="1"/>
      <c r="G19" s="4"/>
      <c r="H19" s="1"/>
      <c r="I19" s="1"/>
      <c r="J19" s="1"/>
      <c r="K19" s="6"/>
      <c r="L19" s="14"/>
      <c r="M19" s="6">
        <f t="shared" si="0"/>
        <v>0</v>
      </c>
      <c r="N19" s="14"/>
      <c r="O19" s="6" t="str">
        <f t="shared" si="1"/>
        <v/>
      </c>
      <c r="P19" s="6">
        <f t="shared" si="2"/>
        <v>0</v>
      </c>
      <c r="Q19" s="14"/>
      <c r="R19" s="2"/>
      <c r="S19" s="1"/>
    </row>
    <row r="20" spans="1:19" x14ac:dyDescent="0.35">
      <c r="A20" s="2"/>
      <c r="B20" s="1"/>
      <c r="C20" s="1"/>
      <c r="D20" s="1"/>
      <c r="E20" s="1"/>
      <c r="G20" s="4"/>
      <c r="H20" s="1"/>
      <c r="I20" s="1"/>
      <c r="J20" s="1"/>
      <c r="K20" s="6"/>
      <c r="L20" s="14"/>
      <c r="M20" s="6">
        <f t="shared" si="0"/>
        <v>0</v>
      </c>
      <c r="N20" s="14"/>
      <c r="O20" s="6" t="str">
        <f t="shared" si="1"/>
        <v/>
      </c>
      <c r="P20" s="6">
        <f t="shared" si="2"/>
        <v>0</v>
      </c>
      <c r="Q20" s="14"/>
      <c r="R20" s="2"/>
      <c r="S20" s="1"/>
    </row>
    <row r="21" spans="1:19" x14ac:dyDescent="0.35">
      <c r="A21" s="2"/>
      <c r="B21" s="1"/>
      <c r="C21" s="1"/>
      <c r="D21" s="1"/>
      <c r="E21" s="1"/>
      <c r="G21" s="4"/>
      <c r="H21" s="1"/>
      <c r="I21" s="1"/>
      <c r="J21" s="1"/>
      <c r="K21" s="6"/>
      <c r="L21" s="14"/>
      <c r="M21" s="6">
        <f t="shared" si="0"/>
        <v>0</v>
      </c>
      <c r="N21" s="14"/>
      <c r="O21" s="6" t="str">
        <f t="shared" si="1"/>
        <v/>
      </c>
      <c r="P21" s="6">
        <f t="shared" si="2"/>
        <v>0</v>
      </c>
      <c r="Q21" s="14"/>
      <c r="R21" s="2"/>
      <c r="S21" s="1"/>
    </row>
    <row r="22" spans="1:19" x14ac:dyDescent="0.35">
      <c r="A22" s="2"/>
      <c r="B22" s="1"/>
      <c r="C22" s="1"/>
      <c r="D22" s="1"/>
      <c r="E22" s="1"/>
      <c r="G22" s="4"/>
      <c r="H22" s="1"/>
      <c r="I22" s="1"/>
      <c r="J22" s="1"/>
      <c r="K22" s="6"/>
      <c r="L22" s="14"/>
      <c r="M22" s="6">
        <f t="shared" si="0"/>
        <v>0</v>
      </c>
      <c r="N22" s="14"/>
      <c r="O22" s="6" t="str">
        <f t="shared" si="1"/>
        <v/>
      </c>
      <c r="P22" s="6">
        <f t="shared" si="2"/>
        <v>0</v>
      </c>
      <c r="Q22" s="14"/>
      <c r="R22" s="2"/>
      <c r="S22" s="1"/>
    </row>
    <row r="23" spans="1:19" x14ac:dyDescent="0.35">
      <c r="A23" s="2"/>
      <c r="B23" s="1"/>
      <c r="C23" s="1"/>
      <c r="D23" s="1"/>
      <c r="E23" s="1"/>
      <c r="G23" s="4"/>
      <c r="H23" s="1"/>
      <c r="I23" s="1"/>
      <c r="J23" s="1"/>
      <c r="K23" s="6"/>
      <c r="L23" s="14"/>
      <c r="M23" s="6">
        <f t="shared" si="0"/>
        <v>0</v>
      </c>
      <c r="N23" s="14"/>
      <c r="O23" s="6" t="str">
        <f t="shared" si="1"/>
        <v/>
      </c>
      <c r="P23" s="6">
        <f t="shared" si="2"/>
        <v>0</v>
      </c>
      <c r="Q23" s="14"/>
      <c r="R23" s="2"/>
      <c r="S23" s="1"/>
    </row>
    <row r="24" spans="1:19" x14ac:dyDescent="0.35">
      <c r="A24" s="2"/>
      <c r="B24" s="1"/>
      <c r="C24" s="1"/>
      <c r="D24" s="1"/>
      <c r="E24" s="1"/>
      <c r="G24" s="4"/>
      <c r="H24" s="1"/>
      <c r="I24" s="1"/>
      <c r="J24" s="1"/>
      <c r="K24" s="6"/>
      <c r="L24" s="14"/>
      <c r="M24" s="6">
        <f t="shared" si="0"/>
        <v>0</v>
      </c>
      <c r="N24" s="14"/>
      <c r="O24" s="6" t="str">
        <f t="shared" si="1"/>
        <v/>
      </c>
      <c r="P24" s="6">
        <f t="shared" si="2"/>
        <v>0</v>
      </c>
      <c r="Q24" s="14"/>
      <c r="R24" s="2"/>
      <c r="S24" s="1"/>
    </row>
    <row r="25" spans="1:19" x14ac:dyDescent="0.35">
      <c r="A25" s="2"/>
      <c r="B25" s="1"/>
      <c r="C25" s="1"/>
      <c r="D25" s="1"/>
      <c r="E25" s="1"/>
      <c r="G25" s="4"/>
      <c r="H25" s="1"/>
      <c r="I25" s="1"/>
      <c r="J25" s="1"/>
      <c r="K25" s="6"/>
      <c r="L25" s="14"/>
      <c r="M25" s="6">
        <f t="shared" si="0"/>
        <v>0</v>
      </c>
      <c r="N25" s="14"/>
      <c r="O25" s="6" t="str">
        <f t="shared" si="1"/>
        <v/>
      </c>
      <c r="P25" s="6">
        <f t="shared" si="2"/>
        <v>0</v>
      </c>
      <c r="Q25" s="14"/>
      <c r="R25" s="2"/>
      <c r="S25" s="1"/>
    </row>
    <row r="26" spans="1:19" x14ac:dyDescent="0.35">
      <c r="A26" s="2"/>
      <c r="B26" s="1"/>
      <c r="C26" s="1"/>
      <c r="D26" s="1"/>
      <c r="E26" s="1"/>
      <c r="G26" s="4"/>
      <c r="H26" s="1"/>
      <c r="I26" s="1"/>
      <c r="J26" s="1"/>
      <c r="K26" s="6"/>
      <c r="L26" s="14"/>
      <c r="M26" s="6">
        <f t="shared" si="0"/>
        <v>0</v>
      </c>
      <c r="N26" s="14"/>
      <c r="O26" s="6" t="str">
        <f t="shared" si="1"/>
        <v/>
      </c>
      <c r="P26" s="6">
        <f t="shared" si="2"/>
        <v>0</v>
      </c>
      <c r="Q26" s="14"/>
      <c r="R26" s="2"/>
      <c r="S26" s="1"/>
    </row>
    <row r="27" spans="1:19" x14ac:dyDescent="0.35">
      <c r="A27" s="2"/>
      <c r="B27" s="1"/>
      <c r="C27" s="1"/>
      <c r="D27" s="1"/>
      <c r="E27" s="1"/>
      <c r="G27" s="4"/>
      <c r="H27" s="1"/>
      <c r="I27" s="1"/>
      <c r="J27" s="1"/>
      <c r="K27" s="6"/>
      <c r="L27" s="14"/>
      <c r="M27" s="6">
        <f t="shared" si="0"/>
        <v>0</v>
      </c>
      <c r="N27" s="14"/>
      <c r="O27" s="6" t="str">
        <f t="shared" si="1"/>
        <v/>
      </c>
      <c r="P27" s="6">
        <f t="shared" si="2"/>
        <v>0</v>
      </c>
      <c r="Q27" s="14"/>
      <c r="R27" s="2"/>
      <c r="S27" s="1"/>
    </row>
    <row r="28" spans="1:19" x14ac:dyDescent="0.35">
      <c r="A28" s="2"/>
      <c r="B28" s="1"/>
      <c r="C28" s="1"/>
      <c r="D28" s="1"/>
      <c r="E28" s="1"/>
      <c r="G28" s="4"/>
      <c r="H28" s="1"/>
      <c r="I28" s="1"/>
      <c r="J28" s="1"/>
      <c r="K28" s="6"/>
      <c r="L28" s="14"/>
      <c r="M28" s="6">
        <f t="shared" si="0"/>
        <v>0</v>
      </c>
      <c r="N28" s="14"/>
      <c r="O28" s="6" t="str">
        <f t="shared" si="1"/>
        <v/>
      </c>
      <c r="P28" s="6">
        <f t="shared" si="2"/>
        <v>0</v>
      </c>
      <c r="Q28" s="14"/>
      <c r="R28" s="2"/>
      <c r="S28" s="1"/>
    </row>
    <row r="29" spans="1:19" x14ac:dyDescent="0.35">
      <c r="A29" s="2"/>
      <c r="B29" s="1"/>
      <c r="C29" s="1"/>
      <c r="D29" s="1"/>
      <c r="E29" s="1"/>
      <c r="G29" s="4"/>
      <c r="H29" s="1"/>
      <c r="I29" s="1"/>
      <c r="J29" s="1"/>
      <c r="K29" s="6"/>
      <c r="L29" s="14"/>
      <c r="M29" s="6">
        <f t="shared" si="0"/>
        <v>0</v>
      </c>
      <c r="N29" s="14"/>
      <c r="O29" s="6" t="str">
        <f t="shared" si="1"/>
        <v/>
      </c>
      <c r="P29" s="6">
        <f t="shared" si="2"/>
        <v>0</v>
      </c>
      <c r="Q29" s="14"/>
      <c r="R29" s="2"/>
      <c r="S29" s="1"/>
    </row>
    <row r="30" spans="1:19" x14ac:dyDescent="0.35">
      <c r="A30" s="2"/>
      <c r="B30" s="1"/>
      <c r="C30" s="1"/>
      <c r="D30" s="1"/>
      <c r="E30" s="1"/>
      <c r="G30" s="4"/>
      <c r="H30" s="1"/>
      <c r="I30" s="1"/>
      <c r="J30" s="1"/>
      <c r="K30" s="6"/>
      <c r="L30" s="14"/>
      <c r="M30" s="6">
        <f t="shared" si="0"/>
        <v>0</v>
      </c>
      <c r="N30" s="14"/>
      <c r="O30" s="6" t="str">
        <f t="shared" si="1"/>
        <v/>
      </c>
      <c r="P30" s="6">
        <f t="shared" si="2"/>
        <v>0</v>
      </c>
      <c r="Q30" s="14"/>
      <c r="R30" s="2"/>
      <c r="S30" s="1"/>
    </row>
    <row r="31" spans="1:19" x14ac:dyDescent="0.35">
      <c r="A31" s="2"/>
      <c r="B31" s="1"/>
      <c r="C31" s="1"/>
      <c r="D31" s="1"/>
      <c r="E31" s="1"/>
      <c r="G31" s="4"/>
      <c r="H31" s="1"/>
      <c r="I31" s="1"/>
      <c r="J31" s="1"/>
      <c r="K31" s="6"/>
      <c r="L31" s="14"/>
      <c r="M31" s="6">
        <f t="shared" si="0"/>
        <v>0</v>
      </c>
      <c r="N31" s="14"/>
      <c r="O31" s="6" t="str">
        <f t="shared" si="1"/>
        <v/>
      </c>
      <c r="P31" s="6">
        <f t="shared" si="2"/>
        <v>0</v>
      </c>
      <c r="Q31" s="14"/>
      <c r="R31" s="2"/>
      <c r="S31" s="1"/>
    </row>
    <row r="32" spans="1:19" x14ac:dyDescent="0.35">
      <c r="A32" s="2"/>
      <c r="B32" s="1"/>
      <c r="C32" s="1"/>
      <c r="D32" s="1"/>
      <c r="E32" s="1"/>
      <c r="G32" s="4"/>
      <c r="H32" s="1"/>
      <c r="I32" s="1"/>
      <c r="J32" s="1"/>
      <c r="K32" s="6"/>
      <c r="L32" s="14"/>
      <c r="M32" s="6">
        <f t="shared" si="0"/>
        <v>0</v>
      </c>
      <c r="N32" s="14"/>
      <c r="O32" s="6" t="str">
        <f t="shared" si="1"/>
        <v/>
      </c>
      <c r="P32" s="6">
        <f t="shared" si="2"/>
        <v>0</v>
      </c>
      <c r="Q32" s="14"/>
      <c r="R32" s="2"/>
      <c r="S32" s="1"/>
    </row>
    <row r="33" spans="1:19" x14ac:dyDescent="0.35">
      <c r="A33" s="2"/>
      <c r="B33" s="1"/>
      <c r="C33" s="1"/>
      <c r="D33" s="1"/>
      <c r="E33" s="1"/>
      <c r="G33" s="4"/>
      <c r="H33" s="1"/>
      <c r="I33" s="1"/>
      <c r="J33" s="1"/>
      <c r="K33" s="6"/>
      <c r="L33" s="14"/>
      <c r="M33" s="6">
        <f t="shared" si="0"/>
        <v>0</v>
      </c>
      <c r="N33" s="14"/>
      <c r="O33" s="6" t="str">
        <f t="shared" si="1"/>
        <v/>
      </c>
      <c r="P33" s="6">
        <f t="shared" si="2"/>
        <v>0</v>
      </c>
      <c r="Q33" s="14"/>
      <c r="R33" s="2"/>
      <c r="S33" s="1"/>
    </row>
    <row r="34" spans="1:19" x14ac:dyDescent="0.35">
      <c r="A34" s="2"/>
      <c r="B34" s="1"/>
      <c r="C34" s="1"/>
      <c r="D34" s="1"/>
      <c r="E34" s="1"/>
      <c r="G34" s="4"/>
      <c r="H34" s="1"/>
      <c r="I34" s="1"/>
      <c r="J34" s="1"/>
      <c r="K34" s="6"/>
      <c r="L34" s="14"/>
      <c r="M34" s="6">
        <f t="shared" si="0"/>
        <v>0</v>
      </c>
      <c r="N34" s="14"/>
      <c r="O34" s="6" t="str">
        <f t="shared" si="1"/>
        <v/>
      </c>
      <c r="P34" s="6">
        <f t="shared" si="2"/>
        <v>0</v>
      </c>
      <c r="Q34" s="14"/>
      <c r="R34" s="2"/>
      <c r="S34" s="1"/>
    </row>
    <row r="35" spans="1:19" x14ac:dyDescent="0.35">
      <c r="A35" s="2"/>
      <c r="B35" s="1"/>
      <c r="C35" s="1"/>
      <c r="D35" s="1"/>
      <c r="E35" s="1"/>
      <c r="G35" s="4"/>
      <c r="H35" s="1"/>
      <c r="I35" s="1"/>
      <c r="J35" s="1"/>
      <c r="K35" s="6"/>
      <c r="L35" s="14"/>
      <c r="M35" s="6">
        <f t="shared" si="0"/>
        <v>0</v>
      </c>
      <c r="N35" s="14"/>
      <c r="O35" s="6" t="str">
        <f t="shared" si="1"/>
        <v/>
      </c>
      <c r="P35" s="6">
        <f t="shared" si="2"/>
        <v>0</v>
      </c>
      <c r="Q35" s="14"/>
      <c r="R35" s="2"/>
      <c r="S35" s="1"/>
    </row>
    <row r="36" spans="1:19" x14ac:dyDescent="0.35">
      <c r="A36" s="2"/>
      <c r="B36" s="1"/>
      <c r="C36" s="1"/>
      <c r="D36" s="1"/>
      <c r="E36" s="1"/>
      <c r="G36" s="4"/>
      <c r="H36" s="1"/>
      <c r="I36" s="1"/>
      <c r="J36" s="1"/>
      <c r="K36" s="6"/>
      <c r="L36" s="14"/>
      <c r="M36" s="6">
        <f t="shared" si="0"/>
        <v>0</v>
      </c>
      <c r="N36" s="14"/>
      <c r="O36" s="6" t="str">
        <f t="shared" si="1"/>
        <v/>
      </c>
      <c r="P36" s="6">
        <f t="shared" si="2"/>
        <v>0</v>
      </c>
      <c r="Q36" s="14"/>
      <c r="R36" s="2"/>
      <c r="S36" s="1"/>
    </row>
    <row r="37" spans="1:19" x14ac:dyDescent="0.35">
      <c r="A37" s="2"/>
      <c r="B37" s="1"/>
      <c r="C37" s="1"/>
      <c r="D37" s="1"/>
      <c r="E37" s="1"/>
      <c r="G37" s="4"/>
      <c r="H37" s="1"/>
      <c r="I37" s="1"/>
      <c r="J37" s="1"/>
      <c r="K37" s="6"/>
      <c r="L37" s="14"/>
      <c r="M37" s="6">
        <f t="shared" si="0"/>
        <v>0</v>
      </c>
      <c r="N37" s="14"/>
      <c r="O37" s="6" t="str">
        <f t="shared" si="1"/>
        <v/>
      </c>
      <c r="P37" s="6">
        <f t="shared" si="2"/>
        <v>0</v>
      </c>
      <c r="Q37" s="14"/>
      <c r="R37" s="2"/>
      <c r="S37" s="1"/>
    </row>
    <row r="38" spans="1:19" x14ac:dyDescent="0.35">
      <c r="A38" s="2"/>
      <c r="B38" s="1"/>
      <c r="C38" s="1"/>
      <c r="D38" s="1"/>
      <c r="E38" s="1"/>
      <c r="G38" s="4"/>
      <c r="H38" s="1"/>
      <c r="I38" s="1"/>
      <c r="J38" s="1"/>
      <c r="K38" s="6"/>
      <c r="L38" s="14"/>
      <c r="M38" s="6">
        <f t="shared" si="0"/>
        <v>0</v>
      </c>
      <c r="N38" s="14"/>
      <c r="O38" s="6" t="str">
        <f t="shared" si="1"/>
        <v/>
      </c>
      <c r="P38" s="6">
        <f t="shared" si="2"/>
        <v>0</v>
      </c>
      <c r="Q38" s="14"/>
      <c r="R38" s="2"/>
      <c r="S38" s="1"/>
    </row>
    <row r="39" spans="1:19" x14ac:dyDescent="0.35">
      <c r="A39" s="2"/>
      <c r="B39" s="1"/>
      <c r="C39" s="1"/>
      <c r="D39" s="1"/>
      <c r="E39" s="1"/>
      <c r="G39" s="4"/>
      <c r="H39" s="1"/>
      <c r="I39" s="1"/>
      <c r="J39" s="1"/>
      <c r="K39" s="6"/>
      <c r="L39" s="14"/>
      <c r="M39" s="6">
        <f t="shared" si="0"/>
        <v>0</v>
      </c>
      <c r="N39" s="14"/>
      <c r="O39" s="6" t="str">
        <f t="shared" si="1"/>
        <v/>
      </c>
      <c r="P39" s="6">
        <f t="shared" si="2"/>
        <v>0</v>
      </c>
      <c r="Q39" s="14"/>
      <c r="R39" s="2"/>
      <c r="S39" s="1"/>
    </row>
    <row r="40" spans="1:19" x14ac:dyDescent="0.35">
      <c r="A40" s="2"/>
      <c r="B40" s="1"/>
      <c r="C40" s="1"/>
      <c r="D40" s="1"/>
      <c r="E40" s="1"/>
      <c r="G40" s="4"/>
      <c r="H40" s="1"/>
      <c r="I40" s="1"/>
      <c r="J40" s="1"/>
      <c r="K40" s="6"/>
      <c r="L40" s="14"/>
      <c r="M40" s="6">
        <f t="shared" si="0"/>
        <v>0</v>
      </c>
      <c r="N40" s="14"/>
      <c r="O40" s="6" t="str">
        <f t="shared" si="1"/>
        <v/>
      </c>
      <c r="P40" s="6">
        <f t="shared" si="2"/>
        <v>0</v>
      </c>
      <c r="Q40" s="14"/>
      <c r="R40" s="2"/>
      <c r="S40" s="1"/>
    </row>
    <row r="41" spans="1:19" x14ac:dyDescent="0.35">
      <c r="A41" s="3" t="s">
        <v>120</v>
      </c>
      <c r="F41" s="13"/>
      <c r="S41">
        <f>SUBTOTAL(103,Tabla145678910[[NOTAS ]])</f>
        <v>0</v>
      </c>
    </row>
  </sheetData>
  <conditionalFormatting sqref="A2:S41">
    <cfRule type="expression" dxfId="164" priority="1" stopIfTrue="1">
      <formula>$Q2="YA RELACIONADO"</formula>
    </cfRule>
    <cfRule type="expression" dxfId="163" priority="2" stopIfTrue="1">
      <formula>$Q2="COTIZACIÓN"</formula>
    </cfRule>
    <cfRule type="expression" dxfId="162" priority="3" stopIfTrue="1">
      <formula>$Q2="NO PAGARON DOMICILIO"</formula>
    </cfRule>
    <cfRule type="expression" dxfId="161" priority="4" stopIfTrue="1">
      <formula>$Q2="NO SE COBRA DOMICILIO"</formula>
    </cfRule>
    <cfRule type="expression" dxfId="160" priority="5" stopIfTrue="1">
      <formula>$Q2="GARANTIA"</formula>
    </cfRule>
    <cfRule type="expression" dxfId="159" priority="6" stopIfTrue="1">
      <formula>$Q2="CANCELADO"</formula>
    </cfRule>
  </conditionalFormatting>
  <dataValidations count="3">
    <dataValidation type="list" allowBlank="1" showInputMessage="1" showErrorMessage="1" sqref="N2:N40" xr:uid="{1ABB7810-D827-41BE-890A-118E0F397026}">
      <formula1>$AD$1:$AD$2</formula1>
    </dataValidation>
    <dataValidation type="list" allowBlank="1" showInputMessage="1" showErrorMessage="1" sqref="L2:L40" xr:uid="{1A2C7A53-6890-41EB-B71C-9C5EAA1D844B}">
      <formula1>$AB$1:$AB$2</formula1>
    </dataValidation>
    <dataValidation type="list" allowBlank="1" showInputMessage="1" showErrorMessage="1" sqref="Q2:Q40" xr:uid="{AE4DD49B-E717-4508-9631-814C5AD9D63F}">
      <formula1>$AC$1:$AC$7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gabriel Carvajal</dc:creator>
  <cp:keywords/>
  <dc:description/>
  <cp:lastModifiedBy>Juan gabriel Carvajal</cp:lastModifiedBy>
  <cp:revision/>
  <dcterms:created xsi:type="dcterms:W3CDTF">2024-12-29T15:04:32Z</dcterms:created>
  <dcterms:modified xsi:type="dcterms:W3CDTF">2025-07-29T01:29:58Z</dcterms:modified>
  <cp:category/>
  <cp:contentStatus/>
</cp:coreProperties>
</file>