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10.206\usuario\08 USUARIO 08\YOSIP\02 CONTRATOS - ENTREGABLES - PROFESIONALES\"/>
    </mc:Choice>
  </mc:AlternateContent>
  <xr:revisionPtr revIDLastSave="0" documentId="8_{B85D2650-334A-492A-A02F-F0C5D5929E0B}" xr6:coauthVersionLast="47" xr6:coauthVersionMax="47" xr10:uidLastSave="{00000000-0000-0000-0000-000000000000}"/>
  <bookViews>
    <workbookView xWindow="-120" yWindow="-120" windowWidth="29040" windowHeight="15720" xr2:uid="{87BB5B02-47E3-427F-858A-4B0BCB5B0AA2}"/>
  </bookViews>
  <sheets>
    <sheet name="CUADRO GENERALIZADO" sheetId="1" r:id="rId1"/>
  </sheets>
  <definedNames>
    <definedName name="_xlnm._FilterDatabase" localSheetId="0" hidden="1">'CUADRO GENERALIZADO'!$A$1:$AJ$56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4" i="1" l="1"/>
  <c r="AA54" i="1"/>
  <c r="X54" i="1"/>
  <c r="U54" i="1"/>
  <c r="F54" i="1"/>
  <c r="I54" i="1" s="1"/>
  <c r="L54" i="1" s="1"/>
  <c r="O54" i="1" s="1"/>
  <c r="AA52" i="1"/>
  <c r="X52" i="1"/>
  <c r="U52" i="1"/>
  <c r="F52" i="1"/>
  <c r="I52" i="1" s="1"/>
  <c r="L52" i="1" s="1"/>
  <c r="AD50" i="1"/>
  <c r="AA50" i="1"/>
  <c r="X50" i="1"/>
  <c r="U50" i="1"/>
  <c r="I50" i="1"/>
  <c r="L50" i="1" s="1"/>
  <c r="O50" i="1" s="1"/>
  <c r="F50" i="1"/>
  <c r="AD48" i="1"/>
  <c r="AA48" i="1"/>
  <c r="X48" i="1"/>
  <c r="U48" i="1"/>
  <c r="O48" i="1"/>
  <c r="L48" i="1"/>
  <c r="I48" i="1"/>
  <c r="F48" i="1"/>
  <c r="AD46" i="1"/>
  <c r="AA46" i="1"/>
  <c r="X46" i="1"/>
  <c r="U46" i="1"/>
  <c r="O46" i="1"/>
  <c r="L46" i="1"/>
  <c r="I46" i="1"/>
  <c r="F46" i="1"/>
  <c r="AD44" i="1"/>
  <c r="AA44" i="1"/>
  <c r="X44" i="1"/>
  <c r="U44" i="1"/>
  <c r="F44" i="1"/>
  <c r="I44" i="1" s="1"/>
  <c r="L44" i="1" s="1"/>
  <c r="O44" i="1" s="1"/>
  <c r="AA42" i="1"/>
  <c r="X42" i="1"/>
  <c r="U42" i="1"/>
  <c r="L42" i="1"/>
  <c r="F42" i="1"/>
  <c r="I42" i="1" s="1"/>
  <c r="AA40" i="1"/>
  <c r="X40" i="1"/>
  <c r="U40" i="1"/>
  <c r="L40" i="1"/>
  <c r="I40" i="1"/>
  <c r="F40" i="1"/>
  <c r="AD38" i="1"/>
  <c r="AA38" i="1"/>
  <c r="X38" i="1"/>
  <c r="U38" i="1"/>
  <c r="F38" i="1"/>
  <c r="I38" i="1" s="1"/>
  <c r="L38" i="1" s="1"/>
  <c r="O38" i="1" s="1"/>
  <c r="AD36" i="1"/>
  <c r="AA36" i="1"/>
  <c r="X36" i="1"/>
  <c r="U36" i="1"/>
  <c r="O36" i="1"/>
  <c r="F36" i="1"/>
  <c r="AD34" i="1"/>
  <c r="AA34" i="1"/>
  <c r="X34" i="1"/>
  <c r="U34" i="1"/>
  <c r="O34" i="1"/>
  <c r="I34" i="1"/>
  <c r="F34" i="1"/>
  <c r="AD32" i="1"/>
  <c r="AA32" i="1"/>
  <c r="X32" i="1"/>
  <c r="U32" i="1"/>
  <c r="F32" i="1"/>
  <c r="I32" i="1" s="1"/>
  <c r="L32" i="1" s="1"/>
  <c r="O32" i="1" s="1"/>
  <c r="AD30" i="1"/>
  <c r="AA30" i="1"/>
  <c r="X30" i="1"/>
  <c r="U30" i="1"/>
  <c r="F30" i="1"/>
  <c r="I30" i="1" s="1"/>
  <c r="L30" i="1" s="1"/>
  <c r="O30" i="1" s="1"/>
  <c r="AD28" i="1"/>
  <c r="AA28" i="1"/>
  <c r="X28" i="1"/>
  <c r="U28" i="1"/>
  <c r="O28" i="1"/>
  <c r="L28" i="1"/>
  <c r="I28" i="1"/>
  <c r="F28" i="1"/>
  <c r="AA26" i="1"/>
  <c r="X26" i="1"/>
  <c r="U26" i="1"/>
  <c r="F26" i="1"/>
  <c r="I26" i="1" s="1"/>
  <c r="L26" i="1" s="1"/>
  <c r="AA24" i="1"/>
  <c r="X24" i="1"/>
  <c r="U24" i="1"/>
  <c r="L24" i="1"/>
  <c r="F24" i="1"/>
  <c r="I24" i="1" s="1"/>
  <c r="AG22" i="1"/>
  <c r="AD22" i="1"/>
  <c r="AA22" i="1"/>
  <c r="X22" i="1"/>
  <c r="U22" i="1"/>
  <c r="F22" i="1"/>
  <c r="I22" i="1" s="1"/>
  <c r="L22" i="1" s="1"/>
  <c r="O22" i="1" s="1"/>
  <c r="AA20" i="1"/>
  <c r="X20" i="1"/>
  <c r="U20" i="1"/>
  <c r="F20" i="1"/>
  <c r="I20" i="1" s="1"/>
  <c r="L20" i="1" s="1"/>
  <c r="AA18" i="1"/>
  <c r="X18" i="1"/>
  <c r="U18" i="1"/>
  <c r="L18" i="1"/>
  <c r="F18" i="1"/>
  <c r="AG16" i="1"/>
  <c r="AD16" i="1"/>
  <c r="AA16" i="1"/>
  <c r="X16" i="1"/>
  <c r="U16" i="1"/>
  <c r="I16" i="1"/>
  <c r="L16" i="1" s="1"/>
  <c r="O16" i="1" s="1"/>
  <c r="R16" i="1" s="1"/>
  <c r="F16" i="1"/>
  <c r="AD14" i="1"/>
  <c r="AA14" i="1"/>
  <c r="X14" i="1"/>
  <c r="U14" i="1"/>
  <c r="O14" i="1"/>
  <c r="F14" i="1"/>
  <c r="AA12" i="1"/>
  <c r="X12" i="1"/>
  <c r="U12" i="1"/>
  <c r="L12" i="1"/>
  <c r="I12" i="1"/>
  <c r="F12" i="1"/>
  <c r="AD10" i="1"/>
  <c r="AA10" i="1"/>
  <c r="X10" i="1"/>
  <c r="U10" i="1"/>
  <c r="F10" i="1"/>
  <c r="I10" i="1" s="1"/>
  <c r="L10" i="1" s="1"/>
  <c r="O10" i="1" s="1"/>
  <c r="AA8" i="1"/>
  <c r="X8" i="1"/>
  <c r="U8" i="1"/>
  <c r="F8" i="1"/>
  <c r="I8" i="1" s="1"/>
  <c r="AA6" i="1"/>
  <c r="X6" i="1"/>
  <c r="U6" i="1"/>
  <c r="L6" i="1"/>
  <c r="F6" i="1"/>
  <c r="AA4" i="1"/>
  <c r="X4" i="1"/>
  <c r="U4" i="1"/>
  <c r="F4" i="1"/>
  <c r="I4" i="1" s="1"/>
  <c r="L4" i="1" s="1"/>
  <c r="AD2" i="1"/>
  <c r="AA2" i="1"/>
  <c r="X2" i="1"/>
  <c r="U2" i="1"/>
  <c r="O2" i="1"/>
  <c r="L2" i="1"/>
  <c r="I2" i="1"/>
  <c r="F2" i="1"/>
</calcChain>
</file>

<file path=xl/sharedStrings.xml><?xml version="1.0" encoding="utf-8"?>
<sst xmlns="http://schemas.openxmlformats.org/spreadsheetml/2006/main" count="851" uniqueCount="350">
  <si>
    <t>N° CONTRATO</t>
  </si>
  <si>
    <t>DISTRITO</t>
  </si>
  <si>
    <t>NOMBRE CORTO DEL PROYECTO</t>
  </si>
  <si>
    <t>MONTO DEL CONTRATO</t>
  </si>
  <si>
    <t>FECHA DE FIRMA CONTRATO</t>
  </si>
  <si>
    <t>CARTA ENTREGABLE 1</t>
  </si>
  <si>
    <t>CARTA ENTREGABLE 2</t>
  </si>
  <si>
    <t>CARTA ENTREGABLE 3</t>
  </si>
  <si>
    <t>CARTA ENTREGABLE 4</t>
  </si>
  <si>
    <t>CARTA ENTREGABLE 5</t>
  </si>
  <si>
    <t>SOLICITUD DE PAGO 1</t>
  </si>
  <si>
    <t>SOLICITUD DE PAGO 2</t>
  </si>
  <si>
    <t>SOLICITUD DE PAGO 3</t>
  </si>
  <si>
    <t>SOLICITUD DE PAGO 4</t>
  </si>
  <si>
    <t>SOLCITUD DE PAGO 5</t>
  </si>
  <si>
    <t>OBSERVACIONES</t>
  </si>
  <si>
    <t>CONTRATO N° 001-2023</t>
  </si>
  <si>
    <t>ANTAUTA</t>
  </si>
  <si>
    <t>IEP 70492 ANTAUTA</t>
  </si>
  <si>
    <t>SI</t>
  </si>
  <si>
    <t>NO</t>
  </si>
  <si>
    <t>* Encontrar el cargo del doc.</t>
  </si>
  <si>
    <r>
      <t xml:space="preserve">Plazo a ejecutarse </t>
    </r>
    <r>
      <rPr>
        <b/>
        <sz val="8"/>
        <rFont val="Calibri"/>
        <family val="2"/>
        <scheme val="minor"/>
      </rPr>
      <t>330</t>
    </r>
    <r>
      <rPr>
        <sz val="8"/>
        <rFont val="Calibri"/>
        <family val="2"/>
        <scheme val="minor"/>
      </rPr>
      <t xml:space="preserve"> dias calendario</t>
    </r>
  </si>
  <si>
    <t>Entrega y aprobación del ET a la Municipalidad mediante Acto Resolutivo (A los 30 dias calendario)</t>
  </si>
  <si>
    <t>CARTA N°02-2023-CN/SVM, 10/04/23, EXP 939</t>
  </si>
  <si>
    <t>Aprobación de ESTUDIOS BÁSICOS por ASITEC - PRONIED (A los 150 dias calendario)</t>
  </si>
  <si>
    <t>Elaborar un informe situacional</t>
  </si>
  <si>
    <t>Aprobación de ESPECIALIDADES por ASITEC - PRONIED (A los 270 dias calendario)</t>
  </si>
  <si>
    <t>Aprobación de Costos y Presupuestos por ASITEC - PRONIED (A los 330 dias calendario)</t>
  </si>
  <si>
    <r>
      <rPr>
        <b/>
        <sz val="7"/>
        <color theme="4"/>
        <rFont val="Calibri"/>
        <family val="2"/>
        <scheme val="minor"/>
      </rPr>
      <t xml:space="preserve">8% </t>
    </r>
    <r>
      <rPr>
        <sz val="7"/>
        <color theme="1" tint="4.9989318521683403E-2"/>
        <rFont val="Calibri"/>
        <family val="2"/>
        <scheme val="minor"/>
      </rPr>
      <t>Entrega y aprobación del ET a la Municipalidad mediante Acto Resolutivo</t>
    </r>
  </si>
  <si>
    <t>SOLICITUD DE PAGO 15/02/2024 (NO SE TIENE CARGO)</t>
  </si>
  <si>
    <r>
      <rPr>
        <b/>
        <sz val="7"/>
        <color theme="4"/>
        <rFont val="Calibri"/>
        <family val="2"/>
        <scheme val="minor"/>
      </rPr>
      <t xml:space="preserve">20% </t>
    </r>
    <r>
      <rPr>
        <sz val="7"/>
        <color theme="1" tint="4.9989318521683403E-2"/>
        <rFont val="Calibri"/>
        <family val="2"/>
        <scheme val="minor"/>
      </rPr>
      <t>Aprobación de ESTUDIOS BÁSICOS por ASITEC - PRONIED</t>
    </r>
  </si>
  <si>
    <r>
      <rPr>
        <b/>
        <sz val="7"/>
        <color theme="4"/>
        <rFont val="Calibri"/>
        <family val="2"/>
        <scheme val="minor"/>
      </rPr>
      <t>22%</t>
    </r>
    <r>
      <rPr>
        <sz val="7"/>
        <color theme="1" tint="4.9989318521683403E-2"/>
        <rFont val="Calibri"/>
        <family val="2"/>
        <scheme val="minor"/>
      </rPr>
      <t xml:space="preserve"> Aprobación de ESPECIALIDADES por ASITEC - PRONIED</t>
    </r>
  </si>
  <si>
    <r>
      <rPr>
        <b/>
        <sz val="7"/>
        <color theme="4"/>
        <rFont val="Calibri"/>
        <family val="2"/>
        <scheme val="minor"/>
      </rPr>
      <t xml:space="preserve">50% </t>
    </r>
    <r>
      <rPr>
        <sz val="7"/>
        <color theme="1" tint="4.9989318521683403E-2"/>
        <rFont val="Calibri"/>
        <family val="2"/>
        <scheme val="minor"/>
      </rPr>
      <t>Aprobación de Costos y Presupuestos por ASITEC - PRONIED</t>
    </r>
  </si>
  <si>
    <r>
      <rPr>
        <sz val="7"/>
        <color rgb="FFFF0000"/>
        <rFont val="Calibri"/>
        <family val="2"/>
        <scheme val="minor"/>
      </rPr>
      <t xml:space="preserve">*LIC. SADHIT ENVIAR Y EXIGIR 1ER PAGO                 </t>
    </r>
    <r>
      <rPr>
        <sz val="7"/>
        <rFont val="Calibri"/>
        <family val="2"/>
        <scheme val="minor"/>
      </rPr>
      <t>* Elaborar nforme situacional a cada plazo  vencido</t>
    </r>
  </si>
  <si>
    <t>CONTRATO N° 002-2023</t>
  </si>
  <si>
    <t>CABANILLAS</t>
  </si>
  <si>
    <t>AGUA POTABLE SECTOR QUITA CABANILLAS</t>
  </si>
  <si>
    <r>
      <t xml:space="preserve">* </t>
    </r>
    <r>
      <rPr>
        <sz val="7"/>
        <rFont val="Calibri"/>
        <family val="2"/>
        <scheme val="minor"/>
      </rPr>
      <t>Encontrar cargo Sol 2do pago</t>
    </r>
  </si>
  <si>
    <r>
      <t>Plazo a ejecutarse 12</t>
    </r>
    <r>
      <rPr>
        <b/>
        <sz val="8"/>
        <rFont val="Calibri"/>
        <family val="2"/>
        <scheme val="minor"/>
      </rPr>
      <t>0</t>
    </r>
    <r>
      <rPr>
        <sz val="8"/>
        <rFont val="Calibri"/>
        <family val="2"/>
        <scheme val="minor"/>
      </rPr>
      <t xml:space="preserve"> dias calendario</t>
    </r>
  </si>
  <si>
    <t>Se debe entregar REFORMULACIÓN DEL ET a la Municipalidad (A los 30 dias calendarios)</t>
  </si>
  <si>
    <r>
      <t xml:space="preserve">CARTA N° 002-2023-CONSORCIO </t>
    </r>
    <r>
      <rPr>
        <sz val="5.5"/>
        <color theme="1" tint="4.9989318521683403E-2"/>
        <rFont val="Calibri"/>
        <family val="2"/>
        <scheme val="minor"/>
      </rPr>
      <t>COPACABANA</t>
    </r>
    <r>
      <rPr>
        <sz val="6"/>
        <color theme="1" tint="4.9989318521683403E-2"/>
        <rFont val="Calibri"/>
        <family val="2"/>
        <scheme val="minor"/>
      </rPr>
      <t xml:space="preserve"> 28/06/2023. EXP. 1353</t>
    </r>
  </si>
  <si>
    <t>Aprobación del ET en la etapa de ADMISIBILIDAD en la plataforma PRESET (PLAZOS PRESET2)</t>
  </si>
  <si>
    <t>Documento elaborado 30/10/2023 (falta cargo)</t>
  </si>
  <si>
    <t>Aprobación del ET en la etapa de CALIDAD TÉCNICA en la plataforma PRESET (PLAZOS PRESET2)</t>
  </si>
  <si>
    <r>
      <rPr>
        <b/>
        <sz val="7"/>
        <color theme="4"/>
        <rFont val="Calibri"/>
        <family val="2"/>
        <scheme val="minor"/>
      </rPr>
      <t>20%</t>
    </r>
    <r>
      <rPr>
        <sz val="7"/>
        <color theme="1" tint="4.9989318521683403E-2"/>
        <rFont val="Calibri"/>
        <family val="2"/>
        <scheme val="minor"/>
      </rPr>
      <t xml:space="preserve"> Se debe entregar REFORMULACIÓN DEL ET a la Municipalidad</t>
    </r>
  </si>
  <si>
    <r>
      <t xml:space="preserve">CARTA N° 003-2023-CONSORCIO </t>
    </r>
    <r>
      <rPr>
        <sz val="5.5"/>
        <color theme="1" tint="4.9989318521683403E-2"/>
        <rFont val="Calibri"/>
        <family val="2"/>
        <scheme val="minor"/>
      </rPr>
      <t>COPACABANA</t>
    </r>
    <r>
      <rPr>
        <sz val="6"/>
        <color theme="1" tint="4.9989318521683403E-2"/>
        <rFont val="Calibri"/>
        <family val="2"/>
        <scheme val="minor"/>
      </rPr>
      <t xml:space="preserve"> 24/07/2023. EXP. 1543</t>
    </r>
  </si>
  <si>
    <r>
      <rPr>
        <b/>
        <sz val="7"/>
        <color theme="4"/>
        <rFont val="Calibri"/>
        <family val="2"/>
        <scheme val="minor"/>
      </rPr>
      <t>40%</t>
    </r>
    <r>
      <rPr>
        <sz val="7"/>
        <color theme="1" tint="4.9989318521683403E-2"/>
        <rFont val="Calibri"/>
        <family val="2"/>
        <scheme val="minor"/>
      </rPr>
      <t xml:space="preserve"> Aprobación del ET en la etapa de ADMISIBILIDAD en la plataforma PRESET</t>
    </r>
  </si>
  <si>
    <t>Documento elaborado 20/12/2023 (falta cargo)</t>
  </si>
  <si>
    <r>
      <rPr>
        <b/>
        <sz val="7"/>
        <color theme="4"/>
        <rFont val="Calibri"/>
        <family val="2"/>
        <scheme val="minor"/>
      </rPr>
      <t>40%</t>
    </r>
    <r>
      <rPr>
        <sz val="7"/>
        <color theme="1" tint="4.9989318521683403E-2"/>
        <rFont val="Calibri"/>
        <family val="2"/>
        <scheme val="minor"/>
      </rPr>
      <t xml:space="preserve"> Aprobación del ET en la etapa de CALIDAD TÉCNICA en la plataforma PRESET</t>
    </r>
  </si>
  <si>
    <t>YOSIP</t>
  </si>
  <si>
    <t>CONTRATO N° 003-2023</t>
  </si>
  <si>
    <t>ASILLO</t>
  </si>
  <si>
    <t>IEI N° 058 CP PROGRESO ASILLO</t>
  </si>
  <si>
    <t>PLAZOS ESTABLECIDOS ASITEC -  PRONIED</t>
  </si>
  <si>
    <t>* Pedir el cargo ing Ronal Chambi</t>
  </si>
  <si>
    <r>
      <t xml:space="preserve">Plazo a ejecutarse </t>
    </r>
    <r>
      <rPr>
        <b/>
        <sz val="8"/>
        <rFont val="Calibri"/>
        <family val="2"/>
        <scheme val="minor"/>
      </rPr>
      <t>180</t>
    </r>
    <r>
      <rPr>
        <sz val="8"/>
        <rFont val="Calibri"/>
        <family val="2"/>
        <scheme val="minor"/>
      </rPr>
      <t xml:space="preserve"> dias calendario</t>
    </r>
  </si>
  <si>
    <t>CARTA N° 0030-2023-ARTCYC--ADM--GG, 24/07/23. EXP 2607</t>
  </si>
  <si>
    <t>Aprobación de ESPECIALIDADES por ASITEC - PRONIED (Plazos ASITEC)</t>
  </si>
  <si>
    <t>Aprobación de Costos y Presupuestos por ASITEC - PRONIED (A los 180 dias calendario)</t>
  </si>
  <si>
    <r>
      <rPr>
        <b/>
        <sz val="7"/>
        <color theme="4"/>
        <rFont val="Calibri"/>
        <family val="2"/>
        <scheme val="minor"/>
      </rPr>
      <t xml:space="preserve">20% </t>
    </r>
    <r>
      <rPr>
        <sz val="7"/>
        <color theme="1" tint="4.9989318521683403E-2"/>
        <rFont val="Calibri"/>
        <family val="2"/>
        <scheme val="minor"/>
      </rPr>
      <t>Se debe entregar REFORMULACIÓN DEL ET a la Municipalidad</t>
    </r>
  </si>
  <si>
    <t>SOLICITUD DE PAGO 14/02/2024 (NO SE TIENE CARGO)</t>
  </si>
  <si>
    <r>
      <rPr>
        <b/>
        <sz val="7"/>
        <color theme="4"/>
        <rFont val="Calibri"/>
        <family val="2"/>
        <scheme val="minor"/>
      </rPr>
      <t>40%</t>
    </r>
    <r>
      <rPr>
        <b/>
        <sz val="7"/>
        <color theme="1" tint="4.9989318521683403E-2"/>
        <rFont val="Calibri"/>
        <family val="2"/>
        <scheme val="minor"/>
      </rPr>
      <t xml:space="preserve"> </t>
    </r>
    <r>
      <rPr>
        <sz val="7"/>
        <color theme="1" tint="4.9989318521683403E-2"/>
        <rFont val="Calibri"/>
        <family val="2"/>
        <scheme val="minor"/>
      </rPr>
      <t>Aprobación de ESPECIALIDADES por ASITEC - PRONIED</t>
    </r>
  </si>
  <si>
    <r>
      <rPr>
        <b/>
        <sz val="7"/>
        <color theme="4"/>
        <rFont val="Calibri"/>
        <family val="2"/>
        <scheme val="minor"/>
      </rPr>
      <t xml:space="preserve">40% </t>
    </r>
    <r>
      <rPr>
        <sz val="7"/>
        <color theme="1" tint="4.9989318521683403E-2"/>
        <rFont val="Calibri"/>
        <family val="2"/>
        <scheme val="minor"/>
      </rPr>
      <t>Aprobación de Costos y Presupuestos por ASITEC - PRONIED</t>
    </r>
  </si>
  <si>
    <r>
      <t xml:space="preserve"> *Exigir pago a la entidad. </t>
    </r>
    <r>
      <rPr>
        <sz val="7"/>
        <color rgb="FFFF0000"/>
        <rFont val="Calibri"/>
        <family val="2"/>
        <scheme val="minor"/>
      </rPr>
      <t xml:space="preserve">*LIC. SADHIT EXIGIR CARGO Y 1ER PAGO      </t>
    </r>
  </si>
  <si>
    <t>CONTRATO N° 004-2023</t>
  </si>
  <si>
    <t>TECNOLÓGICO CHANCATUMA - ASILLO</t>
  </si>
  <si>
    <r>
      <t xml:space="preserve">* </t>
    </r>
    <r>
      <rPr>
        <sz val="7"/>
        <rFont val="Calibri"/>
        <family val="2"/>
        <scheme val="minor"/>
      </rPr>
      <t>Averiguar el cargo de carta</t>
    </r>
  </si>
  <si>
    <r>
      <t xml:space="preserve">Plazo a ejecutarse </t>
    </r>
    <r>
      <rPr>
        <b/>
        <sz val="8"/>
        <rFont val="Calibri"/>
        <family val="2"/>
        <scheme val="minor"/>
      </rPr>
      <t>60</t>
    </r>
    <r>
      <rPr>
        <sz val="8"/>
        <rFont val="Calibri"/>
        <family val="2"/>
        <scheme val="minor"/>
      </rPr>
      <t xml:space="preserve"> dias calendario</t>
    </r>
  </si>
  <si>
    <t>Entregar Estudios básicos: estudio de mecánica de suelos y estudio topográfico (A los 15 dias calendario)</t>
  </si>
  <si>
    <t>CARTA N° 0029-2023-ARTCYC--ADM--GG, 20/07/23. EXP 2578</t>
  </si>
  <si>
    <t xml:space="preserve">Se deberá presentar Informe Final el ET definitivo (45 dias calendario) </t>
  </si>
  <si>
    <t>CARTA N° 0032-2023-ARTCYC--ADM--GG, 10/08/23. EXP 2818</t>
  </si>
  <si>
    <r>
      <rPr>
        <b/>
        <sz val="7"/>
        <color theme="4"/>
        <rFont val="Calibri"/>
        <family val="2"/>
        <scheme val="minor"/>
      </rPr>
      <t>40%</t>
    </r>
    <r>
      <rPr>
        <sz val="7"/>
        <color theme="1" tint="4.9989318521683403E-2"/>
        <rFont val="Calibri"/>
        <family val="2"/>
        <scheme val="minor"/>
      </rPr>
      <t xml:space="preserve"> Entrega de los Estudios Básicos de conformidad a los TDRs</t>
    </r>
  </si>
  <si>
    <t>CARTA N° 0031-2023-ARTCYC--ADM--GG, 24/07/23. EXP 2023</t>
  </si>
  <si>
    <r>
      <rPr>
        <b/>
        <sz val="7"/>
        <color theme="4"/>
        <rFont val="Calibri"/>
        <family val="2"/>
        <scheme val="minor"/>
      </rPr>
      <t>40%</t>
    </r>
    <r>
      <rPr>
        <sz val="7"/>
        <color theme="1" tint="4.9989318521683403E-2"/>
        <rFont val="Calibri"/>
        <family val="2"/>
        <scheme val="minor"/>
      </rPr>
      <t xml:space="preserve"> Entrega total del ET y aprobacion mediante Acto Resolutivo</t>
    </r>
  </si>
  <si>
    <r>
      <rPr>
        <b/>
        <sz val="7"/>
        <color theme="4"/>
        <rFont val="Calibri"/>
        <family val="2"/>
        <scheme val="minor"/>
      </rPr>
      <t>20%</t>
    </r>
    <r>
      <rPr>
        <sz val="7"/>
        <color theme="1" tint="4.9989318521683403E-2"/>
        <rFont val="Calibri"/>
        <family val="2"/>
        <scheme val="minor"/>
      </rPr>
      <t xml:space="preserve"> A la firma del convenio y financimiento por parte del GORE Puno</t>
    </r>
  </si>
  <si>
    <t>CONTRATO N° 005-2023</t>
  </si>
  <si>
    <t>LLALLI</t>
  </si>
  <si>
    <t>IEP 72619 LLALLI - MELGAR</t>
  </si>
  <si>
    <t xml:space="preserve">SI </t>
  </si>
  <si>
    <r>
      <t xml:space="preserve">* </t>
    </r>
    <r>
      <rPr>
        <sz val="7"/>
        <rFont val="Calibri"/>
        <family val="2"/>
        <scheme val="minor"/>
      </rPr>
      <t>No existe carta de cobro</t>
    </r>
  </si>
  <si>
    <r>
      <t xml:space="preserve">Plazo a ejecutarse </t>
    </r>
    <r>
      <rPr>
        <b/>
        <sz val="8"/>
        <rFont val="Calibri"/>
        <family val="2"/>
        <scheme val="minor"/>
      </rPr>
      <t>360</t>
    </r>
    <r>
      <rPr>
        <sz val="8"/>
        <rFont val="Calibri"/>
        <family val="2"/>
        <scheme val="minor"/>
      </rPr>
      <t xml:space="preserve"> dias calendario</t>
    </r>
  </si>
  <si>
    <t>Entregar la formulación del ET a la Municipalidad (60 dias calendario)</t>
  </si>
  <si>
    <t>CARTA N° 020-2023-QUISVAR C&amp;C, 14/09/2023, EXP. 1216</t>
  </si>
  <si>
    <t>Aprobación de ESTUDIOS BÁSICOS por ASITEC - PRONIED (120 dias calendario)</t>
  </si>
  <si>
    <t>Aprobación de ESPECIALIDADES por ASITEC - PRONIED (120 dias calendario)</t>
  </si>
  <si>
    <t>Aprobación de Costos y Presupuestos por ASITEC - PRONIED (60 dias calendario)</t>
  </si>
  <si>
    <r>
      <rPr>
        <b/>
        <sz val="7"/>
        <color theme="4"/>
        <rFont val="Calibri"/>
        <family val="2"/>
        <scheme val="minor"/>
      </rPr>
      <t>10%</t>
    </r>
    <r>
      <rPr>
        <sz val="7"/>
        <color theme="1" tint="4.9989318521683403E-2"/>
        <rFont val="Calibri"/>
        <family val="2"/>
        <scheme val="minor"/>
      </rPr>
      <t xml:space="preserve"> Entregar la formulación del ET a la Municipalidad</t>
    </r>
  </si>
  <si>
    <r>
      <rPr>
        <b/>
        <sz val="8"/>
        <color theme="4"/>
        <rFont val="Calibri"/>
        <family val="2"/>
        <scheme val="minor"/>
      </rPr>
      <t>30%</t>
    </r>
    <r>
      <rPr>
        <sz val="8"/>
        <color theme="1" tint="4.9989318521683403E-2"/>
        <rFont val="Calibri"/>
        <family val="2"/>
        <scheme val="minor"/>
      </rPr>
      <t xml:space="preserve"> </t>
    </r>
    <r>
      <rPr>
        <sz val="7"/>
        <color theme="1" tint="4.9989318521683403E-2"/>
        <rFont val="Calibri"/>
        <family val="2"/>
        <scheme val="minor"/>
      </rPr>
      <t>Aprobación de ESTUDIOS BÁSICOS por ASITEC - PRONIED</t>
    </r>
  </si>
  <si>
    <r>
      <rPr>
        <b/>
        <sz val="7"/>
        <color theme="4"/>
        <rFont val="Calibri"/>
        <family val="2"/>
        <scheme val="minor"/>
      </rPr>
      <t>30%</t>
    </r>
    <r>
      <rPr>
        <sz val="8"/>
        <color theme="1" tint="4.9989318521683403E-2"/>
        <rFont val="Calibri"/>
        <family val="2"/>
        <scheme val="minor"/>
      </rPr>
      <t xml:space="preserve"> Aprobación de ESPECIALIDADES por ASITEC - PRONIED</t>
    </r>
  </si>
  <si>
    <r>
      <rPr>
        <b/>
        <sz val="7"/>
        <color theme="4"/>
        <rFont val="Calibri"/>
        <family val="2"/>
        <scheme val="minor"/>
      </rPr>
      <t>30%</t>
    </r>
    <r>
      <rPr>
        <sz val="8"/>
        <color theme="1" tint="4.9989318521683403E-2"/>
        <rFont val="Calibri"/>
        <family val="2"/>
        <scheme val="minor"/>
      </rPr>
      <t xml:space="preserve"> Aprobación de Costos y Presupuestos por ASITEC - PRONIED</t>
    </r>
  </si>
  <si>
    <t>CONTRATO N° 006-2023</t>
  </si>
  <si>
    <t>IES JOSE MARIA ARGUEDAS LLALLI</t>
  </si>
  <si>
    <t>* Exigir 8000 saldo 1er entregable</t>
  </si>
  <si>
    <r>
      <t xml:space="preserve">Plazo a ejecutarse </t>
    </r>
    <r>
      <rPr>
        <b/>
        <sz val="8"/>
        <rFont val="Calibri"/>
        <family val="2"/>
        <scheme val="minor"/>
      </rPr>
      <t>150</t>
    </r>
    <r>
      <rPr>
        <sz val="8"/>
        <rFont val="Calibri"/>
        <family val="2"/>
        <scheme val="minor"/>
      </rPr>
      <t xml:space="preserve"> dias calendario</t>
    </r>
  </si>
  <si>
    <t>Entregar la formulación del ET a la Municipalidad (A los 60 dias calendario)</t>
  </si>
  <si>
    <t>CARTA N° 003-2023-CONSORCIO SAN ANTONIO/RCQ, 01/08/2023</t>
  </si>
  <si>
    <t>Aprobacion del PLANEAMIENTO ARQUITECTONICO POR LA DREP (A los 90 dias calendario)</t>
  </si>
  <si>
    <t>CARTA N° 005-2023-CONSORCIO SAN ANTONIO/RCQ, 29/11/2023</t>
  </si>
  <si>
    <t>Se debe presentar la FORMULACIÓN DEL ET a la Municipalidad, aprobado por la Unidad Usuaria GORE PUNO (A los 150 dias de plazo)</t>
  </si>
  <si>
    <r>
      <rPr>
        <b/>
        <sz val="7"/>
        <color theme="4"/>
        <rFont val="Calibri"/>
        <family val="2"/>
        <scheme val="minor"/>
      </rPr>
      <t>30%</t>
    </r>
    <r>
      <rPr>
        <b/>
        <sz val="7"/>
        <color theme="1" tint="4.9989318521683403E-2"/>
        <rFont val="Calibri"/>
        <family val="2"/>
        <scheme val="minor"/>
      </rPr>
      <t xml:space="preserve"> </t>
    </r>
    <r>
      <rPr>
        <sz val="7"/>
        <color theme="1" tint="4.9989318521683403E-2"/>
        <rFont val="Calibri"/>
        <family val="2"/>
        <scheme val="minor"/>
      </rPr>
      <t>Entregar la formulación del ET a la Municipalidad</t>
    </r>
  </si>
  <si>
    <t>CARTA N° 001-2024-CONSORCIO SAN ANTONIO/RCQ, 01/02/2024</t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</si>
  <si>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Aprobacion del PLANEAMIENTO ARQUITECTONICO POR LA DREP</t>
    </r>
  </si>
  <si>
    <t>CARTA N° 005-2023-CONSORCIO SAN ANTONIO/RCQ, 01/02/2024</t>
  </si>
  <si>
    <r>
      <rPr>
        <b/>
        <sz val="7"/>
        <color theme="4"/>
        <rFont val="Calibri"/>
        <family val="2"/>
        <scheme val="minor"/>
      </rPr>
      <t>40%</t>
    </r>
    <r>
      <rPr>
        <b/>
        <sz val="7"/>
        <color theme="1" tint="4.9989318521683403E-2"/>
        <rFont val="Calibri"/>
        <family val="2"/>
        <scheme val="minor"/>
      </rPr>
      <t xml:space="preserve"> </t>
    </r>
    <r>
      <rPr>
        <sz val="7"/>
        <color theme="1" tint="4.9989318521683403E-2"/>
        <rFont val="Calibri"/>
        <family val="2"/>
        <scheme val="minor"/>
      </rPr>
      <t>Se debe presentar la FORMULACIÓN DEL ET a la Municipalidad, aprobado por la Unidad Usuaria GORE PUNO</t>
    </r>
  </si>
  <si>
    <r>
      <t xml:space="preserve"> *Exigir 2do pago a la entidad. </t>
    </r>
    <r>
      <rPr>
        <sz val="7"/>
        <color rgb="FFFF0000"/>
        <rFont val="Calibri"/>
        <family val="2"/>
        <scheme val="minor"/>
      </rPr>
      <t>ING ROSENDO</t>
    </r>
  </si>
  <si>
    <t>CONTRATO N° 007-2023</t>
  </si>
  <si>
    <t>CHECCA</t>
  </si>
  <si>
    <t>IEP 56128 SAUSAYA DISTRITO DE CHECCA - CANAS - CUSCO</t>
  </si>
  <si>
    <t>*Se solicito 1er pago, falta cargo</t>
  </si>
  <si>
    <r>
      <t xml:space="preserve">Plazo a ejecutarse </t>
    </r>
    <r>
      <rPr>
        <b/>
        <sz val="8"/>
        <rFont val="Calibri"/>
        <family val="2"/>
        <scheme val="minor"/>
      </rPr>
      <t>120</t>
    </r>
    <r>
      <rPr>
        <sz val="8"/>
        <rFont val="Calibri"/>
        <family val="2"/>
        <scheme val="minor"/>
      </rPr>
      <t xml:space="preserve"> dias calendario</t>
    </r>
  </si>
  <si>
    <t>Entregar la formulación del ET a la Municipalidad (A los 30 dias calendario)</t>
  </si>
  <si>
    <t>CARTA N° 021-2023-QUISVAR C&amp;C, 21/09/2023, EXP. 2960</t>
  </si>
  <si>
    <t>Aprobación de ESTUDIOS BÁSICOS por ASITEC - PRONIED (Plazos ASITEC PRONIED)</t>
  </si>
  <si>
    <t>Documento elaborado 06/03/2024 (falta cargo)</t>
  </si>
  <si>
    <t>Aprobación de ESPECIALIDADES por ASITEC - PRONIED (Plazos ASITEC PRONIED)</t>
  </si>
  <si>
    <t>Aprobación de Costos y Presupuestos por ASITEC - PRONIED (Plazos ASITEC PRONIED)</t>
  </si>
  <si>
    <r>
      <rPr>
        <b/>
        <sz val="8"/>
        <color theme="4"/>
        <rFont val="Calibri"/>
        <family val="2"/>
        <scheme val="minor"/>
      </rPr>
      <t>20%</t>
    </r>
    <r>
      <rPr>
        <sz val="8"/>
        <color theme="1" tint="4.9989318521683403E-2"/>
        <rFont val="Calibri"/>
        <family val="2"/>
        <scheme val="minor"/>
      </rPr>
      <t xml:space="preserve"> Entregar la formulación del ET a la Municipalidad</t>
    </r>
  </si>
  <si>
    <r>
      <rPr>
        <b/>
        <sz val="8"/>
        <color theme="4"/>
        <rFont val="Calibri"/>
        <family val="2"/>
        <scheme val="minor"/>
      </rPr>
      <t>30%</t>
    </r>
    <r>
      <rPr>
        <sz val="8"/>
        <color theme="1" tint="4.9989318521683403E-2"/>
        <rFont val="Calibri"/>
        <family val="2"/>
        <scheme val="minor"/>
      </rPr>
      <t xml:space="preserve"> Aprobación de ESTUDIOS BÁSICOS por ASITEC - PRONIED</t>
    </r>
  </si>
  <si>
    <r>
      <rPr>
        <b/>
        <sz val="8"/>
        <color theme="4"/>
        <rFont val="Calibri"/>
        <family val="2"/>
        <scheme val="minor"/>
      </rPr>
      <t>30%</t>
    </r>
    <r>
      <rPr>
        <sz val="8"/>
        <color theme="1" tint="4.9989318521683403E-2"/>
        <rFont val="Calibri"/>
        <family val="2"/>
        <scheme val="minor"/>
      </rPr>
      <t xml:space="preserve"> Aprobación de ESPECIALIDADES por ASITEC - PRONIED</t>
    </r>
  </si>
  <si>
    <r>
      <rPr>
        <b/>
        <sz val="8"/>
        <color theme="4"/>
        <rFont val="Calibri"/>
        <family val="2"/>
        <scheme val="minor"/>
      </rPr>
      <t>20%</t>
    </r>
    <r>
      <rPr>
        <b/>
        <sz val="8"/>
        <color theme="1" tint="4.9989318521683403E-2"/>
        <rFont val="Calibri"/>
        <family val="2"/>
        <scheme val="minor"/>
      </rPr>
      <t xml:space="preserve"> </t>
    </r>
    <r>
      <rPr>
        <sz val="8"/>
        <color theme="1" tint="4.9989318521683403E-2"/>
        <rFont val="Calibri"/>
        <family val="2"/>
        <scheme val="minor"/>
      </rPr>
      <t>Aprobación de Costos y Presupuestos por ASITEC - PRONIED</t>
    </r>
  </si>
  <si>
    <r>
      <t xml:space="preserve">* Se elaboraró informe situacional, </t>
    </r>
    <r>
      <rPr>
        <sz val="7"/>
        <color rgb="FFFF0000"/>
        <rFont val="Calibri"/>
        <family val="2"/>
        <scheme val="minor"/>
      </rPr>
      <t>Exigir pago Ing Armando</t>
    </r>
  </si>
  <si>
    <t>CONTRATO N° 008-2023</t>
  </si>
  <si>
    <t>SANTA ROSA</t>
  </si>
  <si>
    <t>IES 108 - SANTA ROSA - MELGAR</t>
  </si>
  <si>
    <t>* Exigir 1er pago a la entidad.</t>
  </si>
  <si>
    <t>Se debe entregar REFORMULACIÓN DEL ET a la Municipalidad (60 dias calendarios)</t>
  </si>
  <si>
    <t>CARTA N° 027-2023-QUISVAR C&amp;C, 09/11/2023, EXP. 2806</t>
  </si>
  <si>
    <t>Aprobación de ESTUDIOS BÁSICOS por ASITEC - PRONIED (105 dias calendario)</t>
  </si>
  <si>
    <t>CARTA N° 010-2024-QUISVAR C&amp;C, 27/02/2024, EXP. 550</t>
  </si>
  <si>
    <t>Aprobación de ESPECIALIDADES por ASITEC - PRONIED (105 dias calendario)</t>
  </si>
  <si>
    <t>Etapa de culminación se entrega estudios definitivos</t>
  </si>
  <si>
    <r>
      <rPr>
        <b/>
        <sz val="7"/>
        <color theme="4"/>
        <rFont val="Calibri"/>
        <family val="2"/>
        <scheme val="minor"/>
      </rPr>
      <t>12%</t>
    </r>
    <r>
      <rPr>
        <sz val="7"/>
        <color theme="1" tint="4.9989318521683403E-2"/>
        <rFont val="Calibri"/>
        <family val="2"/>
        <scheme val="minor"/>
      </rPr>
      <t xml:space="preserve"> Se debe entregar REFORMULACIÓN DEL ET a la Municipalidad</t>
    </r>
  </si>
  <si>
    <t>CARTA N° 009-2024-QUISVAR C&amp;C, 18/02/2023, EXP. 447</t>
  </si>
  <si>
    <r>
      <rPr>
        <b/>
        <sz val="7"/>
        <color theme="4"/>
        <rFont val="Calibri"/>
        <family val="2"/>
        <scheme val="minor"/>
      </rPr>
      <t>20%</t>
    </r>
    <r>
      <rPr>
        <sz val="7"/>
        <color theme="1" tint="4.9989318521683403E-2"/>
        <rFont val="Calibri"/>
        <family val="2"/>
        <scheme val="minor"/>
      </rPr>
      <t xml:space="preserve"> Aprobación de ESTUDIOS BÁSICOS por ASITEC - PRONIED</t>
    </r>
  </si>
  <si>
    <r>
      <rPr>
        <b/>
        <sz val="7"/>
        <color theme="4"/>
        <rFont val="Calibri"/>
        <family val="2"/>
        <scheme val="minor"/>
      </rPr>
      <t xml:space="preserve">24% </t>
    </r>
    <r>
      <rPr>
        <sz val="7"/>
        <color theme="1" tint="4.9989318521683403E-2"/>
        <rFont val="Calibri"/>
        <family val="2"/>
        <scheme val="minor"/>
      </rPr>
      <t>Aprobación de ESPECIALIDADES por ASITEC - PRONIED</t>
    </r>
  </si>
  <si>
    <r>
      <rPr>
        <b/>
        <sz val="7"/>
        <color theme="4"/>
        <rFont val="Calibri"/>
        <family val="2"/>
        <scheme val="minor"/>
      </rPr>
      <t>24%</t>
    </r>
    <r>
      <rPr>
        <sz val="7"/>
        <color theme="1" tint="4.9989318521683403E-2"/>
        <rFont val="Calibri"/>
        <family val="2"/>
        <scheme val="minor"/>
      </rPr>
      <t xml:space="preserve"> Aprobación de Costos y Presupuestos por ASITEC - PRONIED</t>
    </r>
  </si>
  <si>
    <r>
      <rPr>
        <b/>
        <sz val="7"/>
        <color theme="4"/>
        <rFont val="Calibri"/>
        <family val="2"/>
        <scheme val="minor"/>
      </rPr>
      <t xml:space="preserve">20% </t>
    </r>
    <r>
      <rPr>
        <sz val="7"/>
        <color theme="1"/>
        <rFont val="Calibri"/>
        <family val="2"/>
        <scheme val="minor"/>
      </rPr>
      <t>Monto total contrato</t>
    </r>
    <r>
      <rPr>
        <sz val="7"/>
        <color theme="1" tint="4.9989318521683403E-2"/>
        <rFont val="Calibri"/>
        <family val="2"/>
        <scheme val="minor"/>
      </rPr>
      <t xml:space="preserve"> financiamiento por parte de PRONIED, MEF</t>
    </r>
  </si>
  <si>
    <r>
      <t xml:space="preserve">* Se elaboró informe situacional 2do entregable </t>
    </r>
    <r>
      <rPr>
        <sz val="7"/>
        <color rgb="FFFF0000"/>
        <rFont val="Calibri"/>
        <family val="2"/>
        <scheme val="minor"/>
      </rPr>
      <t>Exigir ING MARIO 1er pago YOSIP</t>
    </r>
  </si>
  <si>
    <t>CONTRATO N° 009-2023</t>
  </si>
  <si>
    <t>PUCARA</t>
  </si>
  <si>
    <t>COLISEO CERRADO - PUCARÁ  - LAMPA</t>
  </si>
  <si>
    <t>PLAZOS ESTABLECIDOS GOBIERNO REGIONAL</t>
  </si>
  <si>
    <t>* Elaborar informe situacional.</t>
  </si>
  <si>
    <t>Documento elaborado 13/11/2023 (falta cargo)</t>
  </si>
  <si>
    <t>Se deberá presentar la aprobación de ET de la Municipalidad al Gobierno Regional.</t>
  </si>
  <si>
    <t>Presentar a la Municipalidad la aprobacion con Resolucion por parte de la Unidad deL Gore Puno</t>
  </si>
  <si>
    <r>
      <rPr>
        <b/>
        <sz val="7"/>
        <color theme="4"/>
        <rFont val="Calibri"/>
        <family val="2"/>
        <scheme val="minor"/>
      </rPr>
      <t>25%</t>
    </r>
    <r>
      <rPr>
        <sz val="7"/>
        <color theme="1" tint="4.9989318521683403E-2"/>
        <rFont val="Calibri"/>
        <family val="2"/>
        <scheme val="minor"/>
      </rPr>
      <t xml:space="preserve"> Entregar la formulación del ET a la Municipalidad</t>
    </r>
  </si>
  <si>
    <t>CARTA N° 005-2023-CONSORCIO LIARES/AQC, 06/12/2023, EXP. 4518</t>
  </si>
  <si>
    <r>
      <rPr>
        <b/>
        <sz val="7"/>
        <color theme="4"/>
        <rFont val="Calibri"/>
        <family val="2"/>
        <scheme val="minor"/>
      </rPr>
      <t>25%</t>
    </r>
    <r>
      <rPr>
        <sz val="7"/>
        <color theme="1" tint="4.9989318521683403E-2"/>
        <rFont val="Calibri"/>
        <family val="2"/>
        <scheme val="minor"/>
      </rPr>
      <t xml:space="preserve"> Se deberá presentar la aprobación de ET de la Municipalidad al Gobierno Regional</t>
    </r>
  </si>
  <si>
    <r>
      <rPr>
        <b/>
        <sz val="7"/>
        <color theme="4"/>
        <rFont val="Calibri"/>
        <family val="2"/>
        <scheme val="minor"/>
      </rPr>
      <t>50%</t>
    </r>
    <r>
      <rPr>
        <sz val="7"/>
        <color theme="1" tint="4.9989318521683403E-2"/>
        <rFont val="Calibri"/>
        <family val="2"/>
        <scheme val="minor"/>
      </rPr>
      <t xml:space="preserve"> Presentar a la Municipalidad la aprobacion con Resolucion por parte de la Unidad deL Gore Puno</t>
    </r>
  </si>
  <si>
    <t>CONTRATO N° 010-2023</t>
  </si>
  <si>
    <t>RIBERA DEL RIO CHAQUIMAYO - SANTA ROSA - MELGAR</t>
  </si>
  <si>
    <t>* Exigir 1er y 2do pago a la entidad.</t>
  </si>
  <si>
    <r>
      <t xml:space="preserve">Plazo a ejecutarse  </t>
    </r>
    <r>
      <rPr>
        <b/>
        <sz val="8"/>
        <rFont val="Calibri"/>
        <family val="2"/>
        <scheme val="minor"/>
      </rPr>
      <t>180</t>
    </r>
    <r>
      <rPr>
        <sz val="8"/>
        <rFont val="Calibri"/>
        <family val="2"/>
        <scheme val="minor"/>
      </rPr>
      <t xml:space="preserve"> dias calendario</t>
    </r>
  </si>
  <si>
    <t>Entrega de ETUDIOS BÁSICOS A LA MUNICIPALIDAD (30 dias calendario)</t>
  </si>
  <si>
    <t>CARTA N° 002-2023-CONSORICIO-SANTA-ROSITA/CYMH, 12/10/2023, EXP. 2594</t>
  </si>
  <si>
    <t>Entrega de formulacion de ET completo a la Municipalidad (60 dias calendario)</t>
  </si>
  <si>
    <t>Aprobación del ET por parte de FONDES (90 dias calendario)</t>
  </si>
  <si>
    <r>
      <rPr>
        <b/>
        <sz val="7"/>
        <color theme="4"/>
        <rFont val="Calibri"/>
        <family val="2"/>
        <scheme val="minor"/>
      </rPr>
      <t>12%</t>
    </r>
    <r>
      <rPr>
        <sz val="7"/>
        <color theme="1" tint="4.9989318521683403E-2"/>
        <rFont val="Calibri"/>
        <family val="2"/>
        <scheme val="minor"/>
      </rPr>
      <t xml:space="preserve"> Entrega de ETUDIOS BÁSICOS A LA MUNICIPALIDAD</t>
    </r>
  </si>
  <si>
    <t>CARTA N° 001-2024-CONSORICIO-SANTA-ROSITA/CYMH, 18/02/2024, EXP. 449</t>
  </si>
  <si>
    <r>
      <rPr>
        <b/>
        <sz val="7"/>
        <color theme="4"/>
        <rFont val="Calibri"/>
        <family val="2"/>
        <scheme val="minor"/>
      </rPr>
      <t>43%</t>
    </r>
    <r>
      <rPr>
        <sz val="7"/>
        <color theme="1" tint="4.9989318521683403E-2"/>
        <rFont val="Calibri"/>
        <family val="2"/>
        <scheme val="minor"/>
      </rPr>
      <t xml:space="preserve"> Entrega de formulacion de ET completo a la Municipalidad</t>
    </r>
  </si>
  <si>
    <t>CARTA N° 002-2024-CONSORICIO-SANTA-ROSITA, 28/02/2024, EXP. 561</t>
  </si>
  <si>
    <r>
      <rPr>
        <b/>
        <sz val="7"/>
        <color theme="4"/>
        <rFont val="Calibri"/>
        <family val="2"/>
        <scheme val="minor"/>
      </rPr>
      <t>45%</t>
    </r>
    <r>
      <rPr>
        <sz val="7"/>
        <color theme="1" tint="4.9989318521683403E-2"/>
        <rFont val="Calibri"/>
        <family val="2"/>
        <scheme val="minor"/>
      </rPr>
      <t xml:space="preserve"> Aprobación del ET por parte de FONDES</t>
    </r>
  </si>
  <si>
    <t>Exigir al ING MARIO 1er pago YOSIP</t>
  </si>
  <si>
    <t>CONTRATO N° 011-2023</t>
  </si>
  <si>
    <t>IES HUATAQUITA - CABANILLAS - SAN ROMAN</t>
  </si>
  <si>
    <r>
      <t xml:space="preserve">Plazo a ejecutarse </t>
    </r>
    <r>
      <rPr>
        <b/>
        <sz val="8"/>
        <rFont val="Calibri"/>
        <family val="2"/>
        <scheme val="minor"/>
      </rPr>
      <t>240</t>
    </r>
    <r>
      <rPr>
        <sz val="8"/>
        <rFont val="Calibri"/>
        <family val="2"/>
        <scheme val="minor"/>
      </rPr>
      <t xml:space="preserve"> dias calendario</t>
    </r>
  </si>
  <si>
    <t>Entregar la formulación del ET a la Municipalidad (30 dias calendario)</t>
  </si>
  <si>
    <t>CARTA N° 026-2023-QUISVAR C&amp;C, 24/10/2023, EXP. 2189</t>
  </si>
  <si>
    <t>Aprobación de ESTUDIOS BÁSICOS por ASITEC - PRONIED (90 dias calendario)</t>
  </si>
  <si>
    <t>Aprobación de ESPECIALIDADES por ASITEC - PRONIED (90 dias calendario)</t>
  </si>
  <si>
    <t>Aprobación de Costos y Presupuestos por ASITEC - PRONIED (30 dias calendario)</t>
  </si>
  <si>
    <r>
      <rPr>
        <b/>
        <sz val="7"/>
        <color theme="4"/>
        <rFont val="Calibri"/>
        <family val="2"/>
        <scheme val="minor"/>
      </rPr>
      <t>7%</t>
    </r>
    <r>
      <rPr>
        <sz val="7"/>
        <color theme="1" tint="4.9989318521683403E-2"/>
        <rFont val="Calibri"/>
        <family val="2"/>
        <scheme val="minor"/>
      </rPr>
      <t xml:space="preserve"> Entregar la formulación del ET a la Municipalidad</t>
    </r>
  </si>
  <si>
    <t>Solicitar pago del Primer Entregable</t>
  </si>
  <si>
    <r>
      <rPr>
        <b/>
        <sz val="7"/>
        <color theme="4"/>
        <rFont val="Calibri"/>
        <family val="2"/>
        <scheme val="minor"/>
      </rPr>
      <t>33%</t>
    </r>
    <r>
      <rPr>
        <sz val="7"/>
        <color theme="1" tint="4.9989318521683403E-2"/>
        <rFont val="Calibri"/>
        <family val="2"/>
        <scheme val="minor"/>
      </rPr>
      <t xml:space="preserve"> Aprobación de ESTUDIOS BÁSICOS por ASITEC - PRONIED</t>
    </r>
  </si>
  <si>
    <r>
      <rPr>
        <b/>
        <sz val="7"/>
        <color theme="4"/>
        <rFont val="Calibri"/>
        <family val="2"/>
        <scheme val="minor"/>
      </rPr>
      <t xml:space="preserve">40% </t>
    </r>
    <r>
      <rPr>
        <sz val="7"/>
        <color theme="1" tint="4.9989318521683403E-2"/>
        <rFont val="Calibri"/>
        <family val="2"/>
        <scheme val="minor"/>
      </rPr>
      <t>Aprobación de ESPECIALIDADES por ASITEC - PRONIED</t>
    </r>
  </si>
  <si>
    <r>
      <rPr>
        <b/>
        <sz val="7"/>
        <color theme="4"/>
        <rFont val="Calibri"/>
        <family val="2"/>
        <scheme val="minor"/>
      </rPr>
      <t>15%</t>
    </r>
    <r>
      <rPr>
        <sz val="7"/>
        <color theme="1" tint="4.9989318521683403E-2"/>
        <rFont val="Calibri"/>
        <family val="2"/>
        <scheme val="minor"/>
      </rPr>
      <t xml:space="preserve"> Aprobación de Costos y Presupuestos por ASITEC - PRONIED</t>
    </r>
  </si>
  <si>
    <r>
      <rPr>
        <b/>
        <sz val="7"/>
        <color theme="4"/>
        <rFont val="Calibri"/>
        <family val="2"/>
        <scheme val="minor"/>
      </rPr>
      <t>5%</t>
    </r>
    <r>
      <rPr>
        <sz val="7"/>
        <color theme="1" tint="4.9989318521683403E-2"/>
        <rFont val="Calibri"/>
        <family val="2"/>
        <scheme val="minor"/>
      </rPr>
      <t xml:space="preserve"> Aprobación de informes 01, 02, 03 y 04</t>
    </r>
  </si>
  <si>
    <t>* Solicitar 1er Pago del 1er entregable.</t>
  </si>
  <si>
    <t>CONTRATO N° 012-2023</t>
  </si>
  <si>
    <t>CONDURIRI</t>
  </si>
  <si>
    <t>SALUD CONDURIRI - COLLAO - PUNO</t>
  </si>
  <si>
    <t>Documento elaborado 01/12/2023 (falta cargo)</t>
  </si>
  <si>
    <t>Aprobacion del PLANEAMIENTO ARQUITECTONICO por DIRESA PUNO (45 dias calendario)</t>
  </si>
  <si>
    <t>Se debe presentar la FORMULACIÓN DEL ET a la Municipalidad, aprobado por la Unidad Usuaria GORE PUNO (A los 240 dias de plazo)</t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</si>
  <si>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Entregar la formulación del ET a la Municipalidad</t>
    </r>
  </si>
  <si>
    <t>CARTA N° 002-2024-CONSORCIO SAN ANTONIO /RQC, 27/02/2024, EXP. 1642</t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</si>
  <si>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Aprobacion del PLANEAMIENTO ARQUITECTONICO por DIRESA PUNO</t>
    </r>
  </si>
  <si>
    <r>
      <rPr>
        <b/>
        <sz val="7"/>
        <color theme="4"/>
        <rFont val="Calibri"/>
        <family val="2"/>
        <scheme val="minor"/>
      </rPr>
      <t xml:space="preserve">40% </t>
    </r>
    <r>
      <rPr>
        <sz val="7"/>
        <color theme="1" tint="4.9989318521683403E-2"/>
        <rFont val="Calibri"/>
        <family val="2"/>
        <scheme val="minor"/>
      </rPr>
      <t>Se debe presentar la FORMULACIÓN DEL ET a la Municipalidad, aprobado por la Unidad Usuaria GORE PUNO</t>
    </r>
  </si>
  <si>
    <r>
      <t xml:space="preserve">* Averiguar el cargo de la carta 1er entregable * </t>
    </r>
    <r>
      <rPr>
        <sz val="7"/>
        <color rgb="FFFF0000"/>
        <rFont val="Calibri"/>
        <family val="2"/>
        <scheme val="minor"/>
      </rPr>
      <t>EXIGIR 1ER PAGO ING ROSENDO</t>
    </r>
  </si>
  <si>
    <t>CONTRATO N° 013-2023</t>
  </si>
  <si>
    <t>RIBERA DEL RIO LEQUECHANI - SANTA ROSA - MELGAR</t>
  </si>
  <si>
    <t>CARTA N° 004-2023-CONSORCIO SAN AGUSTIN /GPHM, 12/10/2023, EXP. 2593</t>
  </si>
  <si>
    <t>CARTA N° 002-2024-CONSORCIO SAN AGUSTIN /GPHM, 18/02/2024, EXP. 448</t>
  </si>
  <si>
    <t>CARTA N° 003-2024-CONSORCIO SAN AGUSTIN /GPHM, 28/02/2024, EXP. 562</t>
  </si>
  <si>
    <t>CONTRATO N° 014-2023</t>
  </si>
  <si>
    <t>SANTA LUCIA</t>
  </si>
  <si>
    <t>IEP 70400 SANTA LUCIA - LAMPA</t>
  </si>
  <si>
    <t>* Se envia informe situacional.</t>
  </si>
  <si>
    <r>
      <t xml:space="preserve">CARTA N° 005-2023-CONSORCIO </t>
    </r>
    <r>
      <rPr>
        <sz val="5"/>
        <color theme="1" tint="4.9989318521683403E-2"/>
        <rFont val="Calibri"/>
        <family val="2"/>
        <scheme val="minor"/>
      </rPr>
      <t>SAN ANTONIO,</t>
    </r>
    <r>
      <rPr>
        <sz val="6"/>
        <color theme="1" tint="4.9989318521683403E-2"/>
        <rFont val="Calibri"/>
        <family val="2"/>
        <scheme val="minor"/>
      </rPr>
      <t xml:space="preserve"> 24/11/2023, EXP. 3234</t>
    </r>
  </si>
  <si>
    <t>Aprobación de ESTUDIOS BÁSICOS por ASITEC - PRONIED (A los 120 dias calendario)</t>
  </si>
  <si>
    <r>
      <t xml:space="preserve">CARTA N° 003-2024-CONSORCIO </t>
    </r>
    <r>
      <rPr>
        <sz val="5"/>
        <color theme="1" tint="4.9989318521683403E-2"/>
        <rFont val="Calibri"/>
        <family val="2"/>
        <scheme val="minor"/>
      </rPr>
      <t>SAN ANTONIO,</t>
    </r>
    <r>
      <rPr>
        <sz val="6"/>
        <color theme="1" tint="4.9989318521683403E-2"/>
        <rFont val="Calibri"/>
        <family val="2"/>
        <scheme val="minor"/>
      </rPr>
      <t xml:space="preserve"> 24/02/2024, EXP. 468</t>
    </r>
  </si>
  <si>
    <t>Aprobación de Costos y Presupuestos por ASITEC - PRONIED (A los 360 dias calendario)</t>
  </si>
  <si>
    <r>
      <rPr>
        <b/>
        <sz val="7"/>
        <color theme="4"/>
        <rFont val="Calibri"/>
        <family val="2"/>
        <scheme val="minor"/>
      </rPr>
      <t xml:space="preserve">8% </t>
    </r>
    <r>
      <rPr>
        <sz val="7"/>
        <color theme="1" tint="4.9989318521683403E-2"/>
        <rFont val="Calibri"/>
        <family val="2"/>
        <scheme val="minor"/>
      </rPr>
      <t>Entregar la formulación del ET a la Municipalidad</t>
    </r>
  </si>
  <si>
    <r>
      <t xml:space="preserve">CARTA N° 007-2023-CONSORCIO </t>
    </r>
    <r>
      <rPr>
        <sz val="5"/>
        <color theme="1" tint="4.9989318521683403E-2"/>
        <rFont val="Calibri"/>
        <family val="2"/>
        <scheme val="minor"/>
      </rPr>
      <t>SAN ANTONIO,</t>
    </r>
    <r>
      <rPr>
        <sz val="6"/>
        <color theme="1" tint="4.9989318521683403E-2"/>
        <rFont val="Calibri"/>
        <family val="2"/>
        <scheme val="minor"/>
      </rPr>
      <t xml:space="preserve"> 12/12/2023, EXP. 3391</t>
    </r>
  </si>
  <si>
    <r>
      <rPr>
        <b/>
        <sz val="7"/>
        <color theme="4"/>
        <rFont val="Calibri"/>
        <family val="2"/>
        <scheme val="minor"/>
      </rPr>
      <t>50%</t>
    </r>
    <r>
      <rPr>
        <sz val="7"/>
        <color theme="1" tint="4.9989318521683403E-2"/>
        <rFont val="Calibri"/>
        <family val="2"/>
        <scheme val="minor"/>
      </rPr>
      <t xml:space="preserve"> Aprobación de Costos y Presupuestos por ASITEC - PRONIED</t>
    </r>
  </si>
  <si>
    <t>CONTRATO N° 015-2023</t>
  </si>
  <si>
    <t>IEI N° 67 LLALLI - MELGAR - PUNO</t>
  </si>
  <si>
    <t>* Falta encontrar cargo</t>
  </si>
  <si>
    <t>CARTA N° 002-2023-CONSORCIO LIARES/AQC, 24/10/2023, EXP. 1503</t>
  </si>
  <si>
    <t>Se elaboró un informe situacional</t>
  </si>
  <si>
    <r>
      <rPr>
        <b/>
        <sz val="8"/>
        <color theme="4"/>
        <rFont val="Calibri"/>
        <family val="2"/>
        <scheme val="minor"/>
      </rPr>
      <t xml:space="preserve">10% </t>
    </r>
    <r>
      <rPr>
        <sz val="8"/>
        <color theme="1" tint="4.9989318521683403E-2"/>
        <rFont val="Calibri"/>
        <family val="2"/>
        <scheme val="minor"/>
      </rPr>
      <t>Entregar la formulación del ET a la Municipalidad</t>
    </r>
  </si>
  <si>
    <r>
      <t>3</t>
    </r>
    <r>
      <rPr>
        <b/>
        <sz val="8"/>
        <color theme="1" tint="4.9989318521683403E-2"/>
        <rFont val="Calibri"/>
        <family val="2"/>
        <scheme val="minor"/>
      </rPr>
      <t xml:space="preserve">0% </t>
    </r>
    <r>
      <rPr>
        <sz val="8"/>
        <color theme="1" tint="4.9989318521683403E-2"/>
        <rFont val="Calibri"/>
        <family val="2"/>
        <scheme val="minor"/>
      </rPr>
      <t>Aprobación de ESTUDIOS BÁSICOS por ASITEC - PRONIED</t>
    </r>
  </si>
  <si>
    <t>30% Aprobación de ESPECIALIDADES por ASITEC - PRONIED</t>
  </si>
  <si>
    <t>30% Aprobación de Costos y Presupuestos por ASITEC - PRONIED</t>
  </si>
  <si>
    <t>* Solicitar primer pago</t>
  </si>
  <si>
    <t>CONTRATO N° 016-2023</t>
  </si>
  <si>
    <t>IEP N° 70394 PUCARÁ - LAMPA - PUNO</t>
  </si>
  <si>
    <t xml:space="preserve"> *Exigir 1er pago a la entidad.</t>
  </si>
  <si>
    <t>CARTA N° 036-2023-QUISVAR C&amp;C SVM/GG, 06/12/2023, EXP. 4517</t>
  </si>
  <si>
    <t>Aprobación de Costos y Presupuestos por ASITEC - PRONIED (90 dias calendario).</t>
  </si>
  <si>
    <t>CARTA N° 013-2024-QUISVAR C&amp;C SVM/GG, 22/02/2024, EXP. 218</t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</si>
  <si>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Aprobación de ESTUDIOS BÁSICOS por ASITEC - PRONIED</t>
    </r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</si>
  <si>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Aprobación de ESPECIALIDADES por ASITEC - PRONIED</t>
    </r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</si>
  <si>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Aprobación de Costos y Presupuestos por ASITEC - PRONIED</t>
    </r>
  </si>
  <si>
    <t>EXIGIR 1ER PAGO ING ROSENDO Y YOSIP</t>
  </si>
  <si>
    <t>CONTRATO N° 017-2023</t>
  </si>
  <si>
    <t>IEI BELEN SANTA LUCIA - LAMPA - PUNO</t>
  </si>
  <si>
    <t xml:space="preserve"> </t>
  </si>
  <si>
    <r>
      <t xml:space="preserve">* </t>
    </r>
    <r>
      <rPr>
        <sz val="7"/>
        <rFont val="Calibri"/>
        <family val="2"/>
        <scheme val="minor"/>
      </rPr>
      <t>Reiterar carta de pago</t>
    </r>
    <r>
      <rPr>
        <b/>
        <sz val="7"/>
        <rFont val="Calibri"/>
        <family val="2"/>
        <scheme val="minor"/>
      </rPr>
      <t xml:space="preserve"> 2024</t>
    </r>
  </si>
  <si>
    <t>CARTA N° 011-2023-KACCGESRL/AP, 07/12/2023, EXP. 3360</t>
  </si>
  <si>
    <t>Aprobación de ESTUDIOS BÁSICOS por ASITEC - PRONIED (A los 100 dias calendario)</t>
  </si>
  <si>
    <t>Se elaboró un informe situacional - FALTA CARGO</t>
  </si>
  <si>
    <t>Aprobación de ESPECIALIDADES por ASITEC - PRONIED (A los 150 dias calendario)</t>
  </si>
  <si>
    <t>Aprobación de Costos y Presupuestos por ASITEC - PRONIED (A los 180 dias calendario).</t>
  </si>
  <si>
    <r>
      <rPr>
        <b/>
        <sz val="8"/>
        <color theme="4"/>
        <rFont val="Calibri"/>
        <family val="2"/>
        <scheme val="minor"/>
      </rPr>
      <t>10%</t>
    </r>
    <r>
      <rPr>
        <sz val="8"/>
        <color theme="1" tint="4.9989318521683403E-2"/>
        <rFont val="Calibri"/>
        <family val="2"/>
        <scheme val="minor"/>
      </rPr>
      <t xml:space="preserve"> Entregar la formulación del ET a la Municipalidad</t>
    </r>
  </si>
  <si>
    <t>REITERAR 1ER PAGO CON AÑO 2024</t>
  </si>
  <si>
    <r>
      <rPr>
        <b/>
        <sz val="8"/>
        <color theme="4"/>
        <rFont val="Calibri"/>
        <family val="2"/>
        <scheme val="minor"/>
      </rPr>
      <t>30%</t>
    </r>
    <r>
      <rPr>
        <sz val="8"/>
        <color theme="1" tint="4.9989318521683403E-2"/>
        <rFont val="Calibri"/>
        <family val="2"/>
        <scheme val="minor"/>
      </rPr>
      <t xml:space="preserve"> Aprobación de Costos y Presupuestos por ASITEC - PRONIED</t>
    </r>
  </si>
  <si>
    <t>* Buscar cargo entregado a la municipalidad</t>
  </si>
  <si>
    <t>CONTRATO N° 018-2023</t>
  </si>
  <si>
    <t>PISTAS Y VEREDAS, TRANSITABILIDAD VEHICULAR Y PEATONAL SANTA LUCIA - LAMPA</t>
  </si>
  <si>
    <t>PLAZOS ESTABLECIDOS PRESET2</t>
  </si>
  <si>
    <r>
      <t xml:space="preserve">Plazo a ejecutarse </t>
    </r>
    <r>
      <rPr>
        <b/>
        <sz val="8"/>
        <rFont val="Calibri"/>
        <family val="2"/>
        <scheme val="minor"/>
      </rPr>
      <t>210</t>
    </r>
    <r>
      <rPr>
        <sz val="8"/>
        <rFont val="Calibri"/>
        <family val="2"/>
        <scheme val="minor"/>
      </rPr>
      <t xml:space="preserve"> dias calendario</t>
    </r>
  </si>
  <si>
    <t>CARTA N° 0035-2023-ARTCYC--ADM--GG, 07/12/23. EXP 3365</t>
  </si>
  <si>
    <t>Aprobacion de ADMISIBILIDAD - PRESET2 (PLAZOS PRESET2)</t>
  </si>
  <si>
    <t>Aprobación de CALIDAD TECNICA - PRESET2 (PLAZOS PRESET2)</t>
  </si>
  <si>
    <t>Aprobación CALIDAD PRESUPUESTAL - PRESET2 (210 dias - PLAZOS PRESET2)</t>
  </si>
  <si>
    <r>
      <rPr>
        <b/>
        <sz val="7"/>
        <color theme="4"/>
        <rFont val="Calibri"/>
        <family val="2"/>
        <scheme val="minor"/>
      </rPr>
      <t>10%</t>
    </r>
    <r>
      <rPr>
        <sz val="7"/>
        <color theme="1" tint="4.9989318521683403E-2"/>
        <rFont val="Calibri"/>
        <family val="2"/>
        <scheme val="minor"/>
      </rPr>
      <t xml:space="preserve"> Aprobación de la REFORMULACIÓN DEL ET en la Municipalidad </t>
    </r>
  </si>
  <si>
    <t>CARTA N° 0036-2023-ARTCYC--ADM--GG, 15/12/23. EXP 3446</t>
  </si>
  <si>
    <r>
      <rPr>
        <b/>
        <sz val="7"/>
        <color theme="4"/>
        <rFont val="Calibri"/>
        <family val="2"/>
        <scheme val="minor"/>
      </rPr>
      <t>20%</t>
    </r>
    <r>
      <rPr>
        <sz val="7"/>
        <color theme="1" tint="4.9989318521683403E-2"/>
        <rFont val="Calibri"/>
        <family val="2"/>
        <scheme val="minor"/>
      </rPr>
      <t xml:space="preserve"> Aprobación de la Etapa de Admisibilidad </t>
    </r>
  </si>
  <si>
    <r>
      <rPr>
        <b/>
        <sz val="7"/>
        <color theme="4"/>
        <rFont val="Calibri"/>
        <family val="2"/>
        <scheme val="minor"/>
      </rPr>
      <t xml:space="preserve">40% </t>
    </r>
    <r>
      <rPr>
        <sz val="7"/>
        <color theme="1" tint="4.9989318521683403E-2"/>
        <rFont val="Calibri"/>
        <family val="2"/>
        <scheme val="minor"/>
      </rPr>
      <t>Aprobacion de la Etapa de Calidad Técnica</t>
    </r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</si>
  <si>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Aprobacion de la Etapa Calidad Presupuestal      </t>
    </r>
  </si>
  <si>
    <t>CONTRATO N° 019-2023</t>
  </si>
  <si>
    <t>IES INTEK KANCHAN YANANSAYA</t>
  </si>
  <si>
    <t xml:space="preserve"> *Exigir pago a la entidad.</t>
  </si>
  <si>
    <r>
      <t>Plazo a ejecutarse 24</t>
    </r>
    <r>
      <rPr>
        <b/>
        <sz val="8"/>
        <rFont val="Calibri"/>
        <family val="2"/>
        <scheme val="minor"/>
      </rPr>
      <t>0</t>
    </r>
    <r>
      <rPr>
        <sz val="8"/>
        <rFont val="Calibri"/>
        <family val="2"/>
        <scheme val="minor"/>
      </rPr>
      <t xml:space="preserve"> dias calendario </t>
    </r>
  </si>
  <si>
    <t>Entregar la formulación del ET a la Municipalidad (A los 45 dias calendario)</t>
  </si>
  <si>
    <r>
      <t xml:space="preserve">CARTA N° 003-2023-CONSORCIO </t>
    </r>
    <r>
      <rPr>
        <sz val="5"/>
        <color theme="1" tint="4.9989318521683403E-2"/>
        <rFont val="Calibri"/>
        <family val="2"/>
        <scheme val="minor"/>
      </rPr>
      <t>SAN ANTONIO</t>
    </r>
    <r>
      <rPr>
        <sz val="6"/>
        <color theme="1" tint="4.9989318521683403E-2"/>
        <rFont val="Calibri"/>
        <family val="2"/>
        <scheme val="minor"/>
      </rPr>
      <t xml:space="preserve"> 29/12/2023, EXP. 4374</t>
    </r>
  </si>
  <si>
    <t>Aprobación de ESPECIALIDADES por ASITEC - PRONIED (75 dias calendario)</t>
  </si>
  <si>
    <t>SOLICITUD DE PAGO 06/03/2024 (NO SE ENTREGÓ AUN)</t>
  </si>
  <si>
    <t>CONTRATO N° 020-2023</t>
  </si>
  <si>
    <t>RIBERAS DEL RIO COMPUERTA SANTA LUCIA - LAMPA - PUNO</t>
  </si>
  <si>
    <t xml:space="preserve"> *Exigir 2do pago a la entidad.</t>
  </si>
  <si>
    <t>Entrega de ETUDIOS BÁSICOS A LA MUNICIPALIDAD (A los 30 dias calendario)</t>
  </si>
  <si>
    <t>CARTA N° 003-2023-CONSORCIO SAN AGUSTIN /GPHM, 07/12/2023, EXP. 3364</t>
  </si>
  <si>
    <t>Entrega de formulacion de ET completo a la Municipalidad (A los 90 dias calendario)</t>
  </si>
  <si>
    <t>CARTA N° 001-2024-CONSORCIO SAN AGUSTIN /GPHM, 09/02/2024, EXP. 354</t>
  </si>
  <si>
    <t>Aprobación del ET por parte de FONDES (A los 240 dias calendario)</t>
  </si>
  <si>
    <r>
      <rPr>
        <b/>
        <sz val="7"/>
        <color theme="4"/>
        <rFont val="Calibri"/>
        <family val="2"/>
        <scheme val="minor"/>
      </rPr>
      <t xml:space="preserve">10% </t>
    </r>
    <r>
      <rPr>
        <sz val="7"/>
        <color theme="1" tint="4.9989318521683403E-2"/>
        <rFont val="Calibri"/>
        <family val="2"/>
        <scheme val="minor"/>
      </rPr>
      <t>Entrega de ETUDIOS BÁSICOS A LA MUNICIPALIDAD</t>
    </r>
  </si>
  <si>
    <t>CARTA N° 003-2023-CONSORCIO SAN AGUSTIN /GPHM, 21/11/2023, EXP. 3392</t>
  </si>
  <si>
    <r>
      <rPr>
        <b/>
        <sz val="7"/>
        <color theme="4"/>
        <rFont val="Calibri"/>
        <family val="2"/>
        <scheme val="minor"/>
      </rPr>
      <t>40%</t>
    </r>
    <r>
      <rPr>
        <sz val="7"/>
        <color theme="1" tint="4.9989318521683403E-2"/>
        <rFont val="Calibri"/>
        <family val="2"/>
        <scheme val="minor"/>
      </rPr>
      <t xml:space="preserve"> Entrega de formulacion de ET completo a la Municipalidad</t>
    </r>
  </si>
  <si>
    <t>CARTA N° 002-2024-CONSORCIO SAN AGUSTIN /GPHM, 10/02/2024, EXP. 378</t>
  </si>
  <si>
    <r>
      <rPr>
        <b/>
        <sz val="7"/>
        <color theme="4"/>
        <rFont val="Calibri"/>
        <family val="2"/>
        <scheme val="minor"/>
      </rPr>
      <t>50%</t>
    </r>
    <r>
      <rPr>
        <sz val="7"/>
        <color theme="1" tint="4.9989318521683403E-2"/>
        <rFont val="Calibri"/>
        <family val="2"/>
        <scheme val="minor"/>
      </rPr>
      <t xml:space="preserve"> Aprobación del ET por parte de FONDES</t>
    </r>
  </si>
  <si>
    <t>EXIGIR 1ER PAGO ING ROSENDO</t>
  </si>
  <si>
    <t>CONTRATO N° 021-2023</t>
  </si>
  <si>
    <t>SALUD BASICOS SANTA LUCIA - LAMPA - PUNO</t>
  </si>
  <si>
    <t>Entrega y aprobación del ET a la Municipalidad mediante Acto Resolutivo (A los 60 dias calendario)</t>
  </si>
  <si>
    <t>CARTA N° 033-2023-QUISVAR C&amp;C SVM/GG, 21/11/2023, EXP. 3195</t>
  </si>
  <si>
    <t>Aprobacion del PLANEAMIENTO ARQUITECTONICO por DIRESA PUNO (A los 45 dias calendario despues de aprobado 1E)</t>
  </si>
  <si>
    <t>Elaborar un informe situacional urgente</t>
  </si>
  <si>
    <r>
      <rPr>
        <b/>
        <sz val="7"/>
        <color theme="4"/>
        <rFont val="Calibri"/>
        <family val="2"/>
        <scheme val="minor"/>
      </rPr>
      <t>10%</t>
    </r>
    <r>
      <rPr>
        <sz val="7"/>
        <color theme="1" tint="4.9989318521683403E-2"/>
        <rFont val="Calibri"/>
        <family val="2"/>
        <scheme val="minor"/>
      </rPr>
      <t xml:space="preserve"> Entrega y aprobación del ET a la Municipalidad mediante Acto Resolutivo</t>
    </r>
  </si>
  <si>
    <r>
      <rPr>
        <b/>
        <sz val="7"/>
        <color theme="4"/>
        <rFont val="Calibri"/>
        <family val="2"/>
        <scheme val="minor"/>
      </rPr>
      <t>40%</t>
    </r>
    <r>
      <rPr>
        <sz val="7"/>
        <color theme="1" tint="4.9989318521683403E-2"/>
        <rFont val="Calibri"/>
        <family val="2"/>
        <scheme val="minor"/>
      </rPr>
      <t xml:space="preserve"> Aprobacion del PLANEAMIENTO ARQUITECTONICO por DIRESA PUNO</t>
    </r>
  </si>
  <si>
    <r>
      <rPr>
        <b/>
        <sz val="7"/>
        <color theme="4"/>
        <rFont val="Calibri"/>
        <family val="2"/>
        <scheme val="minor"/>
      </rPr>
      <t xml:space="preserve">50% </t>
    </r>
    <r>
      <rPr>
        <sz val="7"/>
        <color theme="1" tint="4.9989318521683403E-2"/>
        <rFont val="Calibri"/>
        <family val="2"/>
        <scheme val="minor"/>
      </rPr>
      <t>Se debe presentar la FORMULACIÓN DEL ET a la Municipalidad, aprobado por la Unidad Usuaria GORE PUNO</t>
    </r>
  </si>
  <si>
    <t>* Elaborar un informe situacional urgentemente</t>
  </si>
  <si>
    <t>CONTRATO N° 022-2023</t>
  </si>
  <si>
    <t>SAMAN</t>
  </si>
  <si>
    <t>IEP 72024 - SAMAN - AZANGARO - PUNO</t>
  </si>
  <si>
    <t>CARTA N° 038-2023-QUISVAR C&amp;C SVM/GG, 15/12/2023, EXP. 2929</t>
  </si>
  <si>
    <r>
      <rPr>
        <b/>
        <sz val="7"/>
        <color theme="4"/>
        <rFont val="Calibri"/>
        <family val="2"/>
        <scheme val="minor"/>
      </rPr>
      <t xml:space="preserve">30% </t>
    </r>
    <r>
      <rPr>
        <sz val="7"/>
        <color theme="1" tint="4.9989318521683403E-2"/>
        <rFont val="Calibri"/>
        <family val="2"/>
        <scheme val="minor"/>
      </rPr>
      <t>Entregar la formulación del ET a la Municipalidad</t>
    </r>
  </si>
  <si>
    <t>CARTA N° 012-2024-QUISVAR C&amp;C SVM/GG, 21/02/2024, EXP. 345</t>
  </si>
  <si>
    <r>
      <rPr>
        <b/>
        <sz val="7"/>
        <color theme="4"/>
        <rFont val="Calibri"/>
        <family val="2"/>
        <scheme val="minor"/>
      </rPr>
      <t xml:space="preserve">30% </t>
    </r>
    <r>
      <rPr>
        <sz val="7"/>
        <color theme="1" tint="4.9989318521683403E-2"/>
        <rFont val="Calibri"/>
        <family val="2"/>
        <scheme val="minor"/>
      </rPr>
      <t>Entrega del 3er y 4to informe aprobados mediante ASITEC - PRONIED</t>
    </r>
  </si>
  <si>
    <r>
      <rPr>
        <b/>
        <sz val="7"/>
        <color theme="4"/>
        <rFont val="Calibri"/>
        <family val="2"/>
        <scheme val="minor"/>
      </rPr>
      <t>20%</t>
    </r>
    <r>
      <rPr>
        <sz val="7"/>
        <color theme="1" tint="4.9989318521683403E-2"/>
        <rFont val="Calibri"/>
        <family val="2"/>
        <scheme val="minor"/>
      </rPr>
      <t xml:space="preserve"> Hasta ser declarado APTO y su financiamiento por ASITEC - PRONIED</t>
    </r>
  </si>
  <si>
    <r>
      <t xml:space="preserve">EXIGIR 1ER PAGO ING ROSENDO </t>
    </r>
    <r>
      <rPr>
        <sz val="7"/>
        <rFont val="Calibri"/>
        <family val="2"/>
        <scheme val="minor"/>
      </rPr>
      <t>(falta aprob resolucion de recon de deuda)</t>
    </r>
  </si>
  <si>
    <t>CONTRATO N° 023-2023</t>
  </si>
  <si>
    <t>SANTA  LUCIA</t>
  </si>
  <si>
    <t>TRANSITABILIDAD VIAL INTERURBANA, LAGUNILLAS -  SANTA LUCIA</t>
  </si>
  <si>
    <t xml:space="preserve">M  </t>
  </si>
  <si>
    <t>Entrega de ETUDIOS BÁSICOS A LA MUNICIPALIDAD (A los 45 dias calendario)</t>
  </si>
  <si>
    <t>CARTA N° 002-2023-CONSORCIO MACARO/GPHM, 16/12/2023, EXP. 3461</t>
  </si>
  <si>
    <t>Entrega de Estudio Definitivo del ET (A los 120 dias calendario )</t>
  </si>
  <si>
    <t>CARTA N° 001-2024-CONSORCIO MACARO/GPHM, 10/02/2024, EXP. 379</t>
  </si>
  <si>
    <t>ADMISIBILIDAD en la plataforma  del Sistema de Priorizacion de Proyecto (SSP) de MTC (A los 180 dias calendario)</t>
  </si>
  <si>
    <t>Aprobacion de la CALIDAD TECNICA en el Sistema de Priorizacion de Proyectos del MTC (A los 240 dias calendario)</t>
  </si>
  <si>
    <r>
      <rPr>
        <b/>
        <sz val="7"/>
        <color theme="4"/>
        <rFont val="Calibri"/>
        <family val="2"/>
        <scheme val="minor"/>
      </rPr>
      <t>10%</t>
    </r>
    <r>
      <rPr>
        <sz val="7"/>
        <color theme="1" tint="4.9989318521683403E-2"/>
        <rFont val="Calibri"/>
        <family val="2"/>
        <scheme val="minor"/>
      </rPr>
      <t xml:space="preserve"> Entrega de ETUDIOS BÁSICOS A LA MUNICIPALIDAD</t>
    </r>
  </si>
  <si>
    <t>CARTA N° 003-2023-CONSORCIO MACARO/GPHM, 22/12/2023, EXP. 3515</t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</si>
  <si>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Entrega de Estudio Definitivo del ET</t>
    </r>
  </si>
  <si>
    <t>CARTA N° 002-2024-CONSORCIO MACARO/GPHM, 13/02/2024, EXP. 387</t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</si>
  <si>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ADMISIBILIDAD en la plataforma  del Sistema de Priorizacion de Proyecfto (SSP) de MTC</t>
    </r>
  </si>
  <si>
    <r>
      <rPr>
        <b/>
        <sz val="7"/>
        <color theme="4"/>
        <rFont val="Calibri"/>
        <family val="2"/>
        <scheme val="minor"/>
      </rPr>
      <t>30%</t>
    </r>
    <r>
      <rPr>
        <sz val="7"/>
        <color theme="1" tint="4.9989318521683403E-2"/>
        <rFont val="Calibri"/>
        <family val="2"/>
        <scheme val="minor"/>
      </rPr>
      <t xml:space="preserve"> Aprobacion de la CALIDAD TECNICA en el Sistema de Priorizacion de Proyectos del MTC</t>
    </r>
  </si>
  <si>
    <t>CONTRATO N° 024-2023</t>
  </si>
  <si>
    <t>IEI N° 393 CP PINAYA - SANTA LUCIA - LAMPA</t>
  </si>
  <si>
    <t>* Segundo entregable por</t>
  </si>
  <si>
    <t>CARTA N° 002-2023-CONSORCIO SANTA ROSITA, 19/12/2023, EXP. 3473</t>
  </si>
  <si>
    <t>Aprobación de ESPECIALIDADES por ASITEC - PRONIED (A los 120 dias calendario)</t>
  </si>
  <si>
    <t>Aprobación de Costos y Presupuestos por ASITEC - PRONIED (A los 60 dias calendario)</t>
  </si>
  <si>
    <t>CARTA N° 003-2023-CONSORCIO SANTA ROSITA, 27/12/2023, EXP. 3551</t>
  </si>
  <si>
    <t>vencer</t>
  </si>
  <si>
    <t>CONTRATO N° 025-2023</t>
  </si>
  <si>
    <t>COLQUEMARCA</t>
  </si>
  <si>
    <t>IEP - IES N° 56258 CHARAMURAY - COLQUEMARCA</t>
  </si>
  <si>
    <t>* 2do plazo a vencer</t>
  </si>
  <si>
    <t>Entregar la formulación del ET a la Municipalidad (45 dias calendario)</t>
  </si>
  <si>
    <t>CARTA N° 001-2024-CONSORCIO LIARES/AQC, 22/01/2024, EXP. 287</t>
  </si>
  <si>
    <t>Aprobación de ESTUDIOS BÁSICOS por ASITEC - PRONIED (45 dias calendario)</t>
  </si>
  <si>
    <t>Aprobación de ESPECIALIDADES por ASITEC - PRONIED (45 dias calendario)</t>
  </si>
  <si>
    <t>Aprobación de Costos y Presupuestos por ASITEC - PRONIED (45 dias calendario)</t>
  </si>
  <si>
    <r>
      <rPr>
        <b/>
        <sz val="8"/>
        <color theme="4"/>
        <rFont val="Calibri"/>
        <family val="2"/>
        <scheme val="minor"/>
      </rPr>
      <t>20%</t>
    </r>
    <r>
      <rPr>
        <sz val="8"/>
        <color theme="1" tint="4.9989318521683403E-2"/>
        <rFont val="Calibri"/>
        <family val="2"/>
        <scheme val="minor"/>
      </rPr>
      <t xml:space="preserve"> Entrega de ETUDIOS BÁSICOS A LA MUNICIPALIDAD</t>
    </r>
  </si>
  <si>
    <t>CARTA N° 002-2024-CONSORCIO LIARES/AQC, 06/03/2024, EXP. 1021</t>
  </si>
  <si>
    <r>
      <rPr>
        <b/>
        <sz val="8"/>
        <color theme="4"/>
        <rFont val="Calibri"/>
        <family val="2"/>
        <scheme val="minor"/>
      </rPr>
      <t>30%</t>
    </r>
    <r>
      <rPr>
        <sz val="8"/>
        <color theme="1" tint="4.9989318521683403E-2"/>
        <rFont val="Calibri"/>
        <family val="2"/>
        <scheme val="minor"/>
      </rPr>
      <t xml:space="preserve"> Aprobación de ESTUDIOS BÁSICOS por ASITEC - PRONIED </t>
    </r>
  </si>
  <si>
    <r>
      <rPr>
        <b/>
        <sz val="8"/>
        <color theme="4"/>
        <rFont val="Calibri"/>
        <family val="2"/>
        <scheme val="minor"/>
      </rPr>
      <t>20%</t>
    </r>
    <r>
      <rPr>
        <sz val="8"/>
        <color theme="1" tint="4.9989318521683403E-2"/>
        <rFont val="Calibri"/>
        <family val="2"/>
        <scheme val="minor"/>
      </rPr>
      <t xml:space="preserve"> Aprobación de Costos y Presupuestos por ASITEC - PRONIED, aprobacion ET completo</t>
    </r>
  </si>
  <si>
    <t>* Exigir cargos de entregables y 1er pago</t>
  </si>
  <si>
    <t>CONTRATO N° 026-2023</t>
  </si>
  <si>
    <t>SALUD BASICOS PINAYA . SANTA LUCIA - LAMPA</t>
  </si>
  <si>
    <t>Se elaboró carta entregable con fecha diciembre 2023</t>
  </si>
  <si>
    <t>Aprobacion del PLANEAMIENTO ARQUITECTONICO por DIRESA PUNO (30 dias calendario)</t>
  </si>
  <si>
    <t>Se debe presentar la FORMULACIÓN DEL ET a la Municipalidad, aprobado por la Unidad Usuaria GORE PUNO (60 dias calendario)</t>
  </si>
  <si>
    <r>
      <rPr>
        <b/>
        <sz val="7"/>
        <color theme="4"/>
        <rFont val="Calibri"/>
        <family val="2"/>
        <scheme val="minor"/>
      </rPr>
      <t xml:space="preserve">10% </t>
    </r>
    <r>
      <rPr>
        <sz val="7"/>
        <color theme="1" tint="4.9989318521683403E-2"/>
        <rFont val="Calibri"/>
        <family val="2"/>
        <scheme val="minor"/>
      </rPr>
      <t>Entregar la formulación del ET a la Municipalidad</t>
    </r>
  </si>
  <si>
    <t>Se elaboró carta 1er pago con fecha diciembre 2023</t>
  </si>
  <si>
    <r>
      <rPr>
        <b/>
        <sz val="7"/>
        <color theme="4"/>
        <rFont val="Calibri"/>
        <family val="2"/>
        <scheme val="minor"/>
      </rPr>
      <t>50%</t>
    </r>
    <r>
      <rPr>
        <sz val="7"/>
        <color theme="1" tint="4.9989318521683403E-2"/>
        <rFont val="Calibri"/>
        <family val="2"/>
        <scheme val="minor"/>
      </rPr>
      <t xml:space="preserve"> Se debe presentar la FORMULACIÓN DEL ET a la Municipalidad, aprobado por la Unidad Usuaria GORE PUNO</t>
    </r>
  </si>
  <si>
    <t>* Encontrar cargos de 1er entregable y Sol Primer pago</t>
  </si>
  <si>
    <t>CONTRATO N° 027-2023</t>
  </si>
  <si>
    <t>CHUPA</t>
  </si>
  <si>
    <t>IEP 72128 CHUPA - AZANGARO - PUNO</t>
  </si>
  <si>
    <r>
      <t xml:space="preserve">Plazo a ejecutarse </t>
    </r>
    <r>
      <rPr>
        <b/>
        <sz val="8"/>
        <rFont val="Calibri"/>
        <family val="2"/>
        <scheme val="minor"/>
      </rPr>
      <t>270</t>
    </r>
    <r>
      <rPr>
        <sz val="8"/>
        <rFont val="Calibri"/>
        <family val="2"/>
        <scheme val="minor"/>
      </rPr>
      <t xml:space="preserve"> dias calendario</t>
    </r>
  </si>
  <si>
    <t>Se elaboró carta entregable con fecha 31/12/2023</t>
  </si>
  <si>
    <r>
      <rPr>
        <b/>
        <sz val="7"/>
        <color theme="4"/>
        <rFont val="Calibri"/>
        <family val="2"/>
        <scheme val="minor"/>
      </rPr>
      <t>15%</t>
    </r>
    <r>
      <rPr>
        <sz val="7"/>
        <color theme="1" tint="4.9989318521683403E-2"/>
        <rFont val="Calibri"/>
        <family val="2"/>
        <scheme val="minor"/>
      </rPr>
      <t xml:space="preserve"> Entregar la formulación del ET a la Municipalidad</t>
    </r>
  </si>
  <si>
    <t>Se elaboró carta 1er pago con fecha 31/12/2023</t>
  </si>
  <si>
    <r>
      <rPr>
        <b/>
        <sz val="7"/>
        <color theme="4"/>
        <rFont val="Calibri"/>
        <family val="2"/>
        <scheme val="minor"/>
      </rPr>
      <t>25%</t>
    </r>
    <r>
      <rPr>
        <sz val="7"/>
        <color theme="1" tint="4.9989318521683403E-2"/>
        <rFont val="Calibri"/>
        <family val="2"/>
        <scheme val="minor"/>
      </rPr>
      <t xml:space="preserve"> Aprobación de Costos y Presupuestos por ASITEC - PRONIED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</si>
</sst>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7"/>
      <color theme="1" tint="4.9989318521683403E-2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theme="4"/>
      <name val="Calibri"/>
      <family val="2"/>
      <scheme val="minor"/>
    </font>
    <font>
      <sz val="7"/>
      <color theme="4"/>
      <name val="Calibri"/>
      <family val="2"/>
      <scheme val="minor"/>
    </font>
    <font>
      <sz val="7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 tint="4.9989318521683403E-2"/>
      <name val="Calibri"/>
      <family val="2"/>
      <scheme val="minor"/>
    </font>
    <font>
      <sz val="5.5"/>
      <color theme="1" tint="4.9989318521683403E-2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7"/>
      <color theme="1" tint="4.9989318521683403E-2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5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medium">
        <color theme="4"/>
      </left>
      <right style="thin">
        <color theme="8" tint="-0.249977111117893"/>
      </right>
      <top style="medium">
        <color theme="4"/>
      </top>
      <bottom style="medium">
        <color theme="4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4"/>
      </top>
      <bottom style="medium">
        <color theme="4"/>
      </bottom>
      <diagonal/>
    </border>
    <border>
      <left style="thin">
        <color theme="8" tint="-0.249977111117893"/>
      </left>
      <right style="thin">
        <color theme="8"/>
      </right>
      <top style="medium">
        <color theme="4"/>
      </top>
      <bottom style="medium">
        <color theme="4"/>
      </bottom>
      <diagonal/>
    </border>
    <border>
      <left style="thin">
        <color theme="8"/>
      </left>
      <right style="thin">
        <color theme="8"/>
      </right>
      <top style="medium">
        <color theme="4"/>
      </top>
      <bottom style="medium">
        <color theme="4"/>
      </bottom>
      <diagonal/>
    </border>
    <border>
      <left style="thin">
        <color theme="8"/>
      </left>
      <right style="thin">
        <color theme="8" tint="-0.249977111117893"/>
      </right>
      <top style="medium">
        <color theme="4"/>
      </top>
      <bottom style="medium">
        <color theme="4"/>
      </bottom>
      <diagonal/>
    </border>
    <border>
      <left style="thin">
        <color theme="8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/>
      <right style="thin">
        <color theme="8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8"/>
      </right>
      <top style="medium">
        <color theme="4"/>
      </top>
      <bottom/>
      <diagonal/>
    </border>
    <border>
      <left style="thin">
        <color theme="8"/>
      </left>
      <right style="thin">
        <color theme="8"/>
      </right>
      <top style="medium">
        <color theme="4"/>
      </top>
      <bottom/>
      <diagonal/>
    </border>
    <border>
      <left style="thin">
        <color theme="8"/>
      </left>
      <right/>
      <top style="medium">
        <color theme="4"/>
      </top>
      <bottom/>
      <diagonal/>
    </border>
    <border>
      <left/>
      <right style="thin">
        <color theme="8"/>
      </right>
      <top style="medium">
        <color theme="4"/>
      </top>
      <bottom style="thin">
        <color theme="8"/>
      </bottom>
      <diagonal/>
    </border>
    <border>
      <left style="thin">
        <color theme="8"/>
      </left>
      <right/>
      <top style="medium">
        <color theme="4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4"/>
      </top>
      <bottom style="thin">
        <color theme="8"/>
      </bottom>
      <diagonal/>
    </border>
    <border>
      <left style="thin">
        <color theme="8"/>
      </left>
      <right style="thin">
        <color theme="4"/>
      </right>
      <top style="medium">
        <color theme="4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 style="medium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4"/>
      </right>
      <top style="thin">
        <color theme="8"/>
      </top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/>
      <right/>
      <top style="medium">
        <color theme="4"/>
      </top>
      <bottom style="thin">
        <color theme="8"/>
      </bottom>
      <diagonal/>
    </border>
    <border>
      <left style="medium">
        <color theme="4"/>
      </left>
      <right style="thin">
        <color theme="8"/>
      </right>
      <top/>
      <bottom style="medium">
        <color theme="4"/>
      </bottom>
      <diagonal/>
    </border>
    <border>
      <left style="thin">
        <color theme="8"/>
      </left>
      <right style="thin">
        <color theme="8"/>
      </right>
      <top/>
      <bottom style="medium">
        <color theme="4"/>
      </bottom>
      <diagonal/>
    </border>
    <border>
      <left style="thin">
        <color theme="8"/>
      </left>
      <right/>
      <top/>
      <bottom style="medium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4"/>
      </bottom>
      <diagonal/>
    </border>
    <border>
      <left style="thin">
        <color theme="8"/>
      </left>
      <right/>
      <top style="thin">
        <color theme="8"/>
      </top>
      <bottom style="medium">
        <color theme="4"/>
      </bottom>
      <diagonal/>
    </border>
    <border>
      <left/>
      <right style="thin">
        <color theme="8"/>
      </right>
      <top/>
      <bottom style="medium">
        <color theme="4"/>
      </bottom>
      <diagonal/>
    </border>
    <border>
      <left style="thin">
        <color theme="8"/>
      </left>
      <right style="thin">
        <color theme="4"/>
      </right>
      <top style="thin">
        <color theme="8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8"/>
      </right>
      <top style="thin">
        <color theme="8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8"/>
      </left>
      <right style="thin">
        <color theme="8"/>
      </right>
      <top style="medium">
        <color theme="4"/>
      </top>
      <bottom style="thin">
        <color theme="4"/>
      </bottom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8"/>
      </left>
      <right/>
      <top style="thin">
        <color theme="4"/>
      </top>
      <bottom style="medium">
        <color theme="4"/>
      </bottom>
      <diagonal/>
    </border>
    <border>
      <left/>
      <right style="thin">
        <color theme="8"/>
      </right>
      <top style="thin">
        <color theme="4"/>
      </top>
      <bottom style="medium">
        <color theme="4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medium">
        <color theme="4"/>
      </right>
      <top/>
      <bottom/>
      <diagonal/>
    </border>
    <border>
      <left/>
      <right/>
      <top/>
      <bottom style="thin">
        <color theme="8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9" fontId="4" fillId="2" borderId="3" xfId="1" applyFont="1" applyFill="1" applyBorder="1" applyAlignment="1">
      <alignment horizontal="center" vertical="center" wrapText="1"/>
    </xf>
    <xf numFmtId="9" fontId="4" fillId="2" borderId="4" xfId="1" applyFont="1" applyFill="1" applyBorder="1" applyAlignment="1">
      <alignment horizontal="center" vertical="center" wrapText="1"/>
    </xf>
    <xf numFmtId="9" fontId="4" fillId="2" borderId="5" xfId="1" applyFont="1" applyFill="1" applyBorder="1" applyAlignment="1">
      <alignment horizontal="center" vertical="center" wrapText="1"/>
    </xf>
    <xf numFmtId="9" fontId="4" fillId="2" borderId="6" xfId="1" applyFont="1" applyFill="1" applyBorder="1" applyAlignment="1">
      <alignment horizontal="center" vertical="center" wrapText="1"/>
    </xf>
    <xf numFmtId="9" fontId="4" fillId="2" borderId="7" xfId="1" applyFont="1" applyFill="1" applyBorder="1" applyAlignment="1">
      <alignment horizontal="center" vertical="center" wrapText="1"/>
    </xf>
    <xf numFmtId="9" fontId="4" fillId="2" borderId="8" xfId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5" fillId="4" borderId="12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164" fontId="5" fillId="0" borderId="16" xfId="1" applyNumberFormat="1" applyFont="1" applyFill="1" applyBorder="1" applyAlignment="1">
      <alignment horizontal="center" vertical="center" wrapText="1"/>
    </xf>
    <xf numFmtId="14" fontId="5" fillId="7" borderId="17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64" fontId="5" fillId="0" borderId="17" xfId="1" applyNumberFormat="1" applyFont="1" applyFill="1" applyBorder="1" applyAlignment="1">
      <alignment horizontal="center" vertical="center" wrapText="1"/>
    </xf>
    <xf numFmtId="14" fontId="5" fillId="0" borderId="17" xfId="0" applyNumberFormat="1" applyFont="1" applyBorder="1" applyAlignment="1">
      <alignment horizontal="center" vertical="center" wrapText="1"/>
    </xf>
    <xf numFmtId="164" fontId="5" fillId="6" borderId="14" xfId="0" applyNumberFormat="1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top" wrapText="1"/>
    </xf>
    <xf numFmtId="0" fontId="3" fillId="0" borderId="0" xfId="0" applyFont="1"/>
    <xf numFmtId="0" fontId="5" fillId="3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164" fontId="5" fillId="0" borderId="20" xfId="0" applyNumberFormat="1" applyFont="1" applyBorder="1" applyAlignment="1">
      <alignment horizontal="center" vertical="center" wrapText="1"/>
    </xf>
    <xf numFmtId="14" fontId="10" fillId="0" borderId="21" xfId="0" applyNumberFormat="1" applyFont="1" applyBorder="1" applyAlignment="1">
      <alignment horizontal="center" vertical="center" wrapText="1"/>
    </xf>
    <xf numFmtId="14" fontId="12" fillId="0" borderId="20" xfId="0" applyNumberFormat="1" applyFont="1" applyBorder="1" applyAlignment="1">
      <alignment horizontal="center" vertical="center" wrapText="1"/>
    </xf>
    <xf numFmtId="14" fontId="12" fillId="0" borderId="22" xfId="0" applyNumberFormat="1" applyFont="1" applyBorder="1" applyAlignment="1">
      <alignment horizontal="center" vertical="center" wrapText="1"/>
    </xf>
    <xf numFmtId="14" fontId="12" fillId="0" borderId="23" xfId="0" applyNumberFormat="1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9" fontId="12" fillId="0" borderId="26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 wrapText="1"/>
    </xf>
    <xf numFmtId="14" fontId="15" fillId="0" borderId="27" xfId="0" applyNumberFormat="1" applyFont="1" applyBorder="1" applyAlignment="1">
      <alignment horizontal="center" vertical="center" wrapText="1"/>
    </xf>
    <xf numFmtId="9" fontId="12" fillId="0" borderId="20" xfId="1" applyFont="1" applyFill="1" applyBorder="1" applyAlignment="1">
      <alignment horizontal="center" vertical="center" wrapText="1"/>
    </xf>
    <xf numFmtId="14" fontId="6" fillId="0" borderId="21" xfId="0" applyNumberFormat="1" applyFont="1" applyBorder="1" applyAlignment="1">
      <alignment horizontal="center" vertical="center" wrapText="1"/>
    </xf>
    <xf numFmtId="14" fontId="6" fillId="0" borderId="27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164" fontId="6" fillId="0" borderId="23" xfId="0" applyNumberFormat="1" applyFont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left" vertical="top" wrapText="1"/>
    </xf>
    <xf numFmtId="14" fontId="11" fillId="0" borderId="11" xfId="0" applyNumberFormat="1" applyFont="1" applyBorder="1" applyAlignment="1">
      <alignment horizontal="center" vertical="center" wrapText="1"/>
    </xf>
    <xf numFmtId="14" fontId="11" fillId="0" borderId="10" xfId="0" applyNumberFormat="1" applyFont="1" applyBorder="1" applyAlignment="1">
      <alignment horizontal="center" vertical="center" wrapText="1"/>
    </xf>
    <xf numFmtId="14" fontId="11" fillId="8" borderId="12" xfId="0" applyNumberFormat="1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4" fontId="11" fillId="0" borderId="12" xfId="0" applyNumberFormat="1" applyFont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14" fontId="11" fillId="8" borderId="30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4" fontId="11" fillId="0" borderId="30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left" vertical="top" wrapText="1"/>
    </xf>
    <xf numFmtId="0" fontId="18" fillId="0" borderId="0" xfId="0" applyFont="1"/>
    <xf numFmtId="0" fontId="5" fillId="3" borderId="31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164" fontId="5" fillId="0" borderId="32" xfId="0" applyNumberFormat="1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9" fontId="12" fillId="0" borderId="34" xfId="1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center" vertical="center" wrapText="1"/>
    </xf>
    <xf numFmtId="14" fontId="19" fillId="0" borderId="10" xfId="0" applyNumberFormat="1" applyFont="1" applyBorder="1" applyAlignment="1">
      <alignment horizontal="center" vertical="center" wrapText="1"/>
    </xf>
    <xf numFmtId="14" fontId="5" fillId="7" borderId="16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4" fontId="5" fillId="0" borderId="16" xfId="0" applyNumberFormat="1" applyFont="1" applyBorder="1" applyAlignment="1">
      <alignment horizontal="center" vertical="center" wrapText="1"/>
    </xf>
    <xf numFmtId="164" fontId="5" fillId="0" borderId="33" xfId="0" applyNumberFormat="1" applyFont="1" applyBorder="1" applyAlignment="1">
      <alignment horizontal="center" vertical="center" wrapText="1"/>
    </xf>
    <xf numFmtId="9" fontId="22" fillId="0" borderId="39" xfId="1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14" fontId="11" fillId="9" borderId="30" xfId="0" applyNumberFormat="1" applyFont="1" applyFill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14" fontId="5" fillId="8" borderId="12" xfId="0" applyNumberFormat="1" applyFont="1" applyFill="1" applyBorder="1" applyAlignment="1">
      <alignment horizontal="center" vertical="center" wrapText="1"/>
    </xf>
    <xf numFmtId="14" fontId="5" fillId="7" borderId="12" xfId="0" applyNumberFormat="1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left" vertical="top" wrapText="1"/>
    </xf>
    <xf numFmtId="9" fontId="22" fillId="0" borderId="34" xfId="1" applyFont="1" applyFill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top" wrapText="1"/>
    </xf>
    <xf numFmtId="0" fontId="11" fillId="0" borderId="0" xfId="0" applyFont="1"/>
    <xf numFmtId="14" fontId="12" fillId="0" borderId="32" xfId="0" applyNumberFormat="1" applyFont="1" applyBorder="1" applyAlignment="1">
      <alignment horizontal="center" vertical="center" wrapText="1"/>
    </xf>
    <xf numFmtId="164" fontId="6" fillId="6" borderId="34" xfId="0" applyNumberFormat="1" applyFont="1" applyFill="1" applyBorder="1" applyAlignment="1">
      <alignment horizontal="center" vertical="center" wrapText="1"/>
    </xf>
    <xf numFmtId="0" fontId="6" fillId="0" borderId="34" xfId="1" applyNumberFormat="1" applyFont="1" applyFill="1" applyBorder="1" applyAlignment="1">
      <alignment horizontal="center" vertical="center" wrapText="1"/>
    </xf>
    <xf numFmtId="9" fontId="6" fillId="0" borderId="34" xfId="1" applyFont="1" applyFill="1" applyBorder="1" applyAlignment="1">
      <alignment horizontal="center" vertical="center" wrapText="1"/>
    </xf>
    <xf numFmtId="164" fontId="5" fillId="0" borderId="21" xfId="0" applyNumberFormat="1" applyFont="1" applyBorder="1" applyAlignment="1">
      <alignment horizontal="center" vertical="center" wrapText="1"/>
    </xf>
    <xf numFmtId="14" fontId="7" fillId="0" borderId="21" xfId="0" applyNumberFormat="1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14" fontId="5" fillId="8" borderId="43" xfId="0" applyNumberFormat="1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14" fontId="5" fillId="7" borderId="43" xfId="0" applyNumberFormat="1" applyFont="1" applyFill="1" applyBorder="1" applyAlignment="1">
      <alignment horizontal="center" vertical="center" wrapText="1"/>
    </xf>
    <xf numFmtId="14" fontId="5" fillId="0" borderId="43" xfId="0" applyNumberFormat="1" applyFont="1" applyBorder="1" applyAlignment="1">
      <alignment horizontal="center" vertical="center" wrapText="1"/>
    </xf>
    <xf numFmtId="164" fontId="5" fillId="0" borderId="45" xfId="1" applyNumberFormat="1" applyFont="1" applyFill="1" applyBorder="1" applyAlignment="1">
      <alignment horizontal="center" vertical="center" wrapText="1"/>
    </xf>
    <xf numFmtId="9" fontId="6" fillId="0" borderId="35" xfId="0" applyNumberFormat="1" applyFont="1" applyBorder="1" applyAlignment="1">
      <alignment horizontal="center" vertical="center" wrapText="1"/>
    </xf>
    <xf numFmtId="0" fontId="16" fillId="0" borderId="18" xfId="0" applyFont="1" applyBorder="1" applyAlignment="1">
      <alignment horizontal="left" vertical="top" wrapText="1"/>
    </xf>
    <xf numFmtId="14" fontId="23" fillId="0" borderId="10" xfId="0" applyNumberFormat="1" applyFont="1" applyBorder="1" applyAlignment="1">
      <alignment horizontal="center" vertical="center" wrapText="1"/>
    </xf>
    <xf numFmtId="0" fontId="13" fillId="0" borderId="38" xfId="0" applyFont="1" applyBorder="1" applyAlignment="1">
      <alignment vertical="top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8" fillId="0" borderId="46" xfId="0" applyNumberFormat="1" applyFont="1" applyBorder="1" applyAlignment="1">
      <alignment horizontal="center" vertical="center" wrapText="1"/>
    </xf>
    <xf numFmtId="14" fontId="11" fillId="7" borderId="12" xfId="0" applyNumberFormat="1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12" fillId="0" borderId="25" xfId="1" applyNumberFormat="1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14" fontId="11" fillId="0" borderId="48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6" fillId="0" borderId="41" xfId="0" applyFont="1" applyBorder="1" applyAlignment="1">
      <alignment horizontal="left" vertical="top" wrapText="1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5" fillId="6" borderId="52" xfId="0" applyFont="1" applyFill="1" applyBorder="1" applyAlignment="1">
      <alignment horizontal="center" vertical="center" wrapText="1"/>
    </xf>
    <xf numFmtId="164" fontId="5" fillId="6" borderId="52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9" fillId="0" borderId="53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14" fontId="11" fillId="0" borderId="21" xfId="0" applyNumberFormat="1" applyFont="1" applyBorder="1" applyAlignment="1">
      <alignment horizontal="center" vertical="center" wrapText="1"/>
    </xf>
    <xf numFmtId="14" fontId="11" fillId="0" borderId="20" xfId="0" applyNumberFormat="1" applyFont="1" applyBorder="1" applyAlignment="1">
      <alignment horizontal="center" vertical="center" wrapText="1"/>
    </xf>
    <xf numFmtId="14" fontId="11" fillId="8" borderId="43" xfId="0" applyNumberFormat="1" applyFont="1" applyFill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14" fontId="11" fillId="7" borderId="43" xfId="0" applyNumberFormat="1" applyFont="1" applyFill="1" applyBorder="1" applyAlignment="1">
      <alignment horizontal="center" vertical="center" wrapText="1"/>
    </xf>
    <xf numFmtId="14" fontId="11" fillId="0" borderId="43" xfId="0" applyNumberFormat="1" applyFont="1" applyBorder="1" applyAlignment="1">
      <alignment horizontal="center" vertical="center" wrapText="1"/>
    </xf>
    <xf numFmtId="14" fontId="11" fillId="0" borderId="54" xfId="0" applyNumberFormat="1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164" fontId="5" fillId="0" borderId="55" xfId="1" applyNumberFormat="1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left" vertical="top" wrapText="1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14" fontId="9" fillId="0" borderId="56" xfId="0" applyNumberFormat="1" applyFont="1" applyBorder="1" applyAlignment="1">
      <alignment horizontal="center" vertical="center" wrapText="1"/>
    </xf>
    <xf numFmtId="14" fontId="12" fillId="0" borderId="56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left" vertical="top" wrapText="1"/>
    </xf>
    <xf numFmtId="14" fontId="7" fillId="0" borderId="10" xfId="0" applyNumberFormat="1" applyFont="1" applyBorder="1" applyAlignment="1">
      <alignment horizontal="center" vertical="center" wrapText="1"/>
    </xf>
    <xf numFmtId="14" fontId="11" fillId="7" borderId="30" xfId="0" applyNumberFormat="1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top" wrapText="1"/>
    </xf>
    <xf numFmtId="0" fontId="12" fillId="0" borderId="40" xfId="0" applyFont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2" fillId="6" borderId="3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3" fillId="0" borderId="0" xfId="0" applyNumberFormat="1" applyFont="1"/>
    <xf numFmtId="14" fontId="0" fillId="0" borderId="0" xfId="0" applyNumberFormat="1" applyAlignment="1">
      <alignment horizontal="center" vertical="center"/>
    </xf>
    <xf numFmtId="9" fontId="0" fillId="0" borderId="0" xfId="1" applyFont="1"/>
    <xf numFmtId="14" fontId="0" fillId="0" borderId="0" xfId="0" applyNumberFormat="1"/>
    <xf numFmtId="164" fontId="0" fillId="0" borderId="0" xfId="0" applyNumberFormat="1"/>
    <xf numFmtId="9" fontId="2" fillId="0" borderId="0" xfId="1" applyFont="1"/>
    <xf numFmtId="14" fontId="2" fillId="0" borderId="0" xfId="0" applyNumberFormat="1" applyFont="1"/>
    <xf numFmtId="0" fontId="0" fillId="0" borderId="0" xfId="0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8DB4-E3A2-49F7-81D3-CA17D2A6407E}">
  <sheetPr>
    <tabColor rgb="FFFFC000"/>
    <pageSetUpPr fitToPage="1"/>
  </sheetPr>
  <dimension ref="A1:AJ56"/>
  <sheetViews>
    <sheetView showGridLines="0" tabSelected="1" zoomScaleNormal="100" zoomScaleSheetLayoutView="98" workbookViewId="0">
      <pane ySplit="1" topLeftCell="A2" activePane="bottomLeft" state="frozen"/>
      <selection pane="bottomLeft" activeCell="R1" sqref="R1:T1"/>
    </sheetView>
  </sheetViews>
  <sheetFormatPr baseColWidth="10" defaultRowHeight="15" x14ac:dyDescent="0.25"/>
  <cols>
    <col min="1" max="1" width="9.28515625" style="31" customWidth="1"/>
    <col min="2" max="2" width="11.140625" style="166" customWidth="1"/>
    <col min="3" max="3" width="13.7109375" style="167" customWidth="1"/>
    <col min="4" max="4" width="11.42578125" style="168" customWidth="1"/>
    <col min="5" max="5" width="13.28515625" style="169" customWidth="1"/>
    <col min="6" max="6" width="15.5703125" style="170" customWidth="1"/>
    <col min="7" max="8" width="4.28515625" style="170" customWidth="1"/>
    <col min="9" max="9" width="15.5703125" style="170" customWidth="1"/>
    <col min="10" max="11" width="4.28515625" style="170" customWidth="1"/>
    <col min="12" max="12" width="15.5703125" style="171" customWidth="1"/>
    <col min="13" max="14" width="4.28515625" style="171" customWidth="1"/>
    <col min="15" max="15" width="15.5703125" style="172" customWidth="1"/>
    <col min="16" max="17" width="4.28515625" style="172" customWidth="1"/>
    <col min="18" max="18" width="9.42578125" style="171" customWidth="1"/>
    <col min="19" max="20" width="4.28515625" style="171" customWidth="1"/>
    <col min="21" max="21" width="15.5703125" style="173" customWidth="1"/>
    <col min="22" max="22" width="4.7109375" style="173" customWidth="1"/>
    <col min="23" max="23" width="4.7109375" style="174" customWidth="1"/>
    <col min="24" max="24" width="15.5703125" style="170" customWidth="1"/>
    <col min="25" max="25" width="4.28515625" style="170" customWidth="1"/>
    <col min="26" max="26" width="4.28515625" customWidth="1"/>
    <col min="27" max="27" width="15.5703125" style="170" customWidth="1"/>
    <col min="28" max="28" width="4.28515625" style="170" customWidth="1"/>
    <col min="29" max="29" width="4.28515625" customWidth="1"/>
    <col min="30" max="30" width="15.5703125" style="170" customWidth="1"/>
    <col min="31" max="31" width="4.28515625" style="170" customWidth="1"/>
    <col min="32" max="32" width="4.28515625" customWidth="1"/>
    <col min="33" max="33" width="10" style="170" customWidth="1"/>
    <col min="34" max="34" width="4.28515625" style="170" customWidth="1"/>
    <col min="35" max="35" width="4.28515625" customWidth="1"/>
    <col min="36" max="36" width="11.7109375" style="175" customWidth="1"/>
  </cols>
  <sheetData>
    <row r="1" spans="1:36" ht="31.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7"/>
      <c r="I1" s="5" t="s">
        <v>6</v>
      </c>
      <c r="J1" s="6"/>
      <c r="K1" s="7"/>
      <c r="L1" s="5" t="s">
        <v>7</v>
      </c>
      <c r="M1" s="6"/>
      <c r="N1" s="7"/>
      <c r="O1" s="5" t="s">
        <v>8</v>
      </c>
      <c r="P1" s="6"/>
      <c r="Q1" s="7"/>
      <c r="R1" s="5" t="s">
        <v>9</v>
      </c>
      <c r="S1" s="6"/>
      <c r="T1" s="7"/>
      <c r="U1" s="5" t="s">
        <v>10</v>
      </c>
      <c r="V1" s="6"/>
      <c r="W1" s="8"/>
      <c r="X1" s="9" t="s">
        <v>11</v>
      </c>
      <c r="Y1" s="6"/>
      <c r="Z1" s="8"/>
      <c r="AA1" s="9" t="s">
        <v>12</v>
      </c>
      <c r="AB1" s="6"/>
      <c r="AC1" s="8"/>
      <c r="AD1" s="9" t="s">
        <v>13</v>
      </c>
      <c r="AE1" s="6"/>
      <c r="AF1" s="8"/>
      <c r="AG1" s="9" t="s">
        <v>14</v>
      </c>
      <c r="AH1" s="6"/>
      <c r="AI1" s="8"/>
      <c r="AJ1" s="10" t="s">
        <v>15</v>
      </c>
    </row>
    <row r="2" spans="1:36" s="31" customFormat="1" ht="19.5" customHeight="1" x14ac:dyDescent="0.25">
      <c r="A2" s="11" t="s">
        <v>16</v>
      </c>
      <c r="B2" s="12" t="s">
        <v>17</v>
      </c>
      <c r="C2" s="13" t="s">
        <v>18</v>
      </c>
      <c r="D2" s="14">
        <v>340000</v>
      </c>
      <c r="E2" s="15">
        <v>45007</v>
      </c>
      <c r="F2" s="16">
        <f>E2+30</f>
        <v>45037</v>
      </c>
      <c r="G2" s="17" t="s">
        <v>19</v>
      </c>
      <c r="H2" s="18" t="s">
        <v>20</v>
      </c>
      <c r="I2" s="19">
        <f>E2+150</f>
        <v>45157</v>
      </c>
      <c r="J2" s="20" t="s">
        <v>19</v>
      </c>
      <c r="K2" s="21" t="s">
        <v>20</v>
      </c>
      <c r="L2" s="19">
        <f>E2+270</f>
        <v>45277</v>
      </c>
      <c r="M2" s="20" t="s">
        <v>19</v>
      </c>
      <c r="N2" s="21" t="s">
        <v>20</v>
      </c>
      <c r="O2" s="19">
        <f>E2+330</f>
        <v>45337</v>
      </c>
      <c r="P2" s="20" t="s">
        <v>19</v>
      </c>
      <c r="Q2" s="21" t="s">
        <v>20</v>
      </c>
      <c r="R2" s="22"/>
      <c r="S2" s="22"/>
      <c r="T2" s="23"/>
      <c r="U2" s="24">
        <f>((D2/100)*8)</f>
        <v>27200</v>
      </c>
      <c r="V2" s="25" t="s">
        <v>19</v>
      </c>
      <c r="W2" s="26" t="s">
        <v>20</v>
      </c>
      <c r="X2" s="27">
        <f>((D2/100)*20)</f>
        <v>68000</v>
      </c>
      <c r="Y2" s="28" t="s">
        <v>19</v>
      </c>
      <c r="Z2" s="26" t="s">
        <v>20</v>
      </c>
      <c r="AA2" s="27">
        <f>((D2/100)*22)</f>
        <v>74800</v>
      </c>
      <c r="AB2" s="28" t="s">
        <v>19</v>
      </c>
      <c r="AC2" s="26" t="s">
        <v>20</v>
      </c>
      <c r="AD2" s="27">
        <f>((D2/100)*50)</f>
        <v>170000</v>
      </c>
      <c r="AE2" s="20" t="s">
        <v>19</v>
      </c>
      <c r="AF2" s="18" t="s">
        <v>20</v>
      </c>
      <c r="AG2" s="29"/>
      <c r="AH2" s="22"/>
      <c r="AI2" s="23"/>
      <c r="AJ2" s="30" t="s">
        <v>21</v>
      </c>
    </row>
    <row r="3" spans="1:36" ht="54.75" customHeight="1" thickBot="1" x14ac:dyDescent="0.3">
      <c r="A3" s="32"/>
      <c r="B3" s="33"/>
      <c r="C3" s="34"/>
      <c r="D3" s="35"/>
      <c r="E3" s="36" t="s">
        <v>22</v>
      </c>
      <c r="F3" s="37" t="s">
        <v>23</v>
      </c>
      <c r="G3" s="38" t="s">
        <v>24</v>
      </c>
      <c r="H3" s="39"/>
      <c r="I3" s="37" t="s">
        <v>25</v>
      </c>
      <c r="J3" s="40" t="s">
        <v>26</v>
      </c>
      <c r="K3" s="41"/>
      <c r="L3" s="37" t="s">
        <v>27</v>
      </c>
      <c r="M3" s="40" t="s">
        <v>26</v>
      </c>
      <c r="N3" s="41"/>
      <c r="O3" s="37" t="s">
        <v>28</v>
      </c>
      <c r="P3" s="40" t="s">
        <v>26</v>
      </c>
      <c r="Q3" s="41"/>
      <c r="R3" s="42"/>
      <c r="S3" s="42"/>
      <c r="T3" s="43"/>
      <c r="U3" s="44" t="s">
        <v>29</v>
      </c>
      <c r="V3" s="45" t="s">
        <v>30</v>
      </c>
      <c r="W3" s="46"/>
      <c r="X3" s="47" t="s">
        <v>31</v>
      </c>
      <c r="Y3" s="48"/>
      <c r="Z3" s="49"/>
      <c r="AA3" s="47" t="s">
        <v>32</v>
      </c>
      <c r="AB3" s="48"/>
      <c r="AC3" s="49"/>
      <c r="AD3" s="47" t="s">
        <v>33</v>
      </c>
      <c r="AE3" s="50"/>
      <c r="AF3" s="51"/>
      <c r="AG3" s="42"/>
      <c r="AH3" s="42"/>
      <c r="AI3" s="52"/>
      <c r="AJ3" s="53" t="s">
        <v>34</v>
      </c>
    </row>
    <row r="4" spans="1:36" s="64" customFormat="1" ht="19.5" customHeight="1" x14ac:dyDescent="0.25">
      <c r="A4" s="11" t="s">
        <v>35</v>
      </c>
      <c r="B4" s="12" t="s">
        <v>36</v>
      </c>
      <c r="C4" s="13" t="s">
        <v>37</v>
      </c>
      <c r="D4" s="14">
        <v>169000</v>
      </c>
      <c r="E4" s="54">
        <v>45077</v>
      </c>
      <c r="F4" s="55">
        <f>E4+30</f>
        <v>45107</v>
      </c>
      <c r="G4" s="56" t="s">
        <v>19</v>
      </c>
      <c r="H4" s="57" t="s">
        <v>20</v>
      </c>
      <c r="I4" s="19">
        <f>F4+30</f>
        <v>45137</v>
      </c>
      <c r="J4" s="56" t="s">
        <v>19</v>
      </c>
      <c r="K4" s="57" t="s">
        <v>20</v>
      </c>
      <c r="L4" s="19">
        <f>I4+60</f>
        <v>45197</v>
      </c>
      <c r="M4" s="58" t="s">
        <v>19</v>
      </c>
      <c r="N4" s="59" t="s">
        <v>20</v>
      </c>
      <c r="O4" s="22"/>
      <c r="P4" s="22"/>
      <c r="Q4" s="22"/>
      <c r="R4" s="22"/>
      <c r="S4" s="22"/>
      <c r="T4" s="22"/>
      <c r="U4" s="24">
        <f>((D4/100)*20)</f>
        <v>33800</v>
      </c>
      <c r="V4" s="60" t="s">
        <v>19</v>
      </c>
      <c r="W4" s="61" t="s">
        <v>20</v>
      </c>
      <c r="X4" s="27">
        <f>((D4/100)*40)</f>
        <v>67600</v>
      </c>
      <c r="Y4" s="60" t="s">
        <v>19</v>
      </c>
      <c r="Z4" s="61" t="s">
        <v>20</v>
      </c>
      <c r="AA4" s="27">
        <f>((D4/100)*40)</f>
        <v>67600</v>
      </c>
      <c r="AB4" s="62" t="s">
        <v>19</v>
      </c>
      <c r="AC4" s="61" t="s">
        <v>20</v>
      </c>
      <c r="AD4" s="29"/>
      <c r="AE4" s="22"/>
      <c r="AF4" s="23"/>
      <c r="AG4" s="22"/>
      <c r="AH4" s="22"/>
      <c r="AI4" s="22"/>
      <c r="AJ4" s="63" t="s">
        <v>38</v>
      </c>
    </row>
    <row r="5" spans="1:36" ht="60" customHeight="1" thickBot="1" x14ac:dyDescent="0.3">
      <c r="A5" s="65"/>
      <c r="B5" s="66"/>
      <c r="C5" s="67"/>
      <c r="D5" s="68"/>
      <c r="E5" s="69" t="s">
        <v>39</v>
      </c>
      <c r="F5" s="70" t="s">
        <v>40</v>
      </c>
      <c r="G5" s="71" t="s">
        <v>41</v>
      </c>
      <c r="H5" s="71"/>
      <c r="I5" s="70" t="s">
        <v>42</v>
      </c>
      <c r="J5" s="72" t="s">
        <v>43</v>
      </c>
      <c r="K5" s="73"/>
      <c r="L5" s="70" t="s">
        <v>44</v>
      </c>
      <c r="M5" s="40" t="s">
        <v>26</v>
      </c>
      <c r="N5" s="41"/>
      <c r="O5" s="74"/>
      <c r="P5" s="74"/>
      <c r="Q5" s="75"/>
      <c r="R5" s="74"/>
      <c r="S5" s="74"/>
      <c r="T5" s="75"/>
      <c r="U5" s="76" t="s">
        <v>45</v>
      </c>
      <c r="V5" s="71" t="s">
        <v>46</v>
      </c>
      <c r="W5" s="71"/>
      <c r="X5" s="76" t="s">
        <v>47</v>
      </c>
      <c r="Y5" s="72" t="s">
        <v>48</v>
      </c>
      <c r="Z5" s="73"/>
      <c r="AA5" s="76" t="s">
        <v>49</v>
      </c>
      <c r="AB5" s="77"/>
      <c r="AC5" s="78"/>
      <c r="AD5" s="74"/>
      <c r="AE5" s="74"/>
      <c r="AF5" s="79"/>
      <c r="AG5" s="74"/>
      <c r="AH5" s="74"/>
      <c r="AI5" s="75"/>
      <c r="AJ5" s="80" t="s">
        <v>50</v>
      </c>
    </row>
    <row r="6" spans="1:36" s="31" customFormat="1" ht="19.5" customHeight="1" x14ac:dyDescent="0.25">
      <c r="A6" s="11" t="s">
        <v>51</v>
      </c>
      <c r="B6" s="12" t="s">
        <v>52</v>
      </c>
      <c r="C6" s="13" t="s">
        <v>53</v>
      </c>
      <c r="D6" s="81">
        <v>108000</v>
      </c>
      <c r="E6" s="15">
        <v>45102</v>
      </c>
      <c r="F6" s="16">
        <f>E6+30</f>
        <v>45132</v>
      </c>
      <c r="G6" s="17" t="s">
        <v>19</v>
      </c>
      <c r="H6" s="18" t="s">
        <v>20</v>
      </c>
      <c r="I6" s="82" t="s">
        <v>54</v>
      </c>
      <c r="J6" s="20" t="s">
        <v>19</v>
      </c>
      <c r="K6" s="21" t="s">
        <v>20</v>
      </c>
      <c r="L6" s="19">
        <f>E6+180</f>
        <v>45282</v>
      </c>
      <c r="M6" s="20" t="s">
        <v>19</v>
      </c>
      <c r="N6" s="21" t="s">
        <v>20</v>
      </c>
      <c r="O6" s="22"/>
      <c r="P6" s="22"/>
      <c r="Q6" s="22"/>
      <c r="R6" s="22"/>
      <c r="S6" s="22"/>
      <c r="T6" s="22"/>
      <c r="U6" s="24">
        <f>((D6/100)*20)</f>
        <v>21600</v>
      </c>
      <c r="V6" s="83" t="s">
        <v>19</v>
      </c>
      <c r="W6" s="84" t="s">
        <v>20</v>
      </c>
      <c r="X6" s="24">
        <f>((D6/100)*40)</f>
        <v>43200</v>
      </c>
      <c r="Y6" s="85" t="s">
        <v>19</v>
      </c>
      <c r="Z6" s="84" t="s">
        <v>20</v>
      </c>
      <c r="AA6" s="24">
        <f>((D6/100)*40)</f>
        <v>43200</v>
      </c>
      <c r="AB6" s="20" t="s">
        <v>19</v>
      </c>
      <c r="AC6" s="18" t="s">
        <v>20</v>
      </c>
      <c r="AD6" s="29"/>
      <c r="AE6" s="22"/>
      <c r="AF6" s="23"/>
      <c r="AG6" s="22"/>
      <c r="AH6" s="22"/>
      <c r="AI6" s="23"/>
      <c r="AJ6" s="30" t="s">
        <v>55</v>
      </c>
    </row>
    <row r="7" spans="1:36" ht="54.75" customHeight="1" thickBot="1" x14ac:dyDescent="0.3">
      <c r="A7" s="65"/>
      <c r="B7" s="66"/>
      <c r="C7" s="67"/>
      <c r="D7" s="86"/>
      <c r="E7" s="69" t="s">
        <v>56</v>
      </c>
      <c r="F7" s="70" t="s">
        <v>40</v>
      </c>
      <c r="G7" s="41" t="s">
        <v>57</v>
      </c>
      <c r="H7" s="41"/>
      <c r="I7" s="70" t="s">
        <v>58</v>
      </c>
      <c r="J7" s="40" t="s">
        <v>26</v>
      </c>
      <c r="K7" s="41"/>
      <c r="L7" s="70" t="s">
        <v>59</v>
      </c>
      <c r="M7" s="40" t="s">
        <v>26</v>
      </c>
      <c r="N7" s="41"/>
      <c r="O7" s="74"/>
      <c r="P7" s="74"/>
      <c r="Q7" s="75"/>
      <c r="R7" s="74"/>
      <c r="S7" s="74"/>
      <c r="T7" s="75"/>
      <c r="U7" s="87" t="s">
        <v>60</v>
      </c>
      <c r="V7" s="88" t="s">
        <v>61</v>
      </c>
      <c r="W7" s="88"/>
      <c r="X7" s="87" t="s">
        <v>62</v>
      </c>
      <c r="Y7" s="89"/>
      <c r="Z7" s="89"/>
      <c r="AA7" s="87" t="s">
        <v>63</v>
      </c>
      <c r="AB7" s="90"/>
      <c r="AC7" s="91"/>
      <c r="AD7" s="74"/>
      <c r="AE7" s="74"/>
      <c r="AF7" s="79"/>
      <c r="AG7" s="74"/>
      <c r="AH7" s="74"/>
      <c r="AI7" s="79"/>
      <c r="AJ7" s="80" t="s">
        <v>64</v>
      </c>
    </row>
    <row r="8" spans="1:36" s="64" customFormat="1" ht="19.5" customHeight="1" x14ac:dyDescent="0.25">
      <c r="A8" s="11" t="s">
        <v>65</v>
      </c>
      <c r="B8" s="12" t="s">
        <v>52</v>
      </c>
      <c r="C8" s="13" t="s">
        <v>66</v>
      </c>
      <c r="D8" s="14">
        <v>120000</v>
      </c>
      <c r="E8" s="54">
        <v>45113</v>
      </c>
      <c r="F8" s="55">
        <f>E8+15</f>
        <v>45128</v>
      </c>
      <c r="G8" s="56" t="s">
        <v>19</v>
      </c>
      <c r="H8" s="57" t="s">
        <v>20</v>
      </c>
      <c r="I8" s="55">
        <f>F8+45</f>
        <v>45173</v>
      </c>
      <c r="J8" s="56" t="s">
        <v>19</v>
      </c>
      <c r="K8" s="57" t="s">
        <v>20</v>
      </c>
      <c r="L8" s="22"/>
      <c r="M8" s="22"/>
      <c r="N8" s="22"/>
      <c r="O8" s="22"/>
      <c r="P8" s="22"/>
      <c r="Q8" s="22"/>
      <c r="R8" s="22"/>
      <c r="S8" s="22"/>
      <c r="T8" s="22"/>
      <c r="U8" s="24">
        <f>((D8/100)*40)</f>
        <v>48000</v>
      </c>
      <c r="V8" s="92" t="s">
        <v>19</v>
      </c>
      <c r="W8" s="61" t="s">
        <v>20</v>
      </c>
      <c r="X8" s="27">
        <f>((D8/100)*40)</f>
        <v>48000</v>
      </c>
      <c r="Y8" s="62" t="s">
        <v>19</v>
      </c>
      <c r="Z8" s="61" t="s">
        <v>20</v>
      </c>
      <c r="AA8" s="27">
        <f>((D8/100)*20)</f>
        <v>24000</v>
      </c>
      <c r="AB8" s="62" t="s">
        <v>19</v>
      </c>
      <c r="AC8" s="61" t="s">
        <v>20</v>
      </c>
      <c r="AD8" s="29"/>
      <c r="AE8" s="22"/>
      <c r="AF8" s="23"/>
      <c r="AG8" s="22"/>
      <c r="AH8" s="22"/>
      <c r="AI8" s="22"/>
      <c r="AJ8" s="63" t="s">
        <v>67</v>
      </c>
    </row>
    <row r="9" spans="1:36" ht="54.75" customHeight="1" thickBot="1" x14ac:dyDescent="0.3">
      <c r="A9" s="65"/>
      <c r="B9" s="66"/>
      <c r="C9" s="67"/>
      <c r="D9" s="68"/>
      <c r="E9" s="69" t="s">
        <v>68</v>
      </c>
      <c r="F9" s="70" t="s">
        <v>69</v>
      </c>
      <c r="G9" s="41" t="s">
        <v>70</v>
      </c>
      <c r="H9" s="41"/>
      <c r="I9" s="70" t="s">
        <v>71</v>
      </c>
      <c r="J9" s="41" t="s">
        <v>72</v>
      </c>
      <c r="K9" s="41"/>
      <c r="L9" s="74"/>
      <c r="M9" s="74"/>
      <c r="N9" s="75"/>
      <c r="O9" s="74"/>
      <c r="P9" s="74"/>
      <c r="Q9" s="75"/>
      <c r="R9" s="74"/>
      <c r="S9" s="74"/>
      <c r="T9" s="75"/>
      <c r="U9" s="76" t="s">
        <v>73</v>
      </c>
      <c r="V9" s="41" t="s">
        <v>74</v>
      </c>
      <c r="W9" s="41"/>
      <c r="X9" s="76" t="s">
        <v>75</v>
      </c>
      <c r="Y9" s="77"/>
      <c r="Z9" s="78"/>
      <c r="AA9" s="76" t="s">
        <v>76</v>
      </c>
      <c r="AB9" s="77"/>
      <c r="AC9" s="78"/>
      <c r="AD9" s="74"/>
      <c r="AE9" s="74"/>
      <c r="AF9" s="79"/>
      <c r="AG9" s="74"/>
      <c r="AH9" s="74"/>
      <c r="AI9" s="75"/>
      <c r="AJ9" s="80" t="s">
        <v>50</v>
      </c>
    </row>
    <row r="10" spans="1:36" s="64" customFormat="1" ht="19.5" customHeight="1" x14ac:dyDescent="0.25">
      <c r="A10" s="11" t="s">
        <v>77</v>
      </c>
      <c r="B10" s="12" t="s">
        <v>78</v>
      </c>
      <c r="C10" s="13" t="s">
        <v>79</v>
      </c>
      <c r="D10" s="14">
        <v>342000</v>
      </c>
      <c r="E10" s="54">
        <v>45126</v>
      </c>
      <c r="F10" s="55">
        <f>E10+60</f>
        <v>45186</v>
      </c>
      <c r="G10" s="56" t="s">
        <v>19</v>
      </c>
      <c r="H10" s="57" t="s">
        <v>20</v>
      </c>
      <c r="I10" s="19">
        <f>F10+120</f>
        <v>45306</v>
      </c>
      <c r="J10" s="58" t="s">
        <v>19</v>
      </c>
      <c r="K10" s="57" t="s">
        <v>20</v>
      </c>
      <c r="L10" s="55">
        <f>I10+120</f>
        <v>45426</v>
      </c>
      <c r="M10" s="58" t="s">
        <v>19</v>
      </c>
      <c r="N10" s="57" t="s">
        <v>20</v>
      </c>
      <c r="O10" s="55">
        <f>L10+60</f>
        <v>45486</v>
      </c>
      <c r="P10" s="58" t="s">
        <v>80</v>
      </c>
      <c r="Q10" s="57" t="s">
        <v>20</v>
      </c>
      <c r="R10" s="22"/>
      <c r="S10" s="22"/>
      <c r="T10" s="22"/>
      <c r="U10" s="24">
        <f>((D10/100)*10)</f>
        <v>34200</v>
      </c>
      <c r="V10" s="62" t="s">
        <v>19</v>
      </c>
      <c r="W10" s="61" t="s">
        <v>20</v>
      </c>
      <c r="X10" s="27">
        <f>((D10/100)*30)</f>
        <v>102600</v>
      </c>
      <c r="Y10" s="62" t="s">
        <v>19</v>
      </c>
      <c r="Z10" s="61" t="s">
        <v>20</v>
      </c>
      <c r="AA10" s="27">
        <f>((D10/100)*30)</f>
        <v>102600</v>
      </c>
      <c r="AB10" s="62" t="s">
        <v>19</v>
      </c>
      <c r="AC10" s="61" t="s">
        <v>20</v>
      </c>
      <c r="AD10" s="27">
        <f>((D10/100)*30)</f>
        <v>102600</v>
      </c>
      <c r="AE10" s="58" t="s">
        <v>19</v>
      </c>
      <c r="AF10" s="57" t="s">
        <v>20</v>
      </c>
      <c r="AG10" s="29"/>
      <c r="AH10" s="22"/>
      <c r="AI10" s="22"/>
      <c r="AJ10" s="63" t="s">
        <v>81</v>
      </c>
    </row>
    <row r="11" spans="1:36" ht="54.75" customHeight="1" thickBot="1" x14ac:dyDescent="0.3">
      <c r="A11" s="65"/>
      <c r="B11" s="66"/>
      <c r="C11" s="67"/>
      <c r="D11" s="68"/>
      <c r="E11" s="69" t="s">
        <v>82</v>
      </c>
      <c r="F11" s="70" t="s">
        <v>83</v>
      </c>
      <c r="G11" s="71" t="s">
        <v>84</v>
      </c>
      <c r="H11" s="71"/>
      <c r="I11" s="37" t="s">
        <v>85</v>
      </c>
      <c r="J11" s="40" t="s">
        <v>26</v>
      </c>
      <c r="K11" s="41"/>
      <c r="L11" s="70" t="s">
        <v>86</v>
      </c>
      <c r="M11" s="77"/>
      <c r="N11" s="91"/>
      <c r="O11" s="37" t="s">
        <v>87</v>
      </c>
      <c r="P11" s="77"/>
      <c r="Q11" s="91"/>
      <c r="R11" s="74"/>
      <c r="S11" s="74"/>
      <c r="T11" s="75"/>
      <c r="U11" s="37" t="s">
        <v>88</v>
      </c>
      <c r="V11" s="93"/>
      <c r="W11" s="94"/>
      <c r="X11" s="37" t="s">
        <v>89</v>
      </c>
      <c r="Y11" s="77"/>
      <c r="Z11" s="78"/>
      <c r="AA11" s="37" t="s">
        <v>90</v>
      </c>
      <c r="AB11" s="77"/>
      <c r="AC11" s="78"/>
      <c r="AD11" s="37" t="s">
        <v>91</v>
      </c>
      <c r="AE11" s="77"/>
      <c r="AF11" s="91"/>
      <c r="AG11" s="74"/>
      <c r="AH11" s="74"/>
      <c r="AI11" s="75"/>
      <c r="AJ11" s="80"/>
    </row>
    <row r="12" spans="1:36" s="31" customFormat="1" ht="19.5" customHeight="1" x14ac:dyDescent="0.25">
      <c r="A12" s="11" t="s">
        <v>92</v>
      </c>
      <c r="B12" s="12" t="s">
        <v>78</v>
      </c>
      <c r="C12" s="13" t="s">
        <v>93</v>
      </c>
      <c r="D12" s="81">
        <v>226800</v>
      </c>
      <c r="E12" s="15">
        <v>45126</v>
      </c>
      <c r="F12" s="16">
        <f>E12+60</f>
        <v>45186</v>
      </c>
      <c r="G12" s="95" t="s">
        <v>19</v>
      </c>
      <c r="H12" s="18" t="s">
        <v>20</v>
      </c>
      <c r="I12" s="16">
        <f>E12+90</f>
        <v>45216</v>
      </c>
      <c r="J12" s="95" t="s">
        <v>19</v>
      </c>
      <c r="K12" s="18" t="s">
        <v>20</v>
      </c>
      <c r="L12" s="19">
        <f>E12+150</f>
        <v>45276</v>
      </c>
      <c r="M12" s="20" t="s">
        <v>19</v>
      </c>
      <c r="N12" s="21" t="s">
        <v>20</v>
      </c>
      <c r="O12" s="22"/>
      <c r="P12" s="22"/>
      <c r="Q12" s="22"/>
      <c r="R12" s="22"/>
      <c r="S12" s="22"/>
      <c r="T12" s="22"/>
      <c r="U12" s="24">
        <f>((D12/100)*30)</f>
        <v>68040</v>
      </c>
      <c r="V12" s="95" t="s">
        <v>19</v>
      </c>
      <c r="W12" s="18" t="s">
        <v>20</v>
      </c>
      <c r="X12" s="24">
        <f>((D12/100)*30)</f>
        <v>68040</v>
      </c>
      <c r="Y12" s="96" t="s">
        <v>19</v>
      </c>
      <c r="Z12" s="18" t="s">
        <v>20</v>
      </c>
      <c r="AA12" s="24">
        <f>((D12/100)*40)</f>
        <v>90720</v>
      </c>
      <c r="AB12" s="20" t="s">
        <v>19</v>
      </c>
      <c r="AC12" s="18" t="s">
        <v>20</v>
      </c>
      <c r="AD12" s="29"/>
      <c r="AE12" s="22"/>
      <c r="AF12" s="22"/>
      <c r="AG12" s="22"/>
      <c r="AH12" s="22"/>
      <c r="AI12" s="23"/>
      <c r="AJ12" s="97" t="s">
        <v>94</v>
      </c>
    </row>
    <row r="13" spans="1:36" ht="54.75" customHeight="1" thickBot="1" x14ac:dyDescent="0.3">
      <c r="A13" s="65"/>
      <c r="B13" s="66"/>
      <c r="C13" s="67"/>
      <c r="D13" s="86"/>
      <c r="E13" s="69" t="s">
        <v>95</v>
      </c>
      <c r="F13" s="70" t="s">
        <v>96</v>
      </c>
      <c r="G13" s="71" t="s">
        <v>97</v>
      </c>
      <c r="H13" s="71"/>
      <c r="I13" s="70" t="s">
        <v>98</v>
      </c>
      <c r="J13" s="71" t="s">
        <v>99</v>
      </c>
      <c r="K13" s="71"/>
      <c r="L13" s="70" t="s">
        <v>100</v>
      </c>
      <c r="M13" s="40" t="s">
        <v>26</v>
      </c>
      <c r="N13" s="41"/>
      <c r="O13" s="74"/>
      <c r="P13" s="74"/>
      <c r="Q13" s="75"/>
      <c r="R13" s="74"/>
      <c r="S13" s="74"/>
      <c r="T13" s="75"/>
      <c r="U13" s="98" t="s">
        <v>101</v>
      </c>
      <c r="V13" s="71" t="s">
        <v>102</v>
      </c>
      <c r="W13" s="71"/>
      <c r="X13" s="98" t="s">
        <v>103</v>
      </c>
      <c r="Y13" s="71" t="s">
        <v>104</v>
      </c>
      <c r="Z13" s="71"/>
      <c r="AA13" s="98" t="s">
        <v>105</v>
      </c>
      <c r="AB13" s="77"/>
      <c r="AC13" s="91"/>
      <c r="AD13" s="74"/>
      <c r="AE13" s="74"/>
      <c r="AF13" s="75"/>
      <c r="AG13" s="74"/>
      <c r="AH13" s="74"/>
      <c r="AI13" s="79"/>
      <c r="AJ13" s="99" t="s">
        <v>106</v>
      </c>
    </row>
    <row r="14" spans="1:36" s="100" customFormat="1" ht="22.5" customHeight="1" x14ac:dyDescent="0.2">
      <c r="A14" s="11" t="s">
        <v>107</v>
      </c>
      <c r="B14" s="12" t="s">
        <v>108</v>
      </c>
      <c r="C14" s="13" t="s">
        <v>109</v>
      </c>
      <c r="D14" s="14">
        <v>170000</v>
      </c>
      <c r="E14" s="55">
        <v>45160</v>
      </c>
      <c r="F14" s="55">
        <f>E14+30</f>
        <v>45190</v>
      </c>
      <c r="G14" s="56" t="s">
        <v>19</v>
      </c>
      <c r="H14" s="57" t="s">
        <v>20</v>
      </c>
      <c r="I14" s="82" t="s">
        <v>54</v>
      </c>
      <c r="J14" s="58" t="s">
        <v>19</v>
      </c>
      <c r="K14" s="59" t="s">
        <v>20</v>
      </c>
      <c r="L14" s="82" t="s">
        <v>54</v>
      </c>
      <c r="M14" s="58" t="s">
        <v>19</v>
      </c>
      <c r="N14" s="59" t="s">
        <v>20</v>
      </c>
      <c r="O14" s="19">
        <f>E14+120</f>
        <v>45280</v>
      </c>
      <c r="P14" s="58" t="s">
        <v>80</v>
      </c>
      <c r="Q14" s="59" t="s">
        <v>20</v>
      </c>
      <c r="R14" s="22"/>
      <c r="S14" s="22"/>
      <c r="T14" s="22"/>
      <c r="U14" s="24">
        <f>((D14/100)*20)</f>
        <v>34000</v>
      </c>
      <c r="V14" s="62" t="s">
        <v>19</v>
      </c>
      <c r="W14" s="61" t="s">
        <v>20</v>
      </c>
      <c r="X14" s="27">
        <f>((D14/100)*30)</f>
        <v>51000</v>
      </c>
      <c r="Y14" s="62" t="s">
        <v>19</v>
      </c>
      <c r="Z14" s="61" t="s">
        <v>20</v>
      </c>
      <c r="AA14" s="27">
        <f>((D14/100)*30)</f>
        <v>51000</v>
      </c>
      <c r="AB14" s="62" t="s">
        <v>19</v>
      </c>
      <c r="AC14" s="61" t="s">
        <v>20</v>
      </c>
      <c r="AD14" s="27">
        <f>((D14/100)*20)</f>
        <v>34000</v>
      </c>
      <c r="AE14" s="58" t="s">
        <v>19</v>
      </c>
      <c r="AF14" s="57" t="s">
        <v>20</v>
      </c>
      <c r="AG14" s="29"/>
      <c r="AH14" s="22"/>
      <c r="AI14" s="23"/>
      <c r="AJ14" s="97" t="s">
        <v>110</v>
      </c>
    </row>
    <row r="15" spans="1:36" ht="54.75" customHeight="1" thickBot="1" x14ac:dyDescent="0.3">
      <c r="A15" s="65"/>
      <c r="B15" s="66"/>
      <c r="C15" s="67"/>
      <c r="D15" s="68"/>
      <c r="E15" s="69" t="s">
        <v>111</v>
      </c>
      <c r="F15" s="70" t="s">
        <v>112</v>
      </c>
      <c r="G15" s="71" t="s">
        <v>113</v>
      </c>
      <c r="H15" s="71"/>
      <c r="I15" s="101" t="s">
        <v>114</v>
      </c>
      <c r="J15" s="72" t="s">
        <v>115</v>
      </c>
      <c r="K15" s="73"/>
      <c r="L15" s="101" t="s">
        <v>116</v>
      </c>
      <c r="M15" s="40" t="s">
        <v>26</v>
      </c>
      <c r="N15" s="41"/>
      <c r="O15" s="101" t="s">
        <v>117</v>
      </c>
      <c r="P15" s="40" t="s">
        <v>26</v>
      </c>
      <c r="Q15" s="41"/>
      <c r="R15" s="102"/>
      <c r="S15" s="74"/>
      <c r="T15" s="75"/>
      <c r="U15" s="103" t="s">
        <v>118</v>
      </c>
      <c r="V15" s="72" t="s">
        <v>115</v>
      </c>
      <c r="W15" s="73"/>
      <c r="X15" s="103" t="s">
        <v>119</v>
      </c>
      <c r="Y15" s="77"/>
      <c r="Z15" s="78"/>
      <c r="AA15" s="103" t="s">
        <v>120</v>
      </c>
      <c r="AB15" s="77"/>
      <c r="AC15" s="78"/>
      <c r="AD15" s="104" t="s">
        <v>121</v>
      </c>
      <c r="AE15" s="77"/>
      <c r="AF15" s="91"/>
      <c r="AG15" s="74"/>
      <c r="AH15" s="74"/>
      <c r="AI15" s="79"/>
      <c r="AJ15" s="99" t="s">
        <v>122</v>
      </c>
    </row>
    <row r="16" spans="1:36" ht="19.5" customHeight="1" x14ac:dyDescent="0.25">
      <c r="A16" s="32" t="s">
        <v>123</v>
      </c>
      <c r="B16" s="33" t="s">
        <v>124</v>
      </c>
      <c r="C16" s="34" t="s">
        <v>125</v>
      </c>
      <c r="D16" s="105">
        <v>354600</v>
      </c>
      <c r="E16" s="106">
        <v>45183</v>
      </c>
      <c r="F16" s="107">
        <f>E16+60</f>
        <v>45243</v>
      </c>
      <c r="G16" s="108" t="s">
        <v>19</v>
      </c>
      <c r="H16" s="109" t="s">
        <v>20</v>
      </c>
      <c r="I16" s="110">
        <f>F16+105</f>
        <v>45348</v>
      </c>
      <c r="J16" s="111" t="s">
        <v>19</v>
      </c>
      <c r="K16" s="109" t="s">
        <v>20</v>
      </c>
      <c r="L16" s="107">
        <f>I16+105</f>
        <v>45453</v>
      </c>
      <c r="M16" s="112" t="s">
        <v>19</v>
      </c>
      <c r="N16" s="109" t="s">
        <v>20</v>
      </c>
      <c r="O16" s="107">
        <f>L16+60</f>
        <v>45513</v>
      </c>
      <c r="P16" s="112" t="s">
        <v>19</v>
      </c>
      <c r="Q16" s="109" t="s">
        <v>20</v>
      </c>
      <c r="R16" s="107">
        <f>O16+30</f>
        <v>45543</v>
      </c>
      <c r="S16" s="112" t="s">
        <v>19</v>
      </c>
      <c r="T16" s="109" t="s">
        <v>20</v>
      </c>
      <c r="U16" s="113">
        <f>((D16/100)*12)</f>
        <v>42552</v>
      </c>
      <c r="V16" s="111" t="s">
        <v>19</v>
      </c>
      <c r="W16" s="109" t="s">
        <v>20</v>
      </c>
      <c r="X16" s="113">
        <f>((D16/100)*20)</f>
        <v>70920</v>
      </c>
      <c r="Y16" s="112" t="s">
        <v>19</v>
      </c>
      <c r="Z16" s="109" t="s">
        <v>20</v>
      </c>
      <c r="AA16" s="113">
        <f>((D16/100)*24)</f>
        <v>85104</v>
      </c>
      <c r="AB16" s="112" t="s">
        <v>19</v>
      </c>
      <c r="AC16" s="109" t="s">
        <v>20</v>
      </c>
      <c r="AD16" s="113">
        <f>((D16/100)*24)</f>
        <v>85104</v>
      </c>
      <c r="AE16" s="112" t="s">
        <v>19</v>
      </c>
      <c r="AF16" s="109" t="s">
        <v>20</v>
      </c>
      <c r="AG16" s="113">
        <f>((D16/100)*20)</f>
        <v>70920</v>
      </c>
      <c r="AH16" s="112" t="s">
        <v>19</v>
      </c>
      <c r="AI16" s="109" t="s">
        <v>20</v>
      </c>
      <c r="AJ16" s="53" t="s">
        <v>126</v>
      </c>
    </row>
    <row r="17" spans="1:36" ht="54.75" customHeight="1" thickBot="1" x14ac:dyDescent="0.3">
      <c r="A17" s="65"/>
      <c r="B17" s="66"/>
      <c r="C17" s="67"/>
      <c r="D17" s="86"/>
      <c r="E17" s="69" t="s">
        <v>82</v>
      </c>
      <c r="F17" s="70" t="s">
        <v>127</v>
      </c>
      <c r="G17" s="71" t="s">
        <v>128</v>
      </c>
      <c r="H17" s="71"/>
      <c r="I17" s="70" t="s">
        <v>129</v>
      </c>
      <c r="J17" s="71" t="s">
        <v>130</v>
      </c>
      <c r="K17" s="71"/>
      <c r="L17" s="70" t="s">
        <v>131</v>
      </c>
      <c r="M17" s="90"/>
      <c r="N17" s="90"/>
      <c r="O17" s="70" t="s">
        <v>87</v>
      </c>
      <c r="P17" s="90"/>
      <c r="Q17" s="91"/>
      <c r="R17" s="70" t="s">
        <v>132</v>
      </c>
      <c r="S17" s="90"/>
      <c r="T17" s="91"/>
      <c r="U17" s="76" t="s">
        <v>133</v>
      </c>
      <c r="V17" s="71" t="s">
        <v>134</v>
      </c>
      <c r="W17" s="71"/>
      <c r="X17" s="76" t="s">
        <v>135</v>
      </c>
      <c r="Y17" s="77"/>
      <c r="Z17" s="91"/>
      <c r="AA17" s="76" t="s">
        <v>136</v>
      </c>
      <c r="AB17" s="77"/>
      <c r="AC17" s="91"/>
      <c r="AD17" s="76" t="s">
        <v>137</v>
      </c>
      <c r="AE17" s="77"/>
      <c r="AF17" s="91"/>
      <c r="AG17" s="76" t="s">
        <v>138</v>
      </c>
      <c r="AH17" s="114"/>
      <c r="AI17" s="90"/>
      <c r="AJ17" s="80" t="s">
        <v>139</v>
      </c>
    </row>
    <row r="18" spans="1:36" s="64" customFormat="1" ht="19.5" customHeight="1" x14ac:dyDescent="0.25">
      <c r="A18" s="11" t="s">
        <v>140</v>
      </c>
      <c r="B18" s="12" t="s">
        <v>141</v>
      </c>
      <c r="C18" s="13" t="s">
        <v>142</v>
      </c>
      <c r="D18" s="14">
        <v>118800</v>
      </c>
      <c r="E18" s="54">
        <v>45195</v>
      </c>
      <c r="F18" s="55">
        <f>E18+60</f>
        <v>45255</v>
      </c>
      <c r="G18" s="56" t="s">
        <v>19</v>
      </c>
      <c r="H18" s="57" t="s">
        <v>20</v>
      </c>
      <c r="I18" s="82" t="s">
        <v>143</v>
      </c>
      <c r="J18" s="58" t="s">
        <v>19</v>
      </c>
      <c r="K18" s="57" t="s">
        <v>20</v>
      </c>
      <c r="L18" s="19">
        <f>E18+120</f>
        <v>45315</v>
      </c>
      <c r="M18" s="58" t="s">
        <v>19</v>
      </c>
      <c r="N18" s="57" t="s">
        <v>20</v>
      </c>
      <c r="O18" s="22"/>
      <c r="P18" s="22"/>
      <c r="Q18" s="22"/>
      <c r="R18" s="22"/>
      <c r="S18" s="22"/>
      <c r="T18" s="22"/>
      <c r="U18" s="24">
        <f>((D18/100)*25)</f>
        <v>29700</v>
      </c>
      <c r="V18" s="60" t="s">
        <v>19</v>
      </c>
      <c r="W18" s="61" t="s">
        <v>20</v>
      </c>
      <c r="X18" s="27">
        <f>((D18/100)*25)</f>
        <v>29700</v>
      </c>
      <c r="Y18" s="62" t="s">
        <v>19</v>
      </c>
      <c r="Z18" s="61" t="s">
        <v>20</v>
      </c>
      <c r="AA18" s="27">
        <f>((D18/100)*50)</f>
        <v>59400</v>
      </c>
      <c r="AB18" s="62" t="s">
        <v>19</v>
      </c>
      <c r="AC18" s="61" t="s">
        <v>20</v>
      </c>
      <c r="AD18" s="29"/>
      <c r="AE18" s="22"/>
      <c r="AF18" s="23"/>
      <c r="AG18" s="22"/>
      <c r="AH18" s="22"/>
      <c r="AI18" s="22"/>
      <c r="AJ18" s="115" t="s">
        <v>144</v>
      </c>
    </row>
    <row r="19" spans="1:36" ht="54.75" customHeight="1" thickBot="1" x14ac:dyDescent="0.3">
      <c r="A19" s="65"/>
      <c r="B19" s="66"/>
      <c r="C19" s="67"/>
      <c r="D19" s="68"/>
      <c r="E19" s="69" t="s">
        <v>56</v>
      </c>
      <c r="F19" s="70" t="s">
        <v>96</v>
      </c>
      <c r="G19" s="72" t="s">
        <v>145</v>
      </c>
      <c r="H19" s="73"/>
      <c r="I19" s="70" t="s">
        <v>146</v>
      </c>
      <c r="J19" s="40" t="s">
        <v>26</v>
      </c>
      <c r="K19" s="41"/>
      <c r="L19" s="70" t="s">
        <v>147</v>
      </c>
      <c r="M19" s="40" t="s">
        <v>26</v>
      </c>
      <c r="N19" s="41"/>
      <c r="O19" s="74"/>
      <c r="P19" s="74"/>
      <c r="Q19" s="75"/>
      <c r="R19" s="74"/>
      <c r="S19" s="74"/>
      <c r="T19" s="75"/>
      <c r="U19" s="76" t="s">
        <v>148</v>
      </c>
      <c r="V19" s="71" t="s">
        <v>149</v>
      </c>
      <c r="W19" s="71"/>
      <c r="X19" s="76" t="s">
        <v>150</v>
      </c>
      <c r="Y19" s="77"/>
      <c r="Z19" s="78"/>
      <c r="AA19" s="76" t="s">
        <v>151</v>
      </c>
      <c r="AB19" s="77"/>
      <c r="AC19" s="78"/>
      <c r="AD19" s="74"/>
      <c r="AE19" s="74"/>
      <c r="AF19" s="79"/>
      <c r="AG19" s="74"/>
      <c r="AH19" s="74"/>
      <c r="AI19" s="75"/>
      <c r="AJ19" s="80"/>
    </row>
    <row r="20" spans="1:36" ht="19.5" customHeight="1" x14ac:dyDescent="0.25">
      <c r="A20" s="11" t="s">
        <v>152</v>
      </c>
      <c r="B20" s="12" t="s">
        <v>124</v>
      </c>
      <c r="C20" s="13" t="s">
        <v>153</v>
      </c>
      <c r="D20" s="81">
        <v>144000</v>
      </c>
      <c r="E20" s="15">
        <v>45197</v>
      </c>
      <c r="F20" s="16">
        <f>E20+30</f>
        <v>45227</v>
      </c>
      <c r="G20" s="95" t="s">
        <v>19</v>
      </c>
      <c r="H20" s="18" t="s">
        <v>20</v>
      </c>
      <c r="I20" s="16">
        <f>F20+60</f>
        <v>45287</v>
      </c>
      <c r="J20" s="95" t="s">
        <v>19</v>
      </c>
      <c r="K20" s="18" t="s">
        <v>20</v>
      </c>
      <c r="L20" s="116">
        <f>I20+90</f>
        <v>45377</v>
      </c>
      <c r="M20" s="20" t="s">
        <v>19</v>
      </c>
      <c r="N20" s="18" t="s">
        <v>20</v>
      </c>
      <c r="O20" s="22"/>
      <c r="P20" s="22"/>
      <c r="Q20" s="22"/>
      <c r="R20" s="22"/>
      <c r="S20" s="22"/>
      <c r="T20" s="22"/>
      <c r="U20" s="24">
        <f>((D20/100)*12)</f>
        <v>17280</v>
      </c>
      <c r="V20" s="96" t="s">
        <v>19</v>
      </c>
      <c r="W20" s="18" t="s">
        <v>20</v>
      </c>
      <c r="X20" s="24">
        <f>((D20/100)*43)</f>
        <v>61920</v>
      </c>
      <c r="Y20" s="96" t="s">
        <v>19</v>
      </c>
      <c r="Z20" s="18" t="s">
        <v>20</v>
      </c>
      <c r="AA20" s="24">
        <f>((D20/100)*45)</f>
        <v>64800</v>
      </c>
      <c r="AB20" s="20" t="s">
        <v>19</v>
      </c>
      <c r="AC20" s="18" t="s">
        <v>20</v>
      </c>
      <c r="AD20" s="29"/>
      <c r="AE20" s="22"/>
      <c r="AF20" s="23"/>
      <c r="AG20" s="22"/>
      <c r="AH20" s="22"/>
      <c r="AI20" s="23"/>
      <c r="AJ20" s="30" t="s">
        <v>154</v>
      </c>
    </row>
    <row r="21" spans="1:36" ht="60" customHeight="1" thickBot="1" x14ac:dyDescent="0.3">
      <c r="A21" s="65"/>
      <c r="B21" s="66"/>
      <c r="C21" s="67"/>
      <c r="D21" s="86"/>
      <c r="E21" s="69" t="s">
        <v>155</v>
      </c>
      <c r="F21" s="70" t="s">
        <v>156</v>
      </c>
      <c r="G21" s="71" t="s">
        <v>157</v>
      </c>
      <c r="H21" s="71"/>
      <c r="I21" s="70" t="s">
        <v>158</v>
      </c>
      <c r="J21" s="71" t="s">
        <v>157</v>
      </c>
      <c r="K21" s="71"/>
      <c r="L21" s="70" t="s">
        <v>159</v>
      </c>
      <c r="M21" s="90"/>
      <c r="N21" s="90"/>
      <c r="O21" s="74"/>
      <c r="P21" s="74"/>
      <c r="Q21" s="75"/>
      <c r="R21" s="74"/>
      <c r="S21" s="74"/>
      <c r="T21" s="75"/>
      <c r="U21" s="76" t="s">
        <v>160</v>
      </c>
      <c r="V21" s="71" t="s">
        <v>161</v>
      </c>
      <c r="W21" s="71"/>
      <c r="X21" s="76" t="s">
        <v>162</v>
      </c>
      <c r="Y21" s="71" t="s">
        <v>163</v>
      </c>
      <c r="Z21" s="71"/>
      <c r="AA21" s="76" t="s">
        <v>164</v>
      </c>
      <c r="AB21" s="77"/>
      <c r="AC21" s="91"/>
      <c r="AD21" s="74"/>
      <c r="AE21" s="74"/>
      <c r="AF21" s="79"/>
      <c r="AG21" s="74"/>
      <c r="AH21" s="74"/>
      <c r="AI21" s="79"/>
      <c r="AJ21" s="117" t="s">
        <v>165</v>
      </c>
    </row>
    <row r="22" spans="1:36" s="64" customFormat="1" ht="19.5" customHeight="1" thickBot="1" x14ac:dyDescent="0.3">
      <c r="A22" s="11" t="s">
        <v>166</v>
      </c>
      <c r="B22" s="12" t="s">
        <v>36</v>
      </c>
      <c r="C22" s="13" t="s">
        <v>167</v>
      </c>
      <c r="D22" s="14">
        <v>252000</v>
      </c>
      <c r="E22" s="54">
        <v>45198</v>
      </c>
      <c r="F22" s="55">
        <f>E22+30</f>
        <v>45228</v>
      </c>
      <c r="G22" s="56" t="s">
        <v>19</v>
      </c>
      <c r="H22" s="57" t="s">
        <v>20</v>
      </c>
      <c r="I22" s="19">
        <f>F22+90</f>
        <v>45318</v>
      </c>
      <c r="J22" s="58" t="s">
        <v>19</v>
      </c>
      <c r="K22" s="59" t="s">
        <v>20</v>
      </c>
      <c r="L22" s="55">
        <f>I22+90</f>
        <v>45408</v>
      </c>
      <c r="M22" s="58" t="s">
        <v>19</v>
      </c>
      <c r="N22" s="57" t="s">
        <v>20</v>
      </c>
      <c r="O22" s="55">
        <f>L22+30</f>
        <v>45438</v>
      </c>
      <c r="P22" s="58" t="s">
        <v>80</v>
      </c>
      <c r="Q22" s="57" t="s">
        <v>20</v>
      </c>
      <c r="R22" s="22"/>
      <c r="S22" s="22"/>
      <c r="T22" s="22"/>
      <c r="U22" s="24">
        <f>((D22/100)*7)</f>
        <v>17640</v>
      </c>
      <c r="V22" s="62" t="s">
        <v>19</v>
      </c>
      <c r="W22" s="61" t="s">
        <v>20</v>
      </c>
      <c r="X22" s="27">
        <f>((D22/100)*33)</f>
        <v>83160</v>
      </c>
      <c r="Y22" s="62" t="s">
        <v>19</v>
      </c>
      <c r="Z22" s="61" t="s">
        <v>20</v>
      </c>
      <c r="AA22" s="27">
        <f>((D22/100)*40)</f>
        <v>100800</v>
      </c>
      <c r="AB22" s="62" t="s">
        <v>19</v>
      </c>
      <c r="AC22" s="61" t="s">
        <v>20</v>
      </c>
      <c r="AD22" s="27">
        <f>((D22/100)*15)</f>
        <v>37800</v>
      </c>
      <c r="AE22" s="58" t="s">
        <v>19</v>
      </c>
      <c r="AF22" s="61" t="s">
        <v>20</v>
      </c>
      <c r="AG22" s="27">
        <f>((D22/100)*5)</f>
        <v>12600</v>
      </c>
      <c r="AH22" s="58" t="s">
        <v>19</v>
      </c>
      <c r="AI22" s="57" t="s">
        <v>20</v>
      </c>
      <c r="AJ22" s="30" t="s">
        <v>144</v>
      </c>
    </row>
    <row r="23" spans="1:36" ht="54.75" customHeight="1" thickBot="1" x14ac:dyDescent="0.3">
      <c r="A23" s="65"/>
      <c r="B23" s="66"/>
      <c r="C23" s="67"/>
      <c r="D23" s="68"/>
      <c r="E23" s="69" t="s">
        <v>168</v>
      </c>
      <c r="F23" s="70" t="s">
        <v>169</v>
      </c>
      <c r="G23" s="71" t="s">
        <v>170</v>
      </c>
      <c r="H23" s="71"/>
      <c r="I23" s="70" t="s">
        <v>171</v>
      </c>
      <c r="J23" s="40" t="s">
        <v>26</v>
      </c>
      <c r="K23" s="41"/>
      <c r="L23" s="70" t="s">
        <v>172</v>
      </c>
      <c r="M23" s="77"/>
      <c r="N23" s="91"/>
      <c r="O23" s="70" t="s">
        <v>173</v>
      </c>
      <c r="P23" s="77"/>
      <c r="Q23" s="91"/>
      <c r="R23" s="74"/>
      <c r="S23" s="74"/>
      <c r="T23" s="75"/>
      <c r="U23" s="76" t="s">
        <v>174</v>
      </c>
      <c r="V23" s="118" t="s">
        <v>175</v>
      </c>
      <c r="W23" s="119"/>
      <c r="X23" s="76" t="s">
        <v>176</v>
      </c>
      <c r="Y23" s="77"/>
      <c r="Z23" s="78"/>
      <c r="AA23" s="76" t="s">
        <v>177</v>
      </c>
      <c r="AB23" s="77"/>
      <c r="AC23" s="78"/>
      <c r="AD23" s="76" t="s">
        <v>178</v>
      </c>
      <c r="AE23" s="77"/>
      <c r="AF23" s="91"/>
      <c r="AG23" s="76" t="s">
        <v>179</v>
      </c>
      <c r="AH23" s="77"/>
      <c r="AI23" s="91"/>
      <c r="AJ23" s="30" t="s">
        <v>180</v>
      </c>
    </row>
    <row r="24" spans="1:36" ht="19.5" customHeight="1" x14ac:dyDescent="0.25">
      <c r="A24" s="11" t="s">
        <v>181</v>
      </c>
      <c r="B24" s="12" t="s">
        <v>182</v>
      </c>
      <c r="C24" s="13" t="s">
        <v>183</v>
      </c>
      <c r="D24" s="81">
        <v>270000</v>
      </c>
      <c r="E24" s="15">
        <v>45203</v>
      </c>
      <c r="F24" s="16">
        <f>E24+60</f>
        <v>45263</v>
      </c>
      <c r="G24" s="95" t="s">
        <v>19</v>
      </c>
      <c r="H24" s="18" t="s">
        <v>20</v>
      </c>
      <c r="I24" s="120">
        <f>F24+45</f>
        <v>45308</v>
      </c>
      <c r="J24" s="20" t="s">
        <v>19</v>
      </c>
      <c r="K24" s="21" t="s">
        <v>20</v>
      </c>
      <c r="L24" s="16">
        <f>E24+240</f>
        <v>45443</v>
      </c>
      <c r="M24" s="20" t="s">
        <v>19</v>
      </c>
      <c r="N24" s="18" t="s">
        <v>20</v>
      </c>
      <c r="O24" s="22"/>
      <c r="P24" s="22"/>
      <c r="Q24" s="22"/>
      <c r="R24" s="22"/>
      <c r="S24" s="22"/>
      <c r="T24" s="22"/>
      <c r="U24" s="24">
        <f>((D24/100)*30)</f>
        <v>81000</v>
      </c>
      <c r="V24" s="96" t="s">
        <v>19</v>
      </c>
      <c r="W24" s="18" t="s">
        <v>20</v>
      </c>
      <c r="X24" s="24">
        <f>((D24/100)*30)</f>
        <v>81000</v>
      </c>
      <c r="Y24" s="20" t="s">
        <v>19</v>
      </c>
      <c r="Z24" s="18" t="s">
        <v>20</v>
      </c>
      <c r="AA24" s="24">
        <f>((D24/100)*40)</f>
        <v>108000</v>
      </c>
      <c r="AB24" s="20" t="s">
        <v>19</v>
      </c>
      <c r="AC24" s="18" t="s">
        <v>20</v>
      </c>
      <c r="AD24" s="29"/>
      <c r="AE24" s="22"/>
      <c r="AF24" s="23"/>
      <c r="AG24" s="22"/>
      <c r="AH24" s="22"/>
      <c r="AI24" s="23"/>
      <c r="AJ24" s="30" t="s">
        <v>126</v>
      </c>
    </row>
    <row r="25" spans="1:36" ht="60" customHeight="1" thickBot="1" x14ac:dyDescent="0.3">
      <c r="A25" s="65"/>
      <c r="B25" s="66"/>
      <c r="C25" s="67"/>
      <c r="D25" s="86"/>
      <c r="E25" s="69" t="s">
        <v>168</v>
      </c>
      <c r="F25" s="70" t="s">
        <v>96</v>
      </c>
      <c r="G25" s="72" t="s">
        <v>184</v>
      </c>
      <c r="H25" s="73"/>
      <c r="I25" s="70" t="s">
        <v>185</v>
      </c>
      <c r="J25" s="40" t="s">
        <v>26</v>
      </c>
      <c r="K25" s="41"/>
      <c r="L25" s="70" t="s">
        <v>186</v>
      </c>
      <c r="M25" s="90"/>
      <c r="N25" s="90"/>
      <c r="O25" s="74"/>
      <c r="P25" s="74"/>
      <c r="Q25" s="75"/>
      <c r="R25" s="74"/>
      <c r="S25" s="74"/>
      <c r="T25" s="75"/>
      <c r="U25" s="76" t="s">
        <v>187</v>
      </c>
      <c r="V25" s="71" t="s">
        <v>188</v>
      </c>
      <c r="W25" s="71"/>
      <c r="X25" s="76" t="s">
        <v>189</v>
      </c>
      <c r="Y25" s="77"/>
      <c r="Z25" s="91"/>
      <c r="AA25" s="76" t="s">
        <v>190</v>
      </c>
      <c r="AB25" s="77"/>
      <c r="AC25" s="91"/>
      <c r="AD25" s="74"/>
      <c r="AE25" s="74"/>
      <c r="AF25" s="79"/>
      <c r="AG25" s="74"/>
      <c r="AH25" s="74"/>
      <c r="AI25" s="79"/>
      <c r="AJ25" s="80" t="s">
        <v>191</v>
      </c>
    </row>
    <row r="26" spans="1:36" ht="19.5" customHeight="1" x14ac:dyDescent="0.25">
      <c r="A26" s="11" t="s">
        <v>192</v>
      </c>
      <c r="B26" s="12" t="s">
        <v>124</v>
      </c>
      <c r="C26" s="13" t="s">
        <v>193</v>
      </c>
      <c r="D26" s="81">
        <v>144000</v>
      </c>
      <c r="E26" s="15">
        <v>45208</v>
      </c>
      <c r="F26" s="16">
        <f>E26+30</f>
        <v>45238</v>
      </c>
      <c r="G26" s="95" t="s">
        <v>19</v>
      </c>
      <c r="H26" s="18" t="s">
        <v>20</v>
      </c>
      <c r="I26" s="16">
        <f>F26+60</f>
        <v>45298</v>
      </c>
      <c r="J26" s="95" t="s">
        <v>19</v>
      </c>
      <c r="K26" s="18" t="s">
        <v>20</v>
      </c>
      <c r="L26" s="16">
        <f>I26+90</f>
        <v>45388</v>
      </c>
      <c r="M26" s="20" t="s">
        <v>19</v>
      </c>
      <c r="N26" s="18" t="s">
        <v>20</v>
      </c>
      <c r="O26" s="22"/>
      <c r="P26" s="22"/>
      <c r="Q26" s="22"/>
      <c r="R26" s="22"/>
      <c r="S26" s="22"/>
      <c r="T26" s="22"/>
      <c r="U26" s="24">
        <f>((D26/100)*12)</f>
        <v>17280</v>
      </c>
      <c r="V26" s="96" t="s">
        <v>19</v>
      </c>
      <c r="W26" s="18" t="s">
        <v>20</v>
      </c>
      <c r="X26" s="24">
        <f>((D26/100)*43)</f>
        <v>61920</v>
      </c>
      <c r="Y26" s="96" t="s">
        <v>19</v>
      </c>
      <c r="Z26" s="18" t="s">
        <v>20</v>
      </c>
      <c r="AA26" s="24">
        <f>((D26/100)*45)</f>
        <v>64800</v>
      </c>
      <c r="AB26" s="20" t="s">
        <v>19</v>
      </c>
      <c r="AC26" s="18" t="s">
        <v>20</v>
      </c>
      <c r="AD26" s="22"/>
      <c r="AE26" s="22"/>
      <c r="AF26" s="23"/>
      <c r="AG26" s="22"/>
      <c r="AH26" s="22"/>
      <c r="AI26" s="23"/>
      <c r="AJ26" s="30" t="s">
        <v>154</v>
      </c>
    </row>
    <row r="27" spans="1:36" ht="66" customHeight="1" thickBot="1" x14ac:dyDescent="0.3">
      <c r="A27" s="65"/>
      <c r="B27" s="66"/>
      <c r="C27" s="67"/>
      <c r="D27" s="86"/>
      <c r="E27" s="69" t="s">
        <v>56</v>
      </c>
      <c r="F27" s="70" t="s">
        <v>156</v>
      </c>
      <c r="G27" s="71" t="s">
        <v>194</v>
      </c>
      <c r="H27" s="71"/>
      <c r="I27" s="70" t="s">
        <v>158</v>
      </c>
      <c r="J27" s="71" t="s">
        <v>194</v>
      </c>
      <c r="K27" s="71"/>
      <c r="L27" s="70" t="s">
        <v>159</v>
      </c>
      <c r="M27" s="90"/>
      <c r="N27" s="90"/>
      <c r="O27" s="74"/>
      <c r="P27" s="74"/>
      <c r="Q27" s="75"/>
      <c r="R27" s="74"/>
      <c r="S27" s="74"/>
      <c r="T27" s="75"/>
      <c r="U27" s="76" t="s">
        <v>160</v>
      </c>
      <c r="V27" s="71" t="s">
        <v>195</v>
      </c>
      <c r="W27" s="71"/>
      <c r="X27" s="76" t="s">
        <v>162</v>
      </c>
      <c r="Y27" s="71" t="s">
        <v>196</v>
      </c>
      <c r="Z27" s="71"/>
      <c r="AA27" s="76" t="s">
        <v>164</v>
      </c>
      <c r="AB27" s="77"/>
      <c r="AC27" s="91"/>
      <c r="AD27" s="74"/>
      <c r="AE27" s="74"/>
      <c r="AF27" s="79"/>
      <c r="AG27" s="74"/>
      <c r="AH27" s="74"/>
      <c r="AI27" s="79"/>
      <c r="AJ27" s="117" t="s">
        <v>165</v>
      </c>
    </row>
    <row r="28" spans="1:36" s="64" customFormat="1" ht="19.5" customHeight="1" x14ac:dyDescent="0.25">
      <c r="A28" s="11" t="s">
        <v>197</v>
      </c>
      <c r="B28" s="12" t="s">
        <v>198</v>
      </c>
      <c r="C28" s="13" t="s">
        <v>199</v>
      </c>
      <c r="D28" s="14">
        <v>378000</v>
      </c>
      <c r="E28" s="54">
        <v>45225</v>
      </c>
      <c r="F28" s="55">
        <f>E28+30</f>
        <v>45255</v>
      </c>
      <c r="G28" s="56" t="s">
        <v>19</v>
      </c>
      <c r="H28" s="57" t="s">
        <v>20</v>
      </c>
      <c r="I28" s="55">
        <f>E28+120</f>
        <v>45345</v>
      </c>
      <c r="J28" s="121" t="s">
        <v>19</v>
      </c>
      <c r="K28" s="57" t="s">
        <v>20</v>
      </c>
      <c r="L28" s="55">
        <f>E28+270</f>
        <v>45495</v>
      </c>
      <c r="M28" s="58" t="s">
        <v>19</v>
      </c>
      <c r="N28" s="57" t="s">
        <v>20</v>
      </c>
      <c r="O28" s="55">
        <f>E28+360</f>
        <v>45585</v>
      </c>
      <c r="P28" s="58" t="s">
        <v>80</v>
      </c>
      <c r="Q28" s="57" t="s">
        <v>20</v>
      </c>
      <c r="R28" s="22"/>
      <c r="S28" s="22"/>
      <c r="T28" s="22"/>
      <c r="U28" s="24">
        <f>((D28/100)*8)</f>
        <v>30240</v>
      </c>
      <c r="V28" s="60" t="s">
        <v>19</v>
      </c>
      <c r="W28" s="61" t="s">
        <v>20</v>
      </c>
      <c r="X28" s="27">
        <f>((D28/100)*20)</f>
        <v>75600</v>
      </c>
      <c r="Y28" s="62" t="s">
        <v>19</v>
      </c>
      <c r="Z28" s="61" t="s">
        <v>20</v>
      </c>
      <c r="AA28" s="27">
        <f>((D28/100)*22)</f>
        <v>83160</v>
      </c>
      <c r="AB28" s="62" t="s">
        <v>19</v>
      </c>
      <c r="AC28" s="61" t="s">
        <v>20</v>
      </c>
      <c r="AD28" s="27">
        <f>((D28/100)*50)</f>
        <v>189000</v>
      </c>
      <c r="AE28" s="58" t="s">
        <v>19</v>
      </c>
      <c r="AF28" s="57" t="s">
        <v>20</v>
      </c>
      <c r="AG28" s="29"/>
      <c r="AH28" s="22"/>
      <c r="AI28" s="22"/>
      <c r="AJ28" s="30" t="s">
        <v>200</v>
      </c>
    </row>
    <row r="29" spans="1:36" ht="54.75" customHeight="1" thickBot="1" x14ac:dyDescent="0.3">
      <c r="A29" s="32"/>
      <c r="B29" s="33"/>
      <c r="C29" s="34"/>
      <c r="D29" s="35"/>
      <c r="E29" s="122" t="s">
        <v>82</v>
      </c>
      <c r="F29" s="123" t="s">
        <v>112</v>
      </c>
      <c r="G29" s="124" t="s">
        <v>201</v>
      </c>
      <c r="H29" s="124"/>
      <c r="I29" s="123" t="s">
        <v>202</v>
      </c>
      <c r="J29" s="124" t="s">
        <v>203</v>
      </c>
      <c r="K29" s="124"/>
      <c r="L29" s="37" t="s">
        <v>27</v>
      </c>
      <c r="M29" s="125"/>
      <c r="N29" s="126"/>
      <c r="O29" s="37" t="s">
        <v>204</v>
      </c>
      <c r="P29" s="125"/>
      <c r="Q29" s="126"/>
      <c r="R29" s="42"/>
      <c r="S29" s="42"/>
      <c r="T29" s="127"/>
      <c r="U29" s="128" t="s">
        <v>205</v>
      </c>
      <c r="V29" s="124" t="s">
        <v>206</v>
      </c>
      <c r="W29" s="124"/>
      <c r="X29" s="128" t="s">
        <v>135</v>
      </c>
      <c r="Y29" s="125"/>
      <c r="Z29" s="129"/>
      <c r="AA29" s="128" t="s">
        <v>32</v>
      </c>
      <c r="AB29" s="125"/>
      <c r="AC29" s="129"/>
      <c r="AD29" s="128" t="s">
        <v>207</v>
      </c>
      <c r="AE29" s="125"/>
      <c r="AF29" s="126"/>
      <c r="AG29" s="42"/>
      <c r="AH29" s="42"/>
      <c r="AI29" s="127"/>
      <c r="AJ29" s="53"/>
    </row>
    <row r="30" spans="1:36" s="64" customFormat="1" ht="19.5" customHeight="1" x14ac:dyDescent="0.25">
      <c r="A30" s="11" t="s">
        <v>208</v>
      </c>
      <c r="B30" s="12" t="s">
        <v>78</v>
      </c>
      <c r="C30" s="13" t="s">
        <v>209</v>
      </c>
      <c r="D30" s="14">
        <v>135000</v>
      </c>
      <c r="E30" s="54">
        <v>45225</v>
      </c>
      <c r="F30" s="55">
        <f>E30+30</f>
        <v>45255</v>
      </c>
      <c r="G30" s="56" t="s">
        <v>19</v>
      </c>
      <c r="H30" s="57" t="s">
        <v>20</v>
      </c>
      <c r="I30" s="116">
        <f>F30+90</f>
        <v>45345</v>
      </c>
      <c r="J30" s="58" t="s">
        <v>19</v>
      </c>
      <c r="K30" s="57" t="s">
        <v>20</v>
      </c>
      <c r="L30" s="55">
        <f>I30+90</f>
        <v>45435</v>
      </c>
      <c r="M30" s="58" t="s">
        <v>19</v>
      </c>
      <c r="N30" s="57" t="s">
        <v>20</v>
      </c>
      <c r="O30" s="55">
        <f>L30+30</f>
        <v>45465</v>
      </c>
      <c r="P30" s="58" t="s">
        <v>80</v>
      </c>
      <c r="Q30" s="57" t="s">
        <v>20</v>
      </c>
      <c r="R30" s="22"/>
      <c r="S30" s="22"/>
      <c r="T30" s="22"/>
      <c r="U30" s="24">
        <f>((D30/100)*8)</f>
        <v>10800</v>
      </c>
      <c r="V30" s="62" t="s">
        <v>19</v>
      </c>
      <c r="W30" s="61" t="s">
        <v>20</v>
      </c>
      <c r="X30" s="27">
        <f>((D30/100)*20)</f>
        <v>27000</v>
      </c>
      <c r="Y30" s="62" t="s">
        <v>19</v>
      </c>
      <c r="Z30" s="61" t="s">
        <v>20</v>
      </c>
      <c r="AA30" s="27">
        <f>((D30/100)*22)</f>
        <v>29700</v>
      </c>
      <c r="AB30" s="130" t="s">
        <v>19</v>
      </c>
      <c r="AC30" s="131" t="s">
        <v>20</v>
      </c>
      <c r="AD30" s="27">
        <f>((D30/100)*50)</f>
        <v>67500</v>
      </c>
      <c r="AE30" s="58" t="s">
        <v>19</v>
      </c>
      <c r="AF30" s="57" t="s">
        <v>20</v>
      </c>
      <c r="AG30" s="22"/>
      <c r="AH30" s="22"/>
      <c r="AI30" s="132"/>
      <c r="AJ30" s="133" t="s">
        <v>210</v>
      </c>
    </row>
    <row r="31" spans="1:36" ht="54.75" customHeight="1" thickBot="1" x14ac:dyDescent="0.3">
      <c r="A31" s="65"/>
      <c r="B31" s="66"/>
      <c r="C31" s="67"/>
      <c r="D31" s="68"/>
      <c r="E31" s="69" t="s">
        <v>168</v>
      </c>
      <c r="F31" s="70" t="s">
        <v>169</v>
      </c>
      <c r="G31" s="71" t="s">
        <v>211</v>
      </c>
      <c r="H31" s="71"/>
      <c r="I31" s="70" t="s">
        <v>171</v>
      </c>
      <c r="J31" s="40" t="s">
        <v>212</v>
      </c>
      <c r="K31" s="41"/>
      <c r="L31" s="101" t="s">
        <v>172</v>
      </c>
      <c r="M31" s="77"/>
      <c r="N31" s="91"/>
      <c r="O31" s="101" t="s">
        <v>173</v>
      </c>
      <c r="P31" s="77"/>
      <c r="Q31" s="91"/>
      <c r="R31" s="74"/>
      <c r="S31" s="74"/>
      <c r="T31" s="75"/>
      <c r="U31" s="104" t="s">
        <v>213</v>
      </c>
      <c r="V31" s="93"/>
      <c r="W31" s="94"/>
      <c r="X31" s="104" t="s">
        <v>214</v>
      </c>
      <c r="Y31" s="77"/>
      <c r="Z31" s="78"/>
      <c r="AA31" s="104" t="s">
        <v>215</v>
      </c>
      <c r="AB31" s="134"/>
      <c r="AC31" s="135"/>
      <c r="AD31" s="104" t="s">
        <v>216</v>
      </c>
      <c r="AE31" s="77"/>
      <c r="AF31" s="91"/>
      <c r="AG31" s="74"/>
      <c r="AH31" s="74"/>
      <c r="AI31" s="136"/>
      <c r="AJ31" s="99" t="s">
        <v>217</v>
      </c>
    </row>
    <row r="32" spans="1:36" ht="19.5" customHeight="1" x14ac:dyDescent="0.25">
      <c r="A32" s="32" t="s">
        <v>218</v>
      </c>
      <c r="B32" s="33" t="s">
        <v>141</v>
      </c>
      <c r="C32" s="34" t="s">
        <v>219</v>
      </c>
      <c r="D32" s="105">
        <v>428400</v>
      </c>
      <c r="E32" s="106">
        <v>45237</v>
      </c>
      <c r="F32" s="107">
        <f>E32+30</f>
        <v>45267</v>
      </c>
      <c r="G32" s="108" t="s">
        <v>19</v>
      </c>
      <c r="H32" s="109" t="s">
        <v>20</v>
      </c>
      <c r="I32" s="107">
        <f>F32+120</f>
        <v>45387</v>
      </c>
      <c r="J32" s="112" t="s">
        <v>19</v>
      </c>
      <c r="K32" s="109" t="s">
        <v>20</v>
      </c>
      <c r="L32" s="107">
        <f>I32+120</f>
        <v>45507</v>
      </c>
      <c r="M32" s="112" t="s">
        <v>19</v>
      </c>
      <c r="N32" s="109" t="s">
        <v>20</v>
      </c>
      <c r="O32" s="107">
        <f>L32+90</f>
        <v>45597</v>
      </c>
      <c r="P32" s="112" t="s">
        <v>19</v>
      </c>
      <c r="Q32" s="109" t="s">
        <v>20</v>
      </c>
      <c r="R32" s="137"/>
      <c r="S32" s="137"/>
      <c r="T32" s="137"/>
      <c r="U32" s="113">
        <f>((D32/100)*10)</f>
        <v>42840</v>
      </c>
      <c r="V32" s="111" t="s">
        <v>19</v>
      </c>
      <c r="W32" s="109" t="s">
        <v>20</v>
      </c>
      <c r="X32" s="113">
        <f>((D32/100)*30)</f>
        <v>128520</v>
      </c>
      <c r="Y32" s="112" t="s">
        <v>19</v>
      </c>
      <c r="Z32" s="109" t="s">
        <v>20</v>
      </c>
      <c r="AA32" s="113">
        <f>((D32/100)*30)</f>
        <v>128520</v>
      </c>
      <c r="AB32" s="112" t="s">
        <v>19</v>
      </c>
      <c r="AC32" s="109" t="s">
        <v>20</v>
      </c>
      <c r="AD32" s="113">
        <f>((D32/100)*30)</f>
        <v>128520</v>
      </c>
      <c r="AE32" s="112" t="s">
        <v>19</v>
      </c>
      <c r="AF32" s="109" t="s">
        <v>20</v>
      </c>
      <c r="AG32" s="138"/>
      <c r="AH32" s="137"/>
      <c r="AI32" s="139"/>
      <c r="AJ32" s="140" t="s">
        <v>220</v>
      </c>
    </row>
    <row r="33" spans="1:36" ht="54.75" customHeight="1" thickBot="1" x14ac:dyDescent="0.3">
      <c r="A33" s="65"/>
      <c r="B33" s="66"/>
      <c r="C33" s="67"/>
      <c r="D33" s="86"/>
      <c r="E33" s="69" t="s">
        <v>82</v>
      </c>
      <c r="F33" s="70" t="s">
        <v>169</v>
      </c>
      <c r="G33" s="71" t="s">
        <v>221</v>
      </c>
      <c r="H33" s="71"/>
      <c r="I33" s="70" t="s">
        <v>85</v>
      </c>
      <c r="J33" s="90"/>
      <c r="K33" s="90"/>
      <c r="L33" s="70" t="s">
        <v>86</v>
      </c>
      <c r="M33" s="90"/>
      <c r="N33" s="90"/>
      <c r="O33" s="70" t="s">
        <v>222</v>
      </c>
      <c r="P33" s="90"/>
      <c r="Q33" s="91"/>
      <c r="R33" s="74"/>
      <c r="S33" s="74"/>
      <c r="T33" s="75"/>
      <c r="U33" s="76" t="s">
        <v>88</v>
      </c>
      <c r="V33" s="71" t="s">
        <v>223</v>
      </c>
      <c r="W33" s="71"/>
      <c r="X33" s="76" t="s">
        <v>224</v>
      </c>
      <c r="Y33" s="77"/>
      <c r="Z33" s="91"/>
      <c r="AA33" s="76" t="s">
        <v>225</v>
      </c>
      <c r="AB33" s="77"/>
      <c r="AC33" s="91"/>
      <c r="AD33" s="76" t="s">
        <v>226</v>
      </c>
      <c r="AE33" s="77"/>
      <c r="AF33" s="91"/>
      <c r="AG33" s="74"/>
      <c r="AH33" s="74"/>
      <c r="AI33" s="136"/>
      <c r="AJ33" s="141" t="s">
        <v>227</v>
      </c>
    </row>
    <row r="34" spans="1:36" s="64" customFormat="1" ht="19.5" customHeight="1" x14ac:dyDescent="0.25">
      <c r="A34" s="32" t="s">
        <v>228</v>
      </c>
      <c r="B34" s="33" t="s">
        <v>198</v>
      </c>
      <c r="C34" s="34" t="s">
        <v>229</v>
      </c>
      <c r="D34" s="35">
        <v>171000</v>
      </c>
      <c r="E34" s="142">
        <v>45239</v>
      </c>
      <c r="F34" s="143">
        <f>E34+30</f>
        <v>45269</v>
      </c>
      <c r="G34" s="144" t="s">
        <v>19</v>
      </c>
      <c r="H34" s="145" t="s">
        <v>20</v>
      </c>
      <c r="I34" s="110">
        <f>E34+100</f>
        <v>45339</v>
      </c>
      <c r="J34" s="146" t="s">
        <v>19</v>
      </c>
      <c r="K34" s="145" t="s">
        <v>20</v>
      </c>
      <c r="L34" s="143" t="s">
        <v>230</v>
      </c>
      <c r="M34" s="147" t="s">
        <v>19</v>
      </c>
      <c r="N34" s="145" t="s">
        <v>20</v>
      </c>
      <c r="O34" s="143">
        <f>E34+180</f>
        <v>45419</v>
      </c>
      <c r="P34" s="147" t="s">
        <v>80</v>
      </c>
      <c r="Q34" s="145" t="s">
        <v>20</v>
      </c>
      <c r="R34" s="137"/>
      <c r="S34" s="137"/>
      <c r="T34" s="137"/>
      <c r="U34" s="113">
        <f>((D34/100)*10)</f>
        <v>17100</v>
      </c>
      <c r="V34" s="148" t="s">
        <v>19</v>
      </c>
      <c r="W34" s="149" t="s">
        <v>20</v>
      </c>
      <c r="X34" s="150">
        <f>((D34/100)*30)</f>
        <v>51300</v>
      </c>
      <c r="Y34" s="148" t="s">
        <v>19</v>
      </c>
      <c r="Z34" s="149" t="s">
        <v>20</v>
      </c>
      <c r="AA34" s="150">
        <f>((D34/100)*30)</f>
        <v>51300</v>
      </c>
      <c r="AB34" s="148" t="s">
        <v>19</v>
      </c>
      <c r="AC34" s="149" t="s">
        <v>20</v>
      </c>
      <c r="AD34" s="150">
        <f>((D34/100)*30)</f>
        <v>51300</v>
      </c>
      <c r="AE34" s="147" t="s">
        <v>19</v>
      </c>
      <c r="AF34" s="145" t="s">
        <v>20</v>
      </c>
      <c r="AG34" s="137"/>
      <c r="AH34" s="137"/>
      <c r="AI34" s="137"/>
      <c r="AJ34" s="151" t="s">
        <v>231</v>
      </c>
    </row>
    <row r="35" spans="1:36" ht="54.75" customHeight="1" thickBot="1" x14ac:dyDescent="0.3">
      <c r="A35" s="65"/>
      <c r="B35" s="66"/>
      <c r="C35" s="67"/>
      <c r="D35" s="68"/>
      <c r="E35" s="69" t="s">
        <v>56</v>
      </c>
      <c r="F35" s="70" t="s">
        <v>112</v>
      </c>
      <c r="G35" s="71" t="s">
        <v>232</v>
      </c>
      <c r="H35" s="71"/>
      <c r="I35" s="70" t="s">
        <v>233</v>
      </c>
      <c r="J35" s="40" t="s">
        <v>234</v>
      </c>
      <c r="K35" s="41"/>
      <c r="L35" s="70" t="s">
        <v>235</v>
      </c>
      <c r="M35" s="77"/>
      <c r="N35" s="91"/>
      <c r="O35" s="70" t="s">
        <v>236</v>
      </c>
      <c r="P35" s="77"/>
      <c r="Q35" s="91"/>
      <c r="R35" s="74"/>
      <c r="S35" s="74"/>
      <c r="T35" s="75"/>
      <c r="U35" s="104" t="s">
        <v>237</v>
      </c>
      <c r="V35" s="152" t="s">
        <v>238</v>
      </c>
      <c r="W35" s="153"/>
      <c r="X35" s="104" t="s">
        <v>119</v>
      </c>
      <c r="Y35" s="77"/>
      <c r="Z35" s="78"/>
      <c r="AA35" s="104" t="s">
        <v>120</v>
      </c>
      <c r="AB35" s="77"/>
      <c r="AC35" s="78"/>
      <c r="AD35" s="104" t="s">
        <v>239</v>
      </c>
      <c r="AE35" s="77"/>
      <c r="AF35" s="91"/>
      <c r="AG35" s="74"/>
      <c r="AH35" s="74"/>
      <c r="AI35" s="75"/>
      <c r="AJ35" s="80" t="s">
        <v>240</v>
      </c>
    </row>
    <row r="36" spans="1:36" s="64" customFormat="1" ht="19.5" customHeight="1" x14ac:dyDescent="0.25">
      <c r="A36" s="11" t="s">
        <v>241</v>
      </c>
      <c r="B36" s="12" t="s">
        <v>198</v>
      </c>
      <c r="C36" s="13" t="s">
        <v>242</v>
      </c>
      <c r="D36" s="14">
        <v>225000</v>
      </c>
      <c r="E36" s="54">
        <v>45244</v>
      </c>
      <c r="F36" s="55">
        <f>E36+30</f>
        <v>45274</v>
      </c>
      <c r="G36" s="56" t="s">
        <v>19</v>
      </c>
      <c r="H36" s="57" t="s">
        <v>20</v>
      </c>
      <c r="I36" s="82" t="s">
        <v>243</v>
      </c>
      <c r="J36" s="58" t="s">
        <v>19</v>
      </c>
      <c r="K36" s="57" t="s">
        <v>20</v>
      </c>
      <c r="L36" s="82" t="s">
        <v>243</v>
      </c>
      <c r="M36" s="58" t="s">
        <v>19</v>
      </c>
      <c r="N36" s="57" t="s">
        <v>20</v>
      </c>
      <c r="O36" s="55">
        <f>E36+210</f>
        <v>45454</v>
      </c>
      <c r="P36" s="58" t="s">
        <v>80</v>
      </c>
      <c r="Q36" s="57" t="s">
        <v>20</v>
      </c>
      <c r="R36" s="22"/>
      <c r="S36" s="22"/>
      <c r="T36" s="22"/>
      <c r="U36" s="24">
        <f>((D36/100)*10)</f>
        <v>22500</v>
      </c>
      <c r="V36" s="60" t="s">
        <v>19</v>
      </c>
      <c r="W36" s="61" t="s">
        <v>20</v>
      </c>
      <c r="X36" s="27">
        <f>((D36/100)*20)</f>
        <v>45000</v>
      </c>
      <c r="Y36" s="62" t="s">
        <v>19</v>
      </c>
      <c r="Z36" s="61" t="s">
        <v>20</v>
      </c>
      <c r="AA36" s="27">
        <f>((D36/100)*40)</f>
        <v>90000</v>
      </c>
      <c r="AB36" s="62" t="s">
        <v>19</v>
      </c>
      <c r="AC36" s="61" t="s">
        <v>20</v>
      </c>
      <c r="AD36" s="27">
        <f>((D36/100)*30)</f>
        <v>67500</v>
      </c>
      <c r="AE36" s="58" t="s">
        <v>19</v>
      </c>
      <c r="AF36" s="57" t="s">
        <v>20</v>
      </c>
      <c r="AG36" s="22"/>
      <c r="AH36" s="22"/>
      <c r="AI36" s="22"/>
      <c r="AJ36" s="63"/>
    </row>
    <row r="37" spans="1:36" ht="54.75" customHeight="1" thickBot="1" x14ac:dyDescent="0.3">
      <c r="A37" s="65"/>
      <c r="B37" s="66"/>
      <c r="C37" s="67"/>
      <c r="D37" s="68"/>
      <c r="E37" s="69" t="s">
        <v>244</v>
      </c>
      <c r="F37" s="70" t="s">
        <v>40</v>
      </c>
      <c r="G37" s="41" t="s">
        <v>245</v>
      </c>
      <c r="H37" s="41"/>
      <c r="I37" s="154" t="s">
        <v>246</v>
      </c>
      <c r="J37" s="77"/>
      <c r="K37" s="91"/>
      <c r="L37" s="155" t="s">
        <v>247</v>
      </c>
      <c r="M37" s="77"/>
      <c r="N37" s="91"/>
      <c r="O37" s="156" t="s">
        <v>248</v>
      </c>
      <c r="P37" s="157"/>
      <c r="Q37" s="157"/>
      <c r="R37" s="74"/>
      <c r="S37" s="74"/>
      <c r="T37" s="75"/>
      <c r="U37" s="76" t="s">
        <v>249</v>
      </c>
      <c r="V37" s="41" t="s">
        <v>250</v>
      </c>
      <c r="W37" s="41"/>
      <c r="X37" s="76" t="s">
        <v>251</v>
      </c>
      <c r="Y37" s="77"/>
      <c r="Z37" s="78"/>
      <c r="AA37" s="76" t="s">
        <v>252</v>
      </c>
      <c r="AB37" s="77"/>
      <c r="AC37" s="78"/>
      <c r="AD37" s="76" t="s">
        <v>253</v>
      </c>
      <c r="AE37" s="77"/>
      <c r="AF37" s="91"/>
      <c r="AG37" s="74"/>
      <c r="AH37" s="74"/>
      <c r="AI37" s="75"/>
      <c r="AJ37" s="80"/>
    </row>
    <row r="38" spans="1:36" ht="19.5" customHeight="1" x14ac:dyDescent="0.25">
      <c r="A38" s="11" t="s">
        <v>254</v>
      </c>
      <c r="B38" s="12" t="s">
        <v>108</v>
      </c>
      <c r="C38" s="13" t="s">
        <v>255</v>
      </c>
      <c r="D38" s="81">
        <v>218000</v>
      </c>
      <c r="E38" s="54">
        <v>45247</v>
      </c>
      <c r="F38" s="16">
        <f>E38+45</f>
        <v>45292</v>
      </c>
      <c r="G38" s="95" t="s">
        <v>19</v>
      </c>
      <c r="H38" s="18" t="s">
        <v>20</v>
      </c>
      <c r="I38" s="116">
        <f>F38+90</f>
        <v>45382</v>
      </c>
      <c r="J38" s="20" t="s">
        <v>19</v>
      </c>
      <c r="K38" s="18" t="s">
        <v>20</v>
      </c>
      <c r="L38" s="16">
        <f>I38+75</f>
        <v>45457</v>
      </c>
      <c r="M38" s="20" t="s">
        <v>19</v>
      </c>
      <c r="N38" s="18" t="s">
        <v>20</v>
      </c>
      <c r="O38" s="16">
        <f>L38+30</f>
        <v>45487</v>
      </c>
      <c r="P38" s="20" t="s">
        <v>19</v>
      </c>
      <c r="Q38" s="18" t="s">
        <v>20</v>
      </c>
      <c r="R38" s="22"/>
      <c r="S38" s="22"/>
      <c r="T38" s="22"/>
      <c r="U38" s="24">
        <f>((D38/100)*10)</f>
        <v>21800</v>
      </c>
      <c r="V38" s="96" t="s">
        <v>19</v>
      </c>
      <c r="W38" s="18" t="s">
        <v>20</v>
      </c>
      <c r="X38" s="24">
        <f>((D38/100)*30)</f>
        <v>65400</v>
      </c>
      <c r="Y38" s="20" t="s">
        <v>19</v>
      </c>
      <c r="Z38" s="18" t="s">
        <v>20</v>
      </c>
      <c r="AA38" s="24">
        <f>((D38/100)*30)</f>
        <v>65400</v>
      </c>
      <c r="AB38" s="20" t="s">
        <v>19</v>
      </c>
      <c r="AC38" s="18" t="s">
        <v>20</v>
      </c>
      <c r="AD38" s="24">
        <f>((D38/100)*30)</f>
        <v>65400</v>
      </c>
      <c r="AE38" s="20" t="s">
        <v>19</v>
      </c>
      <c r="AF38" s="18" t="s">
        <v>20</v>
      </c>
      <c r="AG38" s="22"/>
      <c r="AH38" s="22"/>
      <c r="AI38" s="23"/>
      <c r="AJ38" s="30" t="s">
        <v>256</v>
      </c>
    </row>
    <row r="39" spans="1:36" ht="54.75" customHeight="1" thickBot="1" x14ac:dyDescent="0.3">
      <c r="A39" s="65"/>
      <c r="B39" s="66"/>
      <c r="C39" s="67"/>
      <c r="D39" s="86"/>
      <c r="E39" s="69" t="s">
        <v>257</v>
      </c>
      <c r="F39" s="70" t="s">
        <v>258</v>
      </c>
      <c r="G39" s="71" t="s">
        <v>259</v>
      </c>
      <c r="H39" s="71"/>
      <c r="I39" s="70" t="s">
        <v>171</v>
      </c>
      <c r="J39" s="90"/>
      <c r="K39" s="90"/>
      <c r="L39" s="70" t="s">
        <v>260</v>
      </c>
      <c r="M39" s="90"/>
      <c r="N39" s="90"/>
      <c r="O39" s="70" t="s">
        <v>173</v>
      </c>
      <c r="P39" s="90"/>
      <c r="Q39" s="91"/>
      <c r="R39" s="74"/>
      <c r="S39" s="74"/>
      <c r="T39" s="75"/>
      <c r="U39" s="76" t="s">
        <v>88</v>
      </c>
      <c r="V39" s="118" t="s">
        <v>261</v>
      </c>
      <c r="W39" s="158"/>
      <c r="X39" s="76" t="s">
        <v>224</v>
      </c>
      <c r="Y39" s="77"/>
      <c r="Z39" s="91"/>
      <c r="AA39" s="76" t="s">
        <v>225</v>
      </c>
      <c r="AB39" s="77"/>
      <c r="AC39" s="91"/>
      <c r="AD39" s="76" t="s">
        <v>226</v>
      </c>
      <c r="AE39" s="77"/>
      <c r="AF39" s="91"/>
      <c r="AG39" s="74"/>
      <c r="AH39" s="74"/>
      <c r="AI39" s="79"/>
      <c r="AJ39" s="80"/>
    </row>
    <row r="40" spans="1:36" ht="19.5" customHeight="1" x14ac:dyDescent="0.25">
      <c r="A40" s="11" t="s">
        <v>262</v>
      </c>
      <c r="B40" s="12" t="s">
        <v>198</v>
      </c>
      <c r="C40" s="13" t="s">
        <v>263</v>
      </c>
      <c r="D40" s="81">
        <v>271900</v>
      </c>
      <c r="E40" s="15">
        <v>45247</v>
      </c>
      <c r="F40" s="16">
        <f>E40+30</f>
        <v>45277</v>
      </c>
      <c r="G40" s="95" t="s">
        <v>19</v>
      </c>
      <c r="H40" s="18" t="s">
        <v>20</v>
      </c>
      <c r="I40" s="16">
        <f>E40+90</f>
        <v>45337</v>
      </c>
      <c r="J40" s="95" t="s">
        <v>19</v>
      </c>
      <c r="K40" s="18" t="s">
        <v>20</v>
      </c>
      <c r="L40" s="16">
        <f>E40+240</f>
        <v>45487</v>
      </c>
      <c r="M40" s="20" t="s">
        <v>19</v>
      </c>
      <c r="N40" s="18" t="s">
        <v>20</v>
      </c>
      <c r="O40" s="22"/>
      <c r="P40" s="22"/>
      <c r="Q40" s="22"/>
      <c r="R40" s="22"/>
      <c r="S40" s="22"/>
      <c r="T40" s="22"/>
      <c r="U40" s="24">
        <f>((D40/100)*10)</f>
        <v>27190</v>
      </c>
      <c r="V40" s="95" t="s">
        <v>19</v>
      </c>
      <c r="W40" s="18" t="s">
        <v>20</v>
      </c>
      <c r="X40" s="24">
        <f>((D40/100)*40)</f>
        <v>108760</v>
      </c>
      <c r="Y40" s="96" t="s">
        <v>19</v>
      </c>
      <c r="Z40" s="18" t="s">
        <v>20</v>
      </c>
      <c r="AA40" s="24">
        <f>((D40/100)*50)</f>
        <v>135950</v>
      </c>
      <c r="AB40" s="20" t="s">
        <v>19</v>
      </c>
      <c r="AC40" s="18" t="s">
        <v>20</v>
      </c>
      <c r="AD40" s="22"/>
      <c r="AE40" s="22"/>
      <c r="AF40" s="23"/>
      <c r="AG40" s="22"/>
      <c r="AH40" s="22"/>
      <c r="AI40" s="23"/>
      <c r="AJ40" s="30" t="s">
        <v>264</v>
      </c>
    </row>
    <row r="41" spans="1:36" ht="61.5" customHeight="1" thickBot="1" x14ac:dyDescent="0.3">
      <c r="A41" s="65"/>
      <c r="B41" s="66"/>
      <c r="C41" s="67"/>
      <c r="D41" s="86"/>
      <c r="E41" s="69" t="s">
        <v>168</v>
      </c>
      <c r="F41" s="70" t="s">
        <v>265</v>
      </c>
      <c r="G41" s="71" t="s">
        <v>266</v>
      </c>
      <c r="H41" s="71"/>
      <c r="I41" s="70" t="s">
        <v>267</v>
      </c>
      <c r="J41" s="71" t="s">
        <v>268</v>
      </c>
      <c r="K41" s="71"/>
      <c r="L41" s="70" t="s">
        <v>269</v>
      </c>
      <c r="M41" s="90"/>
      <c r="N41" s="90"/>
      <c r="O41" s="74"/>
      <c r="P41" s="74"/>
      <c r="Q41" s="75"/>
      <c r="R41" s="74"/>
      <c r="S41" s="74"/>
      <c r="T41" s="75"/>
      <c r="U41" s="76" t="s">
        <v>270</v>
      </c>
      <c r="V41" s="71" t="s">
        <v>271</v>
      </c>
      <c r="W41" s="71"/>
      <c r="X41" s="76" t="s">
        <v>272</v>
      </c>
      <c r="Y41" s="71" t="s">
        <v>273</v>
      </c>
      <c r="Z41" s="71"/>
      <c r="AA41" s="76" t="s">
        <v>274</v>
      </c>
      <c r="AB41" s="77"/>
      <c r="AC41" s="91"/>
      <c r="AD41" s="102"/>
      <c r="AE41" s="74"/>
      <c r="AF41" s="79"/>
      <c r="AG41" s="74"/>
      <c r="AH41" s="74"/>
      <c r="AI41" s="79"/>
      <c r="AJ41" s="117" t="s">
        <v>275</v>
      </c>
    </row>
    <row r="42" spans="1:36" s="64" customFormat="1" ht="19.5" customHeight="1" x14ac:dyDescent="0.25">
      <c r="A42" s="11" t="s">
        <v>276</v>
      </c>
      <c r="B42" s="12" t="s">
        <v>198</v>
      </c>
      <c r="C42" s="13" t="s">
        <v>277</v>
      </c>
      <c r="D42" s="14">
        <v>423000</v>
      </c>
      <c r="E42" s="54">
        <v>45247</v>
      </c>
      <c r="F42" s="55">
        <f>E42+60</f>
        <v>45307</v>
      </c>
      <c r="G42" s="56" t="s">
        <v>19</v>
      </c>
      <c r="H42" s="57" t="s">
        <v>20</v>
      </c>
      <c r="I42" s="19">
        <f>F42+45</f>
        <v>45352</v>
      </c>
      <c r="J42" s="58" t="s">
        <v>19</v>
      </c>
      <c r="K42" s="57" t="s">
        <v>20</v>
      </c>
      <c r="L42" s="55">
        <f>E42+240</f>
        <v>45487</v>
      </c>
      <c r="M42" s="58" t="s">
        <v>19</v>
      </c>
      <c r="N42" s="57" t="s">
        <v>20</v>
      </c>
      <c r="O42" s="22"/>
      <c r="P42" s="22"/>
      <c r="Q42" s="22"/>
      <c r="R42" s="22"/>
      <c r="S42" s="22"/>
      <c r="T42" s="22"/>
      <c r="U42" s="24">
        <f>((D42/100)*10)</f>
        <v>42300</v>
      </c>
      <c r="V42" s="62" t="s">
        <v>19</v>
      </c>
      <c r="W42" s="61" t="s">
        <v>20</v>
      </c>
      <c r="X42" s="27">
        <f>((D42/100)*40)</f>
        <v>169200</v>
      </c>
      <c r="Y42" s="62" t="s">
        <v>19</v>
      </c>
      <c r="Z42" s="61" t="s">
        <v>20</v>
      </c>
      <c r="AA42" s="27">
        <f>((D42/100)*50)</f>
        <v>211500</v>
      </c>
      <c r="AB42" s="62" t="s">
        <v>19</v>
      </c>
      <c r="AC42" s="61" t="s">
        <v>20</v>
      </c>
      <c r="AD42" s="29"/>
      <c r="AE42" s="22"/>
      <c r="AF42" s="23"/>
      <c r="AG42" s="22"/>
      <c r="AH42" s="22"/>
      <c r="AI42" s="22"/>
      <c r="AJ42" s="63"/>
    </row>
    <row r="43" spans="1:36" ht="54.75" customHeight="1" thickBot="1" x14ac:dyDescent="0.3">
      <c r="A43" s="65"/>
      <c r="B43" s="66"/>
      <c r="C43" s="67"/>
      <c r="D43" s="68"/>
      <c r="E43" s="69" t="s">
        <v>168</v>
      </c>
      <c r="F43" s="123" t="s">
        <v>278</v>
      </c>
      <c r="G43" s="71" t="s">
        <v>279</v>
      </c>
      <c r="H43" s="71"/>
      <c r="I43" s="70" t="s">
        <v>280</v>
      </c>
      <c r="J43" s="40" t="s">
        <v>281</v>
      </c>
      <c r="K43" s="41"/>
      <c r="L43" s="70" t="s">
        <v>186</v>
      </c>
      <c r="M43" s="77"/>
      <c r="N43" s="91"/>
      <c r="O43" s="74"/>
      <c r="P43" s="74"/>
      <c r="Q43" s="75"/>
      <c r="R43" s="74"/>
      <c r="S43" s="74"/>
      <c r="T43" s="75"/>
      <c r="U43" s="70" t="s">
        <v>282</v>
      </c>
      <c r="V43" s="93"/>
      <c r="W43" s="94"/>
      <c r="X43" s="70" t="s">
        <v>283</v>
      </c>
      <c r="Y43" s="77"/>
      <c r="Z43" s="78"/>
      <c r="AA43" s="70" t="s">
        <v>284</v>
      </c>
      <c r="AB43" s="77"/>
      <c r="AC43" s="78"/>
      <c r="AD43" s="102"/>
      <c r="AE43" s="74"/>
      <c r="AF43" s="79"/>
      <c r="AG43" s="74"/>
      <c r="AH43" s="74"/>
      <c r="AI43" s="75"/>
      <c r="AJ43" s="159" t="s">
        <v>285</v>
      </c>
    </row>
    <row r="44" spans="1:36" ht="19.5" customHeight="1" x14ac:dyDescent="0.25">
      <c r="A44" s="11" t="s">
        <v>286</v>
      </c>
      <c r="B44" s="12" t="s">
        <v>287</v>
      </c>
      <c r="C44" s="13" t="s">
        <v>288</v>
      </c>
      <c r="D44" s="81">
        <v>387000</v>
      </c>
      <c r="E44" s="15">
        <v>45253</v>
      </c>
      <c r="F44" s="16">
        <f>E44+60</f>
        <v>45313</v>
      </c>
      <c r="G44" s="95" t="s">
        <v>19</v>
      </c>
      <c r="H44" s="18" t="s">
        <v>20</v>
      </c>
      <c r="I44" s="16">
        <f>F44+120</f>
        <v>45433</v>
      </c>
      <c r="J44" s="20" t="s">
        <v>19</v>
      </c>
      <c r="K44" s="18" t="s">
        <v>20</v>
      </c>
      <c r="L44" s="16">
        <f>I44+120</f>
        <v>45553</v>
      </c>
      <c r="M44" s="20" t="s">
        <v>19</v>
      </c>
      <c r="N44" s="18" t="s">
        <v>20</v>
      </c>
      <c r="O44" s="16">
        <f>L44+60</f>
        <v>45613</v>
      </c>
      <c r="P44" s="20" t="s">
        <v>19</v>
      </c>
      <c r="Q44" s="18" t="s">
        <v>20</v>
      </c>
      <c r="R44" s="22"/>
      <c r="S44" s="22"/>
      <c r="T44" s="22"/>
      <c r="U44" s="24">
        <f>((D44/100)*30)</f>
        <v>116100</v>
      </c>
      <c r="V44" s="96" t="s">
        <v>19</v>
      </c>
      <c r="W44" s="18" t="s">
        <v>20</v>
      </c>
      <c r="X44" s="24">
        <f>((D44/100)*20)</f>
        <v>77400</v>
      </c>
      <c r="Y44" s="20" t="s">
        <v>19</v>
      </c>
      <c r="Z44" s="18" t="s">
        <v>20</v>
      </c>
      <c r="AA44" s="24">
        <f>((D44/100)*30)</f>
        <v>116100</v>
      </c>
      <c r="AB44" s="20" t="s">
        <v>19</v>
      </c>
      <c r="AC44" s="18" t="s">
        <v>20</v>
      </c>
      <c r="AD44" s="24">
        <f>((D44/100)*20)</f>
        <v>77400</v>
      </c>
      <c r="AE44" s="20" t="s">
        <v>19</v>
      </c>
      <c r="AF44" s="18" t="s">
        <v>20</v>
      </c>
      <c r="AG44" s="29"/>
      <c r="AH44" s="22"/>
      <c r="AI44" s="23"/>
      <c r="AJ44" s="30" t="s">
        <v>220</v>
      </c>
    </row>
    <row r="45" spans="1:36" ht="54.75" customHeight="1" thickBot="1" x14ac:dyDescent="0.3">
      <c r="A45" s="65"/>
      <c r="B45" s="66"/>
      <c r="C45" s="67"/>
      <c r="D45" s="86"/>
      <c r="E45" s="69" t="s">
        <v>82</v>
      </c>
      <c r="F45" s="70" t="s">
        <v>83</v>
      </c>
      <c r="G45" s="71" t="s">
        <v>289</v>
      </c>
      <c r="H45" s="71"/>
      <c r="I45" s="70" t="s">
        <v>85</v>
      </c>
      <c r="J45" s="90"/>
      <c r="K45" s="90"/>
      <c r="L45" s="70" t="s">
        <v>86</v>
      </c>
      <c r="M45" s="90"/>
      <c r="N45" s="90"/>
      <c r="O45" s="70" t="s">
        <v>87</v>
      </c>
      <c r="P45" s="90"/>
      <c r="Q45" s="91"/>
      <c r="R45" s="74"/>
      <c r="S45" s="74"/>
      <c r="T45" s="75"/>
      <c r="U45" s="76" t="s">
        <v>290</v>
      </c>
      <c r="V45" s="71" t="s">
        <v>291</v>
      </c>
      <c r="W45" s="71"/>
      <c r="X45" s="76" t="s">
        <v>31</v>
      </c>
      <c r="Y45" s="77"/>
      <c r="Z45" s="91"/>
      <c r="AA45" s="76" t="s">
        <v>292</v>
      </c>
      <c r="AB45" s="77"/>
      <c r="AC45" s="91"/>
      <c r="AD45" s="76" t="s">
        <v>293</v>
      </c>
      <c r="AE45" s="77"/>
      <c r="AF45" s="91"/>
      <c r="AG45" s="74"/>
      <c r="AH45" s="74"/>
      <c r="AI45" s="79"/>
      <c r="AJ45" s="117" t="s">
        <v>294</v>
      </c>
    </row>
    <row r="46" spans="1:36" ht="19.5" customHeight="1" x14ac:dyDescent="0.25">
      <c r="A46" s="11" t="s">
        <v>295</v>
      </c>
      <c r="B46" s="12" t="s">
        <v>296</v>
      </c>
      <c r="C46" s="13" t="s">
        <v>297</v>
      </c>
      <c r="D46" s="81">
        <v>342000</v>
      </c>
      <c r="E46" s="15">
        <v>45253</v>
      </c>
      <c r="F46" s="16">
        <f>E46+45</f>
        <v>45298</v>
      </c>
      <c r="G46" s="95" t="s">
        <v>19</v>
      </c>
      <c r="H46" s="18" t="s">
        <v>20</v>
      </c>
      <c r="I46" s="160">
        <f>E46+120</f>
        <v>45373</v>
      </c>
      <c r="J46" s="95" t="s">
        <v>19</v>
      </c>
      <c r="K46" s="18" t="s">
        <v>20</v>
      </c>
      <c r="L46" s="16">
        <f>E46+180</f>
        <v>45433</v>
      </c>
      <c r="M46" s="20" t="s">
        <v>19</v>
      </c>
      <c r="N46" s="18" t="s">
        <v>298</v>
      </c>
      <c r="O46" s="16">
        <f>E46+240</f>
        <v>45493</v>
      </c>
      <c r="P46" s="20" t="s">
        <v>19</v>
      </c>
      <c r="Q46" s="18" t="s">
        <v>20</v>
      </c>
      <c r="R46" s="22"/>
      <c r="S46" s="22"/>
      <c r="T46" s="22"/>
      <c r="U46" s="24">
        <f>((D46/100)*10)</f>
        <v>34200</v>
      </c>
      <c r="V46" s="95" t="s">
        <v>19</v>
      </c>
      <c r="W46" s="18" t="s">
        <v>20</v>
      </c>
      <c r="X46" s="24">
        <f>((D46/100)*30)</f>
        <v>102600</v>
      </c>
      <c r="Y46" s="96" t="s">
        <v>19</v>
      </c>
      <c r="Z46" s="18" t="s">
        <v>20</v>
      </c>
      <c r="AA46" s="24">
        <f>((D46/100)*30)</f>
        <v>102600</v>
      </c>
      <c r="AB46" s="20" t="s">
        <v>19</v>
      </c>
      <c r="AC46" s="18" t="s">
        <v>20</v>
      </c>
      <c r="AD46" s="24">
        <f>((D46/100)*30)</f>
        <v>102600</v>
      </c>
      <c r="AE46" s="20" t="s">
        <v>19</v>
      </c>
      <c r="AF46" s="18" t="s">
        <v>20</v>
      </c>
      <c r="AG46" s="22"/>
      <c r="AH46" s="22"/>
      <c r="AI46" s="23"/>
      <c r="AJ46" s="30" t="s">
        <v>264</v>
      </c>
    </row>
    <row r="47" spans="1:36" ht="57.75" customHeight="1" thickBot="1" x14ac:dyDescent="0.3">
      <c r="A47" s="65"/>
      <c r="B47" s="66"/>
      <c r="C47" s="67"/>
      <c r="D47" s="86"/>
      <c r="E47" s="69" t="s">
        <v>168</v>
      </c>
      <c r="F47" s="70" t="s">
        <v>299</v>
      </c>
      <c r="G47" s="71" t="s">
        <v>300</v>
      </c>
      <c r="H47" s="71"/>
      <c r="I47" s="70" t="s">
        <v>301</v>
      </c>
      <c r="J47" s="71" t="s">
        <v>302</v>
      </c>
      <c r="K47" s="71"/>
      <c r="L47" s="70" t="s">
        <v>303</v>
      </c>
      <c r="M47" s="90"/>
      <c r="N47" s="90"/>
      <c r="O47" s="70" t="s">
        <v>304</v>
      </c>
      <c r="P47" s="90"/>
      <c r="Q47" s="91"/>
      <c r="R47" s="74"/>
      <c r="S47" s="74"/>
      <c r="T47" s="75"/>
      <c r="U47" s="76" t="s">
        <v>305</v>
      </c>
      <c r="V47" s="71" t="s">
        <v>306</v>
      </c>
      <c r="W47" s="71"/>
      <c r="X47" s="76" t="s">
        <v>307</v>
      </c>
      <c r="Y47" s="71" t="s">
        <v>308</v>
      </c>
      <c r="Z47" s="71"/>
      <c r="AA47" s="76" t="s">
        <v>309</v>
      </c>
      <c r="AB47" s="77"/>
      <c r="AC47" s="91"/>
      <c r="AD47" s="76" t="s">
        <v>310</v>
      </c>
      <c r="AE47" s="77"/>
      <c r="AF47" s="91"/>
      <c r="AG47" s="102"/>
      <c r="AH47" s="74"/>
      <c r="AI47" s="79"/>
      <c r="AJ47" s="117" t="s">
        <v>275</v>
      </c>
    </row>
    <row r="48" spans="1:36" s="64" customFormat="1" ht="19.5" customHeight="1" x14ac:dyDescent="0.25">
      <c r="A48" s="11" t="s">
        <v>311</v>
      </c>
      <c r="B48" s="12" t="s">
        <v>296</v>
      </c>
      <c r="C48" s="13" t="s">
        <v>312</v>
      </c>
      <c r="D48" s="14">
        <v>171000</v>
      </c>
      <c r="E48" s="54">
        <v>45258</v>
      </c>
      <c r="F48" s="55">
        <f>E48+30</f>
        <v>45288</v>
      </c>
      <c r="G48" s="56" t="s">
        <v>19</v>
      </c>
      <c r="H48" s="57" t="s">
        <v>20</v>
      </c>
      <c r="I48" s="19">
        <f>E48+100</f>
        <v>45358</v>
      </c>
      <c r="J48" s="58" t="s">
        <v>19</v>
      </c>
      <c r="K48" s="57" t="s">
        <v>20</v>
      </c>
      <c r="L48" s="55">
        <f>E48+150</f>
        <v>45408</v>
      </c>
      <c r="M48" s="58" t="s">
        <v>19</v>
      </c>
      <c r="N48" s="57" t="s">
        <v>20</v>
      </c>
      <c r="O48" s="55">
        <f>E48+180</f>
        <v>45438</v>
      </c>
      <c r="P48" s="58" t="s">
        <v>80</v>
      </c>
      <c r="Q48" s="57" t="s">
        <v>20</v>
      </c>
      <c r="R48" s="22"/>
      <c r="S48" s="22"/>
      <c r="T48" s="22"/>
      <c r="U48" s="24">
        <f>((D48/100)*10)</f>
        <v>17100</v>
      </c>
      <c r="V48" s="60" t="s">
        <v>19</v>
      </c>
      <c r="W48" s="61" t="s">
        <v>20</v>
      </c>
      <c r="X48" s="27">
        <f>((D48/100)*30)</f>
        <v>51300</v>
      </c>
      <c r="Y48" s="62" t="s">
        <v>19</v>
      </c>
      <c r="Z48" s="61" t="s">
        <v>20</v>
      </c>
      <c r="AA48" s="27">
        <f>((D48/100)*30)</f>
        <v>51300</v>
      </c>
      <c r="AB48" s="62" t="s">
        <v>19</v>
      </c>
      <c r="AC48" s="61" t="s">
        <v>20</v>
      </c>
      <c r="AD48" s="27">
        <f>((D48/100)*30)</f>
        <v>51300</v>
      </c>
      <c r="AE48" s="58" t="s">
        <v>19</v>
      </c>
      <c r="AF48" s="57" t="s">
        <v>20</v>
      </c>
      <c r="AG48" s="22"/>
      <c r="AH48" s="22"/>
      <c r="AI48" s="22"/>
      <c r="AJ48" s="115" t="s">
        <v>313</v>
      </c>
    </row>
    <row r="49" spans="1:36" ht="61.5" customHeight="1" thickBot="1" x14ac:dyDescent="0.3">
      <c r="A49" s="65"/>
      <c r="B49" s="66"/>
      <c r="C49" s="67"/>
      <c r="D49" s="68"/>
      <c r="E49" s="69" t="s">
        <v>56</v>
      </c>
      <c r="F49" s="70" t="s">
        <v>112</v>
      </c>
      <c r="G49" s="71" t="s">
        <v>314</v>
      </c>
      <c r="H49" s="71"/>
      <c r="I49" s="70" t="s">
        <v>233</v>
      </c>
      <c r="J49" s="77"/>
      <c r="K49" s="91"/>
      <c r="L49" s="70" t="s">
        <v>315</v>
      </c>
      <c r="M49" s="77"/>
      <c r="N49" s="91"/>
      <c r="O49" s="70" t="s">
        <v>316</v>
      </c>
      <c r="P49" s="77"/>
      <c r="Q49" s="91"/>
      <c r="R49" s="74"/>
      <c r="S49" s="74"/>
      <c r="T49" s="75"/>
      <c r="U49" s="76" t="s">
        <v>88</v>
      </c>
      <c r="V49" s="71" t="s">
        <v>317</v>
      </c>
      <c r="W49" s="71"/>
      <c r="X49" s="76" t="s">
        <v>224</v>
      </c>
      <c r="Y49" s="77"/>
      <c r="Z49" s="78"/>
      <c r="AA49" s="76" t="s">
        <v>225</v>
      </c>
      <c r="AB49" s="77"/>
      <c r="AC49" s="78"/>
      <c r="AD49" s="76" t="s">
        <v>226</v>
      </c>
      <c r="AE49" s="77"/>
      <c r="AF49" s="91"/>
      <c r="AG49" s="74"/>
      <c r="AH49" s="74"/>
      <c r="AI49" s="75"/>
      <c r="AJ49" s="80" t="s">
        <v>318</v>
      </c>
    </row>
    <row r="50" spans="1:36" s="64" customFormat="1" ht="19.5" customHeight="1" x14ac:dyDescent="0.25">
      <c r="A50" s="11" t="s">
        <v>319</v>
      </c>
      <c r="B50" s="12" t="s">
        <v>320</v>
      </c>
      <c r="C50" s="13" t="s">
        <v>321</v>
      </c>
      <c r="D50" s="14">
        <v>209409.47</v>
      </c>
      <c r="E50" s="54">
        <v>45278</v>
      </c>
      <c r="F50" s="160">
        <f>E50+45</f>
        <v>45323</v>
      </c>
      <c r="G50" s="56" t="s">
        <v>19</v>
      </c>
      <c r="H50" s="57" t="s">
        <v>20</v>
      </c>
      <c r="I50" s="19">
        <f>F50+45</f>
        <v>45368</v>
      </c>
      <c r="J50" s="58" t="s">
        <v>19</v>
      </c>
      <c r="K50" s="57" t="s">
        <v>20</v>
      </c>
      <c r="L50" s="55">
        <f>I50+45</f>
        <v>45413</v>
      </c>
      <c r="M50" s="58" t="s">
        <v>19</v>
      </c>
      <c r="N50" s="57" t="s">
        <v>20</v>
      </c>
      <c r="O50" s="55">
        <f>L50+45</f>
        <v>45458</v>
      </c>
      <c r="P50" s="58" t="s">
        <v>80</v>
      </c>
      <c r="Q50" s="57" t="s">
        <v>20</v>
      </c>
      <c r="R50" s="22"/>
      <c r="S50" s="22"/>
      <c r="T50" s="22"/>
      <c r="U50" s="24">
        <f>((D50/100)*20)</f>
        <v>41881.894</v>
      </c>
      <c r="V50" s="161" t="s">
        <v>19</v>
      </c>
      <c r="W50" s="61" t="s">
        <v>20</v>
      </c>
      <c r="X50" s="27">
        <f>((D50/100)*30)</f>
        <v>62822.841</v>
      </c>
      <c r="Y50" s="62" t="s">
        <v>19</v>
      </c>
      <c r="Z50" s="61" t="s">
        <v>20</v>
      </c>
      <c r="AA50" s="27">
        <f>((D50/100)*30)</f>
        <v>62822.841</v>
      </c>
      <c r="AB50" s="62" t="s">
        <v>19</v>
      </c>
      <c r="AC50" s="61" t="s">
        <v>20</v>
      </c>
      <c r="AD50" s="27">
        <f>((D50/100)*20)</f>
        <v>41881.894</v>
      </c>
      <c r="AE50" s="58" t="s">
        <v>19</v>
      </c>
      <c r="AF50" s="57" t="s">
        <v>20</v>
      </c>
      <c r="AG50" s="29"/>
      <c r="AH50" s="22"/>
      <c r="AI50" s="22"/>
      <c r="AJ50" s="162" t="s">
        <v>322</v>
      </c>
    </row>
    <row r="51" spans="1:36" ht="69" customHeight="1" thickBot="1" x14ac:dyDescent="0.3">
      <c r="A51" s="65"/>
      <c r="B51" s="66"/>
      <c r="C51" s="67"/>
      <c r="D51" s="68"/>
      <c r="E51" s="69" t="s">
        <v>56</v>
      </c>
      <c r="F51" s="70" t="s">
        <v>323</v>
      </c>
      <c r="G51" s="71" t="s">
        <v>324</v>
      </c>
      <c r="H51" s="71"/>
      <c r="I51" s="70" t="s">
        <v>325</v>
      </c>
      <c r="J51" s="72" t="s">
        <v>26</v>
      </c>
      <c r="K51" s="72"/>
      <c r="L51" s="70" t="s">
        <v>326</v>
      </c>
      <c r="M51" s="77"/>
      <c r="N51" s="91"/>
      <c r="O51" s="70" t="s">
        <v>327</v>
      </c>
      <c r="P51" s="77"/>
      <c r="Q51" s="91"/>
      <c r="R51" s="74"/>
      <c r="S51" s="74"/>
      <c r="T51" s="75"/>
      <c r="U51" s="104" t="s">
        <v>328</v>
      </c>
      <c r="V51" s="71" t="s">
        <v>329</v>
      </c>
      <c r="W51" s="71"/>
      <c r="X51" s="104" t="s">
        <v>330</v>
      </c>
      <c r="Y51" s="77"/>
      <c r="Z51" s="78"/>
      <c r="AA51" s="104" t="s">
        <v>120</v>
      </c>
      <c r="AB51" s="77"/>
      <c r="AC51" s="78"/>
      <c r="AD51" s="104" t="s">
        <v>331</v>
      </c>
      <c r="AE51" s="77"/>
      <c r="AF51" s="91"/>
      <c r="AG51" s="74"/>
      <c r="AH51" s="74"/>
      <c r="AI51" s="75"/>
      <c r="AJ51" s="80" t="s">
        <v>332</v>
      </c>
    </row>
    <row r="52" spans="1:36" s="64" customFormat="1" ht="19.5" customHeight="1" x14ac:dyDescent="0.25">
      <c r="A52" s="11" t="s">
        <v>333</v>
      </c>
      <c r="B52" s="12" t="s">
        <v>198</v>
      </c>
      <c r="C52" s="13" t="s">
        <v>334</v>
      </c>
      <c r="D52" s="14">
        <v>142470</v>
      </c>
      <c r="E52" s="54">
        <v>45276</v>
      </c>
      <c r="F52" s="55">
        <f>E52+60</f>
        <v>45336</v>
      </c>
      <c r="G52" s="56" t="s">
        <v>19</v>
      </c>
      <c r="H52" s="57" t="s">
        <v>20</v>
      </c>
      <c r="I52" s="19">
        <f>F52+30</f>
        <v>45366</v>
      </c>
      <c r="J52" s="58" t="s">
        <v>19</v>
      </c>
      <c r="K52" s="57" t="s">
        <v>20</v>
      </c>
      <c r="L52" s="55">
        <f>I52+60</f>
        <v>45426</v>
      </c>
      <c r="M52" s="58" t="s">
        <v>19</v>
      </c>
      <c r="N52" s="57" t="s">
        <v>20</v>
      </c>
      <c r="O52" s="22"/>
      <c r="P52" s="22"/>
      <c r="Q52" s="22"/>
      <c r="R52" s="22"/>
      <c r="S52" s="22"/>
      <c r="T52" s="22"/>
      <c r="U52" s="24">
        <f>((D52/100)*10)</f>
        <v>14247</v>
      </c>
      <c r="V52" s="60" t="s">
        <v>19</v>
      </c>
      <c r="W52" s="61" t="s">
        <v>20</v>
      </c>
      <c r="X52" s="27">
        <f>((D52/100)*40)</f>
        <v>56988</v>
      </c>
      <c r="Y52" s="62" t="s">
        <v>19</v>
      </c>
      <c r="Z52" s="61" t="s">
        <v>20</v>
      </c>
      <c r="AA52" s="27">
        <f>((D52/100)*50)</f>
        <v>71235</v>
      </c>
      <c r="AB52" s="62" t="s">
        <v>19</v>
      </c>
      <c r="AC52" s="61" t="s">
        <v>20</v>
      </c>
      <c r="AD52" s="22"/>
      <c r="AE52" s="22"/>
      <c r="AF52" s="22"/>
      <c r="AG52" s="22"/>
      <c r="AH52" s="22"/>
      <c r="AI52" s="22"/>
      <c r="AJ52" s="162" t="s">
        <v>322</v>
      </c>
    </row>
    <row r="53" spans="1:36" ht="54.75" customHeight="1" thickBot="1" x14ac:dyDescent="0.3">
      <c r="A53" s="65"/>
      <c r="B53" s="66"/>
      <c r="C53" s="67"/>
      <c r="D53" s="68"/>
      <c r="E53" s="69" t="s">
        <v>95</v>
      </c>
      <c r="F53" s="70" t="s">
        <v>83</v>
      </c>
      <c r="G53" s="72" t="s">
        <v>335</v>
      </c>
      <c r="H53" s="72"/>
      <c r="I53" s="70" t="s">
        <v>336</v>
      </c>
      <c r="J53" s="77"/>
      <c r="K53" s="91"/>
      <c r="L53" s="70" t="s">
        <v>337</v>
      </c>
      <c r="M53" s="77"/>
      <c r="N53" s="91"/>
      <c r="O53" s="74"/>
      <c r="P53" s="74"/>
      <c r="Q53" s="75"/>
      <c r="R53" s="74"/>
      <c r="S53" s="74"/>
      <c r="T53" s="75"/>
      <c r="U53" s="76" t="s">
        <v>338</v>
      </c>
      <c r="V53" s="72" t="s">
        <v>339</v>
      </c>
      <c r="W53" s="72"/>
      <c r="X53" s="76" t="s">
        <v>283</v>
      </c>
      <c r="Y53" s="77"/>
      <c r="Z53" s="78"/>
      <c r="AA53" s="76" t="s">
        <v>340</v>
      </c>
      <c r="AB53" s="77"/>
      <c r="AC53" s="78"/>
      <c r="AD53" s="74"/>
      <c r="AE53" s="74"/>
      <c r="AF53" s="75"/>
      <c r="AG53" s="74"/>
      <c r="AH53" s="74"/>
      <c r="AI53" s="75"/>
      <c r="AJ53" s="80" t="s">
        <v>341</v>
      </c>
    </row>
    <row r="54" spans="1:36" s="64" customFormat="1" ht="19.5" customHeight="1" x14ac:dyDescent="0.25">
      <c r="A54" s="11" t="s">
        <v>342</v>
      </c>
      <c r="B54" s="12" t="s">
        <v>343</v>
      </c>
      <c r="C54" s="13" t="s">
        <v>344</v>
      </c>
      <c r="D54" s="14">
        <v>306000</v>
      </c>
      <c r="E54" s="54">
        <v>45288</v>
      </c>
      <c r="F54" s="55">
        <f>E54+60</f>
        <v>45348</v>
      </c>
      <c r="G54" s="56" t="s">
        <v>19</v>
      </c>
      <c r="H54" s="57" t="s">
        <v>20</v>
      </c>
      <c r="I54" s="55">
        <f>F54+90</f>
        <v>45438</v>
      </c>
      <c r="J54" s="58" t="s">
        <v>19</v>
      </c>
      <c r="K54" s="57" t="s">
        <v>20</v>
      </c>
      <c r="L54" s="55">
        <f>I54+90</f>
        <v>45528</v>
      </c>
      <c r="M54" s="58" t="s">
        <v>19</v>
      </c>
      <c r="N54" s="57" t="s">
        <v>20</v>
      </c>
      <c r="O54" s="55">
        <f>L54+30</f>
        <v>45558</v>
      </c>
      <c r="P54" s="58" t="s">
        <v>80</v>
      </c>
      <c r="Q54" s="57" t="s">
        <v>20</v>
      </c>
      <c r="R54" s="22"/>
      <c r="S54" s="22"/>
      <c r="T54" s="22"/>
      <c r="U54" s="24">
        <f>((D54/100)*15)</f>
        <v>45900</v>
      </c>
      <c r="V54" s="60" t="s">
        <v>19</v>
      </c>
      <c r="W54" s="61" t="s">
        <v>20</v>
      </c>
      <c r="X54" s="27">
        <f>((D54/100)*30)</f>
        <v>91800</v>
      </c>
      <c r="Y54" s="62" t="s">
        <v>19</v>
      </c>
      <c r="Z54" s="61" t="s">
        <v>20</v>
      </c>
      <c r="AA54" s="27">
        <f>((D54/100)*30)</f>
        <v>91800</v>
      </c>
      <c r="AB54" s="62" t="s">
        <v>19</v>
      </c>
      <c r="AC54" s="61" t="s">
        <v>20</v>
      </c>
      <c r="AD54" s="27">
        <f>((D54/100)*25)</f>
        <v>76500</v>
      </c>
      <c r="AE54" s="58" t="s">
        <v>19</v>
      </c>
      <c r="AF54" s="57" t="s">
        <v>20</v>
      </c>
      <c r="AG54" s="22"/>
      <c r="AH54" s="22"/>
      <c r="AI54" s="22"/>
      <c r="AJ54" s="63"/>
    </row>
    <row r="55" spans="1:36" ht="54.75" customHeight="1" thickBot="1" x14ac:dyDescent="0.3">
      <c r="A55" s="65"/>
      <c r="B55" s="66"/>
      <c r="C55" s="67"/>
      <c r="D55" s="68"/>
      <c r="E55" s="69" t="s">
        <v>345</v>
      </c>
      <c r="F55" s="70" t="s">
        <v>83</v>
      </c>
      <c r="G55" s="72" t="s">
        <v>346</v>
      </c>
      <c r="H55" s="72"/>
      <c r="I55" s="70" t="s">
        <v>171</v>
      </c>
      <c r="J55" s="77"/>
      <c r="K55" s="91"/>
      <c r="L55" s="70" t="s">
        <v>172</v>
      </c>
      <c r="M55" s="77"/>
      <c r="N55" s="91"/>
      <c r="O55" s="70" t="s">
        <v>173</v>
      </c>
      <c r="P55" s="77"/>
      <c r="Q55" s="91"/>
      <c r="R55" s="74"/>
      <c r="S55" s="74"/>
      <c r="T55" s="75"/>
      <c r="U55" s="76" t="s">
        <v>347</v>
      </c>
      <c r="V55" s="72" t="s">
        <v>348</v>
      </c>
      <c r="W55" s="72"/>
      <c r="X55" s="76" t="s">
        <v>224</v>
      </c>
      <c r="Y55" s="93"/>
      <c r="Z55" s="94"/>
      <c r="AA55" s="76" t="s">
        <v>225</v>
      </c>
      <c r="AB55" s="93"/>
      <c r="AC55" s="94"/>
      <c r="AD55" s="76" t="s">
        <v>349</v>
      </c>
      <c r="AE55" s="93"/>
      <c r="AF55" s="163"/>
      <c r="AG55" s="164"/>
      <c r="AH55" s="164"/>
      <c r="AI55" s="165"/>
      <c r="AJ55" s="80" t="s">
        <v>341</v>
      </c>
    </row>
    <row r="56" spans="1:36" ht="27" customHeight="1" x14ac:dyDescent="0.25">
      <c r="I56" s="170" t="s">
        <v>230</v>
      </c>
    </row>
  </sheetData>
  <mergeCells count="314">
    <mergeCell ref="M55:N55"/>
    <mergeCell ref="P55:Q55"/>
    <mergeCell ref="V55:W55"/>
    <mergeCell ref="Y55:Z55"/>
    <mergeCell ref="AB55:AC55"/>
    <mergeCell ref="AE55:AF55"/>
    <mergeCell ref="M53:N53"/>
    <mergeCell ref="V53:W53"/>
    <mergeCell ref="Y53:Z53"/>
    <mergeCell ref="AB53:AC53"/>
    <mergeCell ref="A54:A55"/>
    <mergeCell ref="B54:B55"/>
    <mergeCell ref="C54:C55"/>
    <mergeCell ref="D54:D55"/>
    <mergeCell ref="G55:H55"/>
    <mergeCell ref="J55:K55"/>
    <mergeCell ref="A52:A53"/>
    <mergeCell ref="B52:B53"/>
    <mergeCell ref="C52:C53"/>
    <mergeCell ref="D52:D53"/>
    <mergeCell ref="G53:H53"/>
    <mergeCell ref="J53:K53"/>
    <mergeCell ref="M51:N51"/>
    <mergeCell ref="P51:Q51"/>
    <mergeCell ref="V51:W51"/>
    <mergeCell ref="Y51:Z51"/>
    <mergeCell ref="AB51:AC51"/>
    <mergeCell ref="AE51:AF51"/>
    <mergeCell ref="A50:A51"/>
    <mergeCell ref="B50:B51"/>
    <mergeCell ref="C50:C51"/>
    <mergeCell ref="D50:D51"/>
    <mergeCell ref="G51:H51"/>
    <mergeCell ref="J51:K51"/>
    <mergeCell ref="M49:N49"/>
    <mergeCell ref="P49:Q49"/>
    <mergeCell ref="V49:W49"/>
    <mergeCell ref="Y49:Z49"/>
    <mergeCell ref="AB49:AC49"/>
    <mergeCell ref="AE49:AF49"/>
    <mergeCell ref="A48:A49"/>
    <mergeCell ref="B48:B49"/>
    <mergeCell ref="C48:C49"/>
    <mergeCell ref="D48:D49"/>
    <mergeCell ref="G49:H49"/>
    <mergeCell ref="J49:K49"/>
    <mergeCell ref="M47:N47"/>
    <mergeCell ref="P47:Q47"/>
    <mergeCell ref="V47:W47"/>
    <mergeCell ref="Y47:Z47"/>
    <mergeCell ref="AB47:AC47"/>
    <mergeCell ref="AE47:AF47"/>
    <mergeCell ref="A46:A47"/>
    <mergeCell ref="B46:B47"/>
    <mergeCell ref="C46:C47"/>
    <mergeCell ref="D46:D47"/>
    <mergeCell ref="G47:H47"/>
    <mergeCell ref="J47:K47"/>
    <mergeCell ref="M45:N45"/>
    <mergeCell ref="P45:Q45"/>
    <mergeCell ref="V45:W45"/>
    <mergeCell ref="Y45:Z45"/>
    <mergeCell ref="AB45:AC45"/>
    <mergeCell ref="AE45:AF45"/>
    <mergeCell ref="M43:N43"/>
    <mergeCell ref="V43:W43"/>
    <mergeCell ref="Y43:Z43"/>
    <mergeCell ref="AB43:AC43"/>
    <mergeCell ref="A44:A45"/>
    <mergeCell ref="B44:B45"/>
    <mergeCell ref="C44:C45"/>
    <mergeCell ref="D44:D45"/>
    <mergeCell ref="G45:H45"/>
    <mergeCell ref="J45:K45"/>
    <mergeCell ref="M41:N41"/>
    <mergeCell ref="V41:W41"/>
    <mergeCell ref="Y41:Z41"/>
    <mergeCell ref="AB41:AC41"/>
    <mergeCell ref="A42:A43"/>
    <mergeCell ref="B42:B43"/>
    <mergeCell ref="C42:C43"/>
    <mergeCell ref="D42:D43"/>
    <mergeCell ref="G43:H43"/>
    <mergeCell ref="J43:K43"/>
    <mergeCell ref="A40:A41"/>
    <mergeCell ref="B40:B41"/>
    <mergeCell ref="C40:C41"/>
    <mergeCell ref="D40:D41"/>
    <mergeCell ref="G41:H41"/>
    <mergeCell ref="J41:K41"/>
    <mergeCell ref="M39:N39"/>
    <mergeCell ref="P39:Q39"/>
    <mergeCell ref="V39:W39"/>
    <mergeCell ref="Y39:Z39"/>
    <mergeCell ref="AB39:AC39"/>
    <mergeCell ref="AE39:AF39"/>
    <mergeCell ref="A38:A39"/>
    <mergeCell ref="B38:B39"/>
    <mergeCell ref="C38:C39"/>
    <mergeCell ref="D38:D39"/>
    <mergeCell ref="G39:H39"/>
    <mergeCell ref="J39:K39"/>
    <mergeCell ref="M37:N37"/>
    <mergeCell ref="P37:Q37"/>
    <mergeCell ref="V37:W37"/>
    <mergeCell ref="Y37:Z37"/>
    <mergeCell ref="AB37:AC37"/>
    <mergeCell ref="AE37:AF37"/>
    <mergeCell ref="A36:A37"/>
    <mergeCell ref="B36:B37"/>
    <mergeCell ref="C36:C37"/>
    <mergeCell ref="D36:D37"/>
    <mergeCell ref="G37:H37"/>
    <mergeCell ref="J37:K37"/>
    <mergeCell ref="M35:N35"/>
    <mergeCell ref="P35:Q35"/>
    <mergeCell ref="V35:W35"/>
    <mergeCell ref="Y35:Z35"/>
    <mergeCell ref="AB35:AC35"/>
    <mergeCell ref="AE35:AF35"/>
    <mergeCell ref="A34:A35"/>
    <mergeCell ref="B34:B35"/>
    <mergeCell ref="C34:C35"/>
    <mergeCell ref="D34:D35"/>
    <mergeCell ref="G35:H35"/>
    <mergeCell ref="J35:K35"/>
    <mergeCell ref="M33:N33"/>
    <mergeCell ref="P33:Q33"/>
    <mergeCell ref="V33:W33"/>
    <mergeCell ref="Y33:Z33"/>
    <mergeCell ref="AB33:AC33"/>
    <mergeCell ref="AE33:AF33"/>
    <mergeCell ref="A32:A33"/>
    <mergeCell ref="B32:B33"/>
    <mergeCell ref="C32:C33"/>
    <mergeCell ref="D32:D33"/>
    <mergeCell ref="G33:H33"/>
    <mergeCell ref="J33:K33"/>
    <mergeCell ref="M31:N31"/>
    <mergeCell ref="P31:Q31"/>
    <mergeCell ref="V31:W31"/>
    <mergeCell ref="Y31:Z31"/>
    <mergeCell ref="AB31:AC31"/>
    <mergeCell ref="AE31:AF31"/>
    <mergeCell ref="V29:W29"/>
    <mergeCell ref="Y29:Z29"/>
    <mergeCell ref="AB29:AC29"/>
    <mergeCell ref="AE29:AF29"/>
    <mergeCell ref="A30:A31"/>
    <mergeCell ref="B30:B31"/>
    <mergeCell ref="C30:C31"/>
    <mergeCell ref="D30:D31"/>
    <mergeCell ref="G31:H31"/>
    <mergeCell ref="J31:K31"/>
    <mergeCell ref="Y27:Z27"/>
    <mergeCell ref="AB27:AC27"/>
    <mergeCell ref="A28:A29"/>
    <mergeCell ref="B28:B29"/>
    <mergeCell ref="C28:C29"/>
    <mergeCell ref="D28:D29"/>
    <mergeCell ref="G29:H29"/>
    <mergeCell ref="J29:K29"/>
    <mergeCell ref="M29:N29"/>
    <mergeCell ref="P29:Q29"/>
    <mergeCell ref="Y25:Z25"/>
    <mergeCell ref="AB25:AC25"/>
    <mergeCell ref="A26:A27"/>
    <mergeCell ref="B26:B27"/>
    <mergeCell ref="C26:C27"/>
    <mergeCell ref="D26:D27"/>
    <mergeCell ref="G27:H27"/>
    <mergeCell ref="J27:K27"/>
    <mergeCell ref="M27:N27"/>
    <mergeCell ref="V27:W27"/>
    <mergeCell ref="AE23:AF23"/>
    <mergeCell ref="AH23:AI23"/>
    <mergeCell ref="A24:A25"/>
    <mergeCell ref="B24:B25"/>
    <mergeCell ref="C24:C25"/>
    <mergeCell ref="D24:D25"/>
    <mergeCell ref="G25:H25"/>
    <mergeCell ref="J25:K25"/>
    <mergeCell ref="M25:N25"/>
    <mergeCell ref="V25:W25"/>
    <mergeCell ref="J23:K23"/>
    <mergeCell ref="M23:N23"/>
    <mergeCell ref="P23:Q23"/>
    <mergeCell ref="V23:W23"/>
    <mergeCell ref="Y23:Z23"/>
    <mergeCell ref="AB23:AC23"/>
    <mergeCell ref="J21:K21"/>
    <mergeCell ref="M21:N21"/>
    <mergeCell ref="V21:W21"/>
    <mergeCell ref="Y21:Z21"/>
    <mergeCell ref="AB21:AC21"/>
    <mergeCell ref="A22:A23"/>
    <mergeCell ref="B22:B23"/>
    <mergeCell ref="C22:C23"/>
    <mergeCell ref="D22:D23"/>
    <mergeCell ref="G23:H23"/>
    <mergeCell ref="J19:K19"/>
    <mergeCell ref="M19:N19"/>
    <mergeCell ref="V19:W19"/>
    <mergeCell ref="Y19:Z19"/>
    <mergeCell ref="AB19:AC19"/>
    <mergeCell ref="A20:A21"/>
    <mergeCell ref="B20:B21"/>
    <mergeCell ref="C20:C21"/>
    <mergeCell ref="D20:D21"/>
    <mergeCell ref="G21:H21"/>
    <mergeCell ref="V17:W17"/>
    <mergeCell ref="Y17:Z17"/>
    <mergeCell ref="AB17:AC17"/>
    <mergeCell ref="AE17:AF17"/>
    <mergeCell ref="AH17:AI17"/>
    <mergeCell ref="A18:A19"/>
    <mergeCell ref="B18:B19"/>
    <mergeCell ref="C18:C19"/>
    <mergeCell ref="D18:D19"/>
    <mergeCell ref="G19:H19"/>
    <mergeCell ref="AE15:AF15"/>
    <mergeCell ref="A16:A17"/>
    <mergeCell ref="B16:B17"/>
    <mergeCell ref="C16:C17"/>
    <mergeCell ref="D16:D17"/>
    <mergeCell ref="G17:H17"/>
    <mergeCell ref="J17:K17"/>
    <mergeCell ref="M17:N17"/>
    <mergeCell ref="P17:Q17"/>
    <mergeCell ref="S17:T17"/>
    <mergeCell ref="J15:K15"/>
    <mergeCell ref="M15:N15"/>
    <mergeCell ref="P15:Q15"/>
    <mergeCell ref="V15:W15"/>
    <mergeCell ref="Y15:Z15"/>
    <mergeCell ref="AB15:AC15"/>
    <mergeCell ref="J13:K13"/>
    <mergeCell ref="M13:N13"/>
    <mergeCell ref="V13:W13"/>
    <mergeCell ref="Y13:Z13"/>
    <mergeCell ref="AB13:AC13"/>
    <mergeCell ref="A14:A15"/>
    <mergeCell ref="B14:B15"/>
    <mergeCell ref="C14:C15"/>
    <mergeCell ref="D14:D15"/>
    <mergeCell ref="G15:H15"/>
    <mergeCell ref="P11:Q11"/>
    <mergeCell ref="V11:W11"/>
    <mergeCell ref="Y11:Z11"/>
    <mergeCell ref="AB11:AC11"/>
    <mergeCell ref="AE11:AF11"/>
    <mergeCell ref="A12:A13"/>
    <mergeCell ref="B12:B13"/>
    <mergeCell ref="C12:C13"/>
    <mergeCell ref="D12:D13"/>
    <mergeCell ref="G13:H13"/>
    <mergeCell ref="V9:W9"/>
    <mergeCell ref="Y9:Z9"/>
    <mergeCell ref="AB9:AC9"/>
    <mergeCell ref="A10:A11"/>
    <mergeCell ref="B10:B11"/>
    <mergeCell ref="C10:C11"/>
    <mergeCell ref="D10:D11"/>
    <mergeCell ref="G11:H11"/>
    <mergeCell ref="J11:K11"/>
    <mergeCell ref="M11:N11"/>
    <mergeCell ref="M7:N7"/>
    <mergeCell ref="V7:W7"/>
    <mergeCell ref="Y7:Z7"/>
    <mergeCell ref="AB7:AC7"/>
    <mergeCell ref="A8:A9"/>
    <mergeCell ref="B8:B9"/>
    <mergeCell ref="C8:C9"/>
    <mergeCell ref="D8:D9"/>
    <mergeCell ref="G9:H9"/>
    <mergeCell ref="J9:K9"/>
    <mergeCell ref="M5:N5"/>
    <mergeCell ref="V5:W5"/>
    <mergeCell ref="Y5:Z5"/>
    <mergeCell ref="AB5:AC5"/>
    <mergeCell ref="A6:A7"/>
    <mergeCell ref="B6:B7"/>
    <mergeCell ref="C6:C7"/>
    <mergeCell ref="D6:D7"/>
    <mergeCell ref="G7:H7"/>
    <mergeCell ref="J7:K7"/>
    <mergeCell ref="A4:A5"/>
    <mergeCell ref="B4:B5"/>
    <mergeCell ref="C4:C5"/>
    <mergeCell ref="D4:D5"/>
    <mergeCell ref="G5:H5"/>
    <mergeCell ref="J5:K5"/>
    <mergeCell ref="M3:N3"/>
    <mergeCell ref="P3:Q3"/>
    <mergeCell ref="V3:W3"/>
    <mergeCell ref="Y3:Z3"/>
    <mergeCell ref="AB3:AC3"/>
    <mergeCell ref="AE3:AF3"/>
    <mergeCell ref="X1:Z1"/>
    <mergeCell ref="AA1:AC1"/>
    <mergeCell ref="AD1:AF1"/>
    <mergeCell ref="AG1:AI1"/>
    <mergeCell ref="A2:A3"/>
    <mergeCell ref="B2:B3"/>
    <mergeCell ref="C2:C3"/>
    <mergeCell ref="D2:D3"/>
    <mergeCell ref="G3:H3"/>
    <mergeCell ref="J3:K3"/>
    <mergeCell ref="F1:H1"/>
    <mergeCell ref="I1:K1"/>
    <mergeCell ref="L1:N1"/>
    <mergeCell ref="O1:Q1"/>
    <mergeCell ref="R1:T1"/>
    <mergeCell ref="U1:W1"/>
  </mergeCells>
  <pageMargins left="0.23622047244094491" right="0.23622047244094491" top="0.74803149606299213" bottom="0.74803149606299213" header="0.31496062992125984" footer="0.31496062992125984"/>
  <pageSetup paperSize="8" scale="47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GENERALIZADO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04</dc:creator>
  <cp:lastModifiedBy>administrador 04</cp:lastModifiedBy>
  <dcterms:created xsi:type="dcterms:W3CDTF">2024-03-08T13:51:06Z</dcterms:created>
  <dcterms:modified xsi:type="dcterms:W3CDTF">2024-03-08T13:51:45Z</dcterms:modified>
</cp:coreProperties>
</file>