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tudium\PhysikBachelor\PAP2\PAP2.1\Protokolle\"/>
    </mc:Choice>
  </mc:AlternateContent>
  <xr:revisionPtr revIDLastSave="0" documentId="13_ncr:1_{562690EC-FC2F-41F7-9CCB-6BAFAA3CEEC7}" xr6:coauthVersionLast="47" xr6:coauthVersionMax="47" xr10:uidLastSave="{00000000-0000-0000-0000-000000000000}"/>
  <bookViews>
    <workbookView xWindow="-120" yWindow="-120" windowWidth="29040" windowHeight="15840" xr2:uid="{70910CBE-D695-488C-8D84-40C457CC1840}"/>
  </bookViews>
  <sheets>
    <sheet name="Dämpfungskonstante" sheetId="1" r:id="rId1"/>
    <sheet name="Präzession" sheetId="2" r:id="rId2"/>
    <sheet name="Graphen Präzession" sheetId="3" r:id="rId3"/>
    <sheet name="4" sheetId="4" r:id="rId4"/>
    <sheet name="Nut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F12" i="5"/>
  <c r="G12" i="5"/>
  <c r="H12" i="5"/>
  <c r="I12" i="5"/>
  <c r="J12" i="5"/>
  <c r="K12" i="5"/>
  <c r="L12" i="5"/>
  <c r="M12" i="5"/>
  <c r="N12" i="5"/>
  <c r="F13" i="5"/>
  <c r="G13" i="5"/>
  <c r="H13" i="5"/>
  <c r="I13" i="5"/>
  <c r="J13" i="5"/>
  <c r="K13" i="5"/>
  <c r="L13" i="5"/>
  <c r="M13" i="5"/>
  <c r="N13" i="5"/>
  <c r="F14" i="5"/>
  <c r="G14" i="5"/>
  <c r="E35" i="5" s="1"/>
  <c r="H14" i="5"/>
  <c r="I14" i="5"/>
  <c r="J14" i="5"/>
  <c r="K14" i="5"/>
  <c r="L14" i="5"/>
  <c r="M14" i="5"/>
  <c r="N14" i="5"/>
  <c r="F15" i="5"/>
  <c r="G15" i="5"/>
  <c r="H15" i="5"/>
  <c r="I15" i="5"/>
  <c r="J15" i="5"/>
  <c r="K15" i="5"/>
  <c r="L15" i="5"/>
  <c r="M15" i="5"/>
  <c r="N15" i="5"/>
  <c r="E13" i="5"/>
  <c r="E14" i="5"/>
  <c r="E15" i="5"/>
  <c r="E12" i="5"/>
  <c r="D13" i="4"/>
  <c r="H19" i="4"/>
  <c r="D19" i="4"/>
  <c r="D20" i="4" s="1"/>
  <c r="E16" i="4"/>
  <c r="E19" i="4" s="1"/>
  <c r="F16" i="4"/>
  <c r="F19" i="4" s="1"/>
  <c r="G16" i="4"/>
  <c r="G19" i="4" s="1"/>
  <c r="H16" i="4"/>
  <c r="I16" i="4"/>
  <c r="I19" i="4" s="1"/>
  <c r="J16" i="4"/>
  <c r="J19" i="4" s="1"/>
  <c r="K16" i="4"/>
  <c r="K19" i="4" s="1"/>
  <c r="K20" i="4" s="1"/>
  <c r="L16" i="4"/>
  <c r="L19" i="4" s="1"/>
  <c r="M16" i="4"/>
  <c r="M19" i="4" s="1"/>
  <c r="E17" i="4"/>
  <c r="F17" i="4"/>
  <c r="G17" i="4"/>
  <c r="H17" i="4"/>
  <c r="I17" i="4"/>
  <c r="J17" i="4"/>
  <c r="K17" i="4"/>
  <c r="L17" i="4"/>
  <c r="M17" i="4"/>
  <c r="D17" i="4"/>
  <c r="D16" i="4"/>
  <c r="E10" i="4"/>
  <c r="E13" i="4" s="1"/>
  <c r="F10" i="4"/>
  <c r="F13" i="4" s="1"/>
  <c r="G10" i="4"/>
  <c r="G13" i="4" s="1"/>
  <c r="H10" i="4"/>
  <c r="H13" i="4" s="1"/>
  <c r="I10" i="4"/>
  <c r="I13" i="4" s="1"/>
  <c r="J10" i="4"/>
  <c r="J13" i="4" s="1"/>
  <c r="K10" i="4"/>
  <c r="K13" i="4" s="1"/>
  <c r="L10" i="4"/>
  <c r="L13" i="4" s="1"/>
  <c r="M10" i="4"/>
  <c r="M13" i="4" s="1"/>
  <c r="E11" i="4"/>
  <c r="E14" i="4" s="1"/>
  <c r="F11" i="4"/>
  <c r="F14" i="4" s="1"/>
  <c r="G11" i="4"/>
  <c r="G14" i="4" s="1"/>
  <c r="H11" i="4"/>
  <c r="H14" i="4" s="1"/>
  <c r="I11" i="4"/>
  <c r="I14" i="4" s="1"/>
  <c r="J11" i="4"/>
  <c r="J14" i="4" s="1"/>
  <c r="K11" i="4"/>
  <c r="K14" i="4" s="1"/>
  <c r="L11" i="4"/>
  <c r="L14" i="4" s="1"/>
  <c r="M11" i="4"/>
  <c r="M14" i="4" s="1"/>
  <c r="D11" i="4"/>
  <c r="D14" i="4" s="1"/>
  <c r="D10" i="4"/>
  <c r="D52" i="2"/>
  <c r="F52" i="2" s="1"/>
  <c r="D53" i="2"/>
  <c r="F53" i="2" s="1"/>
  <c r="F51" i="2"/>
  <c r="F50" i="2"/>
  <c r="E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25" i="2"/>
  <c r="F57" i="2"/>
  <c r="K6" i="2"/>
  <c r="F6" i="2" s="1"/>
  <c r="F25" i="2" s="1"/>
  <c r="I8" i="2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7" i="2"/>
  <c r="E7" i="2"/>
  <c r="E8" i="2" s="1"/>
  <c r="F10" i="1"/>
  <c r="G10" i="1"/>
  <c r="H10" i="1"/>
  <c r="I10" i="1"/>
  <c r="J10" i="1"/>
  <c r="K10" i="1"/>
  <c r="E10" i="1"/>
  <c r="F9" i="1"/>
  <c r="G9" i="1"/>
  <c r="H9" i="1"/>
  <c r="I9" i="1"/>
  <c r="J9" i="1"/>
  <c r="K9" i="1"/>
  <c r="E9" i="1"/>
  <c r="E31" i="1" s="1"/>
  <c r="L6" i="2" s="1"/>
  <c r="L7" i="2" s="1"/>
  <c r="L8" i="2" s="1"/>
  <c r="L20" i="4" l="1"/>
  <c r="E9" i="2"/>
  <c r="E27" i="2"/>
  <c r="E26" i="2"/>
  <c r="K7" i="2"/>
  <c r="H20" i="4"/>
  <c r="M20" i="4"/>
  <c r="D39" i="4" s="1"/>
  <c r="G20" i="4"/>
  <c r="F20" i="4"/>
  <c r="I20" i="4"/>
  <c r="J20" i="4"/>
  <c r="E20" i="4"/>
  <c r="L9" i="2"/>
  <c r="L10" i="2" s="1"/>
  <c r="L11" i="2" s="1"/>
  <c r="L12" i="2" s="1"/>
  <c r="G6" i="2"/>
  <c r="E33" i="1"/>
  <c r="H25" i="2"/>
  <c r="F55" i="2"/>
  <c r="D41" i="4" l="1"/>
  <c r="D44" i="4" s="1"/>
  <c r="E37" i="5"/>
  <c r="E28" i="2"/>
  <c r="E10" i="2"/>
  <c r="K8" i="2"/>
  <c r="F7" i="2"/>
  <c r="G25" i="2"/>
  <c r="I25" i="2" s="1"/>
  <c r="E44" i="2" s="1"/>
  <c r="G50" i="2" s="1"/>
  <c r="L13" i="2"/>
  <c r="E42" i="5" l="1"/>
  <c r="E40" i="5"/>
  <c r="E29" i="2"/>
  <c r="E11" i="2"/>
  <c r="F26" i="2"/>
  <c r="H26" i="2" s="1"/>
  <c r="G7" i="2"/>
  <c r="G26" i="2" s="1"/>
  <c r="I26" i="2" s="1"/>
  <c r="K9" i="2"/>
  <c r="F8" i="2"/>
  <c r="L14" i="2"/>
  <c r="E12" i="2" l="1"/>
  <c r="E30" i="2"/>
  <c r="F27" i="2"/>
  <c r="H27" i="2" s="1"/>
  <c r="G8" i="2"/>
  <c r="G27" i="2" s="1"/>
  <c r="I27" i="2" s="1"/>
  <c r="K10" i="2"/>
  <c r="F9" i="2"/>
  <c r="L15" i="2"/>
  <c r="E13" i="2" l="1"/>
  <c r="E31" i="2"/>
  <c r="F28" i="2"/>
  <c r="H28" i="2" s="1"/>
  <c r="G9" i="2"/>
  <c r="G28" i="2" s="1"/>
  <c r="I28" i="2" s="1"/>
  <c r="K11" i="2"/>
  <c r="F10" i="2"/>
  <c r="L16" i="2"/>
  <c r="E14" i="2" l="1"/>
  <c r="E32" i="2"/>
  <c r="K12" i="2"/>
  <c r="F11" i="2"/>
  <c r="F29" i="2"/>
  <c r="H29" i="2" s="1"/>
  <c r="G10" i="2"/>
  <c r="G29" i="2" s="1"/>
  <c r="I29" i="2" s="1"/>
  <c r="E45" i="2" s="1"/>
  <c r="G51" i="2" s="1"/>
  <c r="L17" i="2"/>
  <c r="E15" i="2" l="1"/>
  <c r="E33" i="2"/>
  <c r="F30" i="2"/>
  <c r="H30" i="2" s="1"/>
  <c r="G11" i="2"/>
  <c r="G30" i="2" s="1"/>
  <c r="I30" i="2" s="1"/>
  <c r="K13" i="2"/>
  <c r="F12" i="2"/>
  <c r="L18" i="2"/>
  <c r="E16" i="2" l="1"/>
  <c r="E34" i="2"/>
  <c r="F31" i="2"/>
  <c r="H31" i="2" s="1"/>
  <c r="G12" i="2"/>
  <c r="G31" i="2" s="1"/>
  <c r="I31" i="2" s="1"/>
  <c r="K14" i="2"/>
  <c r="F13" i="2"/>
  <c r="L19" i="2"/>
  <c r="E17" i="2" l="1"/>
  <c r="E35" i="2"/>
  <c r="F32" i="2"/>
  <c r="H32" i="2" s="1"/>
  <c r="G13" i="2"/>
  <c r="G32" i="2" s="1"/>
  <c r="I32" i="2" s="1"/>
  <c r="K15" i="2"/>
  <c r="F14" i="2"/>
  <c r="L20" i="2"/>
  <c r="E18" i="2" l="1"/>
  <c r="E36" i="2"/>
  <c r="K16" i="2"/>
  <c r="F15" i="2"/>
  <c r="F33" i="2"/>
  <c r="H33" i="2" s="1"/>
  <c r="G14" i="2"/>
  <c r="G33" i="2" s="1"/>
  <c r="I33" i="2" s="1"/>
  <c r="E46" i="2" s="1"/>
  <c r="G52" i="2" s="1"/>
  <c r="L21" i="2"/>
  <c r="E19" i="2" l="1"/>
  <c r="E37" i="2"/>
  <c r="F34" i="2"/>
  <c r="H34" i="2" s="1"/>
  <c r="G15" i="2"/>
  <c r="G34" i="2" s="1"/>
  <c r="I34" i="2" s="1"/>
  <c r="K17" i="2"/>
  <c r="F16" i="2"/>
  <c r="E20" i="2" l="1"/>
  <c r="E38" i="2"/>
  <c r="F35" i="2"/>
  <c r="H35" i="2" s="1"/>
  <c r="G16" i="2"/>
  <c r="G35" i="2" s="1"/>
  <c r="I35" i="2" s="1"/>
  <c r="K18" i="2"/>
  <c r="F17" i="2"/>
  <c r="E21" i="2" l="1"/>
  <c r="E40" i="2" s="1"/>
  <c r="E39" i="2"/>
  <c r="F36" i="2"/>
  <c r="H36" i="2" s="1"/>
  <c r="G17" i="2"/>
  <c r="G36" i="2" s="1"/>
  <c r="I36" i="2" s="1"/>
  <c r="K19" i="2"/>
  <c r="F18" i="2"/>
  <c r="F37" i="2" l="1"/>
  <c r="H37" i="2" s="1"/>
  <c r="G18" i="2"/>
  <c r="G37" i="2" s="1"/>
  <c r="I37" i="2" s="1"/>
  <c r="K20" i="2"/>
  <c r="F19" i="2"/>
  <c r="E47" i="2" l="1"/>
  <c r="G53" i="2" s="1"/>
  <c r="F56" i="2" s="1" a="1"/>
  <c r="F56" i="2" s="1"/>
  <c r="E38" i="5" s="1"/>
  <c r="F38" i="2"/>
  <c r="H38" i="2" s="1"/>
  <c r="G19" i="2"/>
  <c r="G38" i="2" s="1"/>
  <c r="I38" i="2" s="1"/>
  <c r="K21" i="2"/>
  <c r="F21" i="2" s="1"/>
  <c r="F20" i="2"/>
  <c r="D42" i="4" l="1"/>
  <c r="F60" i="2"/>
  <c r="F39" i="2"/>
  <c r="H39" i="2" s="1"/>
  <c r="G20" i="2"/>
  <c r="G39" i="2" s="1"/>
  <c r="I39" i="2" s="1"/>
  <c r="F40" i="2"/>
  <c r="H40" i="2" s="1"/>
  <c r="G21" i="2"/>
  <c r="G40" i="2" s="1"/>
  <c r="I40" i="2" s="1"/>
  <c r="E41" i="5"/>
  <c r="E43" i="5"/>
  <c r="D45" i="4" l="1"/>
  <c r="E45" i="5" s="1"/>
  <c r="D4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<sst xmlns="http://schemas.openxmlformats.org/spreadsheetml/2006/main" count="109" uniqueCount="77">
  <si>
    <t>Zeit t [s]</t>
  </si>
  <si>
    <t>Delta t [s]</t>
  </si>
  <si>
    <t>Delta f[1/s]</t>
  </si>
  <si>
    <t>Frequenz f [1/s]</t>
  </si>
  <si>
    <t>Frequenz f [1/min]</t>
  </si>
  <si>
    <t>Delta f [1/min]</t>
  </si>
  <si>
    <t>Dämpfungskonstante [1/s]:</t>
  </si>
  <si>
    <t>Delta [1/s]:</t>
  </si>
  <si>
    <t>Halbwertszeit t_0,5 [s]</t>
  </si>
  <si>
    <t>Delta t_0,5 [s]</t>
  </si>
  <si>
    <t>Messung</t>
  </si>
  <si>
    <t>omega_A [1/s]</t>
  </si>
  <si>
    <t>omega_E [1/s]</t>
  </si>
  <si>
    <t>omega quer [1/s]</t>
  </si>
  <si>
    <t>Delta omega quer  [1/s]</t>
  </si>
  <si>
    <t>Präzessionsdauer T_P [s]</t>
  </si>
  <si>
    <t>f_A [1/min]</t>
  </si>
  <si>
    <t>Delta f_A [1/min]</t>
  </si>
  <si>
    <t>f_E [1/min]</t>
  </si>
  <si>
    <t>Delta f_E</t>
  </si>
  <si>
    <t>Delta T_P [s]</t>
  </si>
  <si>
    <t>Delta omega_A [1/s]</t>
  </si>
  <si>
    <t>Delta omega_E [1/s]</t>
  </si>
  <si>
    <t>delta [1/s]</t>
  </si>
  <si>
    <t>Delta delta [1/s]</t>
  </si>
  <si>
    <t>1 Gewicht</t>
  </si>
  <si>
    <t>2 Gewichte</t>
  </si>
  <si>
    <t>1 Gewichte</t>
  </si>
  <si>
    <t>s_i [s^2]</t>
  </si>
  <si>
    <t>Delta s_i [s^2]</t>
  </si>
  <si>
    <t>0,15 m</t>
  </si>
  <si>
    <t>0,2 m</t>
  </si>
  <si>
    <t>Delta l_i [m]</t>
  </si>
  <si>
    <t>l_i [m]</t>
  </si>
  <si>
    <t>Ortsfaktor Erde g [m/s^2]</t>
  </si>
  <si>
    <t>I_z quer [kgm^2]:</t>
  </si>
  <si>
    <t>Delta I_z quer [kgm^2]:</t>
  </si>
  <si>
    <t>I_literatur [kgm^2]:</t>
  </si>
  <si>
    <t>Radius [m]:</t>
  </si>
  <si>
    <t>Masse Gewichte m_G [kg]</t>
  </si>
  <si>
    <t>Masse Kugel m_k [kg]</t>
  </si>
  <si>
    <t>I_z_i [kgm^2]</t>
  </si>
  <si>
    <t>Delta I_z_i [kgm^2]</t>
  </si>
  <si>
    <t>10*Omega [s]</t>
  </si>
  <si>
    <t>Delta 10*Omega [s]</t>
  </si>
  <si>
    <t>Omega [s]</t>
  </si>
  <si>
    <t>Delta Omega [s]</t>
  </si>
  <si>
    <t>omega_Omega [1/s]</t>
  </si>
  <si>
    <t>Delta omega_Omega [1/s]</t>
  </si>
  <si>
    <t>q</t>
  </si>
  <si>
    <t>Delta q</t>
  </si>
  <si>
    <t>I_z</t>
  </si>
  <si>
    <t>Delta I_z</t>
  </si>
  <si>
    <t>I_x</t>
  </si>
  <si>
    <t>Delta I_x</t>
  </si>
  <si>
    <t>omega_f [1/s]</t>
  </si>
  <si>
    <t>Delta omega_f [1/s]</t>
  </si>
  <si>
    <t>sigma I</t>
  </si>
  <si>
    <t>Delta f [1/s]</t>
  </si>
  <si>
    <t>Nutationsfrequenz f_n [1/min]</t>
  </si>
  <si>
    <t>Delta f_n [1/min]</t>
  </si>
  <si>
    <t>Nutationsfrequenz f_n [1/s]</t>
  </si>
  <si>
    <t>Delta f_n [1/s]</t>
  </si>
  <si>
    <t>delta q</t>
  </si>
  <si>
    <t>delta I_z</t>
  </si>
  <si>
    <t>sigma I_x</t>
  </si>
  <si>
    <t>Sigma_I_z</t>
  </si>
  <si>
    <t>Skript</t>
  </si>
  <si>
    <t>Aus Graphen zu Bestimmen</t>
  </si>
  <si>
    <t>Selber angeben</t>
  </si>
  <si>
    <t>Skriptwerte</t>
  </si>
  <si>
    <t>bezieht sich auf 2 Gew.</t>
  </si>
  <si>
    <t>aus Graphen neu berechnen lassen</t>
  </si>
  <si>
    <t>Messungen</t>
  </si>
  <si>
    <t>und neu errechnen lassen</t>
  </si>
  <si>
    <t>Aus Graphen ablesen und neu errechnen!</t>
  </si>
  <si>
    <t>Graph!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</si>
</sst>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6" borderId="6" xfId="0" applyFill="1" applyBorder="1"/>
    <xf numFmtId="0" fontId="0" fillId="2" borderId="7" xfId="0" applyFill="1" applyBorder="1"/>
    <xf numFmtId="0" fontId="0" fillId="6" borderId="7" xfId="0" applyFill="1" applyBorder="1"/>
    <xf numFmtId="0" fontId="0" fillId="0" borderId="1" xfId="0" applyBorder="1"/>
    <xf numFmtId="0" fontId="0" fillId="0" borderId="0" xfId="0" applyBorder="1"/>
    <xf numFmtId="0" fontId="0" fillId="9" borderId="5" xfId="0" applyFill="1" applyBorder="1"/>
    <xf numFmtId="0" fontId="0" fillId="10" borderId="5" xfId="0" applyFill="1" applyBorder="1"/>
    <xf numFmtId="0" fontId="0" fillId="9" borderId="3" xfId="0" applyFill="1" applyBorder="1"/>
    <xf numFmtId="0" fontId="0" fillId="10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8" borderId="6" xfId="0" applyFill="1" applyBorder="1"/>
    <xf numFmtId="0" fontId="0" fillId="8" borderId="7" xfId="0" applyFill="1" applyBorder="1"/>
    <xf numFmtId="0" fontId="0" fillId="0" borderId="0" xfId="0" applyFill="1"/>
    <xf numFmtId="0" fontId="0" fillId="2" borderId="5" xfId="0" applyFill="1" applyBorder="1"/>
    <xf numFmtId="0" fontId="0" fillId="0" borderId="6" xfId="0" applyFill="1" applyBorder="1"/>
    <xf numFmtId="0" fontId="0" fillId="0" borderId="8" xfId="0" applyBorder="1"/>
    <xf numFmtId="0" fontId="0" fillId="0" borderId="0" xfId="0" applyFill="1" applyBorder="1"/>
    <xf numFmtId="0" fontId="0" fillId="2" borderId="0" xfId="0" applyFill="1" applyBorder="1"/>
    <xf numFmtId="0" fontId="0" fillId="0" borderId="7" xfId="0" applyFill="1" applyBorder="1"/>
    <xf numFmtId="0" fontId="0" fillId="0" borderId="5" xfId="0" applyFill="1" applyBorder="1"/>
    <xf numFmtId="0" fontId="0" fillId="2" borderId="9" xfId="0" applyFill="1" applyBorder="1"/>
    <xf numFmtId="0" fontId="0" fillId="0" borderId="0" xfId="0" applyAlignment="1"/>
    <xf numFmtId="0" fontId="0" fillId="3" borderId="5" xfId="0" applyFill="1" applyBorder="1"/>
    <xf numFmtId="0" fontId="0" fillId="0" borderId="11" xfId="0" applyBorder="1"/>
    <xf numFmtId="0" fontId="0" fillId="2" borderId="2" xfId="0" applyFill="1" applyBorder="1"/>
    <xf numFmtId="0" fontId="0" fillId="2" borderId="11" xfId="0" applyFill="1" applyBorder="1"/>
    <xf numFmtId="0" fontId="0" fillId="8" borderId="5" xfId="0" applyFill="1" applyBorder="1"/>
    <xf numFmtId="0" fontId="0" fillId="7" borderId="5" xfId="0" applyFill="1" applyBorder="1"/>
    <xf numFmtId="0" fontId="0" fillId="3" borderId="6" xfId="0" applyFill="1" applyBorder="1"/>
    <xf numFmtId="0" fontId="0" fillId="11" borderId="7" xfId="0" applyFill="1" applyBorder="1"/>
    <xf numFmtId="0" fontId="0" fillId="11" borderId="3" xfId="0" applyFill="1" applyBorder="1"/>
    <xf numFmtId="0" fontId="0" fillId="5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8" borderId="3" xfId="0" applyFill="1" applyBorder="1"/>
    <xf numFmtId="0" fontId="0" fillId="0" borderId="10" xfId="0" applyBorder="1"/>
    <xf numFmtId="0" fontId="0" fillId="2" borderId="12" xfId="0" applyFill="1" applyBorder="1"/>
    <xf numFmtId="0" fontId="0" fillId="3" borderId="0" xfId="0" applyFill="1" applyBorder="1"/>
    <xf numFmtId="0" fontId="0" fillId="3" borderId="7" xfId="0" applyFill="1" applyBorder="1"/>
    <xf numFmtId="0" fontId="0" fillId="5" borderId="6" xfId="0" applyFill="1" applyBorder="1"/>
    <xf numFmtId="0" fontId="0" fillId="5" borderId="0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0" xfId="0" applyFill="1" applyBorder="1"/>
    <xf numFmtId="0" fontId="0" fillId="7" borderId="11" xfId="0" applyFill="1" applyBorder="1"/>
    <xf numFmtId="0" fontId="0" fillId="0" borderId="1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Frequenz über Zeit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4.4253062117235342E-2"/>
                  <c:y val="-0.160786672499270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q = 10,561/s e</a:t>
                    </a:r>
                    <a:r>
                      <a:rPr lang="en-US" baseline="30000"/>
                      <a:t>-7E-04s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Dämpfungskonstante!$E$6:$K$6</c:f>
                <c:numCache>
                  <c:formatCode>General</c:formatCode>
                  <c:ptCount val="7"/>
                </c:numCache>
              </c:numRef>
            </c:plus>
            <c:minus>
              <c:numRef>
                <c:f>Dämpfungskonstante!$E$6:$K$6</c:f>
                <c:numCache>
                  <c:formatCode>General</c:formatCode>
                  <c:ptCount val="7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Dämpfungskonstante!$E$10:$K$10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Dämpfungskonstante!$E$10:$K$10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Dämpfungskonstante!$E$5:$K$5</c:f>
              <c:numCache>
                <c:formatCode>General</c:formatCode>
                <c:ptCount val="7"/>
              </c:numCache>
            </c:numRef>
          </c:xVal>
          <c:yVal>
            <c:numRef>
              <c:f>Dämpfungskonstante!$E$9:$K$9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9B-445D-962B-9C8183D3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774319"/>
        <c:axId val="2002773903"/>
      </c:scatterChart>
      <c:valAx>
        <c:axId val="2002774319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02773903"/>
        <c:crosses val="autoZero"/>
        <c:crossBetween val="midCat"/>
      </c:valAx>
      <c:valAx>
        <c:axId val="2002773903"/>
        <c:scaling>
          <c:logBase val="10"/>
          <c:orientation val="minMax"/>
          <c:max val="13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[1/s]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0277431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15cm; 1 Gewicht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5"/>
            <c:backward val="10"/>
            <c:intercept val="0"/>
            <c:dispRSqr val="0"/>
            <c:dispEq val="1"/>
            <c:trendlineLbl>
              <c:layout>
                <c:manualLayout>
                  <c:x val="0.11973684777350743"/>
                  <c:y val="-9.1237077103297338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s_2 = 1,9188 s^2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Präzession!$I$25:$I$28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Präzession!$I$25:$I$28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Präzession!$I$6</c:f>
                <c:numCache>
                  <c:formatCode>General</c:formatCode>
                  <c:ptCount val="1"/>
                </c:numCache>
              </c:numRef>
            </c:plus>
            <c:minus>
              <c:numRef>
                <c:f>Präzession!$I$6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Präzession!$H$25:$H$28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Präzession!$H$6:$H$9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6-4E6E-BCB6-B3EB6442BFD4}"/>
            </c:ext>
          </c:extLst>
        </c:ser>
        <c:ser>
          <c:idx val="1"/>
          <c:order val="1"/>
          <c:tx>
            <c:v>20cm; 1 Gewicht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5"/>
            <c:backward val="10"/>
            <c:intercept val="0"/>
            <c:dispRSqr val="0"/>
            <c:dispEq val="1"/>
            <c:trendlineLbl>
              <c:layout>
                <c:manualLayout>
                  <c:x val="0.12844554559048957"/>
                  <c:y val="-2.646029439506216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s_2 = 1,4402 s^2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Präzession!$I$29:$I$32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Präzession!$I$29:$I$32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Präzession!$I$6</c:f>
                <c:numCache>
                  <c:formatCode>General</c:formatCode>
                  <c:ptCount val="1"/>
                </c:numCache>
              </c:numRef>
            </c:plus>
            <c:minus>
              <c:numRef>
                <c:f>Präzession!$I$7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Präzession!$H$29:$H$32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Präzession!$H$10:$H$13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26-4E6E-BCB6-B3EB6442BFD4}"/>
            </c:ext>
          </c:extLst>
        </c:ser>
        <c:ser>
          <c:idx val="2"/>
          <c:order val="2"/>
          <c:tx>
            <c:v>15cm; 2 Gewichte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3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forward val="5"/>
            <c:backward val="10"/>
            <c:intercept val="0"/>
            <c:dispRSqr val="0"/>
            <c:dispEq val="1"/>
            <c:trendlineLbl>
              <c:layout>
                <c:manualLayout>
                  <c:x val="0.10457760751981028"/>
                  <c:y val="-3.185793127766346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s_3 = 0,9492 s^2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Präzession!$I$33:$I$36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Präzession!$I$33:$I$36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Präzession!$I$6</c:f>
                <c:numCache>
                  <c:formatCode>General</c:formatCode>
                  <c:ptCount val="1"/>
                </c:numCache>
              </c:numRef>
            </c:plus>
            <c:minus>
              <c:numRef>
                <c:f>Präzession!$I$6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Präzession!$H$33:$H$36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Präzession!$H$14:$H$17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26-4E6E-BCB6-B3EB6442BFD4}"/>
            </c:ext>
          </c:extLst>
        </c:ser>
        <c:ser>
          <c:idx val="3"/>
          <c:order val="3"/>
          <c:tx>
            <c:v>20cm; 2 Gewichte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forward val="5"/>
            <c:backward val="10"/>
            <c:intercept val="0"/>
            <c:dispRSqr val="0"/>
            <c:dispEq val="1"/>
            <c:trendlineLbl>
              <c:layout>
                <c:manualLayout>
                  <c:x val="6.5329755303503725E-2"/>
                  <c:y val="5.302544717733043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s_4 = 0,7156 s^2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Präzession!$I$37:$I$40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Präzession!$I$37:$I$40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Präzession!$I$6</c:f>
                <c:numCache>
                  <c:formatCode>General</c:formatCode>
                  <c:ptCount val="1"/>
                </c:numCache>
              </c:numRef>
            </c:plus>
            <c:minus>
              <c:numRef>
                <c:f>Präzession!$I$6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Präzession!$H$37:$H$40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Präzession!$H$18:$H$21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26-4E6E-BCB6-B3EB6442B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398255"/>
        <c:axId val="2002176831"/>
      </c:scatterChart>
      <c:valAx>
        <c:axId val="208939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omega</a:t>
                </a:r>
                <a:r>
                  <a:rPr lang="en-GB" baseline="0"/>
                  <a:t> [1/s]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9897089258559348"/>
              <c:y val="0.91446742476539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02176831"/>
        <c:crosses val="autoZero"/>
        <c:crossBetween val="midCat"/>
      </c:valAx>
      <c:valAx>
        <c:axId val="200217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T_P</a:t>
                </a:r>
                <a:r>
                  <a:rPr lang="en-US" baseline="0"/>
                  <a:t>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8939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forward val="3"/>
            <c:backward val="1"/>
            <c:dispRSqr val="0"/>
            <c:dispEq val="1"/>
            <c:trendlineLbl>
              <c:layout>
                <c:manualLayout>
                  <c:x val="0.11964619422572179"/>
                  <c:y val="-3.378244386118401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q = 0,064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'4'!$D$14:$M$14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'4'!$D$14:$M$14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'4'!$D$20:$M$20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'4'!$D$20:$M$20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'4'!$D$13:$M$13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'4'!$D$19:$M$19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0D-4463-B7E1-AC796983D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138256"/>
        <c:axId val="1092137008"/>
      </c:scatterChart>
      <c:valAx>
        <c:axId val="109213825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omega_f [1/s]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92137008"/>
        <c:crosses val="autoZero"/>
        <c:crossBetween val="midCat"/>
      </c:valAx>
      <c:valAx>
        <c:axId val="1092137008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omega_Omega</a:t>
                </a:r>
                <a:r>
                  <a:rPr lang="en-GB" baseline="0"/>
                  <a:t> [1/s]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9213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Nutation!$E$12:$N$12</c:f>
              <c:strCach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1"/>
            <c:trendlineLbl>
              <c:layout>
                <c:manualLayout>
                  <c:x val="0.11892432195975502"/>
                  <c:y val="8.63156167979002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q = 0,4435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Nutation!$E$13:$N$13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Nutation!$E$13:$N$13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Nutation!$E$15:$N$15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Nutation!$E$15:$N$15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Nutation!$E$12:$N$12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Nutation!$E$14:$N$14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F1-4902-8FC3-0A8EF6D96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326096"/>
        <c:axId val="1095279536"/>
      </c:scatterChart>
      <c:valAx>
        <c:axId val="1096326096"/>
        <c:scaling>
          <c:orientation val="minMax"/>
          <c:max val="18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</a:t>
                </a:r>
                <a:r>
                  <a:rPr lang="en-GB" baseline="0"/>
                  <a:t> [1/s]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95279536"/>
        <c:crosses val="autoZero"/>
        <c:crossBetween val="midCat"/>
      </c:valAx>
      <c:valAx>
        <c:axId val="1095279536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f_n</a:t>
                </a:r>
                <a:r>
                  <a:rPr lang="en-GB" baseline="0"/>
                  <a:t> [1/s]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9632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166687</xdr:rowOff>
    </xdr:from>
    <xdr:to>
      <xdr:col>10</xdr:col>
      <xdr:colOff>85725</xdr:colOff>
      <xdr:row>27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7BCBAF-45A6-4A43-9E44-1729E78BC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4761</xdr:colOff>
      <xdr:row>3</xdr:row>
      <xdr:rowOff>123825</xdr:rowOff>
    </xdr:from>
    <xdr:to>
      <xdr:col>17</xdr:col>
      <xdr:colOff>495300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EB87B7-428A-4D2A-B162-E045F35F6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</xdr:colOff>
      <xdr:row>21</xdr:row>
      <xdr:rowOff>33337</xdr:rowOff>
    </xdr:from>
    <xdr:to>
      <xdr:col>10</xdr:col>
      <xdr:colOff>357187</xdr:colOff>
      <xdr:row>35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7A2F24-AB26-4AB3-B16E-4D52E4200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309562</xdr:colOff>
      <xdr:row>16</xdr:row>
      <xdr:rowOff>52387</xdr:rowOff>
    </xdr:from>
    <xdr:to>
      <xdr:col>8</xdr:col>
      <xdr:colOff>347662</xdr:colOff>
      <xdr:row>30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03877-EEA6-41C3-A8A3-265618254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0EEE-09BB-45FF-A33D-FE54189D81AB}">
  <dimension ref="C5:K33"/>
  <sheetViews>
    <sheetView tabSelected="1" workbookViewId="0">
      <selection activeCell="C24" sqref="C24"/>
    </sheetView>
  </sheetViews>
  <sheetFormatPr defaultRowHeight="15" x14ac:dyDescent="0.25"/>
  <cols>
    <col min="3" max="3" width="33.42578125" customWidth="1"/>
    <col min="4" max="4" width="24.7109375" customWidth="1"/>
    <col min="5" max="5" width="12" bestFit="1" customWidth="1"/>
  </cols>
  <sheetData>
    <row r="5" spans="3:11" x14ac:dyDescent="0.25">
      <c r="C5" t="s">
        <v>73</v>
      </c>
      <c r="D5" s="35" t="s">
        <v>0</v>
      </c>
      <c r="E5" s="46"/>
      <c r="F5" s="46"/>
      <c r="G5" s="46"/>
      <c r="H5" s="46"/>
      <c r="I5" s="46"/>
      <c r="J5" s="46"/>
      <c r="K5" s="34"/>
    </row>
    <row r="6" spans="3:11" x14ac:dyDescent="0.25">
      <c r="D6" s="48" t="s">
        <v>1</v>
      </c>
      <c r="E6" s="43"/>
      <c r="F6" s="43"/>
      <c r="G6" s="43"/>
      <c r="H6" s="43"/>
      <c r="I6" s="43"/>
      <c r="J6" s="43"/>
      <c r="K6" s="42"/>
    </row>
    <row r="7" spans="3:11" x14ac:dyDescent="0.25">
      <c r="C7" t="s">
        <v>73</v>
      </c>
      <c r="D7" s="8" t="s">
        <v>4</v>
      </c>
      <c r="E7" s="27"/>
      <c r="F7" s="27"/>
      <c r="G7" s="27"/>
      <c r="H7" s="27"/>
      <c r="I7" s="27"/>
      <c r="J7" s="27"/>
      <c r="K7" s="23"/>
    </row>
    <row r="8" spans="3:11" x14ac:dyDescent="0.25">
      <c r="D8" s="48" t="s">
        <v>5</v>
      </c>
      <c r="E8" s="43"/>
      <c r="F8" s="43"/>
      <c r="G8" s="43"/>
      <c r="H8" s="43"/>
      <c r="I8" s="43"/>
      <c r="J8" s="43"/>
      <c r="K8" s="42"/>
    </row>
    <row r="9" spans="3:11" x14ac:dyDescent="0.25">
      <c r="D9" s="49" t="s">
        <v>3</v>
      </c>
      <c r="E9" s="50">
        <f>E7/60</f>
        <v>0</v>
      </c>
      <c r="F9" s="50">
        <f t="shared" ref="F9:K9" si="0">F7/60</f>
        <v>0</v>
      </c>
      <c r="G9" s="50">
        <f t="shared" si="0"/>
        <v>0</v>
      </c>
      <c r="H9" s="50">
        <f t="shared" si="0"/>
        <v>0</v>
      </c>
      <c r="I9" s="50">
        <f t="shared" si="0"/>
        <v>0</v>
      </c>
      <c r="J9" s="50">
        <f t="shared" si="0"/>
        <v>0</v>
      </c>
      <c r="K9" s="41">
        <f t="shared" si="0"/>
        <v>0</v>
      </c>
    </row>
    <row r="10" spans="3:11" x14ac:dyDescent="0.25">
      <c r="D10" s="51" t="s">
        <v>2</v>
      </c>
      <c r="E10" s="52">
        <f>E8/60</f>
        <v>0</v>
      </c>
      <c r="F10" s="52">
        <f t="shared" ref="F10:K10" si="1">F8/60</f>
        <v>0</v>
      </c>
      <c r="G10" s="52">
        <f t="shared" si="1"/>
        <v>0</v>
      </c>
      <c r="H10" s="52">
        <f t="shared" si="1"/>
        <v>0</v>
      </c>
      <c r="I10" s="52">
        <f t="shared" si="1"/>
        <v>0</v>
      </c>
      <c r="J10" s="52">
        <f t="shared" si="1"/>
        <v>0</v>
      </c>
      <c r="K10" s="53">
        <f t="shared" si="1"/>
        <v>0</v>
      </c>
    </row>
    <row r="30" spans="3:5" x14ac:dyDescent="0.25">
      <c r="C30" t="s">
        <v>72</v>
      </c>
      <c r="D30" s="33" t="s">
        <v>6</v>
      </c>
      <c r="E30" s="34"/>
    </row>
    <row r="31" spans="3:5" x14ac:dyDescent="0.25">
      <c r="D31" s="6" t="s">
        <v>7</v>
      </c>
      <c r="E31" s="5" t="e">
        <f>((LOG(E9+E10)-(LOG(K9-K10)))/(K5-E5))+E30</f>
        <v>#NUM!</v>
      </c>
    </row>
    <row r="32" spans="3:5" x14ac:dyDescent="0.25">
      <c r="D32" s="6" t="s">
        <v>8</v>
      </c>
      <c r="E32" s="5" t="e">
        <f>LN(2)/E30</f>
        <v>#DIV/0!</v>
      </c>
    </row>
    <row r="33" spans="4:5" x14ac:dyDescent="0.25">
      <c r="D33" s="7" t="s">
        <v>9</v>
      </c>
      <c r="E33" s="3" t="e">
        <f>E32*E31/E30</f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3B8F-DD4A-4315-9E46-011DCC2DC421}">
  <dimension ref="C2:L60"/>
  <sheetViews>
    <sheetView workbookViewId="0">
      <selection activeCell="K36" sqref="K36"/>
    </sheetView>
  </sheetViews>
  <sheetFormatPr defaultRowHeight="15" x14ac:dyDescent="0.25"/>
  <cols>
    <col min="3" max="3" width="25" customWidth="1"/>
    <col min="4" max="4" width="24.28515625" customWidth="1"/>
    <col min="5" max="5" width="23" customWidth="1"/>
    <col min="6" max="6" width="14.28515625" customWidth="1"/>
    <col min="7" max="7" width="19" customWidth="1"/>
    <col min="8" max="8" width="22.85546875" customWidth="1"/>
    <col min="9" max="9" width="22.5703125" customWidth="1"/>
    <col min="10" max="10" width="13.140625" customWidth="1"/>
    <col min="11" max="11" width="11.7109375" customWidth="1"/>
    <col min="12" max="12" width="16.5703125" customWidth="1"/>
    <col min="13" max="13" width="11.7109375" customWidth="1"/>
    <col min="14" max="14" width="16.7109375" customWidth="1"/>
  </cols>
  <sheetData>
    <row r="2" spans="3:12" x14ac:dyDescent="0.25">
      <c r="D2" t="s">
        <v>10</v>
      </c>
      <c r="H2" t="s">
        <v>10</v>
      </c>
    </row>
    <row r="4" spans="3:12" x14ac:dyDescent="0.25">
      <c r="C4" s="33" t="s">
        <v>10</v>
      </c>
      <c r="D4" s="33" t="s">
        <v>16</v>
      </c>
      <c r="E4" s="33" t="s">
        <v>17</v>
      </c>
      <c r="F4" s="33" t="s">
        <v>18</v>
      </c>
      <c r="G4" s="33" t="s">
        <v>19</v>
      </c>
      <c r="H4" s="33" t="s">
        <v>15</v>
      </c>
      <c r="I4" s="33" t="s">
        <v>20</v>
      </c>
      <c r="K4" t="s">
        <v>23</v>
      </c>
      <c r="L4" t="s">
        <v>24</v>
      </c>
    </row>
    <row r="5" spans="3:12" x14ac:dyDescent="0.25">
      <c r="C5" s="7"/>
      <c r="D5" s="7"/>
      <c r="E5" s="7"/>
      <c r="F5" s="7"/>
      <c r="G5" s="7"/>
      <c r="H5" s="7"/>
      <c r="I5" s="7"/>
      <c r="J5" s="12"/>
      <c r="K5" s="13"/>
      <c r="L5" s="13"/>
    </row>
    <row r="6" spans="3:12" x14ac:dyDescent="0.25">
      <c r="C6" s="33">
        <v>1</v>
      </c>
      <c r="D6" s="8"/>
      <c r="E6" s="8"/>
      <c r="F6" s="6">
        <f>D6*EXP(-K6*H6)</f>
        <v>0</v>
      </c>
      <c r="G6" s="6" t="e">
        <f>F6*SQRT((E6/D6)^2+(H6*L6)^2+(I6*K6)^2)</f>
        <v>#DIV/0!</v>
      </c>
      <c r="H6" s="9"/>
      <c r="I6" s="8"/>
      <c r="K6">
        <f>Dämpfungskonstante!E30</f>
        <v>0</v>
      </c>
      <c r="L6" t="e">
        <f>Dämpfungskonstante!E31</f>
        <v>#NUM!</v>
      </c>
    </row>
    <row r="7" spans="3:12" x14ac:dyDescent="0.25">
      <c r="C7" s="12" t="s">
        <v>30</v>
      </c>
      <c r="D7" s="8"/>
      <c r="E7" s="6">
        <f>E6</f>
        <v>0</v>
      </c>
      <c r="F7" s="6">
        <f t="shared" ref="F7:F21" si="0">D7*EXP(-K7*H7)</f>
        <v>0</v>
      </c>
      <c r="G7" s="6" t="e">
        <f t="shared" ref="G7:G21" si="1">F7*SQRT((E7/D7)^2+(H7*L7)^2+(I7*K7)^2)</f>
        <v>#DIV/0!</v>
      </c>
      <c r="H7" s="9"/>
      <c r="I7" s="6">
        <f>I6</f>
        <v>0</v>
      </c>
      <c r="K7">
        <f>K6</f>
        <v>0</v>
      </c>
      <c r="L7" t="e">
        <f>L6</f>
        <v>#NUM!</v>
      </c>
    </row>
    <row r="8" spans="3:12" x14ac:dyDescent="0.25">
      <c r="C8" s="12" t="s">
        <v>25</v>
      </c>
      <c r="D8" s="8"/>
      <c r="E8" s="6">
        <f t="shared" ref="E8:E21" si="2">E7</f>
        <v>0</v>
      </c>
      <c r="F8" s="6">
        <f t="shared" si="0"/>
        <v>0</v>
      </c>
      <c r="G8" s="6" t="e">
        <f t="shared" si="1"/>
        <v>#DIV/0!</v>
      </c>
      <c r="H8" s="9"/>
      <c r="I8" s="6">
        <f t="shared" ref="I8:I21" si="3">I7</f>
        <v>0</v>
      </c>
      <c r="K8">
        <f t="shared" ref="K8:K21" si="4">K7</f>
        <v>0</v>
      </c>
      <c r="L8" t="e">
        <f t="shared" ref="L8:L21" si="5">L7</f>
        <v>#NUM!</v>
      </c>
    </row>
    <row r="9" spans="3:12" x14ac:dyDescent="0.25">
      <c r="C9" s="7"/>
      <c r="D9" s="10"/>
      <c r="E9" s="7">
        <f t="shared" si="2"/>
        <v>0</v>
      </c>
      <c r="F9" s="7">
        <f t="shared" si="0"/>
        <v>0</v>
      </c>
      <c r="G9" s="7" t="e">
        <f t="shared" si="1"/>
        <v>#DIV/0!</v>
      </c>
      <c r="H9" s="11"/>
      <c r="I9" s="7">
        <f t="shared" si="3"/>
        <v>0</v>
      </c>
      <c r="K9">
        <f t="shared" si="4"/>
        <v>0</v>
      </c>
      <c r="L9" t="e">
        <f t="shared" si="5"/>
        <v>#NUM!</v>
      </c>
    </row>
    <row r="10" spans="3:12" x14ac:dyDescent="0.25">
      <c r="C10" s="12">
        <v>2</v>
      </c>
      <c r="D10" s="8"/>
      <c r="E10" s="6">
        <f t="shared" si="2"/>
        <v>0</v>
      </c>
      <c r="F10" s="6">
        <f t="shared" si="0"/>
        <v>0</v>
      </c>
      <c r="G10" s="6" t="e">
        <f t="shared" si="1"/>
        <v>#DIV/0!</v>
      </c>
      <c r="H10" s="8"/>
      <c r="I10" s="6">
        <f t="shared" si="3"/>
        <v>0</v>
      </c>
      <c r="K10">
        <f t="shared" si="4"/>
        <v>0</v>
      </c>
      <c r="L10" t="e">
        <f t="shared" si="5"/>
        <v>#NUM!</v>
      </c>
    </row>
    <row r="11" spans="3:12" x14ac:dyDescent="0.25">
      <c r="C11" s="12" t="s">
        <v>31</v>
      </c>
      <c r="D11" s="8"/>
      <c r="E11" s="6">
        <f t="shared" si="2"/>
        <v>0</v>
      </c>
      <c r="F11" s="6">
        <f t="shared" si="0"/>
        <v>0</v>
      </c>
      <c r="G11" s="6" t="e">
        <f t="shared" si="1"/>
        <v>#DIV/0!</v>
      </c>
      <c r="H11" s="8"/>
      <c r="I11" s="6">
        <f t="shared" si="3"/>
        <v>0</v>
      </c>
      <c r="K11">
        <f t="shared" si="4"/>
        <v>0</v>
      </c>
      <c r="L11" t="e">
        <f t="shared" si="5"/>
        <v>#NUM!</v>
      </c>
    </row>
    <row r="12" spans="3:12" x14ac:dyDescent="0.25">
      <c r="C12" s="12" t="s">
        <v>27</v>
      </c>
      <c r="D12" s="8"/>
      <c r="E12" s="6">
        <f t="shared" si="2"/>
        <v>0</v>
      </c>
      <c r="F12" s="6">
        <f t="shared" si="0"/>
        <v>0</v>
      </c>
      <c r="G12" s="6" t="e">
        <f t="shared" si="1"/>
        <v>#DIV/0!</v>
      </c>
      <c r="H12" s="8"/>
      <c r="I12" s="6">
        <f t="shared" si="3"/>
        <v>0</v>
      </c>
      <c r="K12">
        <f t="shared" si="4"/>
        <v>0</v>
      </c>
      <c r="L12" t="e">
        <f t="shared" si="5"/>
        <v>#NUM!</v>
      </c>
    </row>
    <row r="13" spans="3:12" x14ac:dyDescent="0.25">
      <c r="C13" s="7"/>
      <c r="D13" s="10"/>
      <c r="E13" s="7">
        <f t="shared" si="2"/>
        <v>0</v>
      </c>
      <c r="F13" s="7">
        <f t="shared" si="0"/>
        <v>0</v>
      </c>
      <c r="G13" s="7" t="e">
        <f t="shared" si="1"/>
        <v>#DIV/0!</v>
      </c>
      <c r="H13" s="10"/>
      <c r="I13" s="7">
        <f t="shared" si="3"/>
        <v>0</v>
      </c>
      <c r="K13">
        <f t="shared" si="4"/>
        <v>0</v>
      </c>
      <c r="L13" t="e">
        <f t="shared" si="5"/>
        <v>#NUM!</v>
      </c>
    </row>
    <row r="14" spans="3:12" x14ac:dyDescent="0.25">
      <c r="C14" s="12">
        <v>3</v>
      </c>
      <c r="D14" s="8"/>
      <c r="E14" s="6">
        <f t="shared" si="2"/>
        <v>0</v>
      </c>
      <c r="F14" s="6">
        <f t="shared" si="0"/>
        <v>0</v>
      </c>
      <c r="G14" s="6" t="e">
        <f t="shared" si="1"/>
        <v>#DIV/0!</v>
      </c>
      <c r="H14" s="9"/>
      <c r="I14" s="6">
        <f t="shared" si="3"/>
        <v>0</v>
      </c>
      <c r="K14">
        <f t="shared" si="4"/>
        <v>0</v>
      </c>
      <c r="L14" t="e">
        <f t="shared" si="5"/>
        <v>#NUM!</v>
      </c>
    </row>
    <row r="15" spans="3:12" x14ac:dyDescent="0.25">
      <c r="C15" s="12" t="s">
        <v>30</v>
      </c>
      <c r="D15" s="8"/>
      <c r="E15" s="6">
        <f t="shared" si="2"/>
        <v>0</v>
      </c>
      <c r="F15" s="6">
        <f t="shared" si="0"/>
        <v>0</v>
      </c>
      <c r="G15" s="6" t="e">
        <f t="shared" si="1"/>
        <v>#DIV/0!</v>
      </c>
      <c r="H15" s="9"/>
      <c r="I15" s="6">
        <f t="shared" si="3"/>
        <v>0</v>
      </c>
      <c r="K15">
        <f t="shared" si="4"/>
        <v>0</v>
      </c>
      <c r="L15" t="e">
        <f t="shared" si="5"/>
        <v>#NUM!</v>
      </c>
    </row>
    <row r="16" spans="3:12" x14ac:dyDescent="0.25">
      <c r="C16" s="12" t="s">
        <v>26</v>
      </c>
      <c r="D16" s="8"/>
      <c r="E16" s="6">
        <f t="shared" si="2"/>
        <v>0</v>
      </c>
      <c r="F16" s="6">
        <f t="shared" si="0"/>
        <v>0</v>
      </c>
      <c r="G16" s="6" t="e">
        <f t="shared" si="1"/>
        <v>#DIV/0!</v>
      </c>
      <c r="H16" s="9"/>
      <c r="I16" s="6">
        <f t="shared" si="3"/>
        <v>0</v>
      </c>
      <c r="K16">
        <f t="shared" si="4"/>
        <v>0</v>
      </c>
      <c r="L16" t="e">
        <f t="shared" si="5"/>
        <v>#NUM!</v>
      </c>
    </row>
    <row r="17" spans="3:12" x14ac:dyDescent="0.25">
      <c r="C17" s="7"/>
      <c r="D17" s="10"/>
      <c r="E17" s="7">
        <f t="shared" si="2"/>
        <v>0</v>
      </c>
      <c r="F17" s="7">
        <f t="shared" si="0"/>
        <v>0</v>
      </c>
      <c r="G17" s="7" t="e">
        <f t="shared" si="1"/>
        <v>#DIV/0!</v>
      </c>
      <c r="H17" s="11"/>
      <c r="I17" s="7">
        <f t="shared" si="3"/>
        <v>0</v>
      </c>
      <c r="K17">
        <f t="shared" si="4"/>
        <v>0</v>
      </c>
      <c r="L17" t="e">
        <f t="shared" si="5"/>
        <v>#NUM!</v>
      </c>
    </row>
    <row r="18" spans="3:12" x14ac:dyDescent="0.25">
      <c r="C18" s="12">
        <v>4</v>
      </c>
      <c r="D18" s="8"/>
      <c r="E18" s="6">
        <f t="shared" si="2"/>
        <v>0</v>
      </c>
      <c r="F18" s="6">
        <f t="shared" si="0"/>
        <v>0</v>
      </c>
      <c r="G18" s="6" t="e">
        <f t="shared" si="1"/>
        <v>#DIV/0!</v>
      </c>
      <c r="H18" s="8"/>
      <c r="I18" s="6">
        <f t="shared" si="3"/>
        <v>0</v>
      </c>
      <c r="K18">
        <f t="shared" si="4"/>
        <v>0</v>
      </c>
      <c r="L18" t="e">
        <f t="shared" si="5"/>
        <v>#NUM!</v>
      </c>
    </row>
    <row r="19" spans="3:12" x14ac:dyDescent="0.25">
      <c r="C19" s="12" t="s">
        <v>31</v>
      </c>
      <c r="D19" s="8"/>
      <c r="E19" s="6">
        <f t="shared" si="2"/>
        <v>0</v>
      </c>
      <c r="F19" s="6">
        <f t="shared" si="0"/>
        <v>0</v>
      </c>
      <c r="G19" s="6" t="e">
        <f>F19*SQRT((E19/D19)^2+(H19*L19)^2+(I19*K19)^2)</f>
        <v>#DIV/0!</v>
      </c>
      <c r="H19" s="8"/>
      <c r="I19" s="6">
        <f t="shared" si="3"/>
        <v>0</v>
      </c>
      <c r="K19">
        <f t="shared" si="4"/>
        <v>0</v>
      </c>
      <c r="L19" t="e">
        <f t="shared" si="5"/>
        <v>#NUM!</v>
      </c>
    </row>
    <row r="20" spans="3:12" x14ac:dyDescent="0.25">
      <c r="C20" s="12" t="s">
        <v>26</v>
      </c>
      <c r="D20" s="8"/>
      <c r="E20" s="6">
        <f t="shared" si="2"/>
        <v>0</v>
      </c>
      <c r="F20" s="6">
        <f t="shared" si="0"/>
        <v>0</v>
      </c>
      <c r="G20" s="6" t="e">
        <f t="shared" si="1"/>
        <v>#DIV/0!</v>
      </c>
      <c r="H20" s="8"/>
      <c r="I20" s="6">
        <f t="shared" si="3"/>
        <v>0</v>
      </c>
      <c r="K20">
        <f t="shared" si="4"/>
        <v>0</v>
      </c>
      <c r="L20" t="e">
        <f t="shared" si="5"/>
        <v>#NUM!</v>
      </c>
    </row>
    <row r="21" spans="3:12" x14ac:dyDescent="0.25">
      <c r="C21" s="7"/>
      <c r="D21" s="10"/>
      <c r="E21" s="7">
        <f t="shared" si="2"/>
        <v>0</v>
      </c>
      <c r="F21" s="7">
        <f t="shared" si="0"/>
        <v>0</v>
      </c>
      <c r="G21" s="7" t="e">
        <f t="shared" si="1"/>
        <v>#DIV/0!</v>
      </c>
      <c r="H21" s="10"/>
      <c r="I21" s="7">
        <f t="shared" si="3"/>
        <v>0</v>
      </c>
      <c r="K21">
        <f t="shared" si="4"/>
        <v>0</v>
      </c>
      <c r="L21" t="e">
        <f t="shared" si="5"/>
        <v>#NUM!</v>
      </c>
    </row>
    <row r="23" spans="3:12" x14ac:dyDescent="0.25">
      <c r="C23" s="33" t="s">
        <v>10</v>
      </c>
      <c r="D23" s="2" t="s">
        <v>11</v>
      </c>
      <c r="E23" s="2" t="s">
        <v>21</v>
      </c>
      <c r="F23" s="2" t="s">
        <v>12</v>
      </c>
      <c r="G23" s="2" t="s">
        <v>22</v>
      </c>
      <c r="H23" s="2" t="s">
        <v>13</v>
      </c>
      <c r="I23" s="33" t="s">
        <v>14</v>
      </c>
    </row>
    <row r="24" spans="3:12" x14ac:dyDescent="0.25">
      <c r="C24" s="7"/>
      <c r="D24" s="3"/>
      <c r="E24" s="3"/>
      <c r="F24" s="3"/>
      <c r="G24" s="3"/>
      <c r="H24" s="3"/>
      <c r="I24" s="7"/>
    </row>
    <row r="25" spans="3:12" x14ac:dyDescent="0.25">
      <c r="C25" s="6">
        <v>1</v>
      </c>
      <c r="D25" s="5">
        <f>2*PI()*D6/60</f>
        <v>0</v>
      </c>
      <c r="E25" s="5">
        <f t="shared" ref="E25:G25" si="6">2*PI()*E6/60</f>
        <v>0</v>
      </c>
      <c r="F25" s="5">
        <f t="shared" si="6"/>
        <v>0</v>
      </c>
      <c r="G25" s="5" t="e">
        <f t="shared" si="6"/>
        <v>#DIV/0!</v>
      </c>
      <c r="H25" s="14">
        <f>(D25+F25)/2</f>
        <v>0</v>
      </c>
      <c r="I25" s="18" t="e">
        <f>SQRT((E25/2)^2+(G25/2)^2)</f>
        <v>#DIV/0!</v>
      </c>
    </row>
    <row r="26" spans="3:12" x14ac:dyDescent="0.25">
      <c r="C26" s="6" t="s">
        <v>30</v>
      </c>
      <c r="D26" s="5">
        <f t="shared" ref="D26:G40" si="7">2*PI()*D7/60</f>
        <v>0</v>
      </c>
      <c r="E26" s="5">
        <f t="shared" si="7"/>
        <v>0</v>
      </c>
      <c r="F26" s="5">
        <f t="shared" si="7"/>
        <v>0</v>
      </c>
      <c r="G26" s="5" t="e">
        <f t="shared" si="7"/>
        <v>#DIV/0!</v>
      </c>
      <c r="H26" s="14">
        <f t="shared" ref="H26:H40" si="8">(D26+F26)/2</f>
        <v>0</v>
      </c>
      <c r="I26" s="18" t="e">
        <f t="shared" ref="I26:I40" si="9">SQRT((E26/2)^2+(G26/2)^2)</f>
        <v>#DIV/0!</v>
      </c>
    </row>
    <row r="27" spans="3:12" x14ac:dyDescent="0.25">
      <c r="C27" s="6" t="s">
        <v>25</v>
      </c>
      <c r="D27" s="5">
        <f t="shared" si="7"/>
        <v>0</v>
      </c>
      <c r="E27" s="5">
        <f t="shared" si="7"/>
        <v>0</v>
      </c>
      <c r="F27" s="5">
        <f t="shared" si="7"/>
        <v>0</v>
      </c>
      <c r="G27" s="5" t="e">
        <f t="shared" si="7"/>
        <v>#DIV/0!</v>
      </c>
      <c r="H27" s="14">
        <f t="shared" si="8"/>
        <v>0</v>
      </c>
      <c r="I27" s="18" t="e">
        <f t="shared" si="9"/>
        <v>#DIV/0!</v>
      </c>
    </row>
    <row r="28" spans="3:12" x14ac:dyDescent="0.25">
      <c r="C28" s="7"/>
      <c r="D28" s="7">
        <f t="shared" si="7"/>
        <v>0</v>
      </c>
      <c r="E28" s="3">
        <f t="shared" si="7"/>
        <v>0</v>
      </c>
      <c r="F28" s="3">
        <f t="shared" si="7"/>
        <v>0</v>
      </c>
      <c r="G28" s="3" t="e">
        <f t="shared" si="7"/>
        <v>#DIV/0!</v>
      </c>
      <c r="H28" s="16">
        <f t="shared" si="8"/>
        <v>0</v>
      </c>
      <c r="I28" s="19" t="e">
        <f t="shared" si="9"/>
        <v>#DIV/0!</v>
      </c>
    </row>
    <row r="29" spans="3:12" x14ac:dyDescent="0.25">
      <c r="C29" s="6">
        <v>2</v>
      </c>
      <c r="D29" s="5">
        <f t="shared" si="7"/>
        <v>0</v>
      </c>
      <c r="E29" s="5">
        <f t="shared" si="7"/>
        <v>0</v>
      </c>
      <c r="F29" s="5">
        <f t="shared" si="7"/>
        <v>0</v>
      </c>
      <c r="G29" s="5" t="e">
        <f t="shared" si="7"/>
        <v>#DIV/0!</v>
      </c>
      <c r="H29" s="15">
        <f t="shared" si="8"/>
        <v>0</v>
      </c>
      <c r="I29" s="20" t="e">
        <f t="shared" si="9"/>
        <v>#DIV/0!</v>
      </c>
    </row>
    <row r="30" spans="3:12" x14ac:dyDescent="0.25">
      <c r="C30" s="6" t="s">
        <v>31</v>
      </c>
      <c r="D30" s="5">
        <f t="shared" si="7"/>
        <v>0</v>
      </c>
      <c r="E30" s="5">
        <f t="shared" si="7"/>
        <v>0</v>
      </c>
      <c r="F30" s="5">
        <f t="shared" si="7"/>
        <v>0</v>
      </c>
      <c r="G30" s="5" t="e">
        <f t="shared" si="7"/>
        <v>#DIV/0!</v>
      </c>
      <c r="H30" s="15">
        <f t="shared" si="8"/>
        <v>0</v>
      </c>
      <c r="I30" s="20" t="e">
        <f t="shared" si="9"/>
        <v>#DIV/0!</v>
      </c>
    </row>
    <row r="31" spans="3:12" x14ac:dyDescent="0.25">
      <c r="C31" s="6" t="s">
        <v>27</v>
      </c>
      <c r="D31" s="5">
        <f t="shared" si="7"/>
        <v>0</v>
      </c>
      <c r="E31" s="5">
        <f t="shared" si="7"/>
        <v>0</v>
      </c>
      <c r="F31" s="5">
        <f t="shared" si="7"/>
        <v>0</v>
      </c>
      <c r="G31" s="5" t="e">
        <f t="shared" si="7"/>
        <v>#DIV/0!</v>
      </c>
      <c r="H31" s="15">
        <f t="shared" si="8"/>
        <v>0</v>
      </c>
      <c r="I31" s="20" t="e">
        <f t="shared" si="9"/>
        <v>#DIV/0!</v>
      </c>
    </row>
    <row r="32" spans="3:12" x14ac:dyDescent="0.25">
      <c r="C32" s="7"/>
      <c r="D32" s="7">
        <f t="shared" si="7"/>
        <v>0</v>
      </c>
      <c r="E32" s="3">
        <f t="shared" si="7"/>
        <v>0</v>
      </c>
      <c r="F32" s="3">
        <f t="shared" si="7"/>
        <v>0</v>
      </c>
      <c r="G32" s="3" t="e">
        <f t="shared" si="7"/>
        <v>#DIV/0!</v>
      </c>
      <c r="H32" s="17">
        <f t="shared" si="8"/>
        <v>0</v>
      </c>
      <c r="I32" s="21" t="e">
        <f t="shared" si="9"/>
        <v>#DIV/0!</v>
      </c>
    </row>
    <row r="33" spans="3:10" x14ac:dyDescent="0.25">
      <c r="C33" s="6">
        <v>3</v>
      </c>
      <c r="D33" s="5">
        <f t="shared" si="7"/>
        <v>0</v>
      </c>
      <c r="E33" s="5">
        <f t="shared" si="7"/>
        <v>0</v>
      </c>
      <c r="F33" s="5">
        <f t="shared" si="7"/>
        <v>0</v>
      </c>
      <c r="G33" s="5" t="e">
        <f t="shared" si="7"/>
        <v>#DIV/0!</v>
      </c>
      <c r="H33" s="14">
        <f t="shared" si="8"/>
        <v>0</v>
      </c>
      <c r="I33" s="18" t="e">
        <f t="shared" si="9"/>
        <v>#DIV/0!</v>
      </c>
    </row>
    <row r="34" spans="3:10" x14ac:dyDescent="0.25">
      <c r="C34" s="6" t="s">
        <v>30</v>
      </c>
      <c r="D34" s="5">
        <f t="shared" si="7"/>
        <v>0</v>
      </c>
      <c r="E34" s="5">
        <f t="shared" si="7"/>
        <v>0</v>
      </c>
      <c r="F34" s="5">
        <f t="shared" si="7"/>
        <v>0</v>
      </c>
      <c r="G34" s="5" t="e">
        <f t="shared" si="7"/>
        <v>#DIV/0!</v>
      </c>
      <c r="H34" s="14">
        <f t="shared" si="8"/>
        <v>0</v>
      </c>
      <c r="I34" s="18" t="e">
        <f t="shared" si="9"/>
        <v>#DIV/0!</v>
      </c>
    </row>
    <row r="35" spans="3:10" x14ac:dyDescent="0.25">
      <c r="C35" s="6" t="s">
        <v>26</v>
      </c>
      <c r="D35" s="5">
        <f t="shared" si="7"/>
        <v>0</v>
      </c>
      <c r="E35" s="5">
        <f t="shared" si="7"/>
        <v>0</v>
      </c>
      <c r="F35" s="5">
        <f t="shared" si="7"/>
        <v>0</v>
      </c>
      <c r="G35" s="5" t="e">
        <f t="shared" si="7"/>
        <v>#DIV/0!</v>
      </c>
      <c r="H35" s="14">
        <f t="shared" si="8"/>
        <v>0</v>
      </c>
      <c r="I35" s="18" t="e">
        <f t="shared" si="9"/>
        <v>#DIV/0!</v>
      </c>
    </row>
    <row r="36" spans="3:10" x14ac:dyDescent="0.25">
      <c r="C36" s="7"/>
      <c r="D36" s="7">
        <f t="shared" si="7"/>
        <v>0</v>
      </c>
      <c r="E36" s="3">
        <f t="shared" si="7"/>
        <v>0</v>
      </c>
      <c r="F36" s="3">
        <f t="shared" si="7"/>
        <v>0</v>
      </c>
      <c r="G36" s="3" t="e">
        <f t="shared" si="7"/>
        <v>#DIV/0!</v>
      </c>
      <c r="H36" s="16">
        <f t="shared" si="8"/>
        <v>0</v>
      </c>
      <c r="I36" s="19" t="e">
        <f t="shared" si="9"/>
        <v>#DIV/0!</v>
      </c>
    </row>
    <row r="37" spans="3:10" x14ac:dyDescent="0.25">
      <c r="C37" s="6">
        <v>4</v>
      </c>
      <c r="D37" s="5">
        <f t="shared" si="7"/>
        <v>0</v>
      </c>
      <c r="E37" s="5">
        <f t="shared" si="7"/>
        <v>0</v>
      </c>
      <c r="F37" s="5">
        <f t="shared" si="7"/>
        <v>0</v>
      </c>
      <c r="G37" s="5" t="e">
        <f t="shared" si="7"/>
        <v>#DIV/0!</v>
      </c>
      <c r="H37" s="15">
        <f t="shared" si="8"/>
        <v>0</v>
      </c>
      <c r="I37" s="20" t="e">
        <f t="shared" si="9"/>
        <v>#DIV/0!</v>
      </c>
    </row>
    <row r="38" spans="3:10" x14ac:dyDescent="0.25">
      <c r="C38" s="6" t="s">
        <v>31</v>
      </c>
      <c r="D38" s="5">
        <f t="shared" si="7"/>
        <v>0</v>
      </c>
      <c r="E38" s="5">
        <f t="shared" si="7"/>
        <v>0</v>
      </c>
      <c r="F38" s="5">
        <f t="shared" si="7"/>
        <v>0</v>
      </c>
      <c r="G38" s="5" t="e">
        <f t="shared" si="7"/>
        <v>#DIV/0!</v>
      </c>
      <c r="H38" s="15">
        <f t="shared" si="8"/>
        <v>0</v>
      </c>
      <c r="I38" s="20" t="e">
        <f t="shared" si="9"/>
        <v>#DIV/0!</v>
      </c>
    </row>
    <row r="39" spans="3:10" x14ac:dyDescent="0.25">
      <c r="C39" s="6" t="s">
        <v>26</v>
      </c>
      <c r="D39" s="5">
        <f t="shared" si="7"/>
        <v>0</v>
      </c>
      <c r="E39" s="5">
        <f t="shared" si="7"/>
        <v>0</v>
      </c>
      <c r="F39" s="5">
        <f t="shared" si="7"/>
        <v>0</v>
      </c>
      <c r="G39" s="5" t="e">
        <f t="shared" si="7"/>
        <v>#DIV/0!</v>
      </c>
      <c r="H39" s="15">
        <f t="shared" si="8"/>
        <v>0</v>
      </c>
      <c r="I39" s="20" t="e">
        <f t="shared" si="9"/>
        <v>#DIV/0!</v>
      </c>
    </row>
    <row r="40" spans="3:10" x14ac:dyDescent="0.25">
      <c r="C40" s="7"/>
      <c r="D40" s="7">
        <f t="shared" si="7"/>
        <v>0</v>
      </c>
      <c r="E40" s="3">
        <f t="shared" si="7"/>
        <v>0</v>
      </c>
      <c r="F40" s="3">
        <f t="shared" si="7"/>
        <v>0</v>
      </c>
      <c r="G40" s="3" t="e">
        <f t="shared" si="7"/>
        <v>#DIV/0!</v>
      </c>
      <c r="H40" s="17">
        <f t="shared" si="8"/>
        <v>0</v>
      </c>
      <c r="I40" s="21" t="e">
        <f t="shared" si="9"/>
        <v>#DIV/0!</v>
      </c>
    </row>
    <row r="43" spans="3:10" x14ac:dyDescent="0.25">
      <c r="C43" s="5"/>
      <c r="D43" s="45" t="s">
        <v>28</v>
      </c>
      <c r="E43" s="45" t="s">
        <v>29</v>
      </c>
      <c r="F43" s="45" t="s">
        <v>33</v>
      </c>
      <c r="G43" s="56" t="s">
        <v>32</v>
      </c>
      <c r="H43" s="12"/>
    </row>
    <row r="44" spans="3:10" x14ac:dyDescent="0.25">
      <c r="C44" s="5" t="s">
        <v>68</v>
      </c>
      <c r="D44" s="8"/>
      <c r="E44" s="6" t="e">
        <f>(H6+I6)/(H25-I25)-D44</f>
        <v>#DIV/0!</v>
      </c>
      <c r="F44" s="6">
        <v>0.15</v>
      </c>
      <c r="G44" s="1"/>
      <c r="H44" s="57" t="s">
        <v>69</v>
      </c>
    </row>
    <row r="45" spans="3:10" x14ac:dyDescent="0.25">
      <c r="C45" s="5" t="s">
        <v>74</v>
      </c>
      <c r="D45" s="8"/>
      <c r="E45" s="6" t="e">
        <f>(H10+I10)/(H29-I29)-D45</f>
        <v>#DIV/0!</v>
      </c>
      <c r="F45" s="6">
        <v>0.2</v>
      </c>
      <c r="G45" s="8"/>
    </row>
    <row r="46" spans="3:10" x14ac:dyDescent="0.25">
      <c r="C46" s="5"/>
      <c r="D46" s="8"/>
      <c r="E46" s="6" t="e">
        <f>(H14+I14)/(H33-I33)-D46</f>
        <v>#DIV/0!</v>
      </c>
      <c r="F46" s="6">
        <v>0.15</v>
      </c>
      <c r="G46" s="8"/>
    </row>
    <row r="47" spans="3:10" x14ac:dyDescent="0.25">
      <c r="C47" s="5"/>
      <c r="D47" s="10"/>
      <c r="E47" s="7" t="e">
        <f>(H18+I18)/(H37-I37)-D47</f>
        <v>#DIV/0!</v>
      </c>
      <c r="F47" s="7">
        <v>0.2</v>
      </c>
      <c r="G47" s="10"/>
    </row>
    <row r="48" spans="3:10" x14ac:dyDescent="0.25">
      <c r="F48" s="13"/>
      <c r="G48" s="13"/>
      <c r="H48" s="13"/>
      <c r="I48" s="31"/>
      <c r="J48" s="31"/>
    </row>
    <row r="49" spans="3:7" x14ac:dyDescent="0.25">
      <c r="C49" s="5"/>
      <c r="D49" s="45" t="s">
        <v>39</v>
      </c>
      <c r="E49" s="45" t="s">
        <v>34</v>
      </c>
      <c r="F49" s="45" t="s">
        <v>41</v>
      </c>
      <c r="G49" s="45" t="s">
        <v>42</v>
      </c>
    </row>
    <row r="50" spans="3:7" x14ac:dyDescent="0.25">
      <c r="C50" s="5" t="s">
        <v>67</v>
      </c>
      <c r="D50" s="1">
        <v>9.8499999999999994E-3</v>
      </c>
      <c r="E50" s="24">
        <v>9.81</v>
      </c>
      <c r="F50" s="6">
        <f>D50*E50*F44*D44/(2*PI())</f>
        <v>0</v>
      </c>
      <c r="G50" s="6" t="e">
        <f>F50*SQRT((G44/F44)^2+(E44/D44)^2)</f>
        <v>#DIV/0!</v>
      </c>
    </row>
    <row r="51" spans="3:7" x14ac:dyDescent="0.25">
      <c r="C51" s="5"/>
      <c r="D51" s="1">
        <v>9.8499999999999994E-3</v>
      </c>
      <c r="E51" s="24">
        <v>9.81</v>
      </c>
      <c r="F51" s="6">
        <f t="shared" ref="F51:F53" si="10">D51*E51*F45*D45/(2*PI())</f>
        <v>0</v>
      </c>
      <c r="G51" s="6" t="e">
        <f>F51*SQRT((G45/F45)^2+(E45/D45)^2)</f>
        <v>#DIV/0!</v>
      </c>
    </row>
    <row r="52" spans="3:7" x14ac:dyDescent="0.25">
      <c r="C52" s="5" t="s">
        <v>71</v>
      </c>
      <c r="D52" s="1">
        <f>2*0.00985</f>
        <v>1.9699999999999999E-2</v>
      </c>
      <c r="E52" s="24">
        <v>9.81</v>
      </c>
      <c r="F52" s="6">
        <f t="shared" si="10"/>
        <v>0</v>
      </c>
      <c r="G52" s="6" t="e">
        <f>F52*SQRT((G46/F46)^2+(E46/D46)^2)</f>
        <v>#DIV/0!</v>
      </c>
    </row>
    <row r="53" spans="3:7" x14ac:dyDescent="0.25">
      <c r="C53" s="5"/>
      <c r="D53" s="30">
        <f>2*0.00985</f>
        <v>1.9699999999999999E-2</v>
      </c>
      <c r="E53" s="28">
        <v>9.81</v>
      </c>
      <c r="F53" s="7">
        <f t="shared" si="10"/>
        <v>0</v>
      </c>
      <c r="G53" s="7" t="e">
        <f>F53*SQRT((G47/F47)^2+(E47/D47)^2)</f>
        <v>#DIV/0!</v>
      </c>
    </row>
    <row r="55" spans="3:7" x14ac:dyDescent="0.25">
      <c r="E55" s="33" t="s">
        <v>35</v>
      </c>
      <c r="F55" s="55">
        <f>SUM(F50:F53)*0.25</f>
        <v>0</v>
      </c>
    </row>
    <row r="56" spans="3:7" x14ac:dyDescent="0.25">
      <c r="E56" s="7" t="s">
        <v>36</v>
      </c>
      <c r="F56" s="44" t="e" cm="1">
        <f t="array" ref="F56">0.25*SQRT(SUM(G50:G53^2))</f>
        <v>#DIV/0!</v>
      </c>
    </row>
    <row r="57" spans="3:7" x14ac:dyDescent="0.25">
      <c r="D57" s="26"/>
      <c r="E57" s="45" t="s">
        <v>37</v>
      </c>
      <c r="F57" s="25">
        <f>0.4*F59*F58^2</f>
        <v>4.2983139840000002E-3</v>
      </c>
    </row>
    <row r="58" spans="3:7" x14ac:dyDescent="0.25">
      <c r="D58" s="26"/>
      <c r="E58" s="6" t="s">
        <v>38</v>
      </c>
      <c r="F58" s="23">
        <v>5.0799999999999998E-2</v>
      </c>
      <c r="G58" t="s">
        <v>70</v>
      </c>
    </row>
    <row r="59" spans="3:7" x14ac:dyDescent="0.25">
      <c r="D59" s="26"/>
      <c r="E59" s="7" t="s">
        <v>40</v>
      </c>
      <c r="F59" s="10">
        <v>4.1639999999999997</v>
      </c>
    </row>
    <row r="60" spans="3:7" x14ac:dyDescent="0.25">
      <c r="D60" s="22"/>
      <c r="E60" s="54" t="s">
        <v>66</v>
      </c>
      <c r="F60" s="45" t="e">
        <f>(F55-F57)/F56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713F-67AB-46BE-9357-4E437CD8335A}">
  <dimension ref="G28:M48"/>
  <sheetViews>
    <sheetView workbookViewId="0">
      <selection activeCell="K29" sqref="K29"/>
    </sheetView>
  </sheetViews>
  <sheetFormatPr defaultRowHeight="15" x14ac:dyDescent="0.25"/>
  <cols>
    <col min="9" max="9" width="9.140625" customWidth="1"/>
  </cols>
  <sheetData>
    <row r="28" spans="7:12" x14ac:dyDescent="0.25">
      <c r="G28" s="26"/>
      <c r="H28" s="26"/>
      <c r="I28" s="26"/>
      <c r="J28" s="26"/>
      <c r="K28" s="26"/>
      <c r="L28" s="26"/>
    </row>
    <row r="29" spans="7:12" x14ac:dyDescent="0.25">
      <c r="G29" s="26"/>
      <c r="H29" s="26"/>
      <c r="I29" s="26"/>
      <c r="J29" s="26"/>
      <c r="K29" s="26"/>
      <c r="L29" s="26"/>
    </row>
    <row r="30" spans="7:12" x14ac:dyDescent="0.25">
      <c r="G30" s="26"/>
      <c r="H30" s="26"/>
      <c r="I30" s="26"/>
      <c r="J30" s="26"/>
      <c r="K30" s="26"/>
      <c r="L30" s="26"/>
    </row>
    <row r="31" spans="7:12" x14ac:dyDescent="0.25">
      <c r="G31" s="26"/>
      <c r="H31" s="26"/>
      <c r="I31" s="26"/>
      <c r="J31" s="26"/>
      <c r="K31" s="26"/>
      <c r="L31" s="26"/>
    </row>
    <row r="32" spans="7:12" x14ac:dyDescent="0.25">
      <c r="G32" s="26"/>
      <c r="H32" s="26"/>
      <c r="I32" s="26"/>
      <c r="J32" s="26"/>
      <c r="K32" s="26"/>
      <c r="L32" s="26"/>
    </row>
    <row r="33" spans="7:13" x14ac:dyDescent="0.25">
      <c r="G33" s="26"/>
      <c r="H33" s="26"/>
      <c r="I33" s="26"/>
      <c r="J33" s="26"/>
      <c r="K33" s="26"/>
      <c r="L33" s="26"/>
      <c r="M33" s="26"/>
    </row>
    <row r="34" spans="7:13" x14ac:dyDescent="0.25">
      <c r="G34" s="26"/>
      <c r="H34" s="26"/>
      <c r="I34" s="26"/>
      <c r="J34" s="26"/>
      <c r="K34" s="26"/>
      <c r="L34" s="26"/>
      <c r="M34" s="26"/>
    </row>
    <row r="35" spans="7:13" x14ac:dyDescent="0.25">
      <c r="G35" s="26"/>
      <c r="H35" s="26"/>
      <c r="I35" s="26"/>
      <c r="J35" s="26"/>
      <c r="K35" s="26"/>
      <c r="L35" s="26"/>
      <c r="M35" s="26"/>
    </row>
    <row r="36" spans="7:13" x14ac:dyDescent="0.25">
      <c r="G36" s="26"/>
      <c r="H36" s="26"/>
      <c r="I36" s="26"/>
      <c r="J36" s="26"/>
      <c r="K36" s="26"/>
      <c r="L36" s="26"/>
      <c r="M36" s="26"/>
    </row>
    <row r="37" spans="7:13" x14ac:dyDescent="0.25">
      <c r="G37" s="26"/>
      <c r="H37" s="26"/>
      <c r="I37" s="26"/>
      <c r="J37" s="26"/>
      <c r="K37" s="26"/>
      <c r="L37" s="26"/>
      <c r="M37" s="26"/>
    </row>
    <row r="38" spans="7:13" x14ac:dyDescent="0.25">
      <c r="G38" s="26"/>
      <c r="H38" s="26"/>
      <c r="I38" s="26"/>
      <c r="J38" s="26"/>
      <c r="K38" s="26"/>
      <c r="L38" s="26"/>
      <c r="M38" s="26"/>
    </row>
    <row r="39" spans="7:13" x14ac:dyDescent="0.25">
      <c r="G39" s="26"/>
      <c r="H39" s="26"/>
      <c r="I39" s="26"/>
      <c r="J39" s="26"/>
      <c r="K39" s="26"/>
      <c r="L39" s="26"/>
      <c r="M39" s="26"/>
    </row>
    <row r="40" spans="7:13" x14ac:dyDescent="0.25">
      <c r="G40" s="26"/>
      <c r="H40" s="26"/>
      <c r="I40" s="26"/>
      <c r="J40" s="26"/>
      <c r="K40" s="26"/>
      <c r="L40" s="26"/>
      <c r="M40" s="26"/>
    </row>
    <row r="41" spans="7:13" x14ac:dyDescent="0.25">
      <c r="G41" s="26"/>
      <c r="H41" s="26"/>
      <c r="I41" s="26"/>
      <c r="J41" s="26"/>
      <c r="K41" s="26"/>
      <c r="L41" s="26"/>
      <c r="M41" s="26"/>
    </row>
    <row r="42" spans="7:13" x14ac:dyDescent="0.25">
      <c r="G42" s="26"/>
      <c r="H42" s="26"/>
      <c r="I42" s="26"/>
      <c r="J42" s="26"/>
      <c r="K42" s="26"/>
      <c r="L42" s="26"/>
      <c r="M42" s="26"/>
    </row>
    <row r="43" spans="7:13" x14ac:dyDescent="0.25">
      <c r="G43" s="26"/>
      <c r="H43" s="26"/>
      <c r="I43" s="26"/>
      <c r="J43" s="26"/>
      <c r="K43" s="26"/>
      <c r="L43" s="26"/>
      <c r="M43" s="26"/>
    </row>
    <row r="44" spans="7:13" x14ac:dyDescent="0.25">
      <c r="G44" s="26"/>
      <c r="H44" s="26"/>
      <c r="I44" s="26"/>
      <c r="J44" s="26"/>
      <c r="K44" s="26"/>
      <c r="L44" s="26"/>
      <c r="M44" s="26"/>
    </row>
    <row r="45" spans="7:13" x14ac:dyDescent="0.25">
      <c r="G45" s="26"/>
      <c r="H45" s="26"/>
      <c r="I45" s="26"/>
      <c r="J45" s="26"/>
      <c r="K45" s="26"/>
      <c r="L45" s="26"/>
      <c r="M45" s="26"/>
    </row>
    <row r="46" spans="7:13" x14ac:dyDescent="0.25">
      <c r="L46" s="26"/>
      <c r="M46" s="26"/>
    </row>
    <row r="47" spans="7:13" x14ac:dyDescent="0.25">
      <c r="L47" s="26"/>
      <c r="M47" s="26"/>
    </row>
    <row r="48" spans="7:13" x14ac:dyDescent="0.25">
      <c r="L48" s="26"/>
      <c r="M48" s="26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B8D3-48B2-4212-936A-24CF2FC3DEF3}">
  <dimension ref="A1:O47"/>
  <sheetViews>
    <sheetView topLeftCell="A7" workbookViewId="0">
      <selection activeCell="O40" sqref="O40"/>
    </sheetView>
  </sheetViews>
  <sheetFormatPr defaultRowHeight="15" x14ac:dyDescent="0.25"/>
  <cols>
    <col min="2" max="2" width="38.7109375" customWidth="1"/>
    <col min="3" max="3" width="27" customWidth="1"/>
    <col min="4" max="4" width="12" bestFit="1" customWidth="1"/>
  </cols>
  <sheetData>
    <row r="1" spans="1:15" x14ac:dyDescent="0.25">
      <c r="A1" s="26"/>
      <c r="B1" s="26"/>
      <c r="C1" s="26"/>
      <c r="D1" s="26"/>
    </row>
    <row r="2" spans="1:15" x14ac:dyDescent="0.25">
      <c r="A2" s="26"/>
      <c r="B2" s="26"/>
    </row>
    <row r="3" spans="1:15" x14ac:dyDescent="0.25">
      <c r="A3" s="26"/>
      <c r="B3" s="26"/>
    </row>
    <row r="4" spans="1:15" x14ac:dyDescent="0.25">
      <c r="A4" s="26"/>
      <c r="B4" s="26"/>
      <c r="C4" s="35" t="s">
        <v>4</v>
      </c>
      <c r="D4" s="46"/>
      <c r="E4" s="46"/>
      <c r="F4" s="46"/>
      <c r="G4" s="46"/>
      <c r="H4" s="46"/>
      <c r="I4" s="46"/>
      <c r="J4" s="46"/>
      <c r="K4" s="46"/>
      <c r="L4" s="46"/>
      <c r="M4" s="34"/>
      <c r="O4" t="s">
        <v>10</v>
      </c>
    </row>
    <row r="5" spans="1:15" x14ac:dyDescent="0.25">
      <c r="A5" s="26"/>
      <c r="B5" s="26"/>
      <c r="C5" s="38" t="s">
        <v>5</v>
      </c>
      <c r="D5" s="47"/>
      <c r="E5" s="47"/>
      <c r="F5" s="47"/>
      <c r="G5" s="47"/>
      <c r="H5" s="47"/>
      <c r="I5" s="47"/>
      <c r="J5" s="47"/>
      <c r="K5" s="47"/>
      <c r="L5" s="47"/>
      <c r="M5" s="32"/>
    </row>
    <row r="6" spans="1:15" x14ac:dyDescent="0.25">
      <c r="A6" s="26"/>
      <c r="B6" s="26"/>
      <c r="C6" s="6"/>
      <c r="D6" s="13"/>
      <c r="E6" s="13"/>
      <c r="F6" s="13"/>
      <c r="G6" s="13"/>
      <c r="H6" s="13"/>
      <c r="I6" s="13"/>
      <c r="J6" s="13"/>
      <c r="K6" s="13"/>
      <c r="L6" s="13"/>
      <c r="M6" s="5"/>
    </row>
    <row r="7" spans="1:15" x14ac:dyDescent="0.25">
      <c r="A7" s="26"/>
      <c r="B7" s="26"/>
      <c r="C7" s="8" t="s">
        <v>43</v>
      </c>
      <c r="D7" s="27"/>
      <c r="E7" s="27"/>
      <c r="F7" s="27"/>
      <c r="G7" s="27"/>
      <c r="H7" s="27"/>
      <c r="I7" s="27"/>
      <c r="J7" s="27"/>
      <c r="K7" s="27"/>
      <c r="L7" s="27"/>
      <c r="M7" s="23"/>
      <c r="O7" t="s">
        <v>10</v>
      </c>
    </row>
    <row r="8" spans="1:15" x14ac:dyDescent="0.25">
      <c r="A8" s="26"/>
      <c r="B8" s="26"/>
      <c r="C8" s="38" t="s">
        <v>44</v>
      </c>
      <c r="D8" s="47"/>
      <c r="E8" s="47"/>
      <c r="F8" s="47"/>
      <c r="G8" s="47"/>
      <c r="H8" s="47"/>
      <c r="I8" s="47"/>
      <c r="J8" s="47"/>
      <c r="K8" s="47"/>
      <c r="L8" s="47"/>
      <c r="M8" s="32"/>
    </row>
    <row r="9" spans="1:15" x14ac:dyDescent="0.25">
      <c r="A9" s="26"/>
      <c r="B9" s="26"/>
      <c r="C9" s="6"/>
      <c r="D9" s="13"/>
      <c r="E9" s="13"/>
      <c r="F9" s="13"/>
      <c r="G9" s="13"/>
      <c r="H9" s="13"/>
      <c r="I9" s="13"/>
      <c r="J9" s="13"/>
      <c r="K9" s="13"/>
      <c r="L9" s="13"/>
      <c r="M9" s="5"/>
    </row>
    <row r="10" spans="1:15" x14ac:dyDescent="0.25">
      <c r="A10" s="26"/>
      <c r="B10" s="26"/>
      <c r="C10" s="24" t="s">
        <v>3</v>
      </c>
      <c r="D10" s="26">
        <f t="shared" ref="D10:M10" si="0">D4/60</f>
        <v>0</v>
      </c>
      <c r="E10" s="26">
        <f t="shared" si="0"/>
        <v>0</v>
      </c>
      <c r="F10" s="26">
        <f t="shared" si="0"/>
        <v>0</v>
      </c>
      <c r="G10" s="26">
        <f t="shared" si="0"/>
        <v>0</v>
      </c>
      <c r="H10" s="26">
        <f t="shared" si="0"/>
        <v>0</v>
      </c>
      <c r="I10" s="26">
        <f t="shared" si="0"/>
        <v>0</v>
      </c>
      <c r="J10" s="26">
        <f t="shared" si="0"/>
        <v>0</v>
      </c>
      <c r="K10" s="26">
        <f t="shared" si="0"/>
        <v>0</v>
      </c>
      <c r="L10" s="26">
        <f t="shared" si="0"/>
        <v>0</v>
      </c>
      <c r="M10" s="29">
        <f t="shared" si="0"/>
        <v>0</v>
      </c>
    </row>
    <row r="11" spans="1:15" x14ac:dyDescent="0.25">
      <c r="A11" s="26"/>
      <c r="B11" s="26"/>
      <c r="C11" s="24" t="s">
        <v>58</v>
      </c>
      <c r="D11" s="26">
        <f t="shared" ref="D11:M11" si="1">D5/60</f>
        <v>0</v>
      </c>
      <c r="E11" s="26">
        <f t="shared" si="1"/>
        <v>0</v>
      </c>
      <c r="F11" s="26">
        <f t="shared" si="1"/>
        <v>0</v>
      </c>
      <c r="G11" s="26">
        <f t="shared" si="1"/>
        <v>0</v>
      </c>
      <c r="H11" s="26">
        <f t="shared" si="1"/>
        <v>0</v>
      </c>
      <c r="I11" s="26">
        <f t="shared" si="1"/>
        <v>0</v>
      </c>
      <c r="J11" s="26">
        <f t="shared" si="1"/>
        <v>0</v>
      </c>
      <c r="K11" s="26">
        <f t="shared" si="1"/>
        <v>0</v>
      </c>
      <c r="L11" s="26">
        <f t="shared" si="1"/>
        <v>0</v>
      </c>
      <c r="M11" s="29">
        <f t="shared" si="1"/>
        <v>0</v>
      </c>
    </row>
    <row r="12" spans="1:15" x14ac:dyDescent="0.25">
      <c r="A12" s="26"/>
      <c r="B12" s="26"/>
      <c r="C12" s="6"/>
      <c r="D12" s="13"/>
      <c r="E12" s="13"/>
      <c r="F12" s="13"/>
      <c r="G12" s="13"/>
      <c r="H12" s="13"/>
      <c r="I12" s="13"/>
      <c r="J12" s="13"/>
      <c r="K12" s="13"/>
      <c r="L12" s="13"/>
      <c r="M12" s="5"/>
    </row>
    <row r="13" spans="1:15" x14ac:dyDescent="0.25">
      <c r="A13" s="26"/>
      <c r="B13" s="26"/>
      <c r="C13" s="24" t="s">
        <v>55</v>
      </c>
      <c r="D13" s="13">
        <f>2*PI()*D10</f>
        <v>0</v>
      </c>
      <c r="E13" s="13">
        <f t="shared" ref="E13:M13" si="2">2*PI()*E10</f>
        <v>0</v>
      </c>
      <c r="F13" s="13">
        <f t="shared" si="2"/>
        <v>0</v>
      </c>
      <c r="G13" s="13">
        <f t="shared" si="2"/>
        <v>0</v>
      </c>
      <c r="H13" s="13">
        <f t="shared" si="2"/>
        <v>0</v>
      </c>
      <c r="I13" s="13">
        <f t="shared" si="2"/>
        <v>0</v>
      </c>
      <c r="J13" s="13">
        <f t="shared" si="2"/>
        <v>0</v>
      </c>
      <c r="K13" s="13">
        <f t="shared" si="2"/>
        <v>0</v>
      </c>
      <c r="L13" s="13">
        <f t="shared" si="2"/>
        <v>0</v>
      </c>
      <c r="M13" s="5">
        <f t="shared" si="2"/>
        <v>0</v>
      </c>
    </row>
    <row r="14" spans="1:15" x14ac:dyDescent="0.25">
      <c r="A14" s="26"/>
      <c r="C14" s="24" t="s">
        <v>56</v>
      </c>
      <c r="D14" s="13">
        <f>2*PI()*D11</f>
        <v>0</v>
      </c>
      <c r="E14" s="13">
        <f t="shared" ref="E14:M14" si="3">2*PI()*E11</f>
        <v>0</v>
      </c>
      <c r="F14" s="13">
        <f t="shared" si="3"/>
        <v>0</v>
      </c>
      <c r="G14" s="13">
        <f t="shared" si="3"/>
        <v>0</v>
      </c>
      <c r="H14" s="13">
        <f t="shared" si="3"/>
        <v>0</v>
      </c>
      <c r="I14" s="13">
        <f t="shared" si="3"/>
        <v>0</v>
      </c>
      <c r="J14" s="13">
        <f t="shared" si="3"/>
        <v>0</v>
      </c>
      <c r="K14" s="13">
        <f t="shared" si="3"/>
        <v>0</v>
      </c>
      <c r="L14" s="13">
        <f t="shared" si="3"/>
        <v>0</v>
      </c>
      <c r="M14" s="5">
        <f t="shared" si="3"/>
        <v>0</v>
      </c>
    </row>
    <row r="15" spans="1:15" x14ac:dyDescent="0.25">
      <c r="A15" s="26"/>
      <c r="C15" s="6"/>
      <c r="D15" s="13"/>
      <c r="E15" s="13"/>
      <c r="F15" s="13"/>
      <c r="G15" s="13"/>
      <c r="H15" s="13"/>
      <c r="I15" s="13"/>
      <c r="J15" s="13"/>
      <c r="K15" s="13"/>
      <c r="L15" s="13"/>
      <c r="M15" s="5"/>
    </row>
    <row r="16" spans="1:15" x14ac:dyDescent="0.25">
      <c r="A16" s="26"/>
      <c r="C16" s="24" t="s">
        <v>45</v>
      </c>
      <c r="D16" s="26">
        <f t="shared" ref="D16:M16" si="4">D7/10</f>
        <v>0</v>
      </c>
      <c r="E16" s="26">
        <f t="shared" si="4"/>
        <v>0</v>
      </c>
      <c r="F16" s="26">
        <f t="shared" si="4"/>
        <v>0</v>
      </c>
      <c r="G16" s="26">
        <f t="shared" si="4"/>
        <v>0</v>
      </c>
      <c r="H16" s="26">
        <f t="shared" si="4"/>
        <v>0</v>
      </c>
      <c r="I16" s="26">
        <f t="shared" si="4"/>
        <v>0</v>
      </c>
      <c r="J16" s="26">
        <f t="shared" si="4"/>
        <v>0</v>
      </c>
      <c r="K16" s="26">
        <f t="shared" si="4"/>
        <v>0</v>
      </c>
      <c r="L16" s="26">
        <f t="shared" si="4"/>
        <v>0</v>
      </c>
      <c r="M16" s="29">
        <f t="shared" si="4"/>
        <v>0</v>
      </c>
    </row>
    <row r="17" spans="1:13" x14ac:dyDescent="0.25">
      <c r="A17" s="26"/>
      <c r="C17" s="24" t="s">
        <v>46</v>
      </c>
      <c r="D17" s="26">
        <f t="shared" ref="D17:M17" si="5">D8/10</f>
        <v>0</v>
      </c>
      <c r="E17" s="26">
        <f t="shared" si="5"/>
        <v>0</v>
      </c>
      <c r="F17" s="26">
        <f t="shared" si="5"/>
        <v>0</v>
      </c>
      <c r="G17" s="26">
        <f t="shared" si="5"/>
        <v>0</v>
      </c>
      <c r="H17" s="26">
        <f t="shared" si="5"/>
        <v>0</v>
      </c>
      <c r="I17" s="26">
        <f t="shared" si="5"/>
        <v>0</v>
      </c>
      <c r="J17" s="26">
        <f t="shared" si="5"/>
        <v>0</v>
      </c>
      <c r="K17" s="26">
        <f t="shared" si="5"/>
        <v>0</v>
      </c>
      <c r="L17" s="26">
        <f t="shared" si="5"/>
        <v>0</v>
      </c>
      <c r="M17" s="29">
        <f t="shared" si="5"/>
        <v>0</v>
      </c>
    </row>
    <row r="18" spans="1:13" x14ac:dyDescent="0.25">
      <c r="A18" s="26"/>
      <c r="C18" s="6"/>
      <c r="D18" s="13"/>
      <c r="E18" s="13"/>
      <c r="F18" s="13"/>
      <c r="G18" s="13"/>
      <c r="H18" s="13"/>
      <c r="I18" s="13"/>
      <c r="J18" s="13"/>
      <c r="K18" s="13"/>
      <c r="L18" s="13"/>
      <c r="M18" s="5"/>
    </row>
    <row r="19" spans="1:13" x14ac:dyDescent="0.25">
      <c r="A19" s="26"/>
      <c r="C19" s="6" t="s">
        <v>47</v>
      </c>
      <c r="D19" s="13" t="e">
        <f>2*PI()/D16</f>
        <v>#DIV/0!</v>
      </c>
      <c r="E19" s="13" t="e">
        <f t="shared" ref="E19:M19" si="6">2*PI()/E16</f>
        <v>#DIV/0!</v>
      </c>
      <c r="F19" s="13" t="e">
        <f t="shared" si="6"/>
        <v>#DIV/0!</v>
      </c>
      <c r="G19" s="13" t="e">
        <f t="shared" si="6"/>
        <v>#DIV/0!</v>
      </c>
      <c r="H19" s="13" t="e">
        <f t="shared" si="6"/>
        <v>#DIV/0!</v>
      </c>
      <c r="I19" s="13" t="e">
        <f t="shared" si="6"/>
        <v>#DIV/0!</v>
      </c>
      <c r="J19" s="13" t="e">
        <f t="shared" si="6"/>
        <v>#DIV/0!</v>
      </c>
      <c r="K19" s="13" t="e">
        <f t="shared" si="6"/>
        <v>#DIV/0!</v>
      </c>
      <c r="L19" s="13" t="e">
        <f t="shared" si="6"/>
        <v>#DIV/0!</v>
      </c>
      <c r="M19" s="5" t="e">
        <f t="shared" si="6"/>
        <v>#DIV/0!</v>
      </c>
    </row>
    <row r="20" spans="1:13" x14ac:dyDescent="0.25">
      <c r="A20" s="26"/>
      <c r="C20" s="7" t="s">
        <v>48</v>
      </c>
      <c r="D20" s="4" t="e">
        <f>D19*D17/D16</f>
        <v>#DIV/0!</v>
      </c>
      <c r="E20" s="4" t="e">
        <f t="shared" ref="E20:M20" si="7">E19*E17/E16</f>
        <v>#DIV/0!</v>
      </c>
      <c r="F20" s="4" t="e">
        <f t="shared" si="7"/>
        <v>#DIV/0!</v>
      </c>
      <c r="G20" s="4" t="e">
        <f t="shared" si="7"/>
        <v>#DIV/0!</v>
      </c>
      <c r="H20" s="4" t="e">
        <f t="shared" si="7"/>
        <v>#DIV/0!</v>
      </c>
      <c r="I20" s="4" t="e">
        <f t="shared" si="7"/>
        <v>#DIV/0!</v>
      </c>
      <c r="J20" s="4" t="e">
        <f t="shared" si="7"/>
        <v>#DIV/0!</v>
      </c>
      <c r="K20" s="4" t="e">
        <f t="shared" si="7"/>
        <v>#DIV/0!</v>
      </c>
      <c r="L20" s="4" t="e">
        <f t="shared" si="7"/>
        <v>#DIV/0!</v>
      </c>
      <c r="M20" s="3" t="e">
        <f t="shared" si="7"/>
        <v>#DIV/0!</v>
      </c>
    </row>
    <row r="38" spans="2:4" x14ac:dyDescent="0.25">
      <c r="B38" t="s">
        <v>75</v>
      </c>
      <c r="C38" s="35" t="s">
        <v>49</v>
      </c>
      <c r="D38" s="34"/>
    </row>
    <row r="39" spans="2:4" x14ac:dyDescent="0.25">
      <c r="C39" s="24" t="s">
        <v>50</v>
      </c>
      <c r="D39" s="29" t="e">
        <f>((D19+D20)-(M19-M20))/((D13-D14)-(M13+M14))-D38</f>
        <v>#DIV/0!</v>
      </c>
    </row>
    <row r="40" spans="2:4" x14ac:dyDescent="0.25">
      <c r="C40" s="6"/>
      <c r="D40" s="5"/>
    </row>
    <row r="41" spans="2:4" x14ac:dyDescent="0.25">
      <c r="C41" s="6" t="s">
        <v>51</v>
      </c>
      <c r="D41" s="5">
        <f>Präzession!F55</f>
        <v>0</v>
      </c>
    </row>
    <row r="42" spans="2:4" x14ac:dyDescent="0.25">
      <c r="C42" s="6" t="s">
        <v>52</v>
      </c>
      <c r="D42" s="5" t="e">
        <f>Präzession!F56</f>
        <v>#DIV/0!</v>
      </c>
    </row>
    <row r="43" spans="2:4" x14ac:dyDescent="0.25">
      <c r="C43" s="6"/>
      <c r="D43" s="5"/>
    </row>
    <row r="44" spans="2:4" x14ac:dyDescent="0.25">
      <c r="C44" s="18" t="s">
        <v>53</v>
      </c>
      <c r="D44" s="37" t="e">
        <f>D41/(1/D38-1)+D41</f>
        <v>#DIV/0!</v>
      </c>
    </row>
    <row r="45" spans="2:4" x14ac:dyDescent="0.25">
      <c r="C45" s="20" t="s">
        <v>54</v>
      </c>
      <c r="D45" s="36" t="e">
        <f>SQRT((D42/(D38-1))^2+(D39*D41/((D38-1)^2))^2)</f>
        <v>#DIV/0!</v>
      </c>
    </row>
    <row r="46" spans="2:4" x14ac:dyDescent="0.25">
      <c r="C46" s="6"/>
      <c r="D46" s="5"/>
    </row>
    <row r="47" spans="2:4" x14ac:dyDescent="0.25">
      <c r="C47" s="39" t="s">
        <v>57</v>
      </c>
      <c r="D47" s="40" t="e">
        <f>(D44-D41)/SQRT(D42^2+D45^2)</f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B2A3-6A38-498C-8891-C1613B510593}">
  <dimension ref="C7:P45"/>
  <sheetViews>
    <sheetView topLeftCell="A10" workbookViewId="0">
      <selection activeCell="K36" sqref="K36"/>
    </sheetView>
  </sheetViews>
  <sheetFormatPr defaultRowHeight="15" x14ac:dyDescent="0.25"/>
  <cols>
    <col min="4" max="4" width="28.5703125" customWidth="1"/>
    <col min="5" max="5" width="10" customWidth="1"/>
  </cols>
  <sheetData>
    <row r="7" spans="4:16" x14ac:dyDescent="0.25">
      <c r="D7" s="35" t="s">
        <v>4</v>
      </c>
      <c r="E7" s="46"/>
      <c r="F7" s="46"/>
      <c r="G7" s="46"/>
      <c r="H7" s="46"/>
      <c r="I7" s="46"/>
      <c r="J7" s="46"/>
      <c r="K7" s="46"/>
      <c r="L7" s="46"/>
      <c r="M7" s="46"/>
      <c r="N7" s="34"/>
      <c r="P7" t="s">
        <v>10</v>
      </c>
    </row>
    <row r="8" spans="4:16" x14ac:dyDescent="0.25">
      <c r="D8" s="38" t="s">
        <v>5</v>
      </c>
      <c r="E8" s="47"/>
      <c r="F8" s="47"/>
      <c r="G8" s="47"/>
      <c r="H8" s="47"/>
      <c r="I8" s="47"/>
      <c r="J8" s="47"/>
      <c r="K8" s="47"/>
      <c r="L8" s="47"/>
      <c r="M8" s="47"/>
      <c r="N8" s="32"/>
    </row>
    <row r="9" spans="4:16" x14ac:dyDescent="0.25">
      <c r="D9" s="8" t="s">
        <v>59</v>
      </c>
      <c r="E9" s="27"/>
      <c r="F9" s="27"/>
      <c r="G9" s="27"/>
      <c r="H9" s="27"/>
      <c r="I9" s="27"/>
      <c r="J9" s="27"/>
      <c r="K9" s="27"/>
      <c r="L9" s="27"/>
      <c r="M9" s="27"/>
      <c r="N9" s="23"/>
      <c r="P9" t="s">
        <v>10</v>
      </c>
    </row>
    <row r="10" spans="4:16" x14ac:dyDescent="0.25">
      <c r="D10" s="38" t="s">
        <v>60</v>
      </c>
      <c r="E10" s="47"/>
      <c r="F10" s="47"/>
      <c r="G10" s="47"/>
      <c r="H10" s="47"/>
      <c r="I10" s="47"/>
      <c r="J10" s="47"/>
      <c r="K10" s="47"/>
      <c r="L10" s="47"/>
      <c r="M10" s="47"/>
      <c r="N10" s="32"/>
    </row>
    <row r="11" spans="4:16" x14ac:dyDescent="0.25">
      <c r="D11" s="6"/>
      <c r="E11" s="13"/>
      <c r="F11" s="13"/>
      <c r="G11" s="13"/>
      <c r="H11" s="13"/>
      <c r="I11" s="13"/>
      <c r="J11" s="13"/>
      <c r="K11" s="13"/>
      <c r="L11" s="13"/>
      <c r="M11" s="13"/>
      <c r="N11" s="5"/>
    </row>
    <row r="12" spans="4:16" x14ac:dyDescent="0.25">
      <c r="D12" s="6" t="s">
        <v>3</v>
      </c>
      <c r="E12" s="13">
        <f>E7/60</f>
        <v>0</v>
      </c>
      <c r="F12" s="13">
        <f t="shared" ref="F12:N12" si="0">F7/60</f>
        <v>0</v>
      </c>
      <c r="G12" s="13">
        <f t="shared" si="0"/>
        <v>0</v>
      </c>
      <c r="H12" s="13">
        <f t="shared" si="0"/>
        <v>0</v>
      </c>
      <c r="I12" s="13">
        <f t="shared" si="0"/>
        <v>0</v>
      </c>
      <c r="J12" s="13">
        <f t="shared" si="0"/>
        <v>0</v>
      </c>
      <c r="K12" s="13">
        <f t="shared" si="0"/>
        <v>0</v>
      </c>
      <c r="L12" s="13">
        <f t="shared" si="0"/>
        <v>0</v>
      </c>
      <c r="M12" s="13">
        <f t="shared" si="0"/>
        <v>0</v>
      </c>
      <c r="N12" s="5">
        <f t="shared" si="0"/>
        <v>0</v>
      </c>
    </row>
    <row r="13" spans="4:16" x14ac:dyDescent="0.25">
      <c r="D13" s="6" t="s">
        <v>58</v>
      </c>
      <c r="E13" s="13">
        <f t="shared" ref="E13:N15" si="1">E8/60</f>
        <v>0</v>
      </c>
      <c r="F13" s="13">
        <f t="shared" si="1"/>
        <v>0</v>
      </c>
      <c r="G13" s="13">
        <f t="shared" si="1"/>
        <v>0</v>
      </c>
      <c r="H13" s="13">
        <f t="shared" si="1"/>
        <v>0</v>
      </c>
      <c r="I13" s="13">
        <f t="shared" si="1"/>
        <v>0</v>
      </c>
      <c r="J13" s="13">
        <f t="shared" si="1"/>
        <v>0</v>
      </c>
      <c r="K13" s="13">
        <f t="shared" si="1"/>
        <v>0</v>
      </c>
      <c r="L13" s="13">
        <f t="shared" si="1"/>
        <v>0</v>
      </c>
      <c r="M13" s="13">
        <f t="shared" si="1"/>
        <v>0</v>
      </c>
      <c r="N13" s="5">
        <f t="shared" si="1"/>
        <v>0</v>
      </c>
    </row>
    <row r="14" spans="4:16" x14ac:dyDescent="0.25">
      <c r="D14" s="6" t="s">
        <v>61</v>
      </c>
      <c r="E14" s="13">
        <f t="shared" si="1"/>
        <v>0</v>
      </c>
      <c r="F14" s="13">
        <f t="shared" si="1"/>
        <v>0</v>
      </c>
      <c r="G14" s="13">
        <f t="shared" si="1"/>
        <v>0</v>
      </c>
      <c r="H14" s="13">
        <f t="shared" si="1"/>
        <v>0</v>
      </c>
      <c r="I14" s="13">
        <f t="shared" si="1"/>
        <v>0</v>
      </c>
      <c r="J14" s="13">
        <f t="shared" si="1"/>
        <v>0</v>
      </c>
      <c r="K14" s="13">
        <f t="shared" si="1"/>
        <v>0</v>
      </c>
      <c r="L14" s="13">
        <f t="shared" si="1"/>
        <v>0</v>
      </c>
      <c r="M14" s="13">
        <f t="shared" si="1"/>
        <v>0</v>
      </c>
      <c r="N14" s="5">
        <f t="shared" si="1"/>
        <v>0</v>
      </c>
    </row>
    <row r="15" spans="4:16" x14ac:dyDescent="0.25">
      <c r="D15" s="7" t="s">
        <v>62</v>
      </c>
      <c r="E15" s="4">
        <f t="shared" si="1"/>
        <v>0</v>
      </c>
      <c r="F15" s="4">
        <f t="shared" si="1"/>
        <v>0</v>
      </c>
      <c r="G15" s="4">
        <f t="shared" si="1"/>
        <v>0</v>
      </c>
      <c r="H15" s="4">
        <f t="shared" si="1"/>
        <v>0</v>
      </c>
      <c r="I15" s="4">
        <f t="shared" si="1"/>
        <v>0</v>
      </c>
      <c r="J15" s="4">
        <f t="shared" si="1"/>
        <v>0</v>
      </c>
      <c r="K15" s="4">
        <f t="shared" si="1"/>
        <v>0</v>
      </c>
      <c r="L15" s="4">
        <f t="shared" si="1"/>
        <v>0</v>
      </c>
      <c r="M15" s="4">
        <f t="shared" si="1"/>
        <v>0</v>
      </c>
      <c r="N15" s="3">
        <f t="shared" si="1"/>
        <v>0</v>
      </c>
    </row>
    <row r="34" spans="3:5" x14ac:dyDescent="0.25">
      <c r="C34" t="s">
        <v>76</v>
      </c>
      <c r="D34" s="35" t="s">
        <v>49</v>
      </c>
      <c r="E34" s="34"/>
    </row>
    <row r="35" spans="3:5" x14ac:dyDescent="0.25">
      <c r="D35" s="6" t="s">
        <v>63</v>
      </c>
      <c r="E35" s="5" t="e">
        <f>((G14+G15)-(F14-F15))/((G12-G13)-(F12+F13))-E34</f>
        <v>#DIV/0!</v>
      </c>
    </row>
    <row r="36" spans="3:5" x14ac:dyDescent="0.25">
      <c r="D36" s="6"/>
      <c r="E36" s="5"/>
    </row>
    <row r="37" spans="3:5" x14ac:dyDescent="0.25">
      <c r="D37" s="6" t="s">
        <v>51</v>
      </c>
      <c r="E37" s="5">
        <f>Präzession!F55</f>
        <v>0</v>
      </c>
    </row>
    <row r="38" spans="3:5" x14ac:dyDescent="0.25">
      <c r="D38" s="6" t="s">
        <v>64</v>
      </c>
      <c r="E38" s="5" t="e">
        <f>Präzession!F56</f>
        <v>#DIV/0!</v>
      </c>
    </row>
    <row r="39" spans="3:5" x14ac:dyDescent="0.25">
      <c r="D39" s="6"/>
      <c r="E39" s="5"/>
    </row>
    <row r="40" spans="3:5" x14ac:dyDescent="0.25">
      <c r="D40" s="18" t="s">
        <v>53</v>
      </c>
      <c r="E40" s="37" t="e">
        <f>E37/E34</f>
        <v>#DIV/0!</v>
      </c>
    </row>
    <row r="41" spans="3:5" x14ac:dyDescent="0.25">
      <c r="D41" s="20" t="s">
        <v>54</v>
      </c>
      <c r="E41" s="36" t="e">
        <f>E40*SQRT((E38/E37)^2+(E35/E34)^2)</f>
        <v>#DIV/0!</v>
      </c>
    </row>
    <row r="42" spans="3:5" x14ac:dyDescent="0.25">
      <c r="D42" s="18" t="s">
        <v>53</v>
      </c>
      <c r="E42" s="37" t="e">
        <f>E37/E34/2</f>
        <v>#DIV/0!</v>
      </c>
    </row>
    <row r="43" spans="3:5" x14ac:dyDescent="0.25">
      <c r="D43" s="20" t="s">
        <v>54</v>
      </c>
      <c r="E43" s="36" t="e">
        <f>E42*SQRT((E38/E37)^2+(E35/E34)^2)</f>
        <v>#DIV/0!</v>
      </c>
    </row>
    <row r="44" spans="3:5" x14ac:dyDescent="0.25">
      <c r="C44" s="5"/>
      <c r="D44" s="6"/>
      <c r="E44" s="6"/>
    </row>
    <row r="45" spans="3:5" x14ac:dyDescent="0.25">
      <c r="D45" s="39" t="s">
        <v>65</v>
      </c>
      <c r="E45" s="40" t="e">
        <f>(E40-'4'!D44)/SQRT(E41^2+'4'!D45^2)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Dämpfungskonstante</vt:lpstr>
      <vt:lpstr>Präzession</vt:lpstr>
      <vt:lpstr>Graphen Präzession</vt:lpstr>
      <vt:lpstr>4</vt:lpstr>
      <vt:lpstr>Nutation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A. Kesting</dc:creator>
  <cp:lastModifiedBy>Jan A. Kesting</cp:lastModifiedBy>
  <dcterms:created xsi:type="dcterms:W3CDTF">2021-10-30T11:20:21Z</dcterms:created>
  <dcterms:modified xsi:type="dcterms:W3CDTF">2021-11-08T16:33:11Z</dcterms:modified>
</cp:coreProperties>
</file>