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L:\Studium\PhysikBachelor\PAP2\PAP2.1\Protokolle\"/>
    </mc:Choice>
  </mc:AlternateContent>
  <xr:revisionPtr revIDLastSave="0" documentId="13_ncr:1_{BC695972-7FF3-488B-B4E5-F70918BF1FA5}" xr6:coauthVersionLast="47" xr6:coauthVersionMax="47" xr10:uidLastSave="{00000000-0000-0000-0000-000000000000}"/>
  <bookViews>
    <workbookView xWindow="-120" yWindow="-120" windowWidth="29040" windowHeight="15840" activeTab="1" xr2:uid="{5D57E664-119E-4160-BF20-652CDD30B433}"/>
  </bookViews>
  <sheets>
    <sheet name="Clement-Desormes" sheetId="1" r:id="rId1"/>
    <sheet name="Ruchhard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5" i="2" l="1"/>
  <c r="I18" i="2" s="1"/>
  <c r="H15" i="2"/>
  <c r="H18" i="2" s="1"/>
  <c r="I14" i="2"/>
  <c r="I17" i="2" s="1"/>
  <c r="H14" i="2"/>
  <c r="H17" i="2" s="1"/>
  <c r="I29" i="2"/>
  <c r="I30" i="2"/>
  <c r="H30" i="2"/>
  <c r="H29" i="2"/>
  <c r="I26" i="2"/>
  <c r="I27" i="2"/>
  <c r="H27" i="2"/>
  <c r="H26" i="2"/>
  <c r="I23" i="2"/>
  <c r="I24" i="2"/>
  <c r="H24" i="2"/>
  <c r="H23" i="2"/>
  <c r="I20" i="2"/>
  <c r="I21" i="2"/>
  <c r="H21" i="2"/>
  <c r="H20" i="2"/>
  <c r="G14" i="1"/>
  <c r="H14" i="1"/>
  <c r="E13" i="1"/>
  <c r="F13" i="1"/>
  <c r="G13" i="1"/>
  <c r="H13" i="1"/>
  <c r="D13" i="1"/>
  <c r="D18" i="1" s="1" a="1"/>
  <c r="D18" i="1" s="1"/>
  <c r="D9" i="2" s="1"/>
  <c r="E9" i="1"/>
  <c r="F9" i="1"/>
  <c r="G9" i="1"/>
  <c r="H9" i="1"/>
  <c r="E10" i="1"/>
  <c r="E14" i="1" s="1"/>
  <c r="F10" i="1"/>
  <c r="F14" i="1" s="1"/>
  <c r="G10" i="1"/>
  <c r="H10" i="1"/>
  <c r="E11" i="1"/>
  <c r="F11" i="1"/>
  <c r="G11" i="1"/>
  <c r="H11" i="1"/>
  <c r="D10" i="1"/>
  <c r="D14" i="1" s="1"/>
  <c r="D11" i="1"/>
  <c r="D9" i="1"/>
  <c r="D17" i="1" l="1"/>
  <c r="D7" i="2" s="1"/>
  <c r="H32" i="2"/>
  <c r="I32" i="2"/>
  <c r="I33" i="2" l="1"/>
  <c r="D16" i="2" s="1"/>
  <c r="D15" i="2"/>
  <c r="H33" i="2"/>
  <c r="D10" i="2" s="1"/>
  <c r="D8" i="2"/>
  <c r="D5" i="2" s="1"/>
  <c r="D12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<sst xmlns="http://schemas.openxmlformats.org/spreadsheetml/2006/main" count="55" uniqueCount="46">
  <si>
    <t>h_1 [cm]</t>
  </si>
  <si>
    <t>h_2 [cm]</t>
  </si>
  <si>
    <t>Delta h_i [cm]</t>
  </si>
  <si>
    <t>h_1 [m]</t>
  </si>
  <si>
    <t>h_2 [m]</t>
  </si>
  <si>
    <t>Delta h_i [m]</t>
  </si>
  <si>
    <t>Messung i</t>
  </si>
  <si>
    <t>Adiabatenkoeffizient Kappa</t>
  </si>
  <si>
    <t>Delta Kappa</t>
  </si>
  <si>
    <t>Kappa quer</t>
  </si>
  <si>
    <t>Delta Kappa quer</t>
  </si>
  <si>
    <t>Masse m [kg]</t>
  </si>
  <si>
    <t>Delta m [kg]</t>
  </si>
  <si>
    <t>Rohrradius r [m]</t>
  </si>
  <si>
    <t>Delta r [m]</t>
  </si>
  <si>
    <t>Volumen V [m^3]</t>
  </si>
  <si>
    <t>Delta V [m^3]</t>
  </si>
  <si>
    <t>Luftdruck p_0 [Pa]</t>
  </si>
  <si>
    <t>Delta p_0 [Pa]</t>
  </si>
  <si>
    <t>Zeit t [s]</t>
  </si>
  <si>
    <t>Delta t [s]</t>
  </si>
  <si>
    <t>t quer [s]</t>
  </si>
  <si>
    <t>Delta t quer [s]</t>
  </si>
  <si>
    <t>Periodendauer T [s]</t>
  </si>
  <si>
    <t>Delta T [s]</t>
  </si>
  <si>
    <t>Luft</t>
  </si>
  <si>
    <t>Argon</t>
  </si>
  <si>
    <t>Masse m [g]</t>
  </si>
  <si>
    <t>Delta m [g]</t>
  </si>
  <si>
    <t>Delta V [cm^3]</t>
  </si>
  <si>
    <t>Volumen V [cm^3]</t>
  </si>
  <si>
    <t>Delta r [mm]</t>
  </si>
  <si>
    <t>Rohrradius r [mm]</t>
  </si>
  <si>
    <t>Luftdruck p_0 [mbar]</t>
  </si>
  <si>
    <t>Delta p_0 [mbar]</t>
  </si>
  <si>
    <t>Messung</t>
  </si>
  <si>
    <t>Kappa_A lit. Wert</t>
  </si>
  <si>
    <t xml:space="preserve">Kappa_A </t>
  </si>
  <si>
    <t>Kappa_L_CD</t>
  </si>
  <si>
    <t>Kappa_L_R</t>
  </si>
  <si>
    <t>Delta Kappa_L_CD</t>
  </si>
  <si>
    <t>Delta Kappa_L_R</t>
  </si>
  <si>
    <t>Delta Kappa_A</t>
  </si>
  <si>
    <t>Vergleich Luftmessungen sigma</t>
  </si>
  <si>
    <t>Vergleich Argon sigma</t>
  </si>
  <si>
    <t>Werte nochmals überprüfen!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</si>
</sst>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2" borderId="2" xfId="0" applyFill="1" applyBorder="1"/>
    <xf numFmtId="0" fontId="0" fillId="2" borderId="0" xfId="0" applyFill="1" applyBorder="1"/>
    <xf numFmtId="0" fontId="0" fillId="2" borderId="3" xfId="0" applyFill="1" applyBorder="1"/>
    <xf numFmtId="0" fontId="0" fillId="3" borderId="2" xfId="0" applyFill="1" applyBorder="1"/>
    <xf numFmtId="0" fontId="0" fillId="3" borderId="0" xfId="0" applyFill="1" applyBorder="1"/>
    <xf numFmtId="0" fontId="0" fillId="3" borderId="3" xfId="0" applyFill="1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2" borderId="8" xfId="0" applyFill="1" applyBorder="1"/>
    <xf numFmtId="0" fontId="0" fillId="3" borderId="8" xfId="0" applyFill="1" applyBorder="1"/>
    <xf numFmtId="0" fontId="0" fillId="0" borderId="9" xfId="0" applyBorder="1"/>
    <xf numFmtId="0" fontId="0" fillId="4" borderId="0" xfId="0" applyFill="1"/>
    <xf numFmtId="0" fontId="0" fillId="5" borderId="0" xfId="0" applyFill="1"/>
    <xf numFmtId="0" fontId="0" fillId="0" borderId="10" xfId="0" applyBorder="1"/>
    <xf numFmtId="0" fontId="0" fillId="0" borderId="1" xfId="0" applyBorder="1"/>
    <xf numFmtId="0" fontId="0" fillId="0" borderId="11" xfId="0" applyBorder="1"/>
    <xf numFmtId="0" fontId="0" fillId="0" borderId="12" xfId="0" applyBorder="1"/>
    <xf numFmtId="0" fontId="0" fillId="4" borderId="2" xfId="0" applyFill="1" applyBorder="1"/>
    <xf numFmtId="0" fontId="0" fillId="4" borderId="8" xfId="0" applyFill="1" applyBorder="1"/>
    <xf numFmtId="0" fontId="0" fillId="5" borderId="4" xfId="0" applyFill="1" applyBorder="1"/>
    <xf numFmtId="0" fontId="0" fillId="5" borderId="9" xfId="0" applyFill="1" applyBorder="1"/>
    <xf numFmtId="0" fontId="0" fillId="2" borderId="7" xfId="0" applyFill="1" applyBorder="1"/>
    <xf numFmtId="0" fontId="0" fillId="6" borderId="8" xfId="0" applyFill="1" applyBorder="1"/>
    <xf numFmtId="0" fontId="0" fillId="7" borderId="8" xfId="0" applyFill="1" applyBorder="1"/>
    <xf numFmtId="0" fontId="0" fillId="8" borderId="1" xfId="0" applyFill="1" applyBorder="1"/>
    <xf numFmtId="0" fontId="0" fillId="8" borderId="1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DC812-348F-498D-B80C-03A5F9062E2D}">
  <dimension ref="C3:J18"/>
  <sheetViews>
    <sheetView workbookViewId="0">
      <selection activeCell="J15" sqref="J15"/>
    </sheetView>
  </sheetViews>
  <sheetFormatPr defaultRowHeight="15" x14ac:dyDescent="0.25"/>
  <cols>
    <col min="3" max="3" width="26.5703125" customWidth="1"/>
  </cols>
  <sheetData>
    <row r="3" spans="3:10" x14ac:dyDescent="0.25">
      <c r="C3" s="21" t="s">
        <v>6</v>
      </c>
      <c r="D3" s="22">
        <v>1</v>
      </c>
      <c r="E3" s="22">
        <v>2</v>
      </c>
      <c r="F3" s="22">
        <v>3</v>
      </c>
      <c r="G3" s="22">
        <v>4</v>
      </c>
      <c r="H3" s="23">
        <v>5</v>
      </c>
    </row>
    <row r="4" spans="3:10" x14ac:dyDescent="0.25">
      <c r="C4" s="14"/>
      <c r="D4" s="4"/>
      <c r="E4" s="4"/>
      <c r="F4" s="4"/>
      <c r="G4" s="4"/>
      <c r="H4" s="5"/>
    </row>
    <row r="5" spans="3:10" x14ac:dyDescent="0.25">
      <c r="C5" s="15" t="s">
        <v>0</v>
      </c>
      <c r="D5" s="7"/>
      <c r="E5" s="7"/>
      <c r="F5" s="7"/>
      <c r="G5" s="7"/>
      <c r="H5" s="8"/>
      <c r="J5" t="s">
        <v>35</v>
      </c>
    </row>
    <row r="6" spans="3:10" x14ac:dyDescent="0.25">
      <c r="C6" s="16" t="s">
        <v>1</v>
      </c>
      <c r="D6" s="10"/>
      <c r="E6" s="10"/>
      <c r="F6" s="10"/>
      <c r="G6" s="10"/>
      <c r="H6" s="11"/>
    </row>
    <row r="7" spans="3:10" x14ac:dyDescent="0.25">
      <c r="C7" s="15" t="s">
        <v>2</v>
      </c>
      <c r="D7" s="7"/>
      <c r="E7" s="7"/>
      <c r="F7" s="7"/>
      <c r="G7" s="7"/>
      <c r="H7" s="8"/>
    </row>
    <row r="8" spans="3:10" x14ac:dyDescent="0.25">
      <c r="C8" s="14"/>
      <c r="D8" s="4"/>
      <c r="E8" s="4"/>
      <c r="F8" s="4"/>
      <c r="G8" s="4"/>
      <c r="H8" s="5"/>
    </row>
    <row r="9" spans="3:10" x14ac:dyDescent="0.25">
      <c r="C9" s="14" t="s">
        <v>3</v>
      </c>
      <c r="D9" s="4">
        <f>D5*0.01</f>
        <v>0</v>
      </c>
      <c r="E9" s="4">
        <f t="shared" ref="E9:H9" si="0">E5*0.01</f>
        <v>0</v>
      </c>
      <c r="F9" s="4">
        <f t="shared" si="0"/>
        <v>0</v>
      </c>
      <c r="G9" s="4">
        <f t="shared" si="0"/>
        <v>0</v>
      </c>
      <c r="H9" s="5">
        <f t="shared" si="0"/>
        <v>0</v>
      </c>
    </row>
    <row r="10" spans="3:10" x14ac:dyDescent="0.25">
      <c r="C10" s="14" t="s">
        <v>4</v>
      </c>
      <c r="D10" s="4">
        <f t="shared" ref="D10:H11" si="1">D6*0.01</f>
        <v>0</v>
      </c>
      <c r="E10" s="4">
        <f t="shared" si="1"/>
        <v>0</v>
      </c>
      <c r="F10" s="4">
        <f t="shared" si="1"/>
        <v>0</v>
      </c>
      <c r="G10" s="4">
        <f t="shared" si="1"/>
        <v>0</v>
      </c>
      <c r="H10" s="5">
        <f t="shared" si="1"/>
        <v>0</v>
      </c>
    </row>
    <row r="11" spans="3:10" x14ac:dyDescent="0.25">
      <c r="C11" s="14" t="s">
        <v>5</v>
      </c>
      <c r="D11" s="4">
        <f t="shared" si="1"/>
        <v>0</v>
      </c>
      <c r="E11" s="4">
        <f t="shared" si="1"/>
        <v>0</v>
      </c>
      <c r="F11" s="4">
        <f t="shared" si="1"/>
        <v>0</v>
      </c>
      <c r="G11" s="4">
        <f t="shared" si="1"/>
        <v>0</v>
      </c>
      <c r="H11" s="5">
        <f t="shared" si="1"/>
        <v>0</v>
      </c>
    </row>
    <row r="12" spans="3:10" x14ac:dyDescent="0.25">
      <c r="C12" s="14"/>
      <c r="D12" s="4"/>
      <c r="E12" s="4"/>
      <c r="F12" s="4"/>
      <c r="G12" s="4"/>
      <c r="H12" s="5"/>
    </row>
    <row r="13" spans="3:10" x14ac:dyDescent="0.25">
      <c r="C13" s="14" t="s">
        <v>7</v>
      </c>
      <c r="D13" s="4" t="e">
        <f>D5/(D5-D6)</f>
        <v>#DIV/0!</v>
      </c>
      <c r="E13" s="4" t="e">
        <f t="shared" ref="E13:H13" si="2">E5/(E5-E6)</f>
        <v>#DIV/0!</v>
      </c>
      <c r="F13" s="4" t="e">
        <f t="shared" si="2"/>
        <v>#DIV/0!</v>
      </c>
      <c r="G13" s="4" t="e">
        <f t="shared" si="2"/>
        <v>#DIV/0!</v>
      </c>
      <c r="H13" s="5" t="e">
        <f t="shared" si="2"/>
        <v>#DIV/0!</v>
      </c>
    </row>
    <row r="14" spans="3:10" x14ac:dyDescent="0.25">
      <c r="C14" s="17" t="s">
        <v>8</v>
      </c>
      <c r="D14" s="12" t="e">
        <f>SQRT((D10*D11/(D9-D10)^2)^2+(D9*D11/(D9-D10)^2)^2)</f>
        <v>#DIV/0!</v>
      </c>
      <c r="E14" s="12" t="e">
        <f t="shared" ref="E14:H14" si="3">SQRT((E10*E11/(E9-E10)^2)^2+(E9*E11/(E9-E10)^2)^2)</f>
        <v>#DIV/0!</v>
      </c>
      <c r="F14" s="12" t="e">
        <f t="shared" si="3"/>
        <v>#DIV/0!</v>
      </c>
      <c r="G14" s="12" t="e">
        <f t="shared" si="3"/>
        <v>#DIV/0!</v>
      </c>
      <c r="H14" s="13" t="e">
        <f t="shared" si="3"/>
        <v>#DIV/0!</v>
      </c>
    </row>
    <row r="17" spans="3:4" x14ac:dyDescent="0.25">
      <c r="C17" s="18" t="s">
        <v>9</v>
      </c>
      <c r="D17" s="18" t="e">
        <f>AVERAGE(D13:H13)</f>
        <v>#DIV/0!</v>
      </c>
    </row>
    <row r="18" spans="3:4" x14ac:dyDescent="0.25">
      <c r="C18" s="19" t="s">
        <v>10</v>
      </c>
      <c r="D18" s="19" t="e" cm="1">
        <f t="array" ref="D18">SQRT(SQRT((_xlfn.VAR.S(D13:H13)/(4)^2+(0.2*SQRT(SUM(D14:H14^2)))^2)))</f>
        <v>#DIV/0!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311CB-F145-4CAF-B419-99F750F64E30}">
  <dimension ref="B5:I33"/>
  <sheetViews>
    <sheetView tabSelected="1" workbookViewId="0">
      <selection activeCell="M11" sqref="M11"/>
    </sheetView>
  </sheetViews>
  <sheetFormatPr defaultRowHeight="15" x14ac:dyDescent="0.25"/>
  <cols>
    <col min="2" max="2" width="27" customWidth="1"/>
    <col min="3" max="3" width="29.28515625" customWidth="1"/>
    <col min="4" max="4" width="11" customWidth="1"/>
    <col min="5" max="5" width="11.140625" customWidth="1"/>
    <col min="6" max="6" width="9.85546875" customWidth="1"/>
    <col min="7" max="7" width="27.7109375" customWidth="1"/>
  </cols>
  <sheetData>
    <row r="5" spans="3:9" x14ac:dyDescent="0.25">
      <c r="C5" s="31" t="s">
        <v>43</v>
      </c>
      <c r="D5" s="32" t="e">
        <f>(D8-D7)/SQRT(D9^2+D10^2)</f>
        <v>#DIV/0!</v>
      </c>
    </row>
    <row r="6" spans="3:9" x14ac:dyDescent="0.25">
      <c r="C6" s="14"/>
      <c r="D6" s="5"/>
    </row>
    <row r="7" spans="3:9" x14ac:dyDescent="0.25">
      <c r="C7" s="14" t="s">
        <v>38</v>
      </c>
      <c r="D7" s="5" t="e">
        <f>'Clement-Desormes'!D17</f>
        <v>#DIV/0!</v>
      </c>
    </row>
    <row r="8" spans="3:9" x14ac:dyDescent="0.25">
      <c r="C8" s="14" t="s">
        <v>39</v>
      </c>
      <c r="D8" s="5" t="e">
        <f>H32</f>
        <v>#DIV/0!</v>
      </c>
      <c r="G8" s="20" t="s">
        <v>35</v>
      </c>
      <c r="H8" s="21" t="s">
        <v>25</v>
      </c>
      <c r="I8" s="21" t="s">
        <v>26</v>
      </c>
    </row>
    <row r="9" spans="3:9" x14ac:dyDescent="0.25">
      <c r="C9" s="14" t="s">
        <v>40</v>
      </c>
      <c r="D9" s="5" t="e">
        <f>'Clement-Desormes'!D18</f>
        <v>#DIV/0!</v>
      </c>
      <c r="F9" t="s">
        <v>35</v>
      </c>
      <c r="G9" s="28" t="s">
        <v>19</v>
      </c>
      <c r="H9" s="28"/>
      <c r="I9" s="28"/>
    </row>
    <row r="10" spans="3:9" x14ac:dyDescent="0.25">
      <c r="C10" s="14" t="s">
        <v>41</v>
      </c>
      <c r="D10" s="5" t="e">
        <f>H33</f>
        <v>#DIV/0!</v>
      </c>
      <c r="G10" s="14"/>
      <c r="H10" s="15"/>
      <c r="I10" s="15"/>
    </row>
    <row r="11" spans="3:9" x14ac:dyDescent="0.25">
      <c r="C11" s="14"/>
      <c r="D11" s="5"/>
      <c r="G11" s="14"/>
      <c r="H11" s="15"/>
      <c r="I11" s="15"/>
    </row>
    <row r="12" spans="3:9" x14ac:dyDescent="0.25">
      <c r="C12" s="31" t="s">
        <v>44</v>
      </c>
      <c r="D12" s="32" t="e">
        <f>(D14-D15)/D16</f>
        <v>#DIV/0!</v>
      </c>
      <c r="G12" s="16" t="s">
        <v>20</v>
      </c>
      <c r="H12" s="16"/>
      <c r="I12" s="16"/>
    </row>
    <row r="13" spans="3:9" x14ac:dyDescent="0.25">
      <c r="C13" s="14"/>
      <c r="D13" s="5"/>
      <c r="G13" s="14"/>
      <c r="H13" s="14"/>
      <c r="I13" s="14"/>
    </row>
    <row r="14" spans="3:9" x14ac:dyDescent="0.25">
      <c r="C14" s="14" t="s">
        <v>36</v>
      </c>
      <c r="D14" s="5">
        <v>1.6479999999999999</v>
      </c>
      <c r="G14" s="30" t="s">
        <v>21</v>
      </c>
      <c r="H14" s="30" t="e">
        <f>AVERAGE(H9:H11)</f>
        <v>#DIV/0!</v>
      </c>
      <c r="I14" s="30" t="e">
        <f>AVERAGE(I9:I11)</f>
        <v>#DIV/0!</v>
      </c>
    </row>
    <row r="15" spans="3:9" x14ac:dyDescent="0.25">
      <c r="C15" s="14" t="s">
        <v>37</v>
      </c>
      <c r="D15" s="5" t="e">
        <f>I32</f>
        <v>#DIV/0!</v>
      </c>
      <c r="G15" s="29" t="s">
        <v>22</v>
      </c>
      <c r="H15" s="29" t="e">
        <f>SQRT((SQRT(VAR(H9:H11))^2+(H12)^2))</f>
        <v>#DIV/0!</v>
      </c>
      <c r="I15" s="29" t="e">
        <f>SQRT((SQRT(VAR(I9:I11))^2+(I12)^2))</f>
        <v>#DIV/0!</v>
      </c>
    </row>
    <row r="16" spans="3:9" x14ac:dyDescent="0.25">
      <c r="C16" s="17" t="s">
        <v>42</v>
      </c>
      <c r="D16" s="13" t="e">
        <f>I33</f>
        <v>#DIV/0!</v>
      </c>
      <c r="G16" s="14"/>
      <c r="H16" s="14"/>
      <c r="I16" s="14"/>
    </row>
    <row r="17" spans="2:9" x14ac:dyDescent="0.25">
      <c r="G17" s="30" t="s">
        <v>23</v>
      </c>
      <c r="H17" s="30" t="e">
        <f>H14/50</f>
        <v>#DIV/0!</v>
      </c>
      <c r="I17" s="30" t="e">
        <f>I14/50</f>
        <v>#DIV/0!</v>
      </c>
    </row>
    <row r="18" spans="2:9" x14ac:dyDescent="0.25">
      <c r="D18" t="s">
        <v>25</v>
      </c>
      <c r="E18" t="s">
        <v>26</v>
      </c>
      <c r="G18" s="29" t="s">
        <v>24</v>
      </c>
      <c r="H18" s="29" t="e">
        <f>H15/50</f>
        <v>#DIV/0!</v>
      </c>
      <c r="I18" s="29" t="e">
        <f>I15/50</f>
        <v>#DIV/0!</v>
      </c>
    </row>
    <row r="19" spans="2:9" x14ac:dyDescent="0.25">
      <c r="G19" s="14"/>
      <c r="H19" s="5"/>
      <c r="I19" s="14"/>
    </row>
    <row r="20" spans="2:9" x14ac:dyDescent="0.25">
      <c r="B20" t="s">
        <v>45</v>
      </c>
      <c r="C20" s="1" t="s">
        <v>27</v>
      </c>
      <c r="D20" s="1">
        <v>26.116</v>
      </c>
      <c r="E20" s="1">
        <v>26.006</v>
      </c>
      <c r="G20" s="6" t="s">
        <v>11</v>
      </c>
      <c r="H20" s="15">
        <f>D20/1000</f>
        <v>2.6116E-2</v>
      </c>
      <c r="I20" s="15">
        <f>E20/1000</f>
        <v>2.6006000000000001E-2</v>
      </c>
    </row>
    <row r="21" spans="2:9" x14ac:dyDescent="0.25">
      <c r="C21" s="2" t="s">
        <v>28</v>
      </c>
      <c r="D21" s="2">
        <v>2E-3</v>
      </c>
      <c r="E21" s="2">
        <v>2E-3</v>
      </c>
      <c r="G21" s="9" t="s">
        <v>12</v>
      </c>
      <c r="H21" s="16">
        <f>D21/1000</f>
        <v>1.9999999999999999E-6</v>
      </c>
      <c r="I21" s="16">
        <f>E21/1000</f>
        <v>1.9999999999999999E-6</v>
      </c>
    </row>
    <row r="22" spans="2:9" x14ac:dyDescent="0.25">
      <c r="G22" s="3"/>
      <c r="H22" s="14"/>
      <c r="I22" s="14"/>
    </row>
    <row r="23" spans="2:9" x14ac:dyDescent="0.25">
      <c r="B23" t="s">
        <v>45</v>
      </c>
      <c r="C23" s="1" t="s">
        <v>32</v>
      </c>
      <c r="D23" s="1">
        <v>7.9749999999999996</v>
      </c>
      <c r="E23" s="1">
        <v>7.9850000000000003</v>
      </c>
      <c r="G23" s="6" t="s">
        <v>13</v>
      </c>
      <c r="H23" s="15">
        <f>D23/1000</f>
        <v>7.9749999999999995E-3</v>
      </c>
      <c r="I23" s="15">
        <f>E23/1000</f>
        <v>7.9850000000000008E-3</v>
      </c>
    </row>
    <row r="24" spans="2:9" x14ac:dyDescent="0.25">
      <c r="C24" s="2" t="s">
        <v>31</v>
      </c>
      <c r="D24" s="2">
        <v>0.01</v>
      </c>
      <c r="E24" s="2">
        <v>2.5000000000000001E-2</v>
      </c>
      <c r="G24" s="9" t="s">
        <v>14</v>
      </c>
      <c r="H24" s="16">
        <f>D24/1000</f>
        <v>1.0000000000000001E-5</v>
      </c>
      <c r="I24" s="16">
        <f>E24/1000</f>
        <v>2.5000000000000001E-5</v>
      </c>
    </row>
    <row r="25" spans="2:9" x14ac:dyDescent="0.25">
      <c r="G25" s="3"/>
      <c r="H25" s="14"/>
      <c r="I25" s="14"/>
    </row>
    <row r="26" spans="2:9" x14ac:dyDescent="0.25">
      <c r="B26" t="s">
        <v>45</v>
      </c>
      <c r="C26" s="1" t="s">
        <v>30</v>
      </c>
      <c r="D26" s="1">
        <v>5370</v>
      </c>
      <c r="E26" s="1">
        <v>5460</v>
      </c>
      <c r="G26" s="6" t="s">
        <v>15</v>
      </c>
      <c r="H26" s="15">
        <f>D26/1000000</f>
        <v>5.3699999999999998E-3</v>
      </c>
      <c r="I26" s="15">
        <f>E26/1000000</f>
        <v>5.4599999999999996E-3</v>
      </c>
    </row>
    <row r="27" spans="2:9" x14ac:dyDescent="0.25">
      <c r="C27" s="2" t="s">
        <v>29</v>
      </c>
      <c r="D27" s="2">
        <v>5</v>
      </c>
      <c r="E27" s="2">
        <v>5</v>
      </c>
      <c r="G27" s="9" t="s">
        <v>16</v>
      </c>
      <c r="H27" s="16">
        <f>D27/1000000</f>
        <v>5.0000000000000004E-6</v>
      </c>
      <c r="I27" s="16">
        <f>E27/1000000</f>
        <v>5.0000000000000004E-6</v>
      </c>
    </row>
    <row r="28" spans="2:9" x14ac:dyDescent="0.25">
      <c r="G28" s="3"/>
      <c r="H28" s="14"/>
      <c r="I28" s="14"/>
    </row>
    <row r="29" spans="2:9" x14ac:dyDescent="0.25">
      <c r="B29" t="s">
        <v>45</v>
      </c>
      <c r="C29" s="1" t="s">
        <v>33</v>
      </c>
      <c r="D29" s="1">
        <v>987.7</v>
      </c>
      <c r="E29" s="1">
        <v>987.7</v>
      </c>
      <c r="G29" s="6" t="s">
        <v>17</v>
      </c>
      <c r="H29" s="15">
        <f>D29*100</f>
        <v>98770</v>
      </c>
      <c r="I29" s="15">
        <f>E29*100</f>
        <v>98770</v>
      </c>
    </row>
    <row r="30" spans="2:9" x14ac:dyDescent="0.25">
      <c r="C30" s="2" t="s">
        <v>34</v>
      </c>
      <c r="D30" s="2">
        <v>0.1</v>
      </c>
      <c r="E30" s="2">
        <v>0.1</v>
      </c>
      <c r="G30" s="9" t="s">
        <v>18</v>
      </c>
      <c r="H30" s="16">
        <f>D30*100</f>
        <v>10</v>
      </c>
      <c r="I30" s="16">
        <f>E30*100</f>
        <v>10</v>
      </c>
    </row>
    <row r="31" spans="2:9" x14ac:dyDescent="0.25">
      <c r="G31" s="3"/>
      <c r="H31" s="14"/>
      <c r="I31" s="14"/>
    </row>
    <row r="32" spans="2:9" x14ac:dyDescent="0.25">
      <c r="G32" s="24" t="s">
        <v>7</v>
      </c>
      <c r="H32" s="25" t="e">
        <f>4*H20*H26/(H23^4*H17^2*H29)</f>
        <v>#DIV/0!</v>
      </c>
      <c r="I32" s="25" t="e">
        <f>4*I20*I26/(I23^4*I17^2*I29)</f>
        <v>#DIV/0!</v>
      </c>
    </row>
    <row r="33" spans="7:9" x14ac:dyDescent="0.25">
      <c r="G33" s="26" t="s">
        <v>8</v>
      </c>
      <c r="H33" s="27" t="e">
        <f>H32*SQRT((H21/H20)^2+(H27/H26)^2+(H30/H29)^2+(2*H18/H17)^2+(4*H24/H23)^2)</f>
        <v>#DIV/0!</v>
      </c>
      <c r="I33" s="27" t="e">
        <f>I32*SQRT((I21/I20)^2+(I27/I26)^2+(I30/I29)^2+(2*I18/I17)^2+(4*I24/I23)^2)</f>
        <v>#DIV/0!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Clement-Desormes</vt:lpstr>
      <vt:lpstr>Ruchhardt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A. Kesting</dc:creator>
  <cp:lastModifiedBy>Jan A. Kesting</cp:lastModifiedBy>
  <dcterms:created xsi:type="dcterms:W3CDTF">2021-11-04T15:32:16Z</dcterms:created>
  <dcterms:modified xsi:type="dcterms:W3CDTF">2021-11-08T16:35:51Z</dcterms:modified>
</cp:coreProperties>
</file>