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CEDERJ\COMPUTAÇÃO\LINGUAGENS\ALURA\EXCEL\"/>
    </mc:Choice>
  </mc:AlternateContent>
  <xr:revisionPtr revIDLastSave="0" documentId="13_ncr:1_{F5EC5C0B-8037-486D-87B3-94FBB8874702}" xr6:coauthVersionLast="47" xr6:coauthVersionMax="47" xr10:uidLastSave="{00000000-0000-0000-0000-000000000000}"/>
  <bookViews>
    <workbookView xWindow="-20610" yWindow="-120" windowWidth="20730" windowHeight="11160" firstSheet="4" activeTab="4" xr2:uid="{B673A230-CF2B-4926-840F-06DAC6DEF54A}"/>
  </bookViews>
  <sheets>
    <sheet name="TABELAS DINAMICAS" sheetId="5" r:id="rId1"/>
    <sheet name="DASHBOARD" sheetId="8" r:id="rId2"/>
    <sheet name="indicadores base" sheetId="9" r:id="rId3"/>
    <sheet name="Controle de Entregas" sheetId="3" r:id="rId4"/>
    <sheet name="Planilha7" sheetId="10" r:id="rId5"/>
    <sheet name="Planilha8" sheetId="11" r:id="rId6"/>
  </sheets>
  <definedNames>
    <definedName name="_xlnm._FilterDatabase" localSheetId="5" hidden="1">Planilha8!$A$1:$A$7</definedName>
    <definedName name="chegadas">'Controle de Entregas'!$M:$M</definedName>
    <definedName name="NativeTimeline_Data_Contrato">#N/A</definedName>
    <definedName name="OrigemDinamica">'Controle de Entregas'!$A$1:$M$31</definedName>
    <definedName name="pesoorigem">'Controle de Entregas'!$F$2:$F$31</definedName>
    <definedName name="SegmentaçãodeDados_Cliente">#N/A</definedName>
    <definedName name="SituaçãoPartidas">'Controle de Entregas'!$J:$J</definedName>
  </definedNames>
  <calcPr calcId="181029"/>
  <pivotCaches>
    <pivotCache cacheId="82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10" l="1"/>
  <c r="G34" i="10"/>
  <c r="G37" i="10" s="1"/>
  <c r="H37" i="10"/>
  <c r="A2" i="9"/>
  <c r="R16" i="8"/>
  <c r="R10" i="8"/>
  <c r="R4" i="8"/>
  <c r="I10" i="8"/>
  <c r="I4" i="8"/>
  <c r="I16" i="8" l="1"/>
  <c r="B2" i="8" s="1"/>
</calcChain>
</file>

<file path=xl/sharedStrings.xml><?xml version="1.0" encoding="utf-8"?>
<sst xmlns="http://schemas.openxmlformats.org/spreadsheetml/2006/main" count="564" uniqueCount="61">
  <si>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</si>
  <si>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</si>
  <si>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</si>
  <si>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</si>
  <si>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</si>
  <si>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</si>
  <si>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</si>
  <si>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</si>
  <si>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</si>
  <si>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</si>
  <si>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</si>
  <si>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</si>
  <si>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</si>
  <si>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</si>
  <si>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</si>
  <si>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</si>
  <si>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</si>
  <si>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</si>
  <si>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</si>
  <si>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</si>
  <si>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</si>
  <si>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</si>
  <si>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</si>
  <si>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</si>
  <si>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</si>
  <si>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</si>
  <si>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</si>
  <si>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</si>
  <si>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</si>
  <si>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</si>
  <si>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</si>
  <si>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</si>
  <si>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</si>
  <si>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</si>
  <si>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</si>
  <si>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</si>
  <si>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</si>
  <si>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</si>
  <si>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</si>
  <si>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</si>
  <si>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</si>
  <si>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</si>
  <si>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</si>
  <si>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</si>
  <si>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</si>
  <si>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de contratos</t>
  </si>
  <si>
    <t>Viagens feitas</t>
  </si>
  <si>
    <t>Logística de Entregas por Período</t>
  </si>
  <si>
    <t>Média de peso (Kgs)</t>
  </si>
  <si>
    <t>Partidas com atraso</t>
  </si>
  <si>
    <t>Kgs transportados</t>
  </si>
  <si>
    <t>Viagens em aberto</t>
  </si>
  <si>
    <t>Painel de logística</t>
  </si>
  <si>
    <t>média de peso geral</t>
  </si>
  <si>
    <t>Contagem de Carga</t>
  </si>
  <si>
    <t>peso</t>
  </si>
  <si>
    <t>cliente</t>
  </si>
  <si>
    <t>indice</t>
  </si>
  <si>
    <t>corresp</t>
  </si>
  <si>
    <t>origem</t>
  </si>
  <si>
    <t>procv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</si>
</sst>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44" fontId="3" fillId="3" borderId="8" xfId="1" applyFont="1" applyFill="1" applyBorder="1" applyAlignment="1">
      <alignment horizontal="center" vertical="center"/>
    </xf>
    <xf numFmtId="44" fontId="3" fillId="3" borderId="9" xfId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textRotation="90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7" xfId="0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44" fontId="3" fillId="4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DINAMICAS!Tabela dinâmica5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332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0-431A-8235-50ACCF4AC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72043551"/>
        <c:axId val="172052703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0-431A-8235-50ACCF4AC1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048127"/>
        <c:axId val="172042303"/>
      </c:lineChart>
      <c:catAx>
        <c:axId val="17204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52703"/>
        <c:crosses val="autoZero"/>
        <c:auto val="1"/>
        <c:lblAlgn val="ctr"/>
        <c:lblOffset val="100"/>
        <c:noMultiLvlLbl val="0"/>
      </c:catAx>
      <c:valAx>
        <c:axId val="1720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43551"/>
        <c:crosses val="autoZero"/>
        <c:crossBetween val="between"/>
      </c:valAx>
      <c:valAx>
        <c:axId val="1720423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48127"/>
        <c:crosses val="max"/>
        <c:crossBetween val="between"/>
      </c:valAx>
      <c:catAx>
        <c:axId val="172048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042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DINAMICAS!Tabela dinâmica4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11933.989398529597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A-4803-95C7-EBB32740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24568975"/>
        <c:axId val="324586031"/>
      </c:barChart>
      <c:catAx>
        <c:axId val="3245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586031"/>
        <c:crosses val="autoZero"/>
        <c:auto val="1"/>
        <c:lblAlgn val="ctr"/>
        <c:lblOffset val="100"/>
        <c:noMultiLvlLbl val="0"/>
      </c:catAx>
      <c:valAx>
        <c:axId val="3245860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5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561975</xdr:colOff>
      <xdr:row>8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71215A11-B92A-2223-C77F-326D7909CC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619125</xdr:colOff>
      <xdr:row>0</xdr:row>
      <xdr:rowOff>0</xdr:rowOff>
    </xdr:from>
    <xdr:to>
      <xdr:col>6</xdr:col>
      <xdr:colOff>504825</xdr:colOff>
      <xdr:row>8</xdr:row>
      <xdr:rowOff>161926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3705DDE7-C218-1345-5CFD-667632AAE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950" y="0"/>
              <a:ext cx="5457825" cy="1685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7</xdr:col>
      <xdr:colOff>600074</xdr:colOff>
      <xdr:row>19</xdr:row>
      <xdr:rowOff>171449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6D7B6296-AC74-50E9-602D-B60EC6BE9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2</xdr:row>
      <xdr:rowOff>9525</xdr:rowOff>
    </xdr:from>
    <xdr:to>
      <xdr:col>16</xdr:col>
      <xdr:colOff>581025</xdr:colOff>
      <xdr:row>19</xdr:row>
      <xdr:rowOff>180975</xdr:rowOff>
    </xdr:to>
    <xdr:graphicFrame macro="">
      <xdr:nvGraphicFramePr>
        <xdr:cNvPr id="4" name="Gráfico 6">
          <a:extLst>
            <a:ext uri="{FF2B5EF4-FFF2-40B4-BE49-F238E27FC236}">
              <a16:creationId xmlns:a16="http://schemas.microsoft.com/office/drawing/2014/main" id="{823CA887-866D-0162-BFCD-4F3608BC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583405</xdr:colOff>
      <xdr:row>19</xdr:row>
      <xdr:rowOff>200024</xdr:rowOff>
    </xdr:from>
    <xdr:to>
      <xdr:col>17</xdr:col>
      <xdr:colOff>1176335</xdr:colOff>
      <xdr:row>25</xdr:row>
      <xdr:rowOff>159543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Contrato 1">
              <a:extLst>
                <a:ext uri="{FF2B5EF4-FFF2-40B4-BE49-F238E27FC236}">
                  <a16:creationId xmlns:a16="http://schemas.microsoft.com/office/drawing/2014/main" id="{EE1516C0-B4E9-4513-3290-4F61E01EB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405" y="3867149"/>
              <a:ext cx="11632405" cy="11120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" refreshedDate="44682.649132870371" createdVersion="7" refreshedVersion="7" minRefreshableVersion="3" recordCount="30" xr:uid="{F4596CAE-FA7F-460D-9892-3DE5660C8E55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5T00:00:00" count="29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  <d v="2020-01-23T00:00:00"/>
        <d v="2020-01-24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 count="24">
        <d v="2019-03-05T00:00:00"/>
        <d v="2019-04-20T00:00:00"/>
        <d v="2019-10-10T00:00:00"/>
        <d v="2019-12-20T00:00:00"/>
        <d v="2019-04-15T00:00:00"/>
        <d v="2019-05-13T00:00:00"/>
        <d v="2019-05-25T00:00:00"/>
        <d v="2019-07-23T00:00:00"/>
        <d v="2019-07-12T00:00:00"/>
        <d v="2019-07-22T00:00:00"/>
        <d v="2019-08-23T00:00:00"/>
        <d v="2019-10-28T00:00:00"/>
        <d v="2019-12-12T00:00:00"/>
        <d v="2019-01-21T00:00:00"/>
        <d v="2019-09-07T00:00:00"/>
        <d v="2019-10-16T00:00:00"/>
        <d v="2019-12-22T00:00:00"/>
        <d v="2019-04-05T00:00:00"/>
        <d v="2019-05-10T00:00:00"/>
        <d v="2019-05-22T00:00:00"/>
        <d v="2019-12-05T00:00:00"/>
        <d v="2019-12-09T00:00:00"/>
        <d v="2020-01-12T00:00:00"/>
        <d v="2020-01-24T00:00:00"/>
      </sharedItems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8216885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x v="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x v="1"/>
    <s v="Finalizada - Em Dia"/>
  </r>
  <r>
    <x v="0"/>
    <x v="2"/>
    <s v="Encerrado"/>
    <n v="256.32"/>
    <x v="1"/>
    <n v="9"/>
    <x v="0"/>
    <x v="0"/>
    <d v="2019-04-20T00:00:00"/>
    <s v="Finalizada - Em Dia"/>
    <s v="RJ"/>
    <x v="1"/>
    <s v="Finalizada - Em Dia"/>
  </r>
  <r>
    <x v="0"/>
    <x v="3"/>
    <s v="Encerrado"/>
    <n v="726.32"/>
    <x v="0"/>
    <n v="23"/>
    <x v="0"/>
    <x v="0"/>
    <d v="2019-10-10T00:00:00"/>
    <s v="Finalizada - Atrasada"/>
    <s v="SP"/>
    <x v="2"/>
    <s v="Finalizada - Atrasada"/>
  </r>
  <r>
    <x v="0"/>
    <x v="4"/>
    <s v="Aberto"/>
    <n v="452.12"/>
    <x v="1"/>
    <n v="14"/>
    <x v="0"/>
    <x v="0"/>
    <d v="2019-12-20T00:00:00"/>
    <s v="Em Aberto - Atrasada"/>
    <s v="SP"/>
    <x v="3"/>
    <s v="Em Aberto - Atrasada"/>
  </r>
  <r>
    <x v="0"/>
    <x v="5"/>
    <s v="Aberto"/>
    <n v="956.32"/>
    <x v="0"/>
    <n v="28"/>
    <x v="0"/>
    <x v="0"/>
    <d v="2019-12-20T00:00:00"/>
    <s v="Em Aberto - Atrasada"/>
    <s v="SP"/>
    <x v="3"/>
    <s v="Em Aberto - Atrasada"/>
  </r>
  <r>
    <x v="1"/>
    <x v="6"/>
    <s v="Encerrado"/>
    <n v="2395"/>
    <x v="2"/>
    <n v="343"/>
    <x v="1"/>
    <x v="1"/>
    <d v="2019-04-12T00:00:00"/>
    <s v="Finalizada - Em Dia"/>
    <s v="SP"/>
    <x v="4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x v="5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x v="5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x v="6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x v="7"/>
    <s v="Finalizada - Em Dia"/>
  </r>
  <r>
    <x v="2"/>
    <x v="11"/>
    <s v="Encerrado"/>
    <n v="600"/>
    <x v="3"/>
    <n v="15"/>
    <x v="0"/>
    <x v="2"/>
    <d v="2019-07-07T00:00:00"/>
    <s v="Finalizada - Em Dia"/>
    <s v="BA"/>
    <x v="8"/>
    <s v="Finalizada - Em Dia"/>
  </r>
  <r>
    <x v="2"/>
    <x v="12"/>
    <s v="Encerrado"/>
    <n v="920"/>
    <x v="4"/>
    <n v="23"/>
    <x v="0"/>
    <x v="2"/>
    <d v="2019-08-16T00:00:00"/>
    <s v="Finalizada - Em Dia"/>
    <s v="BA"/>
    <x v="9"/>
    <s v="Finalizada - Atrasada"/>
  </r>
  <r>
    <x v="2"/>
    <x v="13"/>
    <s v="Encerrado"/>
    <n v="440"/>
    <x v="3"/>
    <n v="11"/>
    <x v="0"/>
    <x v="2"/>
    <d v="2019-08-16T00:00:00"/>
    <s v="Finalizada - Em Dia"/>
    <s v="SP"/>
    <x v="10"/>
    <s v="Finalizada - Atrasada"/>
  </r>
  <r>
    <x v="2"/>
    <x v="14"/>
    <s v="Encerrado"/>
    <n v="680"/>
    <x v="3"/>
    <n v="17"/>
    <x v="0"/>
    <x v="2"/>
    <d v="2019-10-22T00:00:00"/>
    <s v="Finalizada - Em Dia"/>
    <s v="MG"/>
    <x v="11"/>
    <s v="Finalizada - Em Dia"/>
  </r>
  <r>
    <x v="2"/>
    <x v="15"/>
    <s v="Aberto"/>
    <n v="120"/>
    <x v="5"/>
    <n v="3"/>
    <x v="0"/>
    <x v="2"/>
    <d v="2019-12-05T00:00:00"/>
    <s v="Em Aberto - Atrasada"/>
    <s v="SP"/>
    <x v="12"/>
    <s v="Em Aberto - Atrasada"/>
  </r>
  <r>
    <x v="2"/>
    <x v="16"/>
    <s v="Aberto"/>
    <n v="480"/>
    <x v="3"/>
    <n v="12"/>
    <x v="0"/>
    <x v="2"/>
    <d v="2020-01-15T00:00:00"/>
    <s v="Em Aberto - Atrasada"/>
    <s v="SP"/>
    <x v="13"/>
    <s v="Em Aberto - Atrasada"/>
  </r>
  <r>
    <x v="2"/>
    <x v="17"/>
    <s v="Aberto"/>
    <n v="80"/>
    <x v="5"/>
    <n v="2"/>
    <x v="0"/>
    <x v="2"/>
    <d v="2020-01-15T00:00:00"/>
    <s v="Em Aberto - Atrasada"/>
    <s v="SP"/>
    <x v="13"/>
    <s v="Em Aberto - Atrasada"/>
  </r>
  <r>
    <x v="3"/>
    <x v="18"/>
    <s v="Encerrado"/>
    <n v="1800"/>
    <x v="6"/>
    <n v="430"/>
    <x v="2"/>
    <x v="3"/>
    <d v="2019-09-07T00:00:00"/>
    <s v="Finalizada - Em Dia"/>
    <s v="SP"/>
    <x v="14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x v="15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x v="16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x v="17"/>
    <s v="Finalizada - Em Dia"/>
  </r>
  <r>
    <x v="4"/>
    <x v="22"/>
    <s v="Encerrado"/>
    <n v="854.4"/>
    <x v="7"/>
    <n v="30"/>
    <x v="0"/>
    <x v="3"/>
    <d v="2019-05-10T00:00:00"/>
    <s v="Finalizada - Em Dia"/>
    <s v="SP"/>
    <x v="18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x v="19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x v="2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x v="21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x v="22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x v="23"/>
    <s v="Em Aberto - Atrasada"/>
  </r>
  <r>
    <x v="4"/>
    <x v="27"/>
    <s v="Aberto"/>
    <n v="174.56268221574345"/>
    <x v="7"/>
    <n v="50"/>
    <x v="0"/>
    <x v="3"/>
    <d v="2020-01-12T00:00:00"/>
    <s v="Em Aberto - Atrasada"/>
    <s v="SP"/>
    <x v="22"/>
    <s v="Em Aberto - Atrasada"/>
  </r>
  <r>
    <x v="4"/>
    <x v="28"/>
    <s v="Aberto"/>
    <n v="251.37026239067058"/>
    <x v="7"/>
    <n v="100"/>
    <x v="0"/>
    <x v="3"/>
    <d v="2020-01-24T00:00:00"/>
    <s v="Em Aberto - Atrasada"/>
    <s v="SP"/>
    <x v="23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A2873-F9F1-492E-A405-34C1999BD37B}" name="Tabela dinâmica10" cacheId="8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2">
  <location ref="A23:B32" firstHeaderRow="1" firstDataRow="1" firstDataCol="1"/>
  <pivotFields count="13">
    <pivotField showAll="0"/>
    <pivotField numFmtId="14" showAll="0">
      <items count="30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x="27"/>
        <item x="28"/>
        <item t="default"/>
      </items>
    </pivotField>
    <pivotField showAll="0"/>
    <pivotField numFmtId="44" showAll="0"/>
    <pivotField axis="axisRow" showAll="0">
      <items count="9">
        <item x="7"/>
        <item x="2"/>
        <item x="5"/>
        <item x="3"/>
        <item x="0"/>
        <item x="6"/>
        <item x="1"/>
        <item x="4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Peso (Kg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8B0EA-28D8-4D4D-9E29-861BF2811693}" name="Tabela dinâmica9" cacheId="8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16:B20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30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x="27"/>
        <item x="28"/>
        <item t="default"/>
      </items>
    </pivotField>
    <pivotField showAll="0"/>
    <pivotField numFmtId="44" showAll="0"/>
    <pivotField dataField="1" showAll="0">
      <items count="9">
        <item x="7"/>
        <item x="2"/>
        <item x="5"/>
        <item x="3"/>
        <item x="0"/>
        <item x="6"/>
        <item x="1"/>
        <item x="4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Carga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A37E8-197B-4AAF-8056-4F37EC974783}" name="Tabela dinâmica4" cacheId="8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>
  <location ref="A10:B14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30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x="27"/>
        <item x="28"/>
        <item t="default"/>
      </items>
    </pivotField>
    <pivotField showAll="0"/>
    <pivotField dataField="1" numFmtId="4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0" baseItem="0"/>
  </dataFields>
  <formats count="1">
    <format dxfId="17">
      <pivotArea outline="0" collapsedLevelsAreSubtotals="1" fieldPosition="0"/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07511-7630-4DBF-B408-50CE4C6A8ADC}" name="Tabela dinâmica5" cacheId="8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D10:F19" firstHeaderRow="0" firstDataRow="1" firstDataCol="1"/>
  <pivotFields count="13">
    <pivotField subtotalTop="0" showAll="0" defaultSubtotal="0">
      <items count="5">
        <item x="3"/>
        <item x="1"/>
        <item x="0"/>
        <item x="4"/>
        <item x="2"/>
      </items>
    </pivotField>
    <pivotField numFmtId="14" subtotalTop="0" showAll="0" defaultSubtotal="0">
      <items count="29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x="27"/>
        <item x="28"/>
      </items>
    </pivotField>
    <pivotField subtotalTop="0" showAll="0" defaultSubtotal="0"/>
    <pivotField numFmtId="44" subtotalTop="0" showAll="0" defaultSubtotal="0"/>
    <pivotField axis="axisRow" subtotalTop="0" showAll="0" defaultSubtotal="0">
      <items count="8">
        <item sd="0" x="7"/>
        <item sd="0" x="2"/>
        <item sd="0" x="5"/>
        <item x="3"/>
        <item x="0"/>
        <item x="6"/>
        <item x="1"/>
        <item x="4"/>
      </items>
    </pivotField>
    <pivotField dataField="1"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  <pivotField dataField="1" subtotalTop="0" showAll="0" defaultSubtotal="0"/>
    <pivotField numFmtId="14" subtotalTop="0" showAll="0" defaultSubtotal="0"/>
    <pivotField subtotalTop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EE848EB5-D202-4177-9517-681076B7BBE6}" sourceName="Cliente">
  <pivotTables>
    <pivotTable tabId="5" name="Tabela dinâmica4"/>
    <pivotTable tabId="5" name="Tabela dinâmica5"/>
    <pivotTable tabId="5" name="Tabela dinâmica9"/>
  </pivotTables>
  <data>
    <tabular pivotCacheId="1821688512">
      <items count="5">
        <i x="1" s="1"/>
        <i x="4" s="1"/>
        <i x="3" s="1" nd="1"/>
        <i x="0" s="1" nd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23F5D050-4551-4A01-ACDF-5F409DB2EB70}" cache="SegmentaçãodeDados_Cliente" caption="Cliente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07A4A-9F79-482B-9DF7-3B1E484D8B73}" name="TabelaContrato" displayName="TabelaContrato" ref="A1:M31" totalsRowShown="0" headerRowDxfId="6" dataDxfId="7">
  <autoFilter ref="A1:M31" xr:uid="{A2B07A4A-9F79-482B-9DF7-3B1E484D8B73}"/>
  <tableColumns count="13">
    <tableColumn id="1" xr3:uid="{E498B41D-F6F9-450E-938B-BC9BC4E8286D}" name="Cliente"/>
    <tableColumn id="2" xr3:uid="{9D4E90B1-04B0-456A-A4D8-31F4C4F4B256}" name="Data Contrato" dataDxfId="16"/>
    <tableColumn id="3" xr3:uid="{E628B469-D13B-4BCB-8954-E44783929A4F}" name="Status do Contrato"/>
    <tableColumn id="4" xr3:uid="{170F7777-E9E1-4AA7-9FAF-E54CE781F9EC}" name="Valor do Contrato" dataDxfId="15" dataCellStyle="Moeda"/>
    <tableColumn id="5" xr3:uid="{6C513220-F1D3-43B4-B54A-1569431B1AE5}" name="Carga"/>
    <tableColumn id="6" xr3:uid="{EEBCBC29-5089-4AB3-A923-0DE42A4C70B3}" name="Peso (Kg)" dataDxfId="14"/>
    <tableColumn id="7" xr3:uid="{E795572F-4147-4EA4-BEC6-746A2C655D69}" name="Tipo de Veículo"/>
    <tableColumn id="8" xr3:uid="{13E077F6-326F-44EE-85F4-049606DBB13B}" name="Origem" dataDxfId="13"/>
    <tableColumn id="9" xr3:uid="{E1BC9994-0964-4A00-9EFA-0039D0356F64}" name="Data de Saída" dataDxfId="12"/>
    <tableColumn id="10" xr3:uid="{9C8C9C3B-B10B-4A5B-8614-6EBC3F40C524}" name="Situação da Partida" dataDxfId="11"/>
    <tableColumn id="11" xr3:uid="{941C6685-EFF1-4938-8710-BFF356DBADA1}" name="Destino" dataDxfId="10"/>
    <tableColumn id="12" xr3:uid="{B19FD498-B045-4095-BE69-02DC88EBBFCD}" name="Data de Chegada" dataDxfId="9"/>
    <tableColumn id="13" xr3:uid="{2BF7E8BD-96F4-44C5-8E0D-4C0C4DC9CB35}" name="Situação da Chegada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D131CC1E-856D-49DB-8363-D5038BACAEB7}" sourceName="Data Contrato">
  <pivotTables>
    <pivotTable tabId="5" name="Tabela dinâmica4"/>
    <pivotTable tabId="5" name="Tabela dinâmica5"/>
    <pivotTable tabId="5" name="Tabela dinâmica9"/>
    <pivotTable tabId="5" name="Tabela dinâmica10"/>
  </pivotTables>
  <state minimalRefreshVersion="6" lastRefreshVersion="6" pivotCacheId="1821688512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240F0DF3-28A4-4723-A42B-8B40BE941C95}" cache="NativeTimeline_Data_Contrato" caption="Data Contrato" level="2" selectionLevel="2" scrollPosition="2019-01-01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AF9F663A-B26C-4358-A08E-5C1D32E13363}" cache="NativeTimeline_Data_Contrato" caption="Data Contrato" showSelectionLabel="0" showTimeLevel="0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0249-C301-46C2-81B5-0AA807FDAF08}">
  <sheetPr codeName="Planilha1"/>
  <dimension ref="A10:F32"/>
  <sheetViews>
    <sheetView showGridLines="0" topLeftCell="A16" workbookViewId="0">
      <selection activeCell="B30" sqref="B30"/>
    </sheetView>
  </sheetViews>
  <sheetFormatPr defaultRowHeight="15" x14ac:dyDescent="0.25"/>
  <cols>
    <col min="1" max="1" width="19" bestFit="1" customWidth="1"/>
    <col min="2" max="2" width="17.5703125" bestFit="1" customWidth="1"/>
    <col min="4" max="4" width="19" bestFit="1" customWidth="1"/>
    <col min="5" max="5" width="17.5703125" bestFit="1" customWidth="1"/>
    <col min="6" max="7" width="20.28515625" bestFit="1" customWidth="1"/>
    <col min="10" max="10" width="19.42578125" bestFit="1" customWidth="1"/>
    <col min="11" max="11" width="18.28515625" bestFit="1" customWidth="1"/>
  </cols>
  <sheetData>
    <row r="10" spans="1:6" x14ac:dyDescent="0.25">
      <c r="A10" s="6" t="s">
        <v>40</v>
      </c>
      <c r="B10" t="s">
        <v>41</v>
      </c>
      <c r="D10" s="6" t="s">
        <v>40</v>
      </c>
      <c r="E10" t="s">
        <v>43</v>
      </c>
      <c r="F10" t="s">
        <v>44</v>
      </c>
    </row>
    <row r="11" spans="1:6" x14ac:dyDescent="0.25">
      <c r="A11" s="7" t="s">
        <v>36</v>
      </c>
      <c r="B11" s="9">
        <v>5316.2790697674418</v>
      </c>
      <c r="D11" s="7" t="s">
        <v>39</v>
      </c>
      <c r="E11" s="8">
        <v>332</v>
      </c>
      <c r="F11" s="8">
        <v>9</v>
      </c>
    </row>
    <row r="12" spans="1:6" x14ac:dyDescent="0.25">
      <c r="A12" s="7" t="s">
        <v>31</v>
      </c>
      <c r="B12" s="9">
        <v>8330.1311953352779</v>
      </c>
      <c r="D12" s="7" t="s">
        <v>29</v>
      </c>
      <c r="E12" s="8">
        <v>1193</v>
      </c>
      <c r="F12" s="8">
        <v>5</v>
      </c>
    </row>
    <row r="13" spans="1:6" x14ac:dyDescent="0.25">
      <c r="A13" s="7" t="s">
        <v>22</v>
      </c>
      <c r="B13" s="9">
        <v>11933.989398529597</v>
      </c>
      <c r="D13" s="7" t="s">
        <v>34</v>
      </c>
      <c r="E13" s="8">
        <v>5</v>
      </c>
      <c r="F13" s="8">
        <v>2</v>
      </c>
    </row>
    <row r="14" spans="1:6" x14ac:dyDescent="0.25">
      <c r="A14" s="7" t="s">
        <v>42</v>
      </c>
      <c r="B14" s="9">
        <v>25580.399663632317</v>
      </c>
      <c r="D14" s="7" t="s">
        <v>32</v>
      </c>
      <c r="E14" s="8">
        <v>55</v>
      </c>
      <c r="F14" s="8">
        <v>4</v>
      </c>
    </row>
    <row r="15" spans="1:6" x14ac:dyDescent="0.25">
      <c r="D15" s="7" t="s">
        <v>20</v>
      </c>
      <c r="E15" s="8">
        <v>76</v>
      </c>
      <c r="F15" s="8">
        <v>3</v>
      </c>
    </row>
    <row r="16" spans="1:6" x14ac:dyDescent="0.25">
      <c r="A16" s="6" t="s">
        <v>40</v>
      </c>
      <c r="B16" t="s">
        <v>54</v>
      </c>
      <c r="D16" s="7" t="s">
        <v>35</v>
      </c>
      <c r="E16" s="8">
        <v>1270</v>
      </c>
      <c r="F16" s="8">
        <v>3</v>
      </c>
    </row>
    <row r="17" spans="1:6" x14ac:dyDescent="0.25">
      <c r="A17" s="7" t="s">
        <v>36</v>
      </c>
      <c r="B17" s="8">
        <v>3</v>
      </c>
      <c r="D17" s="7" t="s">
        <v>5</v>
      </c>
      <c r="E17" s="8">
        <v>39</v>
      </c>
      <c r="F17" s="8">
        <v>3</v>
      </c>
    </row>
    <row r="18" spans="1:6" x14ac:dyDescent="0.25">
      <c r="A18" s="7" t="s">
        <v>31</v>
      </c>
      <c r="B18" s="8">
        <v>5</v>
      </c>
      <c r="D18" s="7" t="s">
        <v>33</v>
      </c>
      <c r="E18" s="8">
        <v>23</v>
      </c>
      <c r="F18" s="8">
        <v>1</v>
      </c>
    </row>
    <row r="19" spans="1:6" x14ac:dyDescent="0.25">
      <c r="A19" s="7" t="s">
        <v>22</v>
      </c>
      <c r="B19" s="8">
        <v>22</v>
      </c>
      <c r="D19" s="7" t="s">
        <v>42</v>
      </c>
      <c r="E19" s="8">
        <v>2993</v>
      </c>
      <c r="F19" s="8">
        <v>30</v>
      </c>
    </row>
    <row r="20" spans="1:6" x14ac:dyDescent="0.25">
      <c r="A20" s="7" t="s">
        <v>42</v>
      </c>
      <c r="B20" s="8">
        <v>30</v>
      </c>
    </row>
    <row r="23" spans="1:6" x14ac:dyDescent="0.25">
      <c r="A23" s="6" t="s">
        <v>40</v>
      </c>
      <c r="B23" t="s">
        <v>43</v>
      </c>
    </row>
    <row r="24" spans="1:6" x14ac:dyDescent="0.25">
      <c r="A24" s="7" t="s">
        <v>39</v>
      </c>
      <c r="B24" s="8">
        <v>332</v>
      </c>
    </row>
    <row r="25" spans="1:6" x14ac:dyDescent="0.25">
      <c r="A25" s="7" t="s">
        <v>29</v>
      </c>
      <c r="B25" s="8">
        <v>1193</v>
      </c>
    </row>
    <row r="26" spans="1:6" x14ac:dyDescent="0.25">
      <c r="A26" s="7" t="s">
        <v>34</v>
      </c>
      <c r="B26" s="8">
        <v>5</v>
      </c>
    </row>
    <row r="27" spans="1:6" x14ac:dyDescent="0.25">
      <c r="A27" s="7" t="s">
        <v>32</v>
      </c>
      <c r="B27" s="8">
        <v>55</v>
      </c>
    </row>
    <row r="28" spans="1:6" x14ac:dyDescent="0.25">
      <c r="A28" s="7" t="s">
        <v>20</v>
      </c>
      <c r="B28" s="8">
        <v>76</v>
      </c>
    </row>
    <row r="29" spans="1:6" x14ac:dyDescent="0.25">
      <c r="A29" s="7" t="s">
        <v>35</v>
      </c>
      <c r="B29" s="8">
        <v>1270</v>
      </c>
    </row>
    <row r="30" spans="1:6" x14ac:dyDescent="0.25">
      <c r="A30" s="7" t="s">
        <v>5</v>
      </c>
      <c r="B30" s="8">
        <v>39</v>
      </c>
    </row>
    <row r="31" spans="1:6" x14ac:dyDescent="0.25">
      <c r="A31" s="7" t="s">
        <v>33</v>
      </c>
      <c r="B31" s="8">
        <v>23</v>
      </c>
    </row>
    <row r="32" spans="1:6" x14ac:dyDescent="0.25">
      <c r="A32" s="7" t="s">
        <v>42</v>
      </c>
      <c r="B32" s="8">
        <v>2993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87BA-15D1-4060-A987-D92C5ECEC067}">
  <sheetPr codeName="Planilha2"/>
  <dimension ref="A1:AJ20"/>
  <sheetViews>
    <sheetView showGridLines="0" zoomScaleNormal="100" workbookViewId="0">
      <selection sqref="A1:A20"/>
    </sheetView>
  </sheetViews>
  <sheetFormatPr defaultRowHeight="15" outlineLevelCol="1" x14ac:dyDescent="0.25"/>
  <cols>
    <col min="2" max="8" width="9.140625" customWidth="1" outlineLevel="1"/>
    <col min="9" max="9" width="19.28515625" customWidth="1" outlineLevel="1"/>
    <col min="10" max="17" width="9.140625" customWidth="1" outlineLevel="1"/>
    <col min="18" max="18" width="18" customWidth="1" outlineLevel="1"/>
    <col min="27" max="27" width="18.28515625" customWidth="1"/>
    <col min="36" max="36" width="18.28515625" customWidth="1"/>
  </cols>
  <sheetData>
    <row r="1" spans="1:36" ht="21" x14ac:dyDescent="0.35">
      <c r="A1" s="31" t="s">
        <v>52</v>
      </c>
      <c r="B1" s="32" t="s">
        <v>47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9"/>
      <c r="T1" s="40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</row>
    <row r="2" spans="1:36" ht="12.75" customHeight="1" thickBot="1" x14ac:dyDescent="0.3">
      <c r="A2" s="30"/>
      <c r="B2" s="35" t="str">
        <f>IF(I16&lt;'indicadores base'!A2,"Média de pesos abaixo do geral","")</f>
        <v/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9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</row>
    <row r="3" spans="1:36" x14ac:dyDescent="0.25">
      <c r="A3" s="28"/>
      <c r="B3" s="16"/>
      <c r="C3" s="11"/>
      <c r="D3" s="11"/>
      <c r="E3" s="11"/>
      <c r="F3" s="11"/>
      <c r="G3" s="11"/>
      <c r="H3" s="12"/>
      <c r="I3" s="15" t="s">
        <v>50</v>
      </c>
      <c r="J3" s="10"/>
      <c r="K3" s="11"/>
      <c r="L3" s="11"/>
      <c r="M3" s="11"/>
      <c r="N3" s="11"/>
      <c r="O3" s="11"/>
      <c r="P3" s="11"/>
      <c r="Q3" s="12"/>
      <c r="R3" s="19" t="s">
        <v>45</v>
      </c>
      <c r="S3" s="39"/>
      <c r="T3" s="38"/>
      <c r="U3" s="38"/>
      <c r="V3" s="38"/>
      <c r="W3" s="38"/>
      <c r="X3" s="38"/>
      <c r="Y3" s="38"/>
      <c r="Z3" s="38"/>
      <c r="AA3" s="42"/>
      <c r="AB3" s="38"/>
      <c r="AC3" s="38"/>
      <c r="AD3" s="38"/>
      <c r="AE3" s="38"/>
      <c r="AF3" s="38"/>
      <c r="AG3" s="38"/>
      <c r="AH3" s="38"/>
      <c r="AI3" s="38"/>
      <c r="AJ3" s="42"/>
    </row>
    <row r="4" spans="1:36" x14ac:dyDescent="0.25">
      <c r="A4" s="28"/>
      <c r="B4" s="16"/>
      <c r="C4" s="11"/>
      <c r="D4" s="11"/>
      <c r="E4" s="11"/>
      <c r="F4" s="11"/>
      <c r="G4" s="11"/>
      <c r="H4" s="12"/>
      <c r="I4" s="13">
        <f>GETPIVOTDATA("Soma de Peso (Kg)",'TABELAS DINAMICAS'!$D$10)</f>
        <v>2993</v>
      </c>
      <c r="J4" s="10"/>
      <c r="K4" s="11"/>
      <c r="L4" s="11"/>
      <c r="M4" s="11"/>
      <c r="N4" s="11"/>
      <c r="O4" s="11"/>
      <c r="P4" s="11"/>
      <c r="Q4" s="12"/>
      <c r="R4" s="17">
        <f>GETPIVOTDATA("Valor do Contrato",'TABELAS DINAMICAS'!$A$10)</f>
        <v>25580.399663632317</v>
      </c>
      <c r="S4" s="39"/>
      <c r="T4" s="38"/>
      <c r="U4" s="38"/>
      <c r="V4" s="38"/>
      <c r="W4" s="38"/>
      <c r="X4" s="38"/>
      <c r="Y4" s="38"/>
      <c r="Z4" s="38"/>
      <c r="AA4" s="43"/>
      <c r="AB4" s="38"/>
      <c r="AC4" s="38"/>
      <c r="AD4" s="38"/>
      <c r="AE4" s="38"/>
      <c r="AF4" s="38"/>
      <c r="AG4" s="38"/>
      <c r="AH4" s="38"/>
      <c r="AI4" s="38"/>
      <c r="AJ4" s="44"/>
    </row>
    <row r="5" spans="1:36" x14ac:dyDescent="0.25">
      <c r="A5" s="28"/>
      <c r="B5" s="16"/>
      <c r="C5" s="11"/>
      <c r="D5" s="11"/>
      <c r="E5" s="11"/>
      <c r="F5" s="11"/>
      <c r="G5" s="11"/>
      <c r="H5" s="12"/>
      <c r="I5" s="13"/>
      <c r="J5" s="10"/>
      <c r="K5" s="11"/>
      <c r="L5" s="11"/>
      <c r="M5" s="11"/>
      <c r="N5" s="11"/>
      <c r="O5" s="11"/>
      <c r="P5" s="11"/>
      <c r="Q5" s="12"/>
      <c r="R5" s="17"/>
      <c r="S5" s="39"/>
      <c r="T5" s="38"/>
      <c r="U5" s="38"/>
      <c r="V5" s="38"/>
      <c r="W5" s="38"/>
      <c r="X5" s="38"/>
      <c r="Y5" s="38"/>
      <c r="Z5" s="38"/>
      <c r="AA5" s="43"/>
      <c r="AB5" s="38"/>
      <c r="AC5" s="38"/>
      <c r="AD5" s="38"/>
      <c r="AE5" s="38"/>
      <c r="AF5" s="38"/>
      <c r="AG5" s="38"/>
      <c r="AH5" s="38"/>
      <c r="AI5" s="38"/>
      <c r="AJ5" s="44"/>
    </row>
    <row r="6" spans="1:36" x14ac:dyDescent="0.25">
      <c r="A6" s="28"/>
      <c r="B6" s="16"/>
      <c r="C6" s="11"/>
      <c r="D6" s="11"/>
      <c r="E6" s="11"/>
      <c r="F6" s="11"/>
      <c r="G6" s="11"/>
      <c r="H6" s="12"/>
      <c r="I6" s="13"/>
      <c r="J6" s="10"/>
      <c r="K6" s="11"/>
      <c r="L6" s="11"/>
      <c r="M6" s="11"/>
      <c r="N6" s="11"/>
      <c r="O6" s="11"/>
      <c r="P6" s="11"/>
      <c r="Q6" s="12"/>
      <c r="R6" s="17"/>
      <c r="S6" s="39"/>
      <c r="T6" s="38"/>
      <c r="U6" s="38"/>
      <c r="V6" s="38"/>
      <c r="W6" s="38"/>
      <c r="X6" s="38"/>
      <c r="Y6" s="38"/>
      <c r="Z6" s="38"/>
      <c r="AA6" s="43"/>
      <c r="AB6" s="38"/>
      <c r="AC6" s="38"/>
      <c r="AD6" s="38"/>
      <c r="AE6" s="38"/>
      <c r="AF6" s="38"/>
      <c r="AG6" s="38"/>
      <c r="AH6" s="38"/>
      <c r="AI6" s="38"/>
      <c r="AJ6" s="44"/>
    </row>
    <row r="7" spans="1:36" x14ac:dyDescent="0.25">
      <c r="A7" s="28"/>
      <c r="B7" s="16"/>
      <c r="C7" s="11"/>
      <c r="D7" s="11"/>
      <c r="E7" s="11"/>
      <c r="F7" s="11"/>
      <c r="G7" s="11"/>
      <c r="H7" s="12"/>
      <c r="I7" s="13"/>
      <c r="J7" s="10"/>
      <c r="K7" s="11"/>
      <c r="L7" s="11"/>
      <c r="M7" s="11"/>
      <c r="N7" s="11"/>
      <c r="O7" s="11"/>
      <c r="P7" s="11"/>
      <c r="Q7" s="12"/>
      <c r="R7" s="17"/>
      <c r="S7" s="39"/>
      <c r="T7" s="38"/>
      <c r="U7" s="38"/>
      <c r="V7" s="38"/>
      <c r="W7" s="38"/>
      <c r="X7" s="38"/>
      <c r="Y7" s="38"/>
      <c r="Z7" s="38"/>
      <c r="AA7" s="43"/>
      <c r="AB7" s="38"/>
      <c r="AC7" s="38"/>
      <c r="AD7" s="38"/>
      <c r="AE7" s="38"/>
      <c r="AF7" s="38"/>
      <c r="AG7" s="38"/>
      <c r="AH7" s="38"/>
      <c r="AI7" s="38"/>
      <c r="AJ7" s="44"/>
    </row>
    <row r="8" spans="1:36" x14ac:dyDescent="0.25">
      <c r="A8" s="28"/>
      <c r="B8" s="16"/>
      <c r="C8" s="11"/>
      <c r="D8" s="11"/>
      <c r="E8" s="11"/>
      <c r="F8" s="11"/>
      <c r="G8" s="11"/>
      <c r="H8" s="12"/>
      <c r="I8" s="14"/>
      <c r="J8" s="10"/>
      <c r="K8" s="11"/>
      <c r="L8" s="11"/>
      <c r="M8" s="11"/>
      <c r="N8" s="11"/>
      <c r="O8" s="11"/>
      <c r="P8" s="11"/>
      <c r="Q8" s="12"/>
      <c r="R8" s="18"/>
      <c r="S8" s="39"/>
      <c r="T8" s="38"/>
      <c r="U8" s="38"/>
      <c r="V8" s="38"/>
      <c r="W8" s="38"/>
      <c r="X8" s="38"/>
      <c r="Y8" s="38"/>
      <c r="Z8" s="38"/>
      <c r="AA8" s="43"/>
      <c r="AB8" s="38"/>
      <c r="AC8" s="38"/>
      <c r="AD8" s="38"/>
      <c r="AE8" s="38"/>
      <c r="AF8" s="38"/>
      <c r="AG8" s="38"/>
      <c r="AH8" s="38"/>
      <c r="AI8" s="38"/>
      <c r="AJ8" s="44"/>
    </row>
    <row r="9" spans="1:36" x14ac:dyDescent="0.25">
      <c r="A9" s="28"/>
      <c r="B9" s="16"/>
      <c r="C9" s="11"/>
      <c r="D9" s="11"/>
      <c r="E9" s="11"/>
      <c r="F9" s="11"/>
      <c r="G9" s="11"/>
      <c r="H9" s="12"/>
      <c r="I9" s="15" t="s">
        <v>46</v>
      </c>
      <c r="J9" s="10"/>
      <c r="K9" s="11"/>
      <c r="L9" s="11"/>
      <c r="M9" s="11"/>
      <c r="N9" s="11"/>
      <c r="O9" s="11"/>
      <c r="P9" s="11"/>
      <c r="Q9" s="12"/>
      <c r="R9" s="19" t="s">
        <v>49</v>
      </c>
      <c r="S9" s="39"/>
      <c r="T9" s="38"/>
      <c r="U9" s="38"/>
      <c r="V9" s="38"/>
      <c r="W9" s="38"/>
      <c r="X9" s="38"/>
      <c r="Y9" s="38"/>
      <c r="Z9" s="38"/>
      <c r="AA9" s="42"/>
      <c r="AB9" s="38"/>
      <c r="AC9" s="38"/>
      <c r="AD9" s="38"/>
      <c r="AE9" s="38"/>
      <c r="AF9" s="38"/>
      <c r="AG9" s="38"/>
      <c r="AH9" s="38"/>
      <c r="AI9" s="38"/>
      <c r="AJ9" s="42"/>
    </row>
    <row r="10" spans="1:36" x14ac:dyDescent="0.25">
      <c r="A10" s="28"/>
      <c r="B10" s="16"/>
      <c r="C10" s="11"/>
      <c r="D10" s="11"/>
      <c r="E10" s="11"/>
      <c r="F10" s="11"/>
      <c r="G10" s="11"/>
      <c r="H10" s="12"/>
      <c r="I10" s="13">
        <f>GETPIVOTDATA("Contagem de Destino",'TABELAS DINAMICAS'!$D$10)</f>
        <v>30</v>
      </c>
      <c r="J10" s="10"/>
      <c r="K10" s="11"/>
      <c r="L10" s="11"/>
      <c r="M10" s="11"/>
      <c r="N10" s="11"/>
      <c r="O10" s="11"/>
      <c r="P10" s="11"/>
      <c r="Q10" s="12"/>
      <c r="R10" s="20">
        <f>COUNTIF(SituaçãoPartidas,"Em Aberto - Atrasada")</f>
        <v>11</v>
      </c>
      <c r="S10" s="39"/>
      <c r="T10" s="38"/>
      <c r="U10" s="38"/>
      <c r="V10" s="38"/>
      <c r="W10" s="38"/>
      <c r="X10" s="38"/>
      <c r="Y10" s="38"/>
      <c r="Z10" s="38"/>
      <c r="AA10" s="43"/>
      <c r="AB10" s="38"/>
      <c r="AC10" s="38"/>
      <c r="AD10" s="38"/>
      <c r="AE10" s="38"/>
      <c r="AF10" s="38"/>
      <c r="AG10" s="38"/>
      <c r="AH10" s="38"/>
      <c r="AI10" s="38"/>
      <c r="AJ10" s="43"/>
    </row>
    <row r="11" spans="1:36" x14ac:dyDescent="0.25">
      <c r="A11" s="28"/>
      <c r="B11" s="16"/>
      <c r="C11" s="11"/>
      <c r="D11" s="11"/>
      <c r="E11" s="11"/>
      <c r="F11" s="11"/>
      <c r="G11" s="11"/>
      <c r="H11" s="12"/>
      <c r="I11" s="13"/>
      <c r="J11" s="10"/>
      <c r="K11" s="11"/>
      <c r="L11" s="11"/>
      <c r="M11" s="11"/>
      <c r="N11" s="11"/>
      <c r="O11" s="11"/>
      <c r="P11" s="11"/>
      <c r="Q11" s="12"/>
      <c r="R11" s="20"/>
      <c r="S11" s="39"/>
      <c r="T11" s="38"/>
      <c r="U11" s="38"/>
      <c r="V11" s="38"/>
      <c r="W11" s="38"/>
      <c r="X11" s="38"/>
      <c r="Y11" s="38"/>
      <c r="Z11" s="38"/>
      <c r="AA11" s="43"/>
      <c r="AB11" s="38"/>
      <c r="AC11" s="38"/>
      <c r="AD11" s="38"/>
      <c r="AE11" s="38"/>
      <c r="AF11" s="38"/>
      <c r="AG11" s="38"/>
      <c r="AH11" s="38"/>
      <c r="AI11" s="38"/>
      <c r="AJ11" s="43"/>
    </row>
    <row r="12" spans="1:36" x14ac:dyDescent="0.25">
      <c r="A12" s="28"/>
      <c r="B12" s="16"/>
      <c r="C12" s="11"/>
      <c r="D12" s="11"/>
      <c r="E12" s="11"/>
      <c r="F12" s="11"/>
      <c r="G12" s="11"/>
      <c r="H12" s="12"/>
      <c r="I12" s="13"/>
      <c r="J12" s="10"/>
      <c r="K12" s="11"/>
      <c r="L12" s="11"/>
      <c r="M12" s="11"/>
      <c r="N12" s="11"/>
      <c r="O12" s="11"/>
      <c r="P12" s="11"/>
      <c r="Q12" s="12"/>
      <c r="R12" s="20"/>
      <c r="S12" s="39"/>
      <c r="T12" s="38"/>
      <c r="U12" s="38"/>
      <c r="V12" s="38"/>
      <c r="W12" s="38"/>
      <c r="X12" s="38"/>
      <c r="Y12" s="38"/>
      <c r="Z12" s="38"/>
      <c r="AA12" s="43"/>
      <c r="AB12" s="38"/>
      <c r="AC12" s="38"/>
      <c r="AD12" s="38"/>
      <c r="AE12" s="38"/>
      <c r="AF12" s="38"/>
      <c r="AG12" s="38"/>
      <c r="AH12" s="38"/>
      <c r="AI12" s="38"/>
      <c r="AJ12" s="43"/>
    </row>
    <row r="13" spans="1:36" x14ac:dyDescent="0.25">
      <c r="A13" s="28"/>
      <c r="B13" s="16"/>
      <c r="C13" s="11"/>
      <c r="D13" s="11"/>
      <c r="E13" s="11"/>
      <c r="F13" s="11"/>
      <c r="G13" s="11"/>
      <c r="H13" s="12"/>
      <c r="I13" s="13"/>
      <c r="J13" s="10"/>
      <c r="K13" s="11"/>
      <c r="L13" s="11"/>
      <c r="M13" s="11"/>
      <c r="N13" s="11"/>
      <c r="O13" s="11"/>
      <c r="P13" s="11"/>
      <c r="Q13" s="12"/>
      <c r="R13" s="20"/>
      <c r="S13" s="39"/>
      <c r="T13" s="38"/>
      <c r="U13" s="38"/>
      <c r="V13" s="38"/>
      <c r="W13" s="38"/>
      <c r="X13" s="38"/>
      <c r="Y13" s="38"/>
      <c r="Z13" s="38"/>
      <c r="AA13" s="43"/>
      <c r="AB13" s="38"/>
      <c r="AC13" s="38"/>
      <c r="AD13" s="38"/>
      <c r="AE13" s="38"/>
      <c r="AF13" s="38"/>
      <c r="AG13" s="38"/>
      <c r="AH13" s="38"/>
      <c r="AI13" s="38"/>
      <c r="AJ13" s="43"/>
    </row>
    <row r="14" spans="1:36" x14ac:dyDescent="0.25">
      <c r="A14" s="28"/>
      <c r="B14" s="16"/>
      <c r="C14" s="11"/>
      <c r="D14" s="11"/>
      <c r="E14" s="11"/>
      <c r="F14" s="11"/>
      <c r="G14" s="11"/>
      <c r="H14" s="12"/>
      <c r="I14" s="14"/>
      <c r="J14" s="10"/>
      <c r="K14" s="11"/>
      <c r="L14" s="11"/>
      <c r="M14" s="11"/>
      <c r="N14" s="11"/>
      <c r="O14" s="11"/>
      <c r="P14" s="11"/>
      <c r="Q14" s="12"/>
      <c r="R14" s="21"/>
      <c r="S14" s="39"/>
      <c r="T14" s="38"/>
      <c r="U14" s="38"/>
      <c r="V14" s="38"/>
      <c r="W14" s="38"/>
      <c r="X14" s="38"/>
      <c r="Y14" s="38"/>
      <c r="Z14" s="38"/>
      <c r="AA14" s="43"/>
      <c r="AB14" s="38"/>
      <c r="AC14" s="38"/>
      <c r="AD14" s="38"/>
      <c r="AE14" s="38"/>
      <c r="AF14" s="38"/>
      <c r="AG14" s="38"/>
      <c r="AH14" s="38"/>
      <c r="AI14" s="38"/>
      <c r="AJ14" s="43"/>
    </row>
    <row r="15" spans="1:36" x14ac:dyDescent="0.25">
      <c r="A15" s="28"/>
      <c r="B15" s="16"/>
      <c r="C15" s="11"/>
      <c r="D15" s="11"/>
      <c r="E15" s="11"/>
      <c r="F15" s="11"/>
      <c r="G15" s="11"/>
      <c r="H15" s="12"/>
      <c r="I15" s="15" t="s">
        <v>48</v>
      </c>
      <c r="J15" s="10"/>
      <c r="K15" s="11"/>
      <c r="L15" s="11"/>
      <c r="M15" s="11"/>
      <c r="N15" s="11"/>
      <c r="O15" s="11"/>
      <c r="P15" s="11"/>
      <c r="Q15" s="12"/>
      <c r="R15" s="19" t="s">
        <v>51</v>
      </c>
      <c r="S15" s="39"/>
      <c r="T15" s="38"/>
      <c r="U15" s="38"/>
      <c r="V15" s="38"/>
      <c r="W15" s="38"/>
      <c r="X15" s="38"/>
      <c r="Y15" s="38"/>
      <c r="Z15" s="38"/>
      <c r="AA15" s="42"/>
      <c r="AB15" s="38"/>
      <c r="AC15" s="38"/>
      <c r="AD15" s="38"/>
      <c r="AE15" s="38"/>
      <c r="AF15" s="38"/>
      <c r="AG15" s="38"/>
      <c r="AH15" s="38"/>
      <c r="AI15" s="38"/>
      <c r="AJ15" s="42"/>
    </row>
    <row r="16" spans="1:36" x14ac:dyDescent="0.25">
      <c r="A16" s="28"/>
      <c r="B16" s="16"/>
      <c r="C16" s="11"/>
      <c r="D16" s="11"/>
      <c r="E16" s="11"/>
      <c r="F16" s="11"/>
      <c r="G16" s="11"/>
      <c r="H16" s="12"/>
      <c r="I16" s="13">
        <f>I4/I10</f>
        <v>99.766666666666666</v>
      </c>
      <c r="J16" s="10"/>
      <c r="K16" s="11"/>
      <c r="L16" s="11"/>
      <c r="M16" s="11"/>
      <c r="N16" s="11"/>
      <c r="O16" s="11"/>
      <c r="P16" s="11"/>
      <c r="Q16" s="12"/>
      <c r="R16" s="20">
        <f>COUNTIF(chegadas,"Em Aberto *")</f>
        <v>11</v>
      </c>
      <c r="S16" s="39"/>
      <c r="T16" s="38"/>
      <c r="U16" s="38"/>
      <c r="V16" s="38"/>
      <c r="W16" s="38"/>
      <c r="X16" s="38"/>
      <c r="Y16" s="38"/>
      <c r="Z16" s="38"/>
      <c r="AA16" s="43"/>
      <c r="AB16" s="38"/>
      <c r="AC16" s="38"/>
      <c r="AD16" s="38"/>
      <c r="AE16" s="38"/>
      <c r="AF16" s="38"/>
      <c r="AG16" s="38"/>
      <c r="AH16" s="38"/>
      <c r="AI16" s="38"/>
      <c r="AJ16" s="43"/>
    </row>
    <row r="17" spans="1:36" x14ac:dyDescent="0.25">
      <c r="A17" s="28"/>
      <c r="B17" s="16"/>
      <c r="C17" s="11"/>
      <c r="D17" s="11"/>
      <c r="E17" s="11"/>
      <c r="F17" s="11"/>
      <c r="G17" s="11"/>
      <c r="H17" s="12"/>
      <c r="I17" s="13"/>
      <c r="J17" s="10"/>
      <c r="K17" s="11"/>
      <c r="L17" s="11"/>
      <c r="M17" s="11"/>
      <c r="N17" s="11"/>
      <c r="O17" s="11"/>
      <c r="P17" s="11"/>
      <c r="Q17" s="12"/>
      <c r="R17" s="20"/>
      <c r="S17" s="39"/>
      <c r="T17" s="38"/>
      <c r="U17" s="38"/>
      <c r="V17" s="38"/>
      <c r="W17" s="38"/>
      <c r="X17" s="38"/>
      <c r="Y17" s="38"/>
      <c r="Z17" s="38"/>
      <c r="AA17" s="43"/>
      <c r="AB17" s="38"/>
      <c r="AC17" s="38"/>
      <c r="AD17" s="38"/>
      <c r="AE17" s="38"/>
      <c r="AF17" s="38"/>
      <c r="AG17" s="38"/>
      <c r="AH17" s="38"/>
      <c r="AI17" s="38"/>
      <c r="AJ17" s="43"/>
    </row>
    <row r="18" spans="1:36" x14ac:dyDescent="0.25">
      <c r="A18" s="28"/>
      <c r="B18" s="16"/>
      <c r="C18" s="11"/>
      <c r="D18" s="11"/>
      <c r="E18" s="11"/>
      <c r="F18" s="11"/>
      <c r="G18" s="11"/>
      <c r="H18" s="12"/>
      <c r="I18" s="13"/>
      <c r="J18" s="10"/>
      <c r="K18" s="11"/>
      <c r="L18" s="11"/>
      <c r="M18" s="11"/>
      <c r="N18" s="11"/>
      <c r="O18" s="11"/>
      <c r="P18" s="11"/>
      <c r="Q18" s="12"/>
      <c r="R18" s="20"/>
      <c r="S18" s="39"/>
      <c r="T18" s="38"/>
      <c r="U18" s="38"/>
      <c r="V18" s="38"/>
      <c r="W18" s="38"/>
      <c r="X18" s="38"/>
      <c r="Y18" s="38"/>
      <c r="Z18" s="38"/>
      <c r="AA18" s="43"/>
      <c r="AB18" s="38"/>
      <c r="AC18" s="38"/>
      <c r="AD18" s="38"/>
      <c r="AE18" s="38"/>
      <c r="AF18" s="38"/>
      <c r="AG18" s="38"/>
      <c r="AH18" s="38"/>
      <c r="AI18" s="38"/>
      <c r="AJ18" s="43"/>
    </row>
    <row r="19" spans="1:36" x14ac:dyDescent="0.25">
      <c r="A19" s="28"/>
      <c r="B19" s="16"/>
      <c r="C19" s="11"/>
      <c r="D19" s="11"/>
      <c r="E19" s="11"/>
      <c r="F19" s="11"/>
      <c r="G19" s="11"/>
      <c r="H19" s="12"/>
      <c r="I19" s="13"/>
      <c r="J19" s="10"/>
      <c r="K19" s="11"/>
      <c r="L19" s="11"/>
      <c r="M19" s="11"/>
      <c r="N19" s="11"/>
      <c r="O19" s="11"/>
      <c r="P19" s="11"/>
      <c r="Q19" s="12"/>
      <c r="R19" s="20"/>
      <c r="S19" s="39"/>
      <c r="T19" s="38"/>
      <c r="U19" s="38"/>
      <c r="V19" s="38"/>
      <c r="W19" s="38"/>
      <c r="X19" s="38"/>
      <c r="Y19" s="38"/>
      <c r="Z19" s="38"/>
      <c r="AA19" s="43"/>
      <c r="AB19" s="38"/>
      <c r="AC19" s="38"/>
      <c r="AD19" s="38"/>
      <c r="AE19" s="38"/>
      <c r="AF19" s="38"/>
      <c r="AG19" s="38"/>
      <c r="AH19" s="38"/>
      <c r="AI19" s="38"/>
      <c r="AJ19" s="43"/>
    </row>
    <row r="20" spans="1:36" ht="15.75" thickBot="1" x14ac:dyDescent="0.3">
      <c r="A20" s="29"/>
      <c r="B20" s="22"/>
      <c r="C20" s="23"/>
      <c r="D20" s="23"/>
      <c r="E20" s="23"/>
      <c r="F20" s="23"/>
      <c r="G20" s="23"/>
      <c r="H20" s="24"/>
      <c r="I20" s="25"/>
      <c r="J20" s="26"/>
      <c r="K20" s="23"/>
      <c r="L20" s="23"/>
      <c r="M20" s="23"/>
      <c r="N20" s="23"/>
      <c r="O20" s="23"/>
      <c r="P20" s="23"/>
      <c r="Q20" s="24"/>
      <c r="R20" s="27"/>
      <c r="S20" s="39"/>
      <c r="T20" s="38"/>
      <c r="U20" s="38"/>
      <c r="V20" s="38"/>
      <c r="W20" s="38"/>
      <c r="X20" s="38"/>
      <c r="Y20" s="38"/>
      <c r="Z20" s="38"/>
      <c r="AA20" s="43"/>
      <c r="AB20" s="38"/>
      <c r="AC20" s="38"/>
      <c r="AD20" s="38"/>
      <c r="AE20" s="38"/>
      <c r="AF20" s="38"/>
      <c r="AG20" s="38"/>
      <c r="AH20" s="38"/>
      <c r="AI20" s="38"/>
      <c r="AJ20" s="43"/>
    </row>
  </sheetData>
  <mergeCells count="22">
    <mergeCell ref="AJ10:AJ14"/>
    <mergeCell ref="AA16:AA20"/>
    <mergeCell ref="AJ16:AJ20"/>
    <mergeCell ref="A1:A20"/>
    <mergeCell ref="B2:R2"/>
    <mergeCell ref="S1:S20"/>
    <mergeCell ref="T1:AJ1"/>
    <mergeCell ref="T2:AJ2"/>
    <mergeCell ref="T3:Z20"/>
    <mergeCell ref="AB3:AI20"/>
    <mergeCell ref="AA4:AA8"/>
    <mergeCell ref="AJ4:AJ8"/>
    <mergeCell ref="AA10:AA14"/>
    <mergeCell ref="B1:R1"/>
    <mergeCell ref="B3:H20"/>
    <mergeCell ref="J3:Q20"/>
    <mergeCell ref="I4:I8"/>
    <mergeCell ref="I10:I14"/>
    <mergeCell ref="R4:R8"/>
    <mergeCell ref="I16:I20"/>
    <mergeCell ref="R16:R20"/>
    <mergeCell ref="R10:R14"/>
  </mergeCells>
  <conditionalFormatting sqref="R10:R14">
    <cfRule type="expression" dxfId="5" priority="5">
      <formula>$R$10=$R$16</formula>
    </cfRule>
    <cfRule type="expression" dxfId="4" priority="7">
      <formula>$R$10&gt;=($R$16/2)</formula>
    </cfRule>
  </conditionalFormatting>
  <conditionalFormatting sqref="B2:R2">
    <cfRule type="containsText" dxfId="3" priority="4" operator="containsText" text="Média">
      <formula>NOT(ISERROR(SEARCH("Média",B2)))</formula>
    </cfRule>
  </conditionalFormatting>
  <conditionalFormatting sqref="T2:AJ2">
    <cfRule type="containsText" dxfId="0" priority="1" operator="containsText" text="Média">
      <formula>NOT(ISERROR(SEARCH("Média",T2)))</formula>
    </cfRule>
  </conditionalFormatting>
  <pageMargins left="0.511811024" right="0.511811024" top="0.78740157499999996" bottom="0.78740157499999996" header="0.31496062000000002" footer="0.31496062000000002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C9F0-D05F-4FF7-8AD4-C2FB772C3E91}">
  <sheetPr codeName="Planilha3"/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>
        <f>AVERAGE(pesoorigem)</f>
        <v>99.766666666666666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sheetPr codeName="Planilha4"/>
  <dimension ref="A1:M40"/>
  <sheetViews>
    <sheetView zoomScale="70" zoomScaleNormal="70" workbookViewId="0">
      <selection sqref="A1:M31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ht="15.75" customHeight="1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ht="15.75" customHeight="1" x14ac:dyDescent="0.25">
      <c r="A30" t="s">
        <v>17</v>
      </c>
      <c r="B30" s="5">
        <v>43853</v>
      </c>
      <c r="C30" t="s">
        <v>19</v>
      </c>
      <c r="D30" s="3">
        <v>174.56268221574345</v>
      </c>
      <c r="E30" t="s">
        <v>39</v>
      </c>
      <c r="F30" s="4">
        <v>50</v>
      </c>
      <c r="G30" t="s">
        <v>22</v>
      </c>
      <c r="H30" s="4" t="s">
        <v>27</v>
      </c>
      <c r="I30" s="5">
        <v>43842</v>
      </c>
      <c r="J30" s="4" t="s">
        <v>26</v>
      </c>
      <c r="K30" s="4" t="s">
        <v>27</v>
      </c>
      <c r="L30" s="5">
        <v>43842</v>
      </c>
      <c r="M30" s="4" t="s">
        <v>26</v>
      </c>
    </row>
    <row r="31" spans="1:13" x14ac:dyDescent="0.25">
      <c r="A31" t="s">
        <v>17</v>
      </c>
      <c r="B31" s="5">
        <v>43854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519E-859F-4798-9A41-0A561D990ADF}">
  <sheetPr codeName="Planilha5"/>
  <dimension ref="A1:M38"/>
  <sheetViews>
    <sheetView tabSelected="1" topLeftCell="D1" workbookViewId="0">
      <selection activeCell="G42" sqref="G42"/>
    </sheetView>
  </sheetViews>
  <sheetFormatPr defaultRowHeight="15" x14ac:dyDescent="0.25"/>
  <cols>
    <col min="1" max="1" width="25" bestFit="1" customWidth="1"/>
    <col min="2" max="2" width="15.28515625" customWidth="1"/>
    <col min="3" max="3" width="19.42578125" customWidth="1"/>
    <col min="4" max="4" width="22.85546875" bestFit="1" customWidth="1"/>
    <col min="5" max="5" width="19" bestFit="1" customWidth="1"/>
    <col min="6" max="6" width="13.85546875" bestFit="1" customWidth="1"/>
    <col min="7" max="7" width="19.42578125" bestFit="1" customWidth="1"/>
    <col min="8" max="8" width="12.140625" bestFit="1" customWidth="1"/>
    <col min="9" max="9" width="17.42578125" bestFit="1" customWidth="1"/>
    <col min="10" max="10" width="22.5703125" bestFit="1" customWidth="1"/>
    <col min="11" max="11" width="12.42578125" bestFit="1" customWidth="1"/>
    <col min="12" max="12" width="20.42578125" bestFit="1" customWidth="1"/>
    <col min="13" max="13" width="23.85546875" bestFit="1" customWidth="1"/>
  </cols>
  <sheetData>
    <row r="1" spans="1:13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43853</v>
      </c>
      <c r="C30" t="s">
        <v>19</v>
      </c>
      <c r="D30" s="3">
        <v>174.56268221574345</v>
      </c>
      <c r="E30" t="s">
        <v>39</v>
      </c>
      <c r="F30" s="4">
        <v>50</v>
      </c>
      <c r="G30" t="s">
        <v>22</v>
      </c>
      <c r="H30" s="4" t="s">
        <v>27</v>
      </c>
      <c r="I30" s="5">
        <v>43842</v>
      </c>
      <c r="J30" s="4" t="s">
        <v>26</v>
      </c>
      <c r="K30" s="4" t="s">
        <v>27</v>
      </c>
      <c r="L30" s="5">
        <v>43842</v>
      </c>
      <c r="M30" s="4" t="s">
        <v>26</v>
      </c>
    </row>
    <row r="31" spans="1:13" x14ac:dyDescent="0.25">
      <c r="A31" t="s">
        <v>17</v>
      </c>
      <c r="B31" s="5">
        <v>43854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3" spans="7:11" x14ac:dyDescent="0.25">
      <c r="G33" t="s">
        <v>56</v>
      </c>
      <c r="H33" s="4" t="s">
        <v>55</v>
      </c>
    </row>
    <row r="34" spans="7:11" x14ac:dyDescent="0.25">
      <c r="G34" t="str">
        <f>INDEX(A:F,MATCH(H34,F:F,0),1)</f>
        <v>Livraria Várias Letras</v>
      </c>
      <c r="H34">
        <v>16</v>
      </c>
      <c r="J34" s="4" t="s">
        <v>56</v>
      </c>
      <c r="K34" s="4" t="s">
        <v>59</v>
      </c>
    </row>
    <row r="35" spans="7:11" x14ac:dyDescent="0.25">
      <c r="J35" s="4" t="s">
        <v>15</v>
      </c>
      <c r="K35" t="str">
        <f>VLOOKUP(J35,A:H,8,0)</f>
        <v>AM</v>
      </c>
    </row>
    <row r="36" spans="7:11" x14ac:dyDescent="0.25">
      <c r="G36" t="s">
        <v>57</v>
      </c>
      <c r="H36" t="s">
        <v>58</v>
      </c>
    </row>
    <row r="37" spans="7:11" x14ac:dyDescent="0.25">
      <c r="G37" t="b">
        <f>G34=INDEX(A:F,3,1)</f>
        <v>1</v>
      </c>
      <c r="H37">
        <f>MATCH(H34,F:F,0)</f>
        <v>3</v>
      </c>
    </row>
    <row r="38" spans="7:11" x14ac:dyDescent="0.25">
      <c r="J38" t="s">
        <v>60</v>
      </c>
    </row>
  </sheetData>
  <dataValidations count="1">
    <dataValidation type="list" allowBlank="1" showInputMessage="1" showErrorMessage="1" sqref="H34" xr:uid="{13494F5C-0336-4831-B083-614638F56076}">
      <formula1>$F:$F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044D23-40B0-4B5B-83A6-73EF11A22D5A}">
          <x14:formula1>
            <xm:f>Planilha8!$A$2:$A$6</xm:f>
          </x14:formula1>
          <xm:sqref>J35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68E6-995E-455B-AD6C-467194F2582A}">
  <sheetPr codeName="Planilha6"/>
  <dimension ref="A1:A6"/>
  <sheetViews>
    <sheetView workbookViewId="0">
      <selection activeCell="D8" sqref="D8"/>
    </sheetView>
  </sheetViews>
  <sheetFormatPr defaultRowHeight="15" x14ac:dyDescent="0.25"/>
  <cols>
    <col min="1" max="1" width="25" bestFit="1" customWidth="1"/>
  </cols>
  <sheetData>
    <row r="1" spans="1:1" x14ac:dyDescent="0.25">
      <c r="A1" s="1" t="s">
        <v>0</v>
      </c>
    </row>
    <row r="2" spans="1:1" x14ac:dyDescent="0.25">
      <c r="A2" t="s">
        <v>4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</sheetData>
  <autoFilter ref="A1:A7" xr:uid="{522068E6-995E-455B-AD6C-467194F2582A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TABELAS DINAMICAS</vt:lpstr>
      <vt:lpstr>DASHBOARD</vt:lpstr>
      <vt:lpstr>indicadores base</vt:lpstr>
      <vt:lpstr>Controle de Entregas</vt:lpstr>
      <vt:lpstr>Planilha7</vt:lpstr>
      <vt:lpstr>Planilha8</vt:lpstr>
      <vt:lpstr>chegadas</vt:lpstr>
      <vt:lpstr>OrigemDinamica</vt:lpstr>
      <vt:lpstr>pesoorigem</vt:lpstr>
      <vt:lpstr>SituaçãoPartidas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JUAN</cp:lastModifiedBy>
  <dcterms:created xsi:type="dcterms:W3CDTF">2020-01-28T18:38:11Z</dcterms:created>
  <dcterms:modified xsi:type="dcterms:W3CDTF">2022-05-02T17:56:10Z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