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judzapatacr_unal_edu_co/Documents/Parceros/operaciones/"/>
    </mc:Choice>
  </mc:AlternateContent>
  <xr:revisionPtr revIDLastSave="0" documentId="8_{211F1112-9078-476B-A6D6-6F3D9738DFD6}" xr6:coauthVersionLast="47" xr6:coauthVersionMax="47" xr10:uidLastSave="{00000000-0000-0000-0000-000000000000}"/>
  <bookViews>
    <workbookView xWindow="-120" yWindow="-120" windowWidth="20730" windowHeight="11160" activeTab="3" xr2:uid="{018C0E05-5AD5-4AF3-B236-A21E33187E58}"/>
  </bookViews>
  <sheets>
    <sheet name="In" sheetId="2" r:id="rId1"/>
    <sheet name="Out" sheetId="8" r:id="rId2"/>
    <sheet name="Inventario" sheetId="1" r:id="rId3"/>
    <sheet name="Maquilas" sheetId="4" r:id="rId4"/>
    <sheet name="Exportaciones" sheetId="13" r:id="rId5"/>
    <sheet name="Otros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0" i="2" l="1"/>
  <c r="J581" i="2"/>
  <c r="J583" i="2"/>
  <c r="J574" i="2"/>
  <c r="J564" i="2"/>
  <c r="J558" i="2"/>
  <c r="D63" i="14"/>
  <c r="E61" i="14"/>
  <c r="D61" i="14"/>
  <c r="J547" i="2"/>
  <c r="E54" i="14"/>
  <c r="F54" i="14"/>
  <c r="D54" i="14"/>
  <c r="H42" i="14" l="1"/>
  <c r="H41" i="14"/>
  <c r="J521" i="2"/>
  <c r="G27" i="14" l="1"/>
  <c r="L27" i="14"/>
  <c r="K27" i="14"/>
  <c r="D35" i="14"/>
  <c r="C35" i="14"/>
  <c r="J21" i="14" l="1"/>
  <c r="E4" i="14"/>
  <c r="E5" i="14"/>
  <c r="E3" i="14"/>
  <c r="E6" i="14" l="1"/>
  <c r="J4" i="13"/>
  <c r="J524" i="2" l="1"/>
  <c r="J499" i="2"/>
  <c r="C10" i="1"/>
  <c r="E10" i="1" s="1"/>
  <c r="C7" i="1"/>
  <c r="E7" i="1" s="1"/>
  <c r="C5" i="1"/>
  <c r="E5" i="1" s="1"/>
  <c r="J504" i="2"/>
  <c r="K4" i="13"/>
  <c r="J500" i="2"/>
  <c r="J501" i="2"/>
  <c r="J27" i="2"/>
  <c r="J144" i="2"/>
  <c r="J146" i="2"/>
  <c r="J162" i="2"/>
  <c r="J194" i="2"/>
  <c r="J196" i="2"/>
  <c r="J197" i="2"/>
  <c r="J269" i="2"/>
  <c r="J276" i="2"/>
  <c r="J298" i="2"/>
  <c r="J339" i="2"/>
  <c r="J404" i="2"/>
  <c r="J431" i="2"/>
  <c r="J433" i="2"/>
  <c r="J475" i="2"/>
  <c r="C8" i="1"/>
  <c r="E8" i="1" s="1"/>
  <c r="I3" i="1"/>
  <c r="G6" i="1" s="1"/>
  <c r="G9" i="1"/>
  <c r="G4" i="1"/>
  <c r="E30" i="1"/>
  <c r="S2" i="8"/>
  <c r="H4" i="13"/>
  <c r="P32" i="4"/>
  <c r="E9" i="1"/>
  <c r="E4" i="1"/>
  <c r="E6" i="1"/>
  <c r="K3" i="13"/>
  <c r="K5" i="13"/>
  <c r="K6" i="13"/>
  <c r="K7" i="13"/>
  <c r="K8" i="13"/>
  <c r="K9" i="13"/>
  <c r="N31" i="4"/>
  <c r="N30" i="4"/>
  <c r="O30" i="4"/>
  <c r="H3" i="13"/>
  <c r="M27" i="4"/>
  <c r="O24" i="4"/>
  <c r="O23" i="4"/>
  <c r="N22" i="4"/>
  <c r="N21" i="4"/>
  <c r="E102" i="1"/>
  <c r="O20" i="4"/>
  <c r="N20" i="4"/>
  <c r="R325" i="2"/>
  <c r="C52" i="1"/>
  <c r="D52" i="1"/>
  <c r="C48" i="1"/>
  <c r="C50" i="1"/>
  <c r="C54" i="1"/>
  <c r="N19" i="4"/>
  <c r="O19" i="4"/>
  <c r="E101" i="1"/>
  <c r="C53" i="1"/>
  <c r="C49" i="1"/>
  <c r="E100" i="1"/>
  <c r="E86" i="1"/>
  <c r="E87" i="1"/>
  <c r="D58" i="1"/>
  <c r="E58" i="1" s="1"/>
  <c r="D57" i="1"/>
  <c r="E57" i="1" s="1"/>
  <c r="D56" i="1"/>
  <c r="E56" i="1" s="1"/>
  <c r="D49" i="1"/>
  <c r="E95" i="1"/>
  <c r="E96" i="1"/>
  <c r="E97" i="1"/>
  <c r="E98" i="1"/>
  <c r="E99" i="1"/>
  <c r="E94" i="1"/>
  <c r="E93" i="1"/>
  <c r="E91" i="1"/>
  <c r="E92" i="1"/>
  <c r="D53" i="1"/>
  <c r="D54" i="1"/>
  <c r="D55" i="1"/>
  <c r="E55" i="1" s="1"/>
  <c r="D50" i="1"/>
  <c r="D51" i="1"/>
  <c r="E51" i="1" s="1"/>
  <c r="D4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8" i="1"/>
  <c r="E89" i="1"/>
  <c r="E90" i="1"/>
  <c r="F25" i="1"/>
  <c r="F24" i="1"/>
  <c r="F23" i="1"/>
  <c r="F22" i="1"/>
  <c r="F17" i="1"/>
  <c r="F18" i="1"/>
  <c r="F19" i="1"/>
  <c r="F20" i="1"/>
  <c r="F21" i="1"/>
  <c r="N18" i="4"/>
  <c r="O18" i="4"/>
  <c r="N17" i="4"/>
  <c r="O17" i="4"/>
  <c r="N16" i="4"/>
  <c r="O16" i="4"/>
  <c r="O15" i="4"/>
  <c r="N15" i="4"/>
  <c r="O14" i="4"/>
  <c r="N14" i="4"/>
  <c r="O13" i="4"/>
  <c r="N13" i="4"/>
  <c r="N7" i="4"/>
  <c r="N8" i="4"/>
  <c r="O8" i="4"/>
  <c r="N9" i="4"/>
  <c r="N10" i="4"/>
  <c r="N11" i="4"/>
  <c r="O11" i="4"/>
  <c r="N12" i="4"/>
  <c r="O12" i="4"/>
  <c r="O10" i="4"/>
  <c r="N18" i="8"/>
  <c r="O9" i="4"/>
  <c r="O7" i="4"/>
  <c r="O3" i="4"/>
  <c r="O4" i="4"/>
  <c r="P4" i="4" s="1"/>
  <c r="O5" i="4"/>
  <c r="O6" i="4"/>
  <c r="O2" i="4"/>
  <c r="P2" i="4" s="1"/>
  <c r="N6" i="4"/>
  <c r="N5" i="4"/>
  <c r="N3" i="4"/>
  <c r="J2" i="2" l="1"/>
  <c r="P20" i="4"/>
  <c r="P3" i="4"/>
  <c r="P8" i="4"/>
  <c r="E49" i="1"/>
  <c r="E54" i="1"/>
  <c r="P5" i="4"/>
  <c r="P11" i="4"/>
  <c r="P17" i="4"/>
  <c r="P30" i="4"/>
  <c r="P6" i="4"/>
  <c r="P10" i="4"/>
  <c r="P18" i="4"/>
  <c r="E50" i="1"/>
  <c r="G5" i="1"/>
  <c r="P19" i="4"/>
  <c r="G10" i="1"/>
  <c r="E48" i="1"/>
  <c r="P7" i="4"/>
  <c r="I4" i="1"/>
  <c r="P9" i="4"/>
  <c r="P15" i="4"/>
  <c r="E52" i="1"/>
  <c r="G8" i="1"/>
  <c r="P12" i="4"/>
  <c r="P13" i="4"/>
  <c r="E11" i="1"/>
  <c r="G7" i="1"/>
  <c r="P16" i="4"/>
  <c r="E53" i="1"/>
  <c r="F26" i="1"/>
  <c r="P14" i="4"/>
  <c r="J1048574" i="2" l="1"/>
  <c r="E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tc={DA80ACEB-4B50-4360-894D-0CDF16E5EC5F}</author>
    <author>tc={F86AEFAA-F48F-498B-88D1-8EA000957D86}</author>
    <author>tc={FC7BAA1F-1094-4BC4-BA2B-BBC11B54DFA8}</author>
    <author>Pc</author>
  </authors>
  <commentList>
    <comment ref="G4" authorId="0" shapeId="0" xr:uid="{DA80ACEB-4B50-4360-894D-0CDF16E5EC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Concretado. Empacado. Enviado. Recibido.</t>
      </text>
    </comment>
    <comment ref="B66" authorId="1" shapeId="0" xr:uid="{F86AEFAA-F48F-498B-88D1-8EA000957D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Balance con efectivo y nequi hechos</t>
      </text>
    </comment>
    <comment ref="F78" authorId="2" shapeId="0" xr:uid="{FC7BAA1F-1094-4BC4-BA2B-BBC11B54DF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154000</t>
      </text>
    </comment>
    <comment ref="F298" authorId="3" shapeId="0" xr:uid="{782C4A4A-3EA5-412A-BC3D-5DD0E5829C6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Abonó 75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tc={FEA13CE0-BCFF-4A55-B8DE-50AEA044D832}</author>
  </authors>
  <commentList>
    <comment ref="H43" authorId="0" shapeId="0" xr:uid="{FEA13CE0-BCFF-4A55-B8DE-50AEA044D8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 e básicamente como comprar el servidor para poder tener el sitio web www.parceroscoffee.co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tc={79C92841-6A32-487C-9A0B-5ACD3C733D5A}</author>
    <author>tc={005F78CC-AD28-4419-A885-873E2C51ED0B}</author>
    <author>Pc</author>
  </authors>
  <commentList>
    <comment ref="C2" authorId="0" shapeId="0" xr:uid="{79C92841-6A32-487C-9A0B-5ACD3C733D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Trilla en la fábrica</t>
      </text>
    </comment>
    <comment ref="M26" authorId="1" shapeId="0" xr:uid="{005F78CC-AD28-4419-A885-873E2C51ED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vacío</t>
      </text>
    </comment>
    <comment ref="H31" authorId="2" shapeId="0" xr:uid="{E11885BA-5345-4E4A-8B64-CAA4BE91F64F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post secado</t>
        </r>
      </text>
    </comment>
    <comment ref="I31" authorId="2" shapeId="0" xr:uid="{16A7F690-4B9B-4D31-AB1C-BB10480E604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post seleccionado
</t>
        </r>
      </text>
    </comment>
  </commentList>
</comments>
</file>

<file path=xl/sharedStrings.xml><?xml version="1.0" encoding="utf-8"?>
<sst xmlns="http://schemas.openxmlformats.org/spreadsheetml/2006/main" count="6149" uniqueCount="2097">
  <si>
    <t>Ingresos totales</t>
  </si>
  <si>
    <t>Código</t>
  </si>
  <si>
    <t>Fecha</t>
  </si>
  <si>
    <t>Nombre completo</t>
  </si>
  <si>
    <t>SKU</t>
  </si>
  <si>
    <t>Pagado</t>
  </si>
  <si>
    <t>Status</t>
  </si>
  <si>
    <t>Molienda</t>
  </si>
  <si>
    <t>Método de pago</t>
  </si>
  <si>
    <t>Cantidad pagada</t>
  </si>
  <si>
    <t>Comprobante Alegra</t>
  </si>
  <si>
    <t>Cédula</t>
  </si>
  <si>
    <t>Teléfono</t>
  </si>
  <si>
    <t>Dirección</t>
  </si>
  <si>
    <t>Ciudad</t>
  </si>
  <si>
    <t>Email</t>
  </si>
  <si>
    <t>Edad</t>
  </si>
  <si>
    <t>O1</t>
  </si>
  <si>
    <t>25/08/2022</t>
  </si>
  <si>
    <t>Manuel Salazar</t>
  </si>
  <si>
    <t>PF350</t>
  </si>
  <si>
    <t>Sí</t>
  </si>
  <si>
    <t>Feedback</t>
  </si>
  <si>
    <t>NA</t>
  </si>
  <si>
    <t>Wompi</t>
  </si>
  <si>
    <t>S250</t>
  </si>
  <si>
    <t>Prensa Francesa</t>
  </si>
  <si>
    <t>O2</t>
  </si>
  <si>
    <t>24/08/2022</t>
  </si>
  <si>
    <t>&lt;</t>
  </si>
  <si>
    <t>Fina</t>
  </si>
  <si>
    <t>Transferencia Bancolombia</t>
  </si>
  <si>
    <t>O3</t>
  </si>
  <si>
    <t>Valentina Samboni</t>
  </si>
  <si>
    <t>O4</t>
  </si>
  <si>
    <t>Tomás Roquemen</t>
  </si>
  <si>
    <t>S500</t>
  </si>
  <si>
    <t xml:space="preserve">Media </t>
  </si>
  <si>
    <t>O5</t>
  </si>
  <si>
    <t>Cristian Agudelo</t>
  </si>
  <si>
    <t>O6</t>
  </si>
  <si>
    <t>Julián Henao</t>
  </si>
  <si>
    <t>Media</t>
  </si>
  <si>
    <t>QR</t>
  </si>
  <si>
    <t>O7</t>
  </si>
  <si>
    <t>Daniel Parra</t>
  </si>
  <si>
    <t>O8</t>
  </si>
  <si>
    <t>Daniel Velasquez</t>
  </si>
  <si>
    <t>Media-fina</t>
  </si>
  <si>
    <t>O9</t>
  </si>
  <si>
    <t>Margarita Zapata</t>
  </si>
  <si>
    <t>O11</t>
  </si>
  <si>
    <t>Juan David Zapata</t>
  </si>
  <si>
    <t>Grano</t>
  </si>
  <si>
    <t>O12</t>
  </si>
  <si>
    <t>26/08/2022</t>
  </si>
  <si>
    <t>Jorge Guzmán</t>
  </si>
  <si>
    <t>PayU</t>
  </si>
  <si>
    <t>O13</t>
  </si>
  <si>
    <t>27/08/2022</t>
  </si>
  <si>
    <t>Transferencia</t>
  </si>
  <si>
    <t>O14</t>
  </si>
  <si>
    <t>30/08/2022</t>
  </si>
  <si>
    <t>Alejandro Arroyave</t>
  </si>
  <si>
    <t>O15</t>
  </si>
  <si>
    <t>Feder Mendoza</t>
  </si>
  <si>
    <t>O16</t>
  </si>
  <si>
    <t>Pablito Pelaez</t>
  </si>
  <si>
    <t>D250</t>
  </si>
  <si>
    <t>O17</t>
  </si>
  <si>
    <t>Esteban Tabares</t>
  </si>
  <si>
    <t>Nequi</t>
  </si>
  <si>
    <t>O18</t>
  </si>
  <si>
    <t>Juan Higuita</t>
  </si>
  <si>
    <t>O19</t>
  </si>
  <si>
    <t>Alejandra Carrillo</t>
  </si>
  <si>
    <t>O20</t>
  </si>
  <si>
    <t xml:space="preserve">Selene </t>
  </si>
  <si>
    <t>ENCANTO en fina y DULZURA en Prensa Francesa</t>
  </si>
  <si>
    <t>O21</t>
  </si>
  <si>
    <t>Daniela García Díaz</t>
  </si>
  <si>
    <t>S250 y PF350</t>
  </si>
  <si>
    <t>O22</t>
  </si>
  <si>
    <t>Kelly Torres</t>
  </si>
  <si>
    <t>Media fina</t>
  </si>
  <si>
    <t>O23</t>
  </si>
  <si>
    <t>31/08/2022</t>
  </si>
  <si>
    <t>Juan Pablo Trujillo</t>
  </si>
  <si>
    <t>O24</t>
  </si>
  <si>
    <t>Juan Carlos Gúzman</t>
  </si>
  <si>
    <t>O25</t>
  </si>
  <si>
    <t>Juan Pablo Quintero Parra</t>
  </si>
  <si>
    <t>S250+PF350</t>
  </si>
  <si>
    <t>O26</t>
  </si>
  <si>
    <t>Angie Posada</t>
  </si>
  <si>
    <t>Prensa francesa</t>
  </si>
  <si>
    <t>O27</t>
  </si>
  <si>
    <t>Mateo Betancour Beto</t>
  </si>
  <si>
    <t>O28</t>
  </si>
  <si>
    <t>Felipe Ramirez</t>
  </si>
  <si>
    <t>O29</t>
  </si>
  <si>
    <t>Sara Magagnin -  Patty Campos</t>
  </si>
  <si>
    <t>E250</t>
  </si>
  <si>
    <t>O30</t>
  </si>
  <si>
    <t>E500</t>
  </si>
  <si>
    <t>O31</t>
  </si>
  <si>
    <t>Alejandra Monsalve</t>
  </si>
  <si>
    <t>O32</t>
  </si>
  <si>
    <t>Paula Andrea Ortiz</t>
  </si>
  <si>
    <t>D500</t>
  </si>
  <si>
    <t>O35</t>
  </si>
  <si>
    <t>Sarah Ruíz</t>
  </si>
  <si>
    <t>O36</t>
  </si>
  <si>
    <t>S500 y E250</t>
  </si>
  <si>
    <t>Media-fina y Grano</t>
  </si>
  <si>
    <t>O37</t>
  </si>
  <si>
    <t>Melissa Morales</t>
  </si>
  <si>
    <t>D250 y PF350</t>
  </si>
  <si>
    <t>O38</t>
  </si>
  <si>
    <t>O39</t>
  </si>
  <si>
    <t>Bibiana Badillo</t>
  </si>
  <si>
    <t>Cafetera</t>
  </si>
  <si>
    <t>O40</t>
  </si>
  <si>
    <t>Profesor Mauricio</t>
  </si>
  <si>
    <t>O41</t>
  </si>
  <si>
    <t>Dorian Velez</t>
  </si>
  <si>
    <t>Moka</t>
  </si>
  <si>
    <t>O42</t>
  </si>
  <si>
    <t>Hernando Castañeda</t>
  </si>
  <si>
    <t>O43</t>
  </si>
  <si>
    <t>Diego Cardona</t>
  </si>
  <si>
    <t>O44</t>
  </si>
  <si>
    <t>Adriana</t>
  </si>
  <si>
    <t>O45</t>
  </si>
  <si>
    <t>Edilberto</t>
  </si>
  <si>
    <t>O46</t>
  </si>
  <si>
    <t>Sebas hijo de Lusvia</t>
  </si>
  <si>
    <t>O47</t>
  </si>
  <si>
    <t>Cristian Cárdenas</t>
  </si>
  <si>
    <t>O48</t>
  </si>
  <si>
    <t>5 E250</t>
  </si>
  <si>
    <t>O49</t>
  </si>
  <si>
    <t>Melissa Pizza</t>
  </si>
  <si>
    <t>Cafetera eléctrica</t>
  </si>
  <si>
    <t>O50</t>
  </si>
  <si>
    <t>Juan David Hernandez</t>
  </si>
  <si>
    <t>O51</t>
  </si>
  <si>
    <t>Walter Torres</t>
  </si>
  <si>
    <t>V60</t>
  </si>
  <si>
    <t>O52</t>
  </si>
  <si>
    <t>Natalia Morena Fluvial</t>
  </si>
  <si>
    <t>O53</t>
  </si>
  <si>
    <t>O54</t>
  </si>
  <si>
    <t>Nathalia Cárdenas</t>
  </si>
  <si>
    <t>Combi</t>
  </si>
  <si>
    <t>O56</t>
  </si>
  <si>
    <t>Joel Gallego</t>
  </si>
  <si>
    <t>Leads</t>
  </si>
  <si>
    <t>Apuntes</t>
  </si>
  <si>
    <t>Posibles compras</t>
  </si>
  <si>
    <t>O57</t>
  </si>
  <si>
    <t>Sebastian Monterrosa</t>
  </si>
  <si>
    <t>Alejandro Restrepo</t>
  </si>
  <si>
    <t>Dulzura</t>
  </si>
  <si>
    <t>Patri psicológa</t>
  </si>
  <si>
    <t>O58</t>
  </si>
  <si>
    <t>Joshua</t>
  </si>
  <si>
    <t>Recibido</t>
  </si>
  <si>
    <t>Fabio Restrepo</t>
  </si>
  <si>
    <t>SAI NG</t>
  </si>
  <si>
    <t>O59</t>
  </si>
  <si>
    <t>Señora 1</t>
  </si>
  <si>
    <t>Efectivo</t>
  </si>
  <si>
    <t>Mateo Restrepo</t>
  </si>
  <si>
    <t>Claudia Jenny</t>
  </si>
  <si>
    <t>O60</t>
  </si>
  <si>
    <t>Señora 2</t>
  </si>
  <si>
    <t>Santiago Londoño</t>
  </si>
  <si>
    <t>O61</t>
  </si>
  <si>
    <t>Sebastian Valencia</t>
  </si>
  <si>
    <t>Susana Londoño</t>
  </si>
  <si>
    <t>Octubre</t>
  </si>
  <si>
    <t>Familia Zapata</t>
  </si>
  <si>
    <t>O62</t>
  </si>
  <si>
    <t>Jeison Mora</t>
  </si>
  <si>
    <t>Juan Esteban Suarez</t>
  </si>
  <si>
    <t>Luisa Naranjo</t>
  </si>
  <si>
    <t>O63</t>
  </si>
  <si>
    <t>Juan Camilo Gómez</t>
  </si>
  <si>
    <t>Combi y D250</t>
  </si>
  <si>
    <t>Grano y media</t>
  </si>
  <si>
    <t>Esteban Isaza</t>
  </si>
  <si>
    <t>IRYS</t>
  </si>
  <si>
    <t>O64</t>
  </si>
  <si>
    <t>Carolina Arboleda</t>
  </si>
  <si>
    <t>Teresa Vecina</t>
  </si>
  <si>
    <t>Encanto 250</t>
  </si>
  <si>
    <t>Hugo Innovakit</t>
  </si>
  <si>
    <t>O65</t>
  </si>
  <si>
    <t>Tatiana Betancour</t>
  </si>
  <si>
    <t>Grupo emprendedores</t>
  </si>
  <si>
    <t>O66</t>
  </si>
  <si>
    <t>Fernan Marsiglia</t>
  </si>
  <si>
    <t>3 D250</t>
  </si>
  <si>
    <t>2 Molidos y 1 Grano</t>
  </si>
  <si>
    <t>Jhonma</t>
  </si>
  <si>
    <t>lo probará en el m2</t>
  </si>
  <si>
    <t>Todos los grupos de wpp</t>
  </si>
  <si>
    <t>O67</t>
  </si>
  <si>
    <t>Muchacha 1</t>
  </si>
  <si>
    <t>Isa</t>
  </si>
  <si>
    <t>quincena</t>
  </si>
  <si>
    <t>Grupos de Facebook</t>
  </si>
  <si>
    <t>O70</t>
  </si>
  <si>
    <t>Ricardo programador</t>
  </si>
  <si>
    <t>Luisa Gomez</t>
  </si>
  <si>
    <t>Grupo de Hellbox</t>
  </si>
  <si>
    <t>O71</t>
  </si>
  <si>
    <t>David Zapata</t>
  </si>
  <si>
    <t>Fortich</t>
  </si>
  <si>
    <t>O72</t>
  </si>
  <si>
    <t>Marcela</t>
  </si>
  <si>
    <t>O73</t>
  </si>
  <si>
    <t>Oscar Echeverry</t>
  </si>
  <si>
    <t>Negro Isaza</t>
  </si>
  <si>
    <t>O74</t>
  </si>
  <si>
    <t>Jhon Jairo Posada</t>
  </si>
  <si>
    <t>Elein</t>
  </si>
  <si>
    <t>O75</t>
  </si>
  <si>
    <t>Julio Murcia</t>
  </si>
  <si>
    <t>Valentina Doc Mamá</t>
  </si>
  <si>
    <t>O76</t>
  </si>
  <si>
    <t>Cristian Pineda</t>
  </si>
  <si>
    <t>Paula Espinosa</t>
  </si>
  <si>
    <t>O77</t>
  </si>
  <si>
    <t>Gabriel Sanchez</t>
  </si>
  <si>
    <t>O78</t>
  </si>
  <si>
    <t>Huevo</t>
  </si>
  <si>
    <t>E250 D250</t>
  </si>
  <si>
    <t>O79</t>
  </si>
  <si>
    <t>Mamá</t>
  </si>
  <si>
    <t>2 PF350 2 E250 1 D250</t>
  </si>
  <si>
    <t>O80</t>
  </si>
  <si>
    <t>Juliana Taborda</t>
  </si>
  <si>
    <t>O81</t>
  </si>
  <si>
    <t>Ivan Rua Fluvial</t>
  </si>
  <si>
    <t>O82</t>
  </si>
  <si>
    <t>AMIgo</t>
  </si>
  <si>
    <t>E 11.577 Kg</t>
  </si>
  <si>
    <t>O83</t>
  </si>
  <si>
    <t>Nocua</t>
  </si>
  <si>
    <t>O84</t>
  </si>
  <si>
    <t>Carlos Granada Muñoz</t>
  </si>
  <si>
    <t>O89</t>
  </si>
  <si>
    <t>Santiago Velez</t>
  </si>
  <si>
    <t>O90</t>
  </si>
  <si>
    <t xml:space="preserve">Daniel Velasquez </t>
  </si>
  <si>
    <t>O92</t>
  </si>
  <si>
    <t>Valentina Novia Alejo</t>
  </si>
  <si>
    <t>O93</t>
  </si>
  <si>
    <t>Juan Fernando Higuita</t>
  </si>
  <si>
    <t>O94</t>
  </si>
  <si>
    <t>Patty Campos</t>
  </si>
  <si>
    <t>O95</t>
  </si>
  <si>
    <t>O96</t>
  </si>
  <si>
    <t>Simón Acevedo</t>
  </si>
  <si>
    <t>O97</t>
  </si>
  <si>
    <t>Natalia Clavijo Arquitectura</t>
  </si>
  <si>
    <t>O98</t>
  </si>
  <si>
    <t>Camilo Cabrera Pastu</t>
  </si>
  <si>
    <t>O99</t>
  </si>
  <si>
    <t>Chemex</t>
  </si>
  <si>
    <t>O100</t>
  </si>
  <si>
    <t>Lilian Posada</t>
  </si>
  <si>
    <t>O101</t>
  </si>
  <si>
    <t>Emerson Parra</t>
  </si>
  <si>
    <t xml:space="preserve">i  </t>
  </si>
  <si>
    <t>O102</t>
  </si>
  <si>
    <t>Juan Urrea</t>
  </si>
  <si>
    <t>O103</t>
  </si>
  <si>
    <t>Carlos Perez</t>
  </si>
  <si>
    <t>O104</t>
  </si>
  <si>
    <t>O105</t>
  </si>
  <si>
    <t>Mateo Herrera</t>
  </si>
  <si>
    <t>E250 y D250</t>
  </si>
  <si>
    <t>Cafetera eléctrica y Prensa francesa</t>
  </si>
  <si>
    <t>O106</t>
  </si>
  <si>
    <t>Alejandro Gomez</t>
  </si>
  <si>
    <t>O107</t>
  </si>
  <si>
    <t>E 10 Kg</t>
  </si>
  <si>
    <t>O108</t>
  </si>
  <si>
    <t>Oscar Higuera</t>
  </si>
  <si>
    <t>Olla</t>
  </si>
  <si>
    <t>O109</t>
  </si>
  <si>
    <t>Sebas Monterrosa</t>
  </si>
  <si>
    <t>O110</t>
  </si>
  <si>
    <t>Regina</t>
  </si>
  <si>
    <t>O111</t>
  </si>
  <si>
    <t>Website</t>
  </si>
  <si>
    <t>O112</t>
  </si>
  <si>
    <t>Sebastian Lopera</t>
  </si>
  <si>
    <t>O113</t>
  </si>
  <si>
    <t xml:space="preserve">Huevo </t>
  </si>
  <si>
    <t>2 S250</t>
  </si>
  <si>
    <t>O114</t>
  </si>
  <si>
    <t>O115</t>
  </si>
  <si>
    <t>O116</t>
  </si>
  <si>
    <t>O117</t>
  </si>
  <si>
    <t>O118</t>
  </si>
  <si>
    <t>Beto</t>
  </si>
  <si>
    <t>O119</t>
  </si>
  <si>
    <t>O120</t>
  </si>
  <si>
    <t>O121</t>
  </si>
  <si>
    <t>Heriberto</t>
  </si>
  <si>
    <t>O122</t>
  </si>
  <si>
    <t>Fernando</t>
  </si>
  <si>
    <t>O123</t>
  </si>
  <si>
    <t>O124</t>
  </si>
  <si>
    <t>O125</t>
  </si>
  <si>
    <t>O126</t>
  </si>
  <si>
    <t>O127</t>
  </si>
  <si>
    <t>O128</t>
  </si>
  <si>
    <t>O130</t>
  </si>
  <si>
    <t>O131</t>
  </si>
  <si>
    <t>Sara Magagnin</t>
  </si>
  <si>
    <t>O133</t>
  </si>
  <si>
    <t>O134</t>
  </si>
  <si>
    <t>O136</t>
  </si>
  <si>
    <t>Carlos</t>
  </si>
  <si>
    <t>O137</t>
  </si>
  <si>
    <t>O138</t>
  </si>
  <si>
    <t>O139</t>
  </si>
  <si>
    <t>O140</t>
  </si>
  <si>
    <t>Juana</t>
  </si>
  <si>
    <t>O141</t>
  </si>
  <si>
    <t>O142</t>
  </si>
  <si>
    <t>O143</t>
  </si>
  <si>
    <t>Sebastian Hijo Lusvia</t>
  </si>
  <si>
    <t>O144</t>
  </si>
  <si>
    <t>O145</t>
  </si>
  <si>
    <t>O146</t>
  </si>
  <si>
    <t>Santiago Suarez</t>
  </si>
  <si>
    <t>O147</t>
  </si>
  <si>
    <t>Ricardo Peñaloza</t>
  </si>
  <si>
    <t>O148</t>
  </si>
  <si>
    <t>O149</t>
  </si>
  <si>
    <t>O150</t>
  </si>
  <si>
    <t>E250 y PF350</t>
  </si>
  <si>
    <t>O152</t>
  </si>
  <si>
    <t>Mateo Restrepo Arboleda</t>
  </si>
  <si>
    <t>Espresso</t>
  </si>
  <si>
    <t>O153</t>
  </si>
  <si>
    <t>V60 y Prensa francesa</t>
  </si>
  <si>
    <t>O154</t>
  </si>
  <si>
    <t>Cafetera y cafetera</t>
  </si>
  <si>
    <t>O155</t>
  </si>
  <si>
    <t>Juanca Udea</t>
  </si>
  <si>
    <t>O156</t>
  </si>
  <si>
    <t>O157</t>
  </si>
  <si>
    <t>Juan Felipe Mendez</t>
  </si>
  <si>
    <t>PC1</t>
  </si>
  <si>
    <t>10 kg</t>
  </si>
  <si>
    <t>Granel</t>
  </si>
  <si>
    <t>O159</t>
  </si>
  <si>
    <t>PC2</t>
  </si>
  <si>
    <t>Lavaive</t>
  </si>
  <si>
    <t>20 kg</t>
  </si>
  <si>
    <t>O161</t>
  </si>
  <si>
    <t>Julián Doc</t>
  </si>
  <si>
    <t>O162</t>
  </si>
  <si>
    <t>O163</t>
  </si>
  <si>
    <t>Valen</t>
  </si>
  <si>
    <t>O164</t>
  </si>
  <si>
    <t>Pastu</t>
  </si>
  <si>
    <t>O165</t>
  </si>
  <si>
    <t>Alemán</t>
  </si>
  <si>
    <t>O166</t>
  </si>
  <si>
    <t>O167</t>
  </si>
  <si>
    <t>Interrapidismo</t>
  </si>
  <si>
    <t>Cafetera elétrica</t>
  </si>
  <si>
    <t>O168</t>
  </si>
  <si>
    <t>O169</t>
  </si>
  <si>
    <t>Angie Cantillo</t>
  </si>
  <si>
    <t>O170</t>
  </si>
  <si>
    <t>O172</t>
  </si>
  <si>
    <t>Lopera</t>
  </si>
  <si>
    <t>PC3</t>
  </si>
  <si>
    <t>Falta generar factura</t>
  </si>
  <si>
    <t>O174</t>
  </si>
  <si>
    <t>O175</t>
  </si>
  <si>
    <t>O176</t>
  </si>
  <si>
    <t>Apolinar</t>
  </si>
  <si>
    <t>O177</t>
  </si>
  <si>
    <t>O178</t>
  </si>
  <si>
    <t>2 E500</t>
  </si>
  <si>
    <t>O179</t>
  </si>
  <si>
    <t>O180</t>
  </si>
  <si>
    <t>O181</t>
  </si>
  <si>
    <t>O182</t>
  </si>
  <si>
    <t>O183</t>
  </si>
  <si>
    <t>S250 Y PF350</t>
  </si>
  <si>
    <t>O184</t>
  </si>
  <si>
    <t>Eladio Carrión</t>
  </si>
  <si>
    <t>O185</t>
  </si>
  <si>
    <t>O186</t>
  </si>
  <si>
    <t>Daniel Orozco</t>
  </si>
  <si>
    <t>3 E250</t>
  </si>
  <si>
    <t>O187</t>
  </si>
  <si>
    <t>Charlie</t>
  </si>
  <si>
    <t>O188</t>
  </si>
  <si>
    <t>c</t>
  </si>
  <si>
    <t>O189</t>
  </si>
  <si>
    <t>O190</t>
  </si>
  <si>
    <t>Gabriel M2</t>
  </si>
  <si>
    <t>O191</t>
  </si>
  <si>
    <t>PF350 y S250</t>
  </si>
  <si>
    <t>O192</t>
  </si>
  <si>
    <t>O193</t>
  </si>
  <si>
    <t>Laura Tobón</t>
  </si>
  <si>
    <t>O194</t>
  </si>
  <si>
    <t>Victor Monterrosa</t>
  </si>
  <si>
    <t>4 E250</t>
  </si>
  <si>
    <t>O195</t>
  </si>
  <si>
    <t>O196</t>
  </si>
  <si>
    <t>O197</t>
  </si>
  <si>
    <t>O198</t>
  </si>
  <si>
    <t>S750</t>
  </si>
  <si>
    <t>O199</t>
  </si>
  <si>
    <t>Aleman</t>
  </si>
  <si>
    <t>O200</t>
  </si>
  <si>
    <t>O202</t>
  </si>
  <si>
    <t>1 S500 2 S250</t>
  </si>
  <si>
    <t>O204</t>
  </si>
  <si>
    <t>Daniel Pineda</t>
  </si>
  <si>
    <t>E250 S250</t>
  </si>
  <si>
    <t>O205</t>
  </si>
  <si>
    <t>Andrea Muñoz</t>
  </si>
  <si>
    <t>SÍ</t>
  </si>
  <si>
    <t>O206</t>
  </si>
  <si>
    <t>Feria 1</t>
  </si>
  <si>
    <t>E 250</t>
  </si>
  <si>
    <t>O207</t>
  </si>
  <si>
    <t xml:space="preserve">Feria 2 </t>
  </si>
  <si>
    <t xml:space="preserve">E </t>
  </si>
  <si>
    <t>O208</t>
  </si>
  <si>
    <t>O209</t>
  </si>
  <si>
    <t>Feria 3</t>
  </si>
  <si>
    <t>E</t>
  </si>
  <si>
    <t>O210</t>
  </si>
  <si>
    <t>Feria 4</t>
  </si>
  <si>
    <t>O211</t>
  </si>
  <si>
    <t>O212</t>
  </si>
  <si>
    <t>Katherine Palacios</t>
  </si>
  <si>
    <t>O213</t>
  </si>
  <si>
    <t>O214</t>
  </si>
  <si>
    <t>Sebastián Monterrosa</t>
  </si>
  <si>
    <t>O215</t>
  </si>
  <si>
    <t>Geral Mejia</t>
  </si>
  <si>
    <t>O216</t>
  </si>
  <si>
    <t>O217</t>
  </si>
  <si>
    <t>O218</t>
  </si>
  <si>
    <t>O219</t>
  </si>
  <si>
    <t xml:space="preserve">Elein </t>
  </si>
  <si>
    <t>E2500</t>
  </si>
  <si>
    <t>O220</t>
  </si>
  <si>
    <t>3 E500</t>
  </si>
  <si>
    <t>O222</t>
  </si>
  <si>
    <t>Huevo Unal</t>
  </si>
  <si>
    <t>O223</t>
  </si>
  <si>
    <t>Nactaly Posada</t>
  </si>
  <si>
    <t>O224</t>
  </si>
  <si>
    <t>O225</t>
  </si>
  <si>
    <t>O226</t>
  </si>
  <si>
    <t>Paula Pastu</t>
  </si>
  <si>
    <t>PF350C</t>
  </si>
  <si>
    <t>O227</t>
  </si>
  <si>
    <t>Baptiste</t>
  </si>
  <si>
    <t>O228</t>
  </si>
  <si>
    <t>Diana novia Romeo</t>
  </si>
  <si>
    <t>O229</t>
  </si>
  <si>
    <t>Jorge Luna</t>
  </si>
  <si>
    <t>O230</t>
  </si>
  <si>
    <t>Adrián Concentrico</t>
  </si>
  <si>
    <t>O231</t>
  </si>
  <si>
    <t>PC4</t>
  </si>
  <si>
    <t>E 3 kg</t>
  </si>
  <si>
    <t>O233</t>
  </si>
  <si>
    <t>O234</t>
  </si>
  <si>
    <t>O235</t>
  </si>
  <si>
    <t>O236</t>
  </si>
  <si>
    <t>O237</t>
  </si>
  <si>
    <t>Juanda</t>
  </si>
  <si>
    <t>O238</t>
  </si>
  <si>
    <t>O239</t>
  </si>
  <si>
    <t>Sebastián Lopera</t>
  </si>
  <si>
    <t>O240</t>
  </si>
  <si>
    <t>O241</t>
  </si>
  <si>
    <t>PC5</t>
  </si>
  <si>
    <t>1 kg E</t>
  </si>
  <si>
    <t>O243</t>
  </si>
  <si>
    <t>O245</t>
  </si>
  <si>
    <t>6 E30</t>
  </si>
  <si>
    <t>O246</t>
  </si>
  <si>
    <t>2 S500 y 1 S250</t>
  </si>
  <si>
    <t>O247</t>
  </si>
  <si>
    <t>Isabella Alarcón</t>
  </si>
  <si>
    <t>O248</t>
  </si>
  <si>
    <t>O249</t>
  </si>
  <si>
    <t>Vecina Regina</t>
  </si>
  <si>
    <t>O250</t>
  </si>
  <si>
    <t>PC7</t>
  </si>
  <si>
    <t>O251</t>
  </si>
  <si>
    <t>8 D500</t>
  </si>
  <si>
    <t>O252</t>
  </si>
  <si>
    <t>José David Gutiérrez Espinosa</t>
  </si>
  <si>
    <t>1 S500 1 PF350P</t>
  </si>
  <si>
    <t>Carrera 82A # 30 - 41 casa 121</t>
  </si>
  <si>
    <t>Medellín</t>
  </si>
  <si>
    <t>jdgutierrez96@gmail.com</t>
  </si>
  <si>
    <t>O253</t>
  </si>
  <si>
    <t>E500 D500</t>
  </si>
  <si>
    <t>O254</t>
  </si>
  <si>
    <t>David Jimenez</t>
  </si>
  <si>
    <t>O255</t>
  </si>
  <si>
    <t>7 E250 1 D250</t>
  </si>
  <si>
    <t>O256</t>
  </si>
  <si>
    <t>1 E250</t>
  </si>
  <si>
    <t>O257</t>
  </si>
  <si>
    <t>Daniela 3D</t>
  </si>
  <si>
    <t>PC8</t>
  </si>
  <si>
    <t>O258</t>
  </si>
  <si>
    <t>O259</t>
  </si>
  <si>
    <t>Nico Tienda</t>
  </si>
  <si>
    <t>O260</t>
  </si>
  <si>
    <t>Concentrico</t>
  </si>
  <si>
    <t>PC6</t>
  </si>
  <si>
    <t>O262</t>
  </si>
  <si>
    <t>S500 y 2 S250</t>
  </si>
  <si>
    <t>Media y 2 Prensa</t>
  </si>
  <si>
    <t>O263</t>
  </si>
  <si>
    <t>O264</t>
  </si>
  <si>
    <t>Parceros NL</t>
  </si>
  <si>
    <t>D2500 y 15 Empaques 2500</t>
  </si>
  <si>
    <t>No</t>
  </si>
  <si>
    <t>O265</t>
  </si>
  <si>
    <t>Calle 27 D sur # 27 C- 150-apto 902</t>
  </si>
  <si>
    <t>Envigado</t>
  </si>
  <si>
    <t>savelezme@unal.edu.co</t>
  </si>
  <si>
    <t>O266</t>
  </si>
  <si>
    <t>S500 y S250</t>
  </si>
  <si>
    <t>O267</t>
  </si>
  <si>
    <t>Manuel Sabogal</t>
  </si>
  <si>
    <t xml:space="preserve">carrera 13c 4 bis sur 41 barrio la julia </t>
  </si>
  <si>
    <t>Buga</t>
  </si>
  <si>
    <t xml:space="preserve"> sabogalmanuel1995@gmail.com
</t>
  </si>
  <si>
    <t>O268</t>
  </si>
  <si>
    <t>Luisa Galvis</t>
  </si>
  <si>
    <t>CR 98 B CL 62 D -74</t>
  </si>
  <si>
    <t>l.galvis0203@gmail.com</t>
  </si>
  <si>
    <t>O269</t>
  </si>
  <si>
    <t>3 E250 3 D250</t>
  </si>
  <si>
    <t>Carrera 17 #8-07</t>
  </si>
  <si>
    <t>Cartago</t>
  </si>
  <si>
    <t>mazacruz58@gmail.com</t>
  </si>
  <si>
    <t>O270</t>
  </si>
  <si>
    <t>O271</t>
  </si>
  <si>
    <t xml:space="preserve">Calle 54#63AA-89.  Bloque 63, apto 201. Carlos E Restrepo </t>
  </si>
  <si>
    <t>jfhiguitav@gmail.com</t>
  </si>
  <si>
    <t>O272</t>
  </si>
  <si>
    <t>Ofi interrapidisimo 73</t>
  </si>
  <si>
    <t>O273</t>
  </si>
  <si>
    <t>Deisy Posada</t>
  </si>
  <si>
    <t xml:space="preserve">D2500  </t>
  </si>
  <si>
    <t>Pendiente</t>
  </si>
  <si>
    <t>O274</t>
  </si>
  <si>
    <t>Ana Sofia AMIgo</t>
  </si>
  <si>
    <t>O275</t>
  </si>
  <si>
    <t>O276</t>
  </si>
  <si>
    <t>Daniel Parra Holguín</t>
  </si>
  <si>
    <t xml:space="preserve">Carrera 56b #127 27 - Apto 504 - Bloque 1 </t>
  </si>
  <si>
    <t>Bogotá</t>
  </si>
  <si>
    <t>dparraho@gmail.com</t>
  </si>
  <si>
    <t>O277</t>
  </si>
  <si>
    <t>O278</t>
  </si>
  <si>
    <t>O279</t>
  </si>
  <si>
    <t>PF350N y S500D</t>
  </si>
  <si>
    <t>O280</t>
  </si>
  <si>
    <t>Juan David Zapata Cruz</t>
  </si>
  <si>
    <t>S250E S250D</t>
  </si>
  <si>
    <t>Calle 56 #78B-45 Apto 101, Los Colores</t>
  </si>
  <si>
    <t>juanda.zapatac@gmail.com</t>
  </si>
  <si>
    <t>O281</t>
  </si>
  <si>
    <t>S250D PF350N</t>
  </si>
  <si>
    <t>O282</t>
  </si>
  <si>
    <t>S250E</t>
  </si>
  <si>
    <t>Manzana 3 casa 30 barrio mirador de la estancia (vía Japón-Frailes)</t>
  </si>
  <si>
    <t>Dosquebradas</t>
  </si>
  <si>
    <t>juanhg024@gmail.com</t>
  </si>
  <si>
    <t>O283</t>
  </si>
  <si>
    <t>COMBOCASA y TE800</t>
  </si>
  <si>
    <t>O284</t>
  </si>
  <si>
    <t>S500D</t>
  </si>
  <si>
    <t>Ya había sido pagada por adelantado en O224</t>
  </si>
  <si>
    <t>O285</t>
  </si>
  <si>
    <t>Camilo Cabrera</t>
  </si>
  <si>
    <t>1 S500ED 2 COMBOCASA 1 E500 1D500</t>
  </si>
  <si>
    <t>O286</t>
  </si>
  <si>
    <t>COMBOCASA</t>
  </si>
  <si>
    <t>O287</t>
  </si>
  <si>
    <t>Julián Henao Ruiz</t>
  </si>
  <si>
    <t xml:space="preserve">1 S500ED   </t>
  </si>
  <si>
    <t>O288</t>
  </si>
  <si>
    <t>Calle 117 a sur # 51 36, ap 402 edificio laureles, barrio Bellavista</t>
  </si>
  <si>
    <t>Caldas</t>
  </si>
  <si>
    <t>mateoh2008@hotmail.com</t>
  </si>
  <si>
    <t>O289</t>
  </si>
  <si>
    <t>Lucas Cuadros</t>
  </si>
  <si>
    <t>Carrera 7a 5 sur 100, Barrio Albergue</t>
  </si>
  <si>
    <t>lucascuadros1695@hotmail.com</t>
  </si>
  <si>
    <t>O290</t>
  </si>
  <si>
    <t>Laura Alejandra Lopez</t>
  </si>
  <si>
    <t>COMBOINICIA</t>
  </si>
  <si>
    <t>Obsequio</t>
  </si>
  <si>
    <t>O291</t>
  </si>
  <si>
    <t>S500ED</t>
  </si>
  <si>
    <t>Calle 44 # 98 - 08. Apto 503.</t>
  </si>
  <si>
    <t>seblopera98@gmail.com</t>
  </si>
  <si>
    <t>O292</t>
  </si>
  <si>
    <t>Sebastian Peláez García</t>
  </si>
  <si>
    <t>S500E y PF350B</t>
  </si>
  <si>
    <t>Diagonal 74A No.39D-14 Apto 502</t>
  </si>
  <si>
    <t>sepega213@hotmail.com</t>
  </si>
  <si>
    <t>O293</t>
  </si>
  <si>
    <t>Calle 48c #67-20, Apto 302</t>
  </si>
  <si>
    <t>tbetab98@gmail.com</t>
  </si>
  <si>
    <t>O294</t>
  </si>
  <si>
    <t>Julian Dario Correa Fonseca</t>
  </si>
  <si>
    <t>S250D</t>
  </si>
  <si>
    <t>Carrera 81 #47- 86 Apto 302</t>
  </si>
  <si>
    <t>jdsf30@hotmail.com</t>
  </si>
  <si>
    <t>O295</t>
  </si>
  <si>
    <t>S500ED COMBOCASA</t>
  </si>
  <si>
    <t>O296</t>
  </si>
  <si>
    <t>Juliana Arroyave</t>
  </si>
  <si>
    <t>Cafetera y Prensa</t>
  </si>
  <si>
    <t>O297</t>
  </si>
  <si>
    <t>O298</t>
  </si>
  <si>
    <t xml:space="preserve">Juan David Zapata </t>
  </si>
  <si>
    <t>O300</t>
  </si>
  <si>
    <t>Jorge Guzman</t>
  </si>
  <si>
    <t>S500E</t>
  </si>
  <si>
    <t>O301</t>
  </si>
  <si>
    <t>O302</t>
  </si>
  <si>
    <t>Sarah Arbeláez</t>
  </si>
  <si>
    <t>COMBOCASA y PF350N</t>
  </si>
  <si>
    <t>Carrera 73 #53-56, urbanización Arboleda de Colores, apartamento 1905</t>
  </si>
  <si>
    <t>saraharbelaezq@gmail.com</t>
  </si>
  <si>
    <t>O303</t>
  </si>
  <si>
    <t>Maria Jose Zapata Cruz</t>
  </si>
  <si>
    <t>Grano y molido</t>
  </si>
  <si>
    <t>O304</t>
  </si>
  <si>
    <t>COMBOCASA S250E 2E250</t>
  </si>
  <si>
    <t>O305</t>
  </si>
  <si>
    <t>O306</t>
  </si>
  <si>
    <t>Daniel Nocua</t>
  </si>
  <si>
    <t>S500E y COMBOCASA</t>
  </si>
  <si>
    <t>Prensa francesa y moka</t>
  </si>
  <si>
    <t>O307</t>
  </si>
  <si>
    <t>David Restrepo Escobar</t>
  </si>
  <si>
    <t>Diagonal 66a #37-16</t>
  </si>
  <si>
    <t>davidreses@gmail.com</t>
  </si>
  <si>
    <t>O308</t>
  </si>
  <si>
    <t>O309</t>
  </si>
  <si>
    <t>Juan Guerra</t>
  </si>
  <si>
    <t>Calle 30A # 65F - 70, Casa 2° Piso</t>
  </si>
  <si>
    <t>juanpayaresguerra92@gmail.com</t>
  </si>
  <si>
    <t>O310</t>
  </si>
  <si>
    <t>Laura Vásquez</t>
  </si>
  <si>
    <t>Grano y prensa francesa</t>
  </si>
  <si>
    <t>O311</t>
  </si>
  <si>
    <t>O312</t>
  </si>
  <si>
    <t>Valentina Laguna Cerquera</t>
  </si>
  <si>
    <t>COMBOINICIA con Dulzura + Moka</t>
  </si>
  <si>
    <t>O313</t>
  </si>
  <si>
    <t>Lina Velasquez Rodrigez</t>
  </si>
  <si>
    <t>COMBOINICIA con Dulzura</t>
  </si>
  <si>
    <t>Tv 120a 129d 68 bloque 193 apt 208</t>
  </si>
  <si>
    <t>Linarodriguez_100@hotmail.com</t>
  </si>
  <si>
    <t>O314</t>
  </si>
  <si>
    <t>Maria Alejandra Valero Arango</t>
  </si>
  <si>
    <t>Calle 70 # 27-22 barrio palermo</t>
  </si>
  <si>
    <t>Manizales</t>
  </si>
  <si>
    <t>alimaria.v@gmail.com</t>
  </si>
  <si>
    <t>O315</t>
  </si>
  <si>
    <t>Horacio Antonio Zapata Cruz</t>
  </si>
  <si>
    <t>6 D250 Por mayor</t>
  </si>
  <si>
    <t>3 Grano 3 Molidos</t>
  </si>
  <si>
    <t>O316</t>
  </si>
  <si>
    <t>Nataly Posada</t>
  </si>
  <si>
    <t>Transversal 45d 81-10 apto 1501 edificio San Francisco</t>
  </si>
  <si>
    <t>nactalyposadach@gmail.com</t>
  </si>
  <si>
    <t>O317</t>
  </si>
  <si>
    <t>Daniela Valencia</t>
  </si>
  <si>
    <t>2 D250</t>
  </si>
  <si>
    <t>Cr 50c #89-45 int 202 (último timbre de abajo)</t>
  </si>
  <si>
    <t>danielavalencia0815@gmail.com</t>
  </si>
  <si>
    <t>O318</t>
  </si>
  <si>
    <t>Juan Esteban Muñoz Vasquez</t>
  </si>
  <si>
    <t>Calle 36 # 65d - 34
Barrio conquistadores
Edificio la capilla apto 304</t>
  </si>
  <si>
    <t>Juan.esteban.m20@gmail.com</t>
  </si>
  <si>
    <t>O319</t>
  </si>
  <si>
    <t>O320</t>
  </si>
  <si>
    <t>Parceros Coffee Colombia</t>
  </si>
  <si>
    <t>Muestras</t>
  </si>
  <si>
    <t>O321</t>
  </si>
  <si>
    <t>PF350N</t>
  </si>
  <si>
    <t>O324</t>
  </si>
  <si>
    <t>Natalia Clavijo</t>
  </si>
  <si>
    <t>O325</t>
  </si>
  <si>
    <t>Ángela María Castellanos Sánchez</t>
  </si>
  <si>
    <t>amcs12@gmail.com</t>
  </si>
  <si>
    <t>O326</t>
  </si>
  <si>
    <t>Gloria Elena Zapata Cruz</t>
  </si>
  <si>
    <t xml:space="preserve">Cr 35 #38A sur 09 </t>
  </si>
  <si>
    <t>helena.cruz25@gmail.com</t>
  </si>
  <si>
    <t>O327</t>
  </si>
  <si>
    <t>Laura Echeverri</t>
  </si>
  <si>
    <t>COMBOCASA PF350B</t>
  </si>
  <si>
    <t>Calle 24A #13-21, Guayacanes</t>
  </si>
  <si>
    <t>La Ceja</t>
  </si>
  <si>
    <t>lauradelpilar@gmail.com</t>
  </si>
  <si>
    <t>O328</t>
  </si>
  <si>
    <t>S250D D250</t>
  </si>
  <si>
    <t>Calle 7 sur # 13A-44</t>
  </si>
  <si>
    <t>Guadalajara de Buga</t>
  </si>
  <si>
    <t>Juanpabloqp14@hotmail.com</t>
  </si>
  <si>
    <t>O329</t>
  </si>
  <si>
    <t>3128146758 (Para envíos 3136902128)</t>
  </si>
  <si>
    <t>Carrera 16 #34d 76 Buenas Aires Quinta Linda</t>
  </si>
  <si>
    <t>agudelo-sanchez@hotmail.com</t>
  </si>
  <si>
    <t>O330</t>
  </si>
  <si>
    <t>Calle 51 #47-21 Barrio Los Naranjos</t>
  </si>
  <si>
    <t>Itagui</t>
  </si>
  <si>
    <t>walter-torres010@hotmail.com</t>
  </si>
  <si>
    <t>O332</t>
  </si>
  <si>
    <t>O333</t>
  </si>
  <si>
    <t>O334</t>
  </si>
  <si>
    <t>Giselle Marulanda</t>
  </si>
  <si>
    <t>COMBOINICIAEB</t>
  </si>
  <si>
    <t>Prensa</t>
  </si>
  <si>
    <t xml:space="preserve">Cr 7 #71-52 Piso 17, Edificio Los Venados. </t>
  </si>
  <si>
    <t>maresdelsol@gmail.com</t>
  </si>
  <si>
    <t>O335</t>
  </si>
  <si>
    <t>Jhan Kevin</t>
  </si>
  <si>
    <t>3 COMBOCASA</t>
  </si>
  <si>
    <t>O336</t>
  </si>
  <si>
    <t>Juliana Castro</t>
  </si>
  <si>
    <t>O337</t>
  </si>
  <si>
    <t>Fecha de pago</t>
  </si>
  <si>
    <t>Fecha de recepción de la factura</t>
  </si>
  <si>
    <t>Descripción</t>
  </si>
  <si>
    <t>Pagado a</t>
  </si>
  <si>
    <t>Valor (COP)</t>
  </si>
  <si>
    <t>Pagado desde</t>
  </si>
  <si>
    <t>Estado</t>
  </si>
  <si>
    <t>Notas</t>
  </si>
  <si>
    <t>Retención</t>
  </si>
  <si>
    <t>01_05</t>
  </si>
  <si>
    <t>27/05/2022</t>
  </si>
  <si>
    <t>Bolsas AGROFLEX</t>
  </si>
  <si>
    <t>Hafid - Amativo</t>
  </si>
  <si>
    <t>Juanda cuenta</t>
  </si>
  <si>
    <t>Guardada</t>
  </si>
  <si>
    <t>Incluido en 20_11</t>
  </si>
  <si>
    <t>02_05</t>
  </si>
  <si>
    <t>19/05/2022</t>
  </si>
  <si>
    <t>Asesoría para la constitución de la empresa</t>
  </si>
  <si>
    <t>Yuly contadora</t>
  </si>
  <si>
    <t>03_05</t>
  </si>
  <si>
    <t>20/05/2022</t>
  </si>
  <si>
    <t>Registro ante cámara de comercio</t>
  </si>
  <si>
    <t>Cámara de Comercio de Medellín</t>
  </si>
  <si>
    <t>Guardado en Siigo</t>
  </si>
  <si>
    <t>01_06</t>
  </si>
  <si>
    <t>Asesoría para ir ante la DIAN a sacar RUT</t>
  </si>
  <si>
    <t>Astrid Contadora</t>
  </si>
  <si>
    <t>02_06</t>
  </si>
  <si>
    <t>21/06/2022</t>
  </si>
  <si>
    <t>Transporte veredal en mototaxi</t>
  </si>
  <si>
    <t>Mototaxi</t>
  </si>
  <si>
    <t>03_06</t>
  </si>
  <si>
    <t>22/06/2022</t>
  </si>
  <si>
    <t>Registro de marca</t>
  </si>
  <si>
    <t>Casas Santofimio</t>
  </si>
  <si>
    <t>05_06</t>
  </si>
  <si>
    <t>Parceros Certificate</t>
  </si>
  <si>
    <t>06_06</t>
  </si>
  <si>
    <t>24/06/2022</t>
  </si>
  <si>
    <t>07_06</t>
  </si>
  <si>
    <t>13/06/2022</t>
  </si>
  <si>
    <t>25 kg de café pergamino seco natural</t>
  </si>
  <si>
    <t>Anderson - Agecosur</t>
  </si>
  <si>
    <t>08_06</t>
  </si>
  <si>
    <t>150 kg de café pergamino seco lavado OMCE</t>
  </si>
  <si>
    <t>Mario - OMCE</t>
  </si>
  <si>
    <t>09_06</t>
  </si>
  <si>
    <t>28/06/2022</t>
  </si>
  <si>
    <t>10_06</t>
  </si>
  <si>
    <t>27/06/2022</t>
  </si>
  <si>
    <t>Bolsas Zip para muestras</t>
  </si>
  <si>
    <t>Supermercado Támesis</t>
  </si>
  <si>
    <t>11_06</t>
  </si>
  <si>
    <t>20/06/2022</t>
  </si>
  <si>
    <t>Gasolina hacia Támesis</t>
  </si>
  <si>
    <t>Terpel 68 street</t>
  </si>
  <si>
    <t>01_07</t>
  </si>
  <si>
    <t>14/07/2022</t>
  </si>
  <si>
    <t>Diseños y manual de indentidad parte 1</t>
  </si>
  <si>
    <t>02_07</t>
  </si>
  <si>
    <t>19/07/2022</t>
  </si>
  <si>
    <t>Fotografías de la finca</t>
  </si>
  <si>
    <t>Luisa Figueroa</t>
  </si>
  <si>
    <t>03_07</t>
  </si>
  <si>
    <t>Fotografías de producto</t>
  </si>
  <si>
    <t>Julio fotografo</t>
  </si>
  <si>
    <t>04_07a</t>
  </si>
  <si>
    <t>Primera parte 38 kg café honey Leidy</t>
  </si>
  <si>
    <t>Leidy productora</t>
  </si>
  <si>
    <t>04_07b</t>
  </si>
  <si>
    <t>21/07/2022</t>
  </si>
  <si>
    <t>Segunda parte 38 kg café honey Leidy</t>
  </si>
  <si>
    <t>05_07</t>
  </si>
  <si>
    <t>25/07/2022</t>
  </si>
  <si>
    <t>Empaques 1000 uds 250g, 500 uds 500g, 20 uds 2500g</t>
  </si>
  <si>
    <t>Packvision</t>
  </si>
  <si>
    <t>06_07</t>
  </si>
  <si>
    <t>27/07/2022</t>
  </si>
  <si>
    <t>28/07/2022</t>
  </si>
  <si>
    <t>Termometro para barista</t>
  </si>
  <si>
    <t>Citalsa</t>
  </si>
  <si>
    <t>07_07</t>
  </si>
  <si>
    <t>Recarga de tintas</t>
  </si>
  <si>
    <t>Rj soluciones tecnologicas</t>
  </si>
  <si>
    <t>08_07</t>
  </si>
  <si>
    <t>Compra de camisetas</t>
  </si>
  <si>
    <t>09_07</t>
  </si>
  <si>
    <t>29/07/2022</t>
  </si>
  <si>
    <t>Métodos para preparación de café</t>
  </si>
  <si>
    <t>Típica</t>
  </si>
  <si>
    <t>01_08</t>
  </si>
  <si>
    <t>Molino BunngG3</t>
  </si>
  <si>
    <t>Coffee Solutions</t>
  </si>
  <si>
    <t>02_08</t>
  </si>
  <si>
    <t>Estados de cuenta</t>
  </si>
  <si>
    <t>Hector Jaime Rojas</t>
  </si>
  <si>
    <t>Cuenta de cobro hecha por nosotros. Quedó sin firma.</t>
  </si>
  <si>
    <t>03_08</t>
  </si>
  <si>
    <t>19/08/2022</t>
  </si>
  <si>
    <t>Viáticos viaje Támesis - Jérico</t>
  </si>
  <si>
    <t>04_08</t>
  </si>
  <si>
    <t>23/08/2022</t>
  </si>
  <si>
    <t>100 bolsas para envíos</t>
  </si>
  <si>
    <t>Acycia</t>
  </si>
  <si>
    <t>05_08</t>
  </si>
  <si>
    <t>Envío de café desde la OMCE</t>
  </si>
  <si>
    <t>Maturana</t>
  </si>
  <si>
    <t>06_08</t>
  </si>
  <si>
    <t>Postales</t>
  </si>
  <si>
    <t>Magifoto</t>
  </si>
  <si>
    <t>07_08</t>
  </si>
  <si>
    <t>Tipica</t>
  </si>
  <si>
    <t>08_08</t>
  </si>
  <si>
    <t>22/08/2022</t>
  </si>
  <si>
    <t>Recargar para envíos</t>
  </si>
  <si>
    <t>Skydropx</t>
  </si>
  <si>
    <t>09_08</t>
  </si>
  <si>
    <t>Cinta enmascarar</t>
  </si>
  <si>
    <t>Papelería</t>
  </si>
  <si>
    <t>10_08</t>
  </si>
  <si>
    <t>28/08/2022</t>
  </si>
  <si>
    <t>29/08/2022</t>
  </si>
  <si>
    <t>11_08</t>
  </si>
  <si>
    <t>Tueste de DULZURA</t>
  </si>
  <si>
    <t>Cafesa</t>
  </si>
  <si>
    <t>12_08</t>
  </si>
  <si>
    <t>Recarga para envíos</t>
  </si>
  <si>
    <t>01_09</t>
  </si>
  <si>
    <t xml:space="preserve">Stickers </t>
  </si>
  <si>
    <t>Jhr creaciones</t>
  </si>
  <si>
    <t>02_09</t>
  </si>
  <si>
    <t>Trilla y Tueste de ENCANTO</t>
  </si>
  <si>
    <t>04_09</t>
  </si>
  <si>
    <t>?</t>
  </si>
  <si>
    <t>200 kg de café pagados a Diana Jaramillo</t>
  </si>
  <si>
    <t>Diana Jaramillo</t>
  </si>
  <si>
    <t>05_09</t>
  </si>
  <si>
    <t>Domain and Hosting</t>
  </si>
  <si>
    <t>Bluehost</t>
  </si>
  <si>
    <t>Esta factura es la que me dio esa empresa gringa por pagarles por los servicios del sitio web (me dices si necesitas es el soporte de la transferencia)</t>
  </si>
  <si>
    <t>06_09</t>
  </si>
  <si>
    <t>Trilla y Tueste de ENCANTO y tueste DULZURA</t>
  </si>
  <si>
    <t>07_09</t>
  </si>
  <si>
    <t>Métodos en Típica</t>
  </si>
  <si>
    <t>08_09</t>
  </si>
  <si>
    <t>Vasos SERKO</t>
  </si>
  <si>
    <t>SERKO</t>
  </si>
  <si>
    <t>09_09</t>
  </si>
  <si>
    <t>Transporte café tostado - Indriver</t>
  </si>
  <si>
    <t>Indriver</t>
  </si>
  <si>
    <t>10_09</t>
  </si>
  <si>
    <t>Frasco para evento</t>
  </si>
  <si>
    <t>Plaza de la américa</t>
  </si>
  <si>
    <t>11_09</t>
  </si>
  <si>
    <t xml:space="preserve">Honorarios Contadora Laura </t>
  </si>
  <si>
    <t>Laura Alejandra Lopez Vasquez</t>
  </si>
  <si>
    <t>Parceros cuenta</t>
  </si>
  <si>
    <t>12_09</t>
  </si>
  <si>
    <t>Pay U comisión</t>
  </si>
  <si>
    <t>Pay U</t>
  </si>
  <si>
    <t>Cuenta de PayU</t>
  </si>
  <si>
    <t>13_09</t>
  </si>
  <si>
    <t>Prensas francesas</t>
  </si>
  <si>
    <t>14_09</t>
  </si>
  <si>
    <t>Café a Leidy Ríos DULZURA 60,5 Kg</t>
  </si>
  <si>
    <t>Leidy Ríos</t>
  </si>
  <si>
    <t>15_09</t>
  </si>
  <si>
    <t>Sarah Ruíz Diseños parte 2</t>
  </si>
  <si>
    <t>16_09</t>
  </si>
  <si>
    <t>Certificado Existencia y Rep. Legal</t>
  </si>
  <si>
    <t>17_09</t>
  </si>
  <si>
    <t>Maquila Cielo Tostado</t>
  </si>
  <si>
    <t>Sara Zuluaga</t>
  </si>
  <si>
    <t>18_09</t>
  </si>
  <si>
    <t>Vídeos Luisa Figueroa</t>
  </si>
  <si>
    <t>19_09</t>
  </si>
  <si>
    <t>Cielo Tostado</t>
  </si>
  <si>
    <t>01_10</t>
  </si>
  <si>
    <t>Comisión por uso de pasarela Wompi</t>
  </si>
  <si>
    <t>02_10</t>
  </si>
  <si>
    <t>03_10</t>
  </si>
  <si>
    <t>04_10</t>
  </si>
  <si>
    <t>Diseño adhesivo exportación</t>
  </si>
  <si>
    <t>05_10</t>
  </si>
  <si>
    <t>Transporte café de Leidy a Med</t>
  </si>
  <si>
    <t>06_10</t>
  </si>
  <si>
    <t>Indriver a Lavaive</t>
  </si>
  <si>
    <t>07_10</t>
  </si>
  <si>
    <t>Publicidad con Instagam durante Septiembre</t>
  </si>
  <si>
    <t>Facebook</t>
  </si>
  <si>
    <t>Está en el extracto bancario de septiembre pero como tal no tiene factura</t>
  </si>
  <si>
    <t>08_10</t>
  </si>
  <si>
    <t>Laura contabilidad septiembre</t>
  </si>
  <si>
    <t>09_10</t>
  </si>
  <si>
    <t>Cuota de manejo de septiembre</t>
  </si>
  <si>
    <t>Bancolombia</t>
  </si>
  <si>
    <t>10_10</t>
  </si>
  <si>
    <t>11_10</t>
  </si>
  <si>
    <t>Báscula de 150 kg</t>
  </si>
  <si>
    <t>Éxito</t>
  </si>
  <si>
    <t>La factura está a nombre de Juan David como persona natural :( la contraseña del doc es 1152222490</t>
  </si>
  <si>
    <t>12_10</t>
  </si>
  <si>
    <t>Alegra anualidad de sistema de contabilidad</t>
  </si>
  <si>
    <t>Alegra</t>
  </si>
  <si>
    <t>13_10</t>
  </si>
  <si>
    <t>14_10</t>
  </si>
  <si>
    <t>Pala para empacar café</t>
  </si>
  <si>
    <t>15_10</t>
  </si>
  <si>
    <t>Aeropress go</t>
  </si>
  <si>
    <t>16_10</t>
  </si>
  <si>
    <t>Elementos para catación</t>
  </si>
  <si>
    <t>17_10</t>
  </si>
  <si>
    <t>18_10</t>
  </si>
  <si>
    <t>Maquila Green Hills</t>
  </si>
  <si>
    <t>Green Hills</t>
  </si>
  <si>
    <t>19_10</t>
  </si>
  <si>
    <t>Transprote Natural Green Hills - Cueva</t>
  </si>
  <si>
    <t>Domicilio</t>
  </si>
  <si>
    <t>20_10</t>
  </si>
  <si>
    <t>Vasos para catación y balde</t>
  </si>
  <si>
    <t>PARRA TAMAYO CRISTINA ANDREA</t>
  </si>
  <si>
    <t>21_10</t>
  </si>
  <si>
    <t>Pedido Andrés Orozco</t>
  </si>
  <si>
    <t>Interrapidisimo</t>
  </si>
  <si>
    <t>22_10</t>
  </si>
  <si>
    <t>23_10</t>
  </si>
  <si>
    <t>24_10</t>
  </si>
  <si>
    <t>Marcadores para stickers</t>
  </si>
  <si>
    <t>Todo en artes</t>
  </si>
  <si>
    <t>25_10</t>
  </si>
  <si>
    <t>Elementos para interacción del stand</t>
  </si>
  <si>
    <t>26_10</t>
  </si>
  <si>
    <t>Stickers decorativos</t>
  </si>
  <si>
    <t>27_10</t>
  </si>
  <si>
    <t>Empaques 2500 g y de 30 g</t>
  </si>
  <si>
    <t>28_10</t>
  </si>
  <si>
    <t>Maquila</t>
  </si>
  <si>
    <t>La Fábrica</t>
  </si>
  <si>
    <t>30_10</t>
  </si>
  <si>
    <t>Vasos evento</t>
  </si>
  <si>
    <t>Serka</t>
  </si>
  <si>
    <t>31_10</t>
  </si>
  <si>
    <t>Envio Interrapidísimo</t>
  </si>
  <si>
    <t>32_10</t>
  </si>
  <si>
    <t>Acrílico</t>
  </si>
  <si>
    <t>3d diseño</t>
  </si>
  <si>
    <t>02_11</t>
  </si>
  <si>
    <t>03_11</t>
  </si>
  <si>
    <t>Juan Santacoloma</t>
  </si>
  <si>
    <t>04_11</t>
  </si>
  <si>
    <t>Publicidad con Instagam durante Octubre</t>
  </si>
  <si>
    <t>Está en el extracto bancario de octubre pero como tal no tiene factura</t>
  </si>
  <si>
    <t>05_11</t>
  </si>
  <si>
    <t>06_11</t>
  </si>
  <si>
    <t>Maquila Encanto</t>
  </si>
  <si>
    <t>07_11</t>
  </si>
  <si>
    <t>INVIMA Cielo Tostado</t>
  </si>
  <si>
    <t>08_11</t>
  </si>
  <si>
    <t>Laura contabilidad octubre</t>
  </si>
  <si>
    <t>09_11</t>
  </si>
  <si>
    <t>bolsas para ecommerce</t>
  </si>
  <si>
    <t>10_11</t>
  </si>
  <si>
    <t>11_11</t>
  </si>
  <si>
    <t>12_11</t>
  </si>
  <si>
    <t>Estación de Servicio Marsella</t>
  </si>
  <si>
    <t>13_11</t>
  </si>
  <si>
    <t>Mercados obsequios para Diana y Leidy</t>
  </si>
  <si>
    <t>14_11</t>
  </si>
  <si>
    <t>Bolsas para Diana</t>
  </si>
  <si>
    <t>Amativo</t>
  </si>
  <si>
    <t>Falta pagar</t>
  </si>
  <si>
    <t>17_11</t>
  </si>
  <si>
    <t>65 kg de DULZURA</t>
  </si>
  <si>
    <t>18_11</t>
  </si>
  <si>
    <t>Ayuda de María Jose empacando café</t>
  </si>
  <si>
    <t>María Jose</t>
  </si>
  <si>
    <t>19_11</t>
  </si>
  <si>
    <t>Cámara de comercio</t>
  </si>
  <si>
    <t>20_11</t>
  </si>
  <si>
    <t>Servicios Administrativos (Se incluye todo lo que no tenga factura antes)</t>
  </si>
  <si>
    <t>Incluidos los "no hay factura" anteriores y el tema del INVIMA</t>
  </si>
  <si>
    <t>01_12</t>
  </si>
  <si>
    <t>03_12</t>
  </si>
  <si>
    <t>Servicio de contabilidad</t>
  </si>
  <si>
    <t>04_12</t>
  </si>
  <si>
    <t>Sello logo Parceros</t>
  </si>
  <si>
    <t>Rocco Gráficas</t>
  </si>
  <si>
    <t>05_12</t>
  </si>
  <si>
    <t>Maquila DULZURA</t>
  </si>
  <si>
    <t>Ingreso stock 20550 g de DULZURA tostado</t>
  </si>
  <si>
    <t>06_12</t>
  </si>
  <si>
    <t>Maquila ENCANTO</t>
  </si>
  <si>
    <t>Ingreso stock 11700 g de ENCANTO tostado</t>
  </si>
  <si>
    <t>07_12</t>
  </si>
  <si>
    <t>Compra de métodos de preparación</t>
  </si>
  <si>
    <t>Ingreso stock 6 PF350N 6 PF600N 2 AEROGO 2 MPRON 2 M6TN 2 GTEMP 2 TE800</t>
  </si>
  <si>
    <t>08_12</t>
  </si>
  <si>
    <t>Se incluirá en cuenta de cobro de servicios administrativos</t>
  </si>
  <si>
    <t>09_12</t>
  </si>
  <si>
    <t>Transporte 150 kg de ENCANTO a Medellín</t>
  </si>
  <si>
    <t>Ingreso Stock 150 kg de ENCANTO en pergamino</t>
  </si>
  <si>
    <t>10_12</t>
  </si>
  <si>
    <t>Cables para impresora</t>
  </si>
  <si>
    <t>Ingreso stock cable para impresora</t>
  </si>
  <si>
    <t>11_12</t>
  </si>
  <si>
    <t>Cajas para empacar</t>
  </si>
  <si>
    <t>CRAFT</t>
  </si>
  <si>
    <t>12_12</t>
  </si>
  <si>
    <t>13_12</t>
  </si>
  <si>
    <t>Publicidad con Instagram durante Diciembre</t>
  </si>
  <si>
    <t>Aparece en el extracto bancario - no hay factura</t>
  </si>
  <si>
    <t>15_12</t>
  </si>
  <si>
    <t>Certificado de existencia y representación legal</t>
  </si>
  <si>
    <t>16_12</t>
  </si>
  <si>
    <t>Compra de guillotina</t>
  </si>
  <si>
    <t>GOMEZ GIRALDO LEANDRO</t>
  </si>
  <si>
    <t xml:space="preserve">Ingreso stock GUILLOTINA </t>
  </si>
  <si>
    <t>17_12</t>
  </si>
  <si>
    <t>Tanqueo para la moto</t>
  </si>
  <si>
    <t>A.M.H. SERVICIOS LIMITADA</t>
  </si>
  <si>
    <t>18_12</t>
  </si>
  <si>
    <t>Pago a Juan David - Servicios Administrativos</t>
  </si>
  <si>
    <t>19_12</t>
  </si>
  <si>
    <t>Recarga de billetera en Skydropx</t>
  </si>
  <si>
    <t>Guardados los comprobantes</t>
  </si>
  <si>
    <t>21_12</t>
  </si>
  <si>
    <t>Ingreso stock 1 TE800 6 PF600C 6 PF600P</t>
  </si>
  <si>
    <t>Devolución de métodos de preparación</t>
  </si>
  <si>
    <t>Se devolvieron unos métodos de 07_12, y ese saldo a favor de 259k se uso para la compra de 799k, en total solo se pago 540k</t>
  </si>
  <si>
    <t>22_12</t>
  </si>
  <si>
    <t>Chocolates para regalo de suscriptores</t>
  </si>
  <si>
    <t>Grato chocolates</t>
  </si>
  <si>
    <t>23_12</t>
  </si>
  <si>
    <t>Cajas craft</t>
  </si>
  <si>
    <t>Ingreso 20 cajas de desayuno pequeñas</t>
  </si>
  <si>
    <t>24_12</t>
  </si>
  <si>
    <t>Tueste de Encanto</t>
  </si>
  <si>
    <t>La fabrica</t>
  </si>
  <si>
    <t>Ingreso 14200 g de ENCANTO</t>
  </si>
  <si>
    <t>25_12</t>
  </si>
  <si>
    <t>Logo navideño</t>
  </si>
  <si>
    <t>Sarah Ruiz</t>
  </si>
  <si>
    <t>27_12</t>
  </si>
  <si>
    <t>Café a Diana Jaramillo</t>
  </si>
  <si>
    <t>010123</t>
  </si>
  <si>
    <t>Comisión Wompi</t>
  </si>
  <si>
    <t>020123</t>
  </si>
  <si>
    <t>Café a John Freddy</t>
  </si>
  <si>
    <t>John Freddy</t>
  </si>
  <si>
    <t>Semana</t>
  </si>
  <si>
    <t>Café</t>
  </si>
  <si>
    <t>ENCANTO</t>
  </si>
  <si>
    <t>DULZURA</t>
  </si>
  <si>
    <t>Honey</t>
  </si>
  <si>
    <t>Agecosur</t>
  </si>
  <si>
    <t>Lavado</t>
  </si>
  <si>
    <t>Gruesa</t>
  </si>
  <si>
    <t>Juliana Taborda Jiménez</t>
  </si>
  <si>
    <t>Santa Rosa de Osos</t>
  </si>
  <si>
    <t>julianatj@hotmail.com</t>
  </si>
  <si>
    <t>Inventario de café tostado</t>
  </si>
  <si>
    <t>g</t>
  </si>
  <si>
    <t>Valor unitario</t>
  </si>
  <si>
    <t>Valor total</t>
  </si>
  <si>
    <t>TOTAL</t>
  </si>
  <si>
    <t>Inventario de métodos</t>
  </si>
  <si>
    <t>Cantidad</t>
  </si>
  <si>
    <t>PF350P</t>
  </si>
  <si>
    <t>Prensa Francesa 350 ml plata</t>
  </si>
  <si>
    <t>PF350B</t>
  </si>
  <si>
    <t>Prensa Francesa 350 ml bronce</t>
  </si>
  <si>
    <t>PF600B</t>
  </si>
  <si>
    <t>Prensa Francesa 600 ml bronce</t>
  </si>
  <si>
    <t>PF600P</t>
  </si>
  <si>
    <t>Prensa Francesa 600 ml plata</t>
  </si>
  <si>
    <t>TE800</t>
  </si>
  <si>
    <t>Tetera cuello ganso negra con termómetro 800 ml</t>
  </si>
  <si>
    <t>GTEMP</t>
  </si>
  <si>
    <t>Gramera digital con temporizador</t>
  </si>
  <si>
    <t>AEROGO</t>
  </si>
  <si>
    <t>MPRON</t>
  </si>
  <si>
    <t>Molino profesional negro</t>
  </si>
  <si>
    <t>MK6TN</t>
  </si>
  <si>
    <t>Moka 6 tazas negra</t>
  </si>
  <si>
    <t>Inventario de café materia prima</t>
  </si>
  <si>
    <t>Lote</t>
  </si>
  <si>
    <t>Pergamino (kg)</t>
  </si>
  <si>
    <t>Pagados no recibidos (kg)</t>
  </si>
  <si>
    <t>Variedad</t>
  </si>
  <si>
    <t>Proceso</t>
  </si>
  <si>
    <t>Productor(a)</t>
  </si>
  <si>
    <t>28112022D</t>
  </si>
  <si>
    <t>Honey de Leidy</t>
  </si>
  <si>
    <t>Colombia</t>
  </si>
  <si>
    <t>03082022OMCE</t>
  </si>
  <si>
    <t>Lavado de OMCE</t>
  </si>
  <si>
    <t>Castillo</t>
  </si>
  <si>
    <t>OMCE</t>
  </si>
  <si>
    <t>12122022E</t>
  </si>
  <si>
    <t>Lavado de Diana</t>
  </si>
  <si>
    <t>03012023N2</t>
  </si>
  <si>
    <t>Honey de John</t>
  </si>
  <si>
    <t>Castillo y 2000</t>
  </si>
  <si>
    <t>Ingresos de café</t>
  </si>
  <si>
    <t>Puntaje</t>
  </si>
  <si>
    <t>27072022D</t>
  </si>
  <si>
    <t>07092022E</t>
  </si>
  <si>
    <t>01102022D</t>
  </si>
  <si>
    <t>84.75</t>
  </si>
  <si>
    <t>Inventario otros</t>
  </si>
  <si>
    <t xml:space="preserve">Empaque Doypack 250g </t>
  </si>
  <si>
    <t>Empaque Doypack 250g + Sticker DULZURA</t>
  </si>
  <si>
    <t>Empaque Doypack 250g + Sticker ENCANTO</t>
  </si>
  <si>
    <t>Empaque Doypack 250g + Sticker NÓMADA</t>
  </si>
  <si>
    <t xml:space="preserve">Empaque Doypack 500g </t>
  </si>
  <si>
    <t>Empaque Doypack 500g + Sticker DULZURA</t>
  </si>
  <si>
    <t>Empaque Doypack 500g + Sticker ENCANTO</t>
  </si>
  <si>
    <t>Empaque Doypack 500g + Sticker NÓMADA</t>
  </si>
  <si>
    <t>Empaque Doypack 2500g</t>
  </si>
  <si>
    <t>Empaque Doypack 2500g + Sticker DULZURA</t>
  </si>
  <si>
    <t>Empaque Doypack 2500g + + Sticker ENCANTO</t>
  </si>
  <si>
    <t>Empaque Doypack 2500g marcadas a lapiz</t>
  </si>
  <si>
    <t>Empaque 30 g para muestras</t>
  </si>
  <si>
    <t>Selladora de empaques PFS-200</t>
  </si>
  <si>
    <t>Bolsa ecommerce 25x33</t>
  </si>
  <si>
    <t>Bolsa ecommerce 33X35</t>
  </si>
  <si>
    <t>Bolsa ecommerce 43x45</t>
  </si>
  <si>
    <t>Bolsa ecommerce 60x60</t>
  </si>
  <si>
    <t>Postal polaroid</t>
  </si>
  <si>
    <t>Paper clip</t>
  </si>
  <si>
    <t>Sticker DULZURA</t>
  </si>
  <si>
    <t>Sticker ENCANTO Jaramillo</t>
  </si>
  <si>
    <t>Sticker ENCANTO Jaramilo</t>
  </si>
  <si>
    <t xml:space="preserve">Sticker NÓMADA </t>
  </si>
  <si>
    <t>Cable para impresora</t>
  </si>
  <si>
    <t>Filtro para chemex</t>
  </si>
  <si>
    <t xml:space="preserve">Paquete de 50 vasos de 4 onzas genéricos </t>
  </si>
  <si>
    <t>Vaso azul de plástico para escupir en catación</t>
  </si>
  <si>
    <t>Cuchara para catación</t>
  </si>
  <si>
    <t>Taza para catación corona blanca</t>
  </si>
  <si>
    <t>Bandeja pequeña plástica para muestras</t>
  </si>
  <si>
    <t>Acrílico Parceros Coffee</t>
  </si>
  <si>
    <t>Molino Bunn 3 lb</t>
  </si>
  <si>
    <t xml:space="preserve">Gramera digital LED  con temporizador </t>
  </si>
  <si>
    <t>Código QR Bancolombia</t>
  </si>
  <si>
    <t>Sello Parceros en madera 7x6</t>
  </si>
  <si>
    <t>Almohadilla</t>
  </si>
  <si>
    <t>Tarro de tinta 28 ml</t>
  </si>
  <si>
    <t>Molino profesional de 20 g</t>
  </si>
  <si>
    <t>Bolsa AGROFLEX</t>
  </si>
  <si>
    <t>Termómetro para barista</t>
  </si>
  <si>
    <t>Camiseta de Parceros básicas Sarah</t>
  </si>
  <si>
    <t>Polo de Parceros</t>
  </si>
  <si>
    <t>Rollo de cinta de enmascarar</t>
  </si>
  <si>
    <t>Chemex 6 Tazas</t>
  </si>
  <si>
    <t>Frasco pequeño para muestras de café en eventos</t>
  </si>
  <si>
    <t>Marcador de acetato</t>
  </si>
  <si>
    <t>Cajas desayuno standard 29x25x8,5</t>
  </si>
  <si>
    <t>Cajas desayuno pequeña 25x22.5x6</t>
  </si>
  <si>
    <t>Guillotina</t>
  </si>
  <si>
    <t>Gramera digital con temporizador 2</t>
  </si>
  <si>
    <t>Lugar</t>
  </si>
  <si>
    <t>Referencia</t>
  </si>
  <si>
    <t>Tostado (kg)</t>
  </si>
  <si>
    <t>Merma trilla</t>
  </si>
  <si>
    <t>Merma tueste</t>
  </si>
  <si>
    <t>Merma TOTAL</t>
  </si>
  <si>
    <t>Humedad (%)</t>
  </si>
  <si>
    <t>Densidad</t>
  </si>
  <si>
    <t>Cielo tostado</t>
  </si>
  <si>
    <t>Sin mallas</t>
  </si>
  <si>
    <t>Salida</t>
  </si>
  <si>
    <t>O338</t>
  </si>
  <si>
    <t>Andrés Felipe Espinosa López</t>
  </si>
  <si>
    <t>6 E250 1 D250 PF350P</t>
  </si>
  <si>
    <t>O339</t>
  </si>
  <si>
    <t>030123</t>
  </si>
  <si>
    <t>Postales para suscriptores</t>
  </si>
  <si>
    <t>O340</t>
  </si>
  <si>
    <t>O341</t>
  </si>
  <si>
    <t>O342</t>
  </si>
  <si>
    <t>O343</t>
  </si>
  <si>
    <t>O344</t>
  </si>
  <si>
    <t>O345</t>
  </si>
  <si>
    <t>040123</t>
  </si>
  <si>
    <t>Transporte Estiba Medellín</t>
  </si>
  <si>
    <t xml:space="preserve">Maturana </t>
  </si>
  <si>
    <t>050123</t>
  </si>
  <si>
    <t>Contabilidad Enero 2023</t>
  </si>
  <si>
    <t>Consignación</t>
  </si>
  <si>
    <t>Calle 56 #78B-45 int 101</t>
  </si>
  <si>
    <t>4 E500 4 D500</t>
  </si>
  <si>
    <t>No hay factura</t>
  </si>
  <si>
    <t>060123</t>
  </si>
  <si>
    <t>Stickers Nómada Edición II</t>
  </si>
  <si>
    <t>COMBOINICIAEP</t>
  </si>
  <si>
    <t>Alejandro Zuluaga</t>
  </si>
  <si>
    <t>Calle 38a #80-53 Jardín de los Laureles apto 403</t>
  </si>
  <si>
    <t>trashalejo@gmail.com</t>
  </si>
  <si>
    <t xml:space="preserve">Domicilio </t>
  </si>
  <si>
    <t>Nathalí Vasquez Henao</t>
  </si>
  <si>
    <t>Calle 32 E # 65 B 26 - Casa 1er piso</t>
  </si>
  <si>
    <t>nvasquezh92@gmail.com</t>
  </si>
  <si>
    <t>O346</t>
  </si>
  <si>
    <t>070123</t>
  </si>
  <si>
    <t>080123</t>
  </si>
  <si>
    <t>090123</t>
  </si>
  <si>
    <t>Tueste Nómada Edición II</t>
  </si>
  <si>
    <t>Ingreso stock 16550 NÓMADA Edición 2 tostado</t>
  </si>
  <si>
    <t>NÓMADA 2</t>
  </si>
  <si>
    <t>Cable para impresora 2</t>
  </si>
  <si>
    <t>Ingreso stock Cable para impresora 2</t>
  </si>
  <si>
    <t>O347</t>
  </si>
  <si>
    <t>12 enero</t>
  </si>
  <si>
    <t>O348</t>
  </si>
  <si>
    <t>Julian Henao</t>
  </si>
  <si>
    <t>O349</t>
  </si>
  <si>
    <t>13 enero</t>
  </si>
  <si>
    <t>Conocido</t>
  </si>
  <si>
    <t>O350</t>
  </si>
  <si>
    <t>Mes</t>
  </si>
  <si>
    <t>O351</t>
  </si>
  <si>
    <t>O352</t>
  </si>
  <si>
    <t>O353</t>
  </si>
  <si>
    <t>O354</t>
  </si>
  <si>
    <t>O355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</si>
  <si>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</si>
  <si>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</si>
  <si>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</si>
  <si>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</si>
  <si>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</si>
  <si>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</si>
  <si>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</si>
  <si>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</si>
  <si>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</si>
  <si>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</si>
  <si>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</si>
  <si>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</si>
  <si>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O370</t>
  </si>
  <si>
    <t>O372</t>
  </si>
  <si>
    <t>O373</t>
  </si>
  <si>
    <t>O374</t>
  </si>
  <si>
    <t>O375</t>
  </si>
  <si>
    <t>O376</t>
  </si>
  <si>
    <t xml:space="preserve">Ingreso stock 25 kg NÓMADA EDICIÓN 2
Falta firma </t>
  </si>
  <si>
    <t>S500N2</t>
  </si>
  <si>
    <t>S250D PF350P</t>
  </si>
  <si>
    <t>16 enero</t>
  </si>
  <si>
    <t>15 D30 1 D500</t>
  </si>
  <si>
    <t>Selección de café</t>
  </si>
  <si>
    <t>100123</t>
  </si>
  <si>
    <t>4 E500 2 E250</t>
  </si>
  <si>
    <t xml:space="preserve"> Calle 27 D sur # 27 C- 150-apto 902 </t>
  </si>
  <si>
    <t>Morneo</t>
  </si>
  <si>
    <t>17 enero</t>
  </si>
  <si>
    <t>E250* D250*</t>
  </si>
  <si>
    <t>PC10</t>
  </si>
  <si>
    <t>Estefanía Salazar Serna</t>
  </si>
  <si>
    <t>Calle 66 No. 50-40 barrio prado centro la candelaria, piso 1 (3 cuadras arriba de la estación Hospital del Metro)</t>
  </si>
  <si>
    <t>S250N2</t>
  </si>
  <si>
    <t>2 E500 S500N2</t>
  </si>
  <si>
    <t>Federman Mendoza</t>
  </si>
  <si>
    <t>2 S250N2</t>
  </si>
  <si>
    <t>Prensa francesa y media</t>
  </si>
  <si>
    <t>18 enero</t>
  </si>
  <si>
    <t>S250E S250N2</t>
  </si>
  <si>
    <t>19 enero</t>
  </si>
  <si>
    <t>O371a</t>
  </si>
  <si>
    <t>O371b</t>
  </si>
  <si>
    <t>Diagonal 66a #37-16 Apto 202</t>
  </si>
  <si>
    <t>110123</t>
  </si>
  <si>
    <t>Regalos corporativos</t>
  </si>
  <si>
    <t>O377</t>
  </si>
  <si>
    <t>O378</t>
  </si>
  <si>
    <t>O379</t>
  </si>
  <si>
    <t>O380</t>
  </si>
  <si>
    <t>O381</t>
  </si>
  <si>
    <t>O382</t>
  </si>
  <si>
    <t>PC12</t>
  </si>
  <si>
    <t>120123</t>
  </si>
  <si>
    <t>Termohigrometro</t>
  </si>
  <si>
    <t>130123</t>
  </si>
  <si>
    <t>140123</t>
  </si>
  <si>
    <t>150123</t>
  </si>
  <si>
    <t>160123</t>
  </si>
  <si>
    <t>180123</t>
  </si>
  <si>
    <t>190123</t>
  </si>
  <si>
    <t>200123</t>
  </si>
  <si>
    <t>Ingreso stock TERMOHIGROMETRO</t>
  </si>
  <si>
    <t>Curso arte de vender y comprar</t>
  </si>
  <si>
    <t>Administrativo Juanda</t>
  </si>
  <si>
    <t>Verde malla 17 (kg)</t>
  </si>
  <si>
    <t>Verde malla 15 (kg)</t>
  </si>
  <si>
    <t>Verde malla 13 (kg)</t>
  </si>
  <si>
    <t>Húmedad</t>
  </si>
  <si>
    <t>30 enero</t>
  </si>
  <si>
    <t>Maquilas Encanto y Dulzura</t>
  </si>
  <si>
    <t>23 enero</t>
  </si>
  <si>
    <t>Sebastián Pelaez García</t>
  </si>
  <si>
    <t xml:space="preserve">E250* </t>
  </si>
  <si>
    <t>Tueste</t>
  </si>
  <si>
    <t>Saul Plural</t>
  </si>
  <si>
    <t>DULZURA (Al vacío)</t>
  </si>
  <si>
    <t>24 enero</t>
  </si>
  <si>
    <t>Juliana Escobar</t>
  </si>
  <si>
    <t>Carrera 70 # 94 42</t>
  </si>
  <si>
    <t>juliana.escobarl18@gmail.com</t>
  </si>
  <si>
    <t>i</t>
  </si>
  <si>
    <t>O383</t>
  </si>
  <si>
    <t>26 enero</t>
  </si>
  <si>
    <t>25 enero</t>
  </si>
  <si>
    <t>Cataciones Nómada2 Encanto</t>
  </si>
  <si>
    <t>O384</t>
  </si>
  <si>
    <t>27 enero</t>
  </si>
  <si>
    <t>Agrosolution</t>
  </si>
  <si>
    <t>E2500 D2500</t>
  </si>
  <si>
    <t>Stickers para exportación</t>
  </si>
  <si>
    <t>O385</t>
  </si>
  <si>
    <t>PC13</t>
  </si>
  <si>
    <t>PC11</t>
  </si>
  <si>
    <t>O386</t>
  </si>
  <si>
    <t>29 enero</t>
  </si>
  <si>
    <t>S2500N2</t>
  </si>
  <si>
    <t>Trilla</t>
  </si>
  <si>
    <t>O387</t>
  </si>
  <si>
    <t>O388</t>
  </si>
  <si>
    <t>O389</t>
  </si>
  <si>
    <t>O390</t>
  </si>
  <si>
    <t>O391</t>
  </si>
  <si>
    <t>O392</t>
  </si>
  <si>
    <t>O393</t>
  </si>
  <si>
    <t>O394</t>
  </si>
  <si>
    <t>O395</t>
  </si>
  <si>
    <t>PF350P S500N2E</t>
  </si>
  <si>
    <t>Factura a nombre de Juan David</t>
  </si>
  <si>
    <t>Diseño sticker trasero Sarah</t>
  </si>
  <si>
    <t>31 enero</t>
  </si>
  <si>
    <t>Marcela Gil</t>
  </si>
  <si>
    <t>Cr 29c # 4sur 130
Casa 113 urb la campiña del poblado</t>
  </si>
  <si>
    <t>marcela@firebase.co</t>
  </si>
  <si>
    <t>PC14</t>
  </si>
  <si>
    <t>900586124-4</t>
  </si>
  <si>
    <t>1 E500</t>
  </si>
  <si>
    <t>S500N2 E500</t>
  </si>
  <si>
    <t>D500 E500</t>
  </si>
  <si>
    <t>E250 D250 S250N2</t>
  </si>
  <si>
    <t>Marketing</t>
  </si>
  <si>
    <t>Joel Gallego Mejía</t>
  </si>
  <si>
    <t>Camilo Urrea - Coffeepedia</t>
  </si>
  <si>
    <t>O396</t>
  </si>
  <si>
    <t>Prensa y cafetera</t>
  </si>
  <si>
    <t>Carrera 77 a #32 a 63</t>
  </si>
  <si>
    <t>juliarroyave@hotmail.com</t>
  </si>
  <si>
    <t>O397</t>
  </si>
  <si>
    <t>O398</t>
  </si>
  <si>
    <t>S500EN2</t>
  </si>
  <si>
    <t>ID Proceso</t>
  </si>
  <si>
    <t>Entrada</t>
  </si>
  <si>
    <t>Vacío</t>
  </si>
  <si>
    <t>O399</t>
  </si>
  <si>
    <t>O400</t>
  </si>
  <si>
    <t>010223</t>
  </si>
  <si>
    <t>020223</t>
  </si>
  <si>
    <t>030223</t>
  </si>
  <si>
    <t>040223</t>
  </si>
  <si>
    <t>050223</t>
  </si>
  <si>
    <t>060223</t>
  </si>
  <si>
    <t>070223</t>
  </si>
  <si>
    <t>080223</t>
  </si>
  <si>
    <t>O401</t>
  </si>
  <si>
    <t>Ginna Izquierdo</t>
  </si>
  <si>
    <t>Carrera 24H #14A-30 sur</t>
  </si>
  <si>
    <t>ginnai@hotmail.com</t>
  </si>
  <si>
    <t>O402</t>
  </si>
  <si>
    <t>2 E500 2 E250</t>
  </si>
  <si>
    <t>Prensa francesa, cafetera, tela, grano</t>
  </si>
  <si>
    <t>O403</t>
  </si>
  <si>
    <t>O404</t>
  </si>
  <si>
    <t>O405</t>
  </si>
  <si>
    <t>O406</t>
  </si>
  <si>
    <t>O407</t>
  </si>
  <si>
    <t>O408</t>
  </si>
  <si>
    <t>O409</t>
  </si>
  <si>
    <t>O410</t>
  </si>
  <si>
    <t>O411</t>
  </si>
  <si>
    <t>DobleN2D + E250</t>
  </si>
  <si>
    <t>Recarga Skydropx</t>
  </si>
  <si>
    <t>Sebastian Arenas</t>
  </si>
  <si>
    <t>Calle 28 #82a-30 Apto 512</t>
  </si>
  <si>
    <t>jpablotrujillom@gmail.com</t>
  </si>
  <si>
    <t>Andrés Castillo</t>
  </si>
  <si>
    <t>2 S250D 1 S250E 1S250N2</t>
  </si>
  <si>
    <t>Gruesa, Gruesa, Media, Media</t>
  </si>
  <si>
    <t>PC15</t>
  </si>
  <si>
    <t>Barista Hustle</t>
  </si>
  <si>
    <t>O412</t>
  </si>
  <si>
    <t>O413</t>
  </si>
  <si>
    <t>O414</t>
  </si>
  <si>
    <t>O415</t>
  </si>
  <si>
    <t>O416</t>
  </si>
  <si>
    <t>O417</t>
  </si>
  <si>
    <t>O418</t>
  </si>
  <si>
    <t>O419</t>
  </si>
  <si>
    <t>O420</t>
  </si>
  <si>
    <t>O421</t>
  </si>
  <si>
    <t>O422</t>
  </si>
  <si>
    <t>O423</t>
  </si>
  <si>
    <t>O424</t>
  </si>
  <si>
    <t>O426</t>
  </si>
  <si>
    <t>O428</t>
  </si>
  <si>
    <t>O429</t>
  </si>
  <si>
    <t>O430</t>
  </si>
  <si>
    <t>O431</t>
  </si>
  <si>
    <t>O432</t>
  </si>
  <si>
    <t>O433</t>
  </si>
  <si>
    <t>O434</t>
  </si>
  <si>
    <t>O435</t>
  </si>
  <si>
    <t>O436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</si>
  <si>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</si>
  <si>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</si>
  <si>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</si>
  <si>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</si>
  <si>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</si>
  <si>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</si>
  <si>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</si>
  <si>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</si>
  <si>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</si>
  <si>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O446</t>
  </si>
  <si>
    <t>O447</t>
  </si>
  <si>
    <t>O448</t>
  </si>
  <si>
    <t>O449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</si>
  <si>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</si>
  <si>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</si>
  <si>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</si>
  <si>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</si>
  <si>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</si>
  <si>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</si>
  <si>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</si>
  <si>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</si>
  <si>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</si>
  <si>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O459</t>
  </si>
  <si>
    <t>O460</t>
  </si>
  <si>
    <t>Fecha de tueste</t>
  </si>
  <si>
    <t>Día de tostado</t>
  </si>
  <si>
    <t>Suscripción aprendizaje de café</t>
  </si>
  <si>
    <t>150222D</t>
  </si>
  <si>
    <t>Transporte Dulzura Támesis-Medellín</t>
  </si>
  <si>
    <t>La Abejita</t>
  </si>
  <si>
    <t>Ingreso STOCK 100 Kg pergamino de Dulzura</t>
  </si>
  <si>
    <t>Julián Darío Fonseca</t>
  </si>
  <si>
    <t>Cata</t>
  </si>
  <si>
    <t>Gloria Builes</t>
  </si>
  <si>
    <t>PC17</t>
  </si>
  <si>
    <t>Encanto 1000</t>
  </si>
  <si>
    <t>Encanto 120</t>
  </si>
  <si>
    <t>Dulzura 340</t>
  </si>
  <si>
    <t>Faltan 4 de Encanto 1000 por empacar</t>
  </si>
  <si>
    <t>Fecha salida</t>
  </si>
  <si>
    <t>Fecha llegada</t>
  </si>
  <si>
    <t>11 bolsas de 1000 rotas. 1 de 120 rota y otra abierta.</t>
  </si>
  <si>
    <t>Tueste espresso y vacío</t>
  </si>
  <si>
    <t>S500N2E</t>
  </si>
  <si>
    <t>Orlando Velasquez</t>
  </si>
  <si>
    <t>2 E250 1 D250</t>
  </si>
  <si>
    <t>Cl 66a #55a-51urbanizacion ciudadela sevilla
Apto 1073</t>
  </si>
  <si>
    <t>luvela020@gmail.com</t>
  </si>
  <si>
    <t>Parceros BV The Netherlands</t>
  </si>
  <si>
    <t>Honorarios Administrativos Juanda</t>
  </si>
  <si>
    <t>PC16</t>
  </si>
  <si>
    <t>12 E1000 8 E120 10 D340</t>
  </si>
  <si>
    <t>4 E500 3 E250 1 D500</t>
  </si>
  <si>
    <t>ENCANTO espresso 1000 g (Al vacío)</t>
  </si>
  <si>
    <t>ENCANTO espresso 120 g (Al vacío)</t>
  </si>
  <si>
    <t>Juan Esteban Mira</t>
  </si>
  <si>
    <t>Tipo</t>
  </si>
  <si>
    <t>Fecha actual</t>
  </si>
  <si>
    <t>Otros</t>
  </si>
  <si>
    <t>Marzo</t>
  </si>
  <si>
    <t>Catación Nómada 3</t>
  </si>
  <si>
    <t>Desarrolladores de café</t>
  </si>
  <si>
    <t>Tueste y Vacío</t>
  </si>
  <si>
    <t>Dulzura de Leidy Rios</t>
  </si>
  <si>
    <t>Leidy Rios</t>
  </si>
  <si>
    <t>Sebastián Ruíz</t>
  </si>
  <si>
    <t>2 E500 1 E250</t>
  </si>
  <si>
    <t>Juan Esteban Múnera</t>
  </si>
  <si>
    <t>Alejandro Cardona</t>
  </si>
  <si>
    <t>Steven Posada</t>
  </si>
  <si>
    <t>Sara Restrepo Bolivar</t>
  </si>
  <si>
    <t>2 S500E E500</t>
  </si>
  <si>
    <t>Media fina, fina, gruesa</t>
  </si>
  <si>
    <t>Carlos Mario IRYS</t>
  </si>
  <si>
    <t>PC18 nota crédito y PC19</t>
  </si>
  <si>
    <t>010323</t>
  </si>
  <si>
    <t>Stickers Encanto medio alto</t>
  </si>
  <si>
    <t>010322OMCE</t>
  </si>
  <si>
    <t>Lavado OMCE</t>
  </si>
  <si>
    <t>Castillo y Colombia</t>
  </si>
  <si>
    <t>PF350P E250</t>
  </si>
  <si>
    <t>Ingreso stock 6 PF350P</t>
  </si>
  <si>
    <t>020323</t>
  </si>
  <si>
    <t>030323</t>
  </si>
  <si>
    <t>Transporte Maturana</t>
  </si>
  <si>
    <t>Ingreso STOCK 100 Kg de Nómada III OMCE</t>
  </si>
  <si>
    <t>Usado por Sander</t>
  </si>
  <si>
    <t>faltan pérdidas por OMCE</t>
  </si>
  <si>
    <t>Maria Clara Zapata</t>
  </si>
  <si>
    <t>Santiago Jimenez</t>
  </si>
  <si>
    <t>mczapat18@gmail.com</t>
  </si>
  <si>
    <t>Cra 47 #136a sur 28</t>
  </si>
  <si>
    <t>040323</t>
  </si>
  <si>
    <t>Fotos OMCE</t>
  </si>
  <si>
    <t>050323</t>
  </si>
  <si>
    <t>Bolsas innovakit</t>
  </si>
  <si>
    <t>Innovakit</t>
  </si>
  <si>
    <t>060323</t>
  </si>
  <si>
    <t>Honorarios Marzo</t>
  </si>
  <si>
    <t>070323</t>
  </si>
  <si>
    <t>Comision Wompi</t>
  </si>
  <si>
    <t>S250E S250D COMBOCASA</t>
  </si>
  <si>
    <t>Gruesa, Media, Media</t>
  </si>
  <si>
    <t>Doña Maria Elena</t>
  </si>
  <si>
    <t>E2500 N2500 D500</t>
  </si>
  <si>
    <t>S250ED</t>
  </si>
  <si>
    <t>080323</t>
  </si>
  <si>
    <t>Certificado cámara de comercio</t>
  </si>
  <si>
    <t>Juan Pablo Cardona Jimenez</t>
  </si>
  <si>
    <t>2 D500</t>
  </si>
  <si>
    <t>1 D250 1 E250</t>
  </si>
  <si>
    <t>Peso (g)</t>
  </si>
  <si>
    <t>Verde (kg)</t>
  </si>
  <si>
    <t>17 (Kg)</t>
  </si>
  <si>
    <t>15 (Kg)</t>
  </si>
  <si>
    <t>13 (Kg)</t>
  </si>
  <si>
    <t>DDC</t>
  </si>
  <si>
    <t>Secado</t>
  </si>
  <si>
    <t>PP-0272</t>
  </si>
  <si>
    <t>Factura (USD)</t>
  </si>
  <si>
    <t>FOB (USD)</t>
  </si>
  <si>
    <t>Exportation (USD)</t>
  </si>
  <si>
    <t>2 E500 1 D500</t>
  </si>
  <si>
    <t>090323</t>
  </si>
  <si>
    <t>Maquila La Fábrica</t>
  </si>
  <si>
    <t>*</t>
  </si>
  <si>
    <t>Incluida en  050223</t>
  </si>
  <si>
    <t>variada</t>
  </si>
  <si>
    <t>E1</t>
  </si>
  <si>
    <t>Dulzura descuento</t>
  </si>
  <si>
    <t>Café 1</t>
  </si>
  <si>
    <t>Café 2</t>
  </si>
  <si>
    <t>Café 3</t>
  </si>
  <si>
    <t>Abril</t>
  </si>
  <si>
    <t>Encanto</t>
  </si>
  <si>
    <t>Encanto espresso</t>
  </si>
  <si>
    <t>Nómada</t>
  </si>
  <si>
    <t>Nuevo Dulzura</t>
  </si>
  <si>
    <t xml:space="preserve">Nuevo Encanto   </t>
  </si>
  <si>
    <t>Grano y media fina</t>
  </si>
  <si>
    <t>Categoría</t>
  </si>
  <si>
    <t>Compra</t>
  </si>
  <si>
    <t>Empaque</t>
  </si>
  <si>
    <t>Varios</t>
  </si>
  <si>
    <t>Gasto</t>
  </si>
  <si>
    <t>Nomina</t>
  </si>
  <si>
    <t>Procesos</t>
  </si>
  <si>
    <t>Eliana Quintero</t>
  </si>
  <si>
    <t>ENCANTO espresso</t>
  </si>
  <si>
    <t>100323</t>
  </si>
  <si>
    <t>Transporte muestras</t>
  </si>
  <si>
    <t>Cesar Rodrigez</t>
  </si>
  <si>
    <t>1 E500 2 D500</t>
  </si>
  <si>
    <t>Verde</t>
  </si>
  <si>
    <t>Jhon Jaramillo</t>
  </si>
  <si>
    <t>1 Es500 1 Es250 1 E250 1 D250</t>
  </si>
  <si>
    <t>Mensualidad barista hustle</t>
  </si>
  <si>
    <t>110323</t>
  </si>
  <si>
    <t>Julián Arboleda</t>
  </si>
  <si>
    <t>O461</t>
  </si>
  <si>
    <t>Jhon Arboleda</t>
  </si>
  <si>
    <t>O462</t>
  </si>
  <si>
    <t>O463</t>
  </si>
  <si>
    <t>Martin Cernotto</t>
  </si>
  <si>
    <t>CE 1200161</t>
  </si>
  <si>
    <t>Calle 22sur # 40-63
Apt 407 bloque 6c</t>
  </si>
  <si>
    <t>mcernotto.col@gmail.com</t>
  </si>
  <si>
    <t>O464</t>
  </si>
  <si>
    <t>O465</t>
  </si>
  <si>
    <t>O466</t>
  </si>
  <si>
    <t>O467</t>
  </si>
  <si>
    <t>O468</t>
  </si>
  <si>
    <t>S250BE</t>
  </si>
  <si>
    <t>S500BE_D</t>
  </si>
  <si>
    <t>BE500</t>
  </si>
  <si>
    <t>O469</t>
  </si>
  <si>
    <t>O470</t>
  </si>
  <si>
    <t>S500BE</t>
  </si>
  <si>
    <t>O471</t>
  </si>
  <si>
    <t>O472</t>
  </si>
  <si>
    <t>O473</t>
  </si>
  <si>
    <t>O474</t>
  </si>
  <si>
    <t>O475</t>
  </si>
  <si>
    <t>O476</t>
  </si>
  <si>
    <t>O477</t>
  </si>
  <si>
    <t>O478</t>
  </si>
  <si>
    <t>BE250 D250</t>
  </si>
  <si>
    <t>Calle 29 37 a 38 bloque 12 apto 202</t>
  </si>
  <si>
    <t>jramosr89@gmail.com</t>
  </si>
  <si>
    <t>Johnatan Ramos Rivera</t>
  </si>
  <si>
    <t>120323</t>
  </si>
  <si>
    <t>Laura Clavijo Granada</t>
  </si>
  <si>
    <t xml:space="preserve">BE250 </t>
  </si>
  <si>
    <t>Calle 64 #53-09 facultad de enfermeria Udea
Oficina 310</t>
  </si>
  <si>
    <t>Granadalaura864@gmail.com</t>
  </si>
  <si>
    <t>130323</t>
  </si>
  <si>
    <t>Envíos</t>
  </si>
  <si>
    <t>Envíos FedEx</t>
  </si>
  <si>
    <t>FedEx</t>
  </si>
  <si>
    <t>140323</t>
  </si>
  <si>
    <t>Trilla y tueste</t>
  </si>
  <si>
    <t>150323</t>
  </si>
  <si>
    <t>Maquila OMCE</t>
  </si>
  <si>
    <t>NÓMADA Ed III</t>
  </si>
  <si>
    <t>Manuela Aguirre</t>
  </si>
  <si>
    <t>Calle 44a#77-36</t>
  </si>
  <si>
    <t>manuela.am4@gmail.com</t>
  </si>
  <si>
    <t>3 E250 6 E125 1 D250</t>
  </si>
  <si>
    <t>160323</t>
  </si>
  <si>
    <t>Diseños Sarah Parte 1</t>
  </si>
  <si>
    <t>Nómada 500</t>
  </si>
  <si>
    <t>E2</t>
  </si>
  <si>
    <t>E3</t>
  </si>
  <si>
    <t>E4</t>
  </si>
  <si>
    <t>E5</t>
  </si>
  <si>
    <t>E6</t>
  </si>
  <si>
    <t>E7</t>
  </si>
  <si>
    <t>Calle 35C #86-61, edificio Aracarí, segundo piso, barrio Simón Bolívar</t>
  </si>
  <si>
    <t>juanpablo-1992@hotmail.com</t>
  </si>
  <si>
    <t>Sebastian Mejia</t>
  </si>
  <si>
    <t>2 D250 E250</t>
  </si>
  <si>
    <t>Calle 51 # 74 - 53 Apto 804 Aires de Valencia</t>
  </si>
  <si>
    <t>Sebas.Mejia.Zapata@gmail.com</t>
  </si>
  <si>
    <t>Zip</t>
  </si>
  <si>
    <t>2 BE500</t>
  </si>
  <si>
    <t>Fina y Media</t>
  </si>
  <si>
    <t>050031</t>
  </si>
  <si>
    <t>050034</t>
  </si>
  <si>
    <t>O479</t>
  </si>
  <si>
    <t>Juan José Restrepo</t>
  </si>
  <si>
    <t>170323</t>
  </si>
  <si>
    <t>Leondarío Zapata</t>
  </si>
  <si>
    <t>O480</t>
  </si>
  <si>
    <t>Andrés Felipe Padilla Naranjo</t>
  </si>
  <si>
    <t>O481</t>
  </si>
  <si>
    <t>Exportación</t>
  </si>
  <si>
    <t>PC21</t>
  </si>
  <si>
    <t>BE250 N250</t>
  </si>
  <si>
    <t>O483</t>
  </si>
  <si>
    <t>O484</t>
  </si>
  <si>
    <t>BE250</t>
  </si>
  <si>
    <t>O485</t>
  </si>
  <si>
    <t>180323</t>
  </si>
  <si>
    <t>Maquila DDC</t>
  </si>
  <si>
    <t>O486</t>
  </si>
  <si>
    <t>Daniel Vargas</t>
  </si>
  <si>
    <t>S250N3</t>
  </si>
  <si>
    <t>O487</t>
  </si>
  <si>
    <t>O488</t>
  </si>
  <si>
    <t>O489</t>
  </si>
  <si>
    <t>O490</t>
  </si>
  <si>
    <t>O491</t>
  </si>
  <si>
    <t>O492</t>
  </si>
  <si>
    <t>O493</t>
  </si>
  <si>
    <t>O494</t>
  </si>
  <si>
    <t>O495</t>
  </si>
  <si>
    <t>O496</t>
  </si>
  <si>
    <t>O497</t>
  </si>
  <si>
    <t>O498</t>
  </si>
  <si>
    <t>BE2500</t>
  </si>
  <si>
    <t>Andrea Muñoz Gallego</t>
  </si>
  <si>
    <t>Cra 8A # 21-43</t>
  </si>
  <si>
    <t>amg07za@gmail.com</t>
  </si>
  <si>
    <t>Tía Gloria</t>
  </si>
  <si>
    <t>BLEND TÁMESIS</t>
  </si>
  <si>
    <t>PC22</t>
  </si>
  <si>
    <t>David Rua Arango</t>
  </si>
  <si>
    <t>David Rúa Arango</t>
  </si>
  <si>
    <t>190323</t>
  </si>
  <si>
    <t>Renovación mercantil</t>
  </si>
  <si>
    <t>S500BE_N2</t>
  </si>
  <si>
    <t>Medellín Coffee Projects</t>
  </si>
  <si>
    <t>Café pergamino</t>
  </si>
  <si>
    <t>PC23</t>
  </si>
  <si>
    <t>S250N3 PF350P</t>
  </si>
  <si>
    <t>O499</t>
  </si>
  <si>
    <t>Daniela Trujillo</t>
  </si>
  <si>
    <t>Joshua Mejia</t>
  </si>
  <si>
    <t>O500</t>
  </si>
  <si>
    <t>PF600P D250</t>
  </si>
  <si>
    <t>S500N3</t>
  </si>
  <si>
    <t>O501</t>
  </si>
  <si>
    <t>Dominio Ingeniería</t>
  </si>
  <si>
    <t>D500 S500N3</t>
  </si>
  <si>
    <t>O502</t>
  </si>
  <si>
    <t>O503</t>
  </si>
  <si>
    <t>O504</t>
  </si>
  <si>
    <t>O505</t>
  </si>
  <si>
    <t>O506</t>
  </si>
  <si>
    <t>O507</t>
  </si>
  <si>
    <t>O508</t>
  </si>
  <si>
    <t>O509</t>
  </si>
  <si>
    <t>O510</t>
  </si>
  <si>
    <t>O511</t>
  </si>
  <si>
    <t>O512</t>
  </si>
  <si>
    <t>O513</t>
  </si>
  <si>
    <t>O514</t>
  </si>
  <si>
    <t>O515</t>
  </si>
  <si>
    <t>O516</t>
  </si>
  <si>
    <t>O517</t>
  </si>
  <si>
    <t>O518</t>
  </si>
  <si>
    <t>O519</t>
  </si>
  <si>
    <t>O520</t>
  </si>
  <si>
    <t>O521</t>
  </si>
  <si>
    <t>010423</t>
  </si>
  <si>
    <t>020423</t>
  </si>
  <si>
    <t>030423</t>
  </si>
  <si>
    <t>Incluido en 140323</t>
  </si>
  <si>
    <t>PC24</t>
  </si>
  <si>
    <t>S500BE_N3</t>
  </si>
  <si>
    <t>BE250S</t>
  </si>
  <si>
    <t>BE250S 2 250N3S</t>
  </si>
  <si>
    <t>BE250S N3250S D250S</t>
  </si>
  <si>
    <t>D250 N3250</t>
  </si>
  <si>
    <t>S500_N3</t>
  </si>
  <si>
    <t>S250_BE</t>
  </si>
  <si>
    <t>Jose Muñoz</t>
  </si>
  <si>
    <t>N3_250 BE250</t>
  </si>
  <si>
    <t>N3_500 D500</t>
  </si>
  <si>
    <t>040423</t>
  </si>
  <si>
    <t>050423</t>
  </si>
  <si>
    <t>060423</t>
  </si>
  <si>
    <t>070423</t>
  </si>
  <si>
    <t>080423</t>
  </si>
  <si>
    <t>Liliana Ricaurte</t>
  </si>
  <si>
    <t>Juan Diego Pineda</t>
  </si>
  <si>
    <t>2 D500 1 D250</t>
  </si>
  <si>
    <t>S250_N3</t>
  </si>
  <si>
    <t>20 E30</t>
  </si>
  <si>
    <t>4 BE250 2 BE500 1 E500</t>
  </si>
  <si>
    <t>O522</t>
  </si>
  <si>
    <t>O523</t>
  </si>
  <si>
    <t>O524</t>
  </si>
  <si>
    <t>O525</t>
  </si>
  <si>
    <t>O526</t>
  </si>
  <si>
    <t>O527</t>
  </si>
  <si>
    <t>O528</t>
  </si>
  <si>
    <t>O529</t>
  </si>
  <si>
    <t>O530</t>
  </si>
  <si>
    <t>O531</t>
  </si>
  <si>
    <t>O532</t>
  </si>
  <si>
    <t>O533</t>
  </si>
  <si>
    <t>O534</t>
  </si>
  <si>
    <t>O535</t>
  </si>
  <si>
    <t>O536</t>
  </si>
  <si>
    <t>O537</t>
  </si>
  <si>
    <t>O538</t>
  </si>
  <si>
    <t>O539</t>
  </si>
  <si>
    <t>O540</t>
  </si>
  <si>
    <t>O541</t>
  </si>
  <si>
    <t>O542</t>
  </si>
  <si>
    <t>O543</t>
  </si>
  <si>
    <t>O544</t>
  </si>
  <si>
    <t>O545</t>
  </si>
  <si>
    <t>O546</t>
  </si>
  <si>
    <t>O547</t>
  </si>
  <si>
    <t>O548</t>
  </si>
  <si>
    <t>O549</t>
  </si>
  <si>
    <t>O550</t>
  </si>
  <si>
    <t>O551</t>
  </si>
  <si>
    <t>O552</t>
  </si>
  <si>
    <t>O553</t>
  </si>
  <si>
    <t>O554</t>
  </si>
  <si>
    <t>O555</t>
  </si>
  <si>
    <t>O556</t>
  </si>
  <si>
    <t>O557</t>
  </si>
  <si>
    <t>O558</t>
  </si>
  <si>
    <t>O559</t>
  </si>
  <si>
    <t>O560</t>
  </si>
  <si>
    <t>O561</t>
  </si>
  <si>
    <t>O562</t>
  </si>
  <si>
    <t>O563</t>
  </si>
  <si>
    <t>O564</t>
  </si>
  <si>
    <t>O565</t>
  </si>
  <si>
    <t>O566</t>
  </si>
  <si>
    <t>O567</t>
  </si>
  <si>
    <t>O568</t>
  </si>
  <si>
    <t>O569</t>
  </si>
  <si>
    <t>O570</t>
  </si>
  <si>
    <t>O571</t>
  </si>
  <si>
    <t>O572</t>
  </si>
  <si>
    <t>2 BE250 1 250N3 1 D250</t>
  </si>
  <si>
    <t>1 D500</t>
  </si>
  <si>
    <t>BE500 D500</t>
  </si>
  <si>
    <t>090423</t>
  </si>
  <si>
    <t>100 Kg de café a Diana Jaramillo</t>
  </si>
  <si>
    <t>COMBOINICIA S500D</t>
  </si>
  <si>
    <t>D500S</t>
  </si>
  <si>
    <t>BE500S</t>
  </si>
  <si>
    <t>D250S</t>
  </si>
  <si>
    <t>100423</t>
  </si>
  <si>
    <t>Camara de comercio</t>
  </si>
  <si>
    <t>D500 BE500</t>
  </si>
  <si>
    <t>Fina y Gruesa</t>
  </si>
  <si>
    <t xml:space="preserve">2 BE250  </t>
  </si>
  <si>
    <t>Liliana Ballesteros</t>
  </si>
  <si>
    <t>010523</t>
  </si>
  <si>
    <t>020523</t>
  </si>
  <si>
    <t>Bullet R1 V2</t>
  </si>
  <si>
    <t>D500 BE250</t>
  </si>
  <si>
    <t>Fina y media</t>
  </si>
  <si>
    <t>030523</t>
  </si>
  <si>
    <t>040523</t>
  </si>
  <si>
    <t>Tarjetas Pan y Pedazo</t>
  </si>
  <si>
    <t>050523</t>
  </si>
  <si>
    <t>Honorarios Laura</t>
  </si>
  <si>
    <t>Mahiz</t>
  </si>
  <si>
    <t>Bolsa para domicilios</t>
  </si>
  <si>
    <t>060523</t>
  </si>
  <si>
    <t>Evento Pan y Pedazo</t>
  </si>
  <si>
    <t>4 E340</t>
  </si>
  <si>
    <t>4 Media fina</t>
  </si>
  <si>
    <t>070523</t>
  </si>
  <si>
    <t>Diseños parte 2</t>
  </si>
  <si>
    <t>Incluido en 040423</t>
  </si>
  <si>
    <t>1 E340</t>
  </si>
  <si>
    <t>1 BE340</t>
  </si>
  <si>
    <t>Envios FedEx</t>
  </si>
  <si>
    <t>080523</t>
  </si>
  <si>
    <t>Vasos Ecocrea</t>
  </si>
  <si>
    <t>090523</t>
  </si>
  <si>
    <t>Ecocrea</t>
  </si>
  <si>
    <t>100523</t>
  </si>
  <si>
    <t>110523</t>
  </si>
  <si>
    <t xml:space="preserve">3 D340 2 E340 </t>
  </si>
  <si>
    <t>Brady Cruz</t>
  </si>
  <si>
    <t xml:space="preserve">2 Kg </t>
  </si>
  <si>
    <t>120523</t>
  </si>
  <si>
    <t>Filtros Chemex</t>
  </si>
  <si>
    <t>2 E340</t>
  </si>
  <si>
    <t>Juan José Burguer Master</t>
  </si>
  <si>
    <t>D340</t>
  </si>
  <si>
    <t>Media fina y Grano</t>
  </si>
  <si>
    <t>2 D340 1 BE340 2 E340</t>
  </si>
  <si>
    <t>BE340 D340</t>
  </si>
  <si>
    <t>130523</t>
  </si>
  <si>
    <t>140523</t>
  </si>
  <si>
    <t xml:space="preserve">BE340  </t>
  </si>
  <si>
    <t>PC25</t>
  </si>
  <si>
    <t>Dólar (COP)</t>
  </si>
  <si>
    <t>3 E340</t>
  </si>
  <si>
    <t>E340</t>
  </si>
  <si>
    <t>Emily Torres Grajales</t>
  </si>
  <si>
    <t>150523</t>
  </si>
  <si>
    <t>160523</t>
  </si>
  <si>
    <t xml:space="preserve">6 E250  </t>
  </si>
  <si>
    <t>2 E340 2 D340</t>
  </si>
  <si>
    <t>Contrato Unalmed</t>
  </si>
  <si>
    <t>10 COMBOINICIA</t>
  </si>
  <si>
    <t>010623</t>
  </si>
  <si>
    <t>020623</t>
  </si>
  <si>
    <t>Unidades</t>
  </si>
  <si>
    <t>Valor</t>
  </si>
  <si>
    <t>Total</t>
  </si>
  <si>
    <t>Molino 2.0 Manual</t>
  </si>
  <si>
    <t>030623</t>
  </si>
  <si>
    <t>PC26</t>
  </si>
  <si>
    <t>To</t>
  </si>
  <si>
    <t>TP</t>
  </si>
  <si>
    <t>T</t>
  </si>
  <si>
    <t>t</t>
  </si>
  <si>
    <t>P6,F3</t>
  </si>
  <si>
    <t>P5</t>
  </si>
  <si>
    <t>P4</t>
  </si>
  <si>
    <t>FC</t>
  </si>
  <si>
    <t>FCE/F4</t>
  </si>
  <si>
    <t>Fuera</t>
  </si>
  <si>
    <t>DV</t>
  </si>
  <si>
    <t>%Wloss</t>
  </si>
  <si>
    <t>105, Tiempo TP + 30</t>
  </si>
  <si>
    <t>181-184</t>
  </si>
  <si>
    <t>200-207</t>
  </si>
  <si>
    <t>ext temp</t>
  </si>
  <si>
    <t>Giesen</t>
  </si>
  <si>
    <t>200-210</t>
  </si>
  <si>
    <t>IBTS</t>
  </si>
  <si>
    <t>195-205</t>
  </si>
  <si>
    <t>196-204</t>
  </si>
  <si>
    <t>190-200</t>
  </si>
  <si>
    <t>185-205</t>
  </si>
  <si>
    <t>185-190</t>
  </si>
  <si>
    <t>P4/F4</t>
  </si>
  <si>
    <t>DV 16%, 9:30</t>
  </si>
  <si>
    <t>Costos</t>
  </si>
  <si>
    <t>Seguro</t>
  </si>
  <si>
    <t>Contabilidad</t>
  </si>
  <si>
    <t>Cuota manejo</t>
  </si>
  <si>
    <t>Allegra</t>
  </si>
  <si>
    <t>Dominio</t>
  </si>
  <si>
    <t>IVA</t>
  </si>
  <si>
    <t>Dec. Renta</t>
  </si>
  <si>
    <t>IVA?</t>
  </si>
  <si>
    <t>300k</t>
  </si>
  <si>
    <t>Cristian Herrera</t>
  </si>
  <si>
    <t>Dalgy</t>
  </si>
  <si>
    <t>Sharon Rocha</t>
  </si>
  <si>
    <t>2 E340 1 D340</t>
  </si>
  <si>
    <t>Parceros sin movimiento</t>
  </si>
  <si>
    <t>Camara de comercio empresa</t>
  </si>
  <si>
    <t>Presentación info exógena</t>
  </si>
  <si>
    <t>A tener en cuenta</t>
  </si>
  <si>
    <t>Minimizas gastos</t>
  </si>
  <si>
    <t>Marca a nombre de la SAS</t>
  </si>
  <si>
    <t>Cámara de comercio juanda</t>
  </si>
  <si>
    <t>Valor de la liquidación?</t>
  </si>
  <si>
    <t>Parceros cerrada Juanda con CC</t>
  </si>
  <si>
    <t>Parceros cerrada Juanda sin CC</t>
  </si>
  <si>
    <t>2 D340 1 E340</t>
  </si>
  <si>
    <t>Samuel Meza</t>
  </si>
  <si>
    <t>040623</t>
  </si>
  <si>
    <t>Elementos a distrito</t>
  </si>
  <si>
    <t>Distrito Cafetero</t>
  </si>
  <si>
    <t>050623</t>
  </si>
  <si>
    <t>Tubería para tostar</t>
  </si>
  <si>
    <t>Homecenter</t>
  </si>
  <si>
    <t>3 E340 4 D340 1 Molino</t>
  </si>
  <si>
    <t>Gateway</t>
  </si>
  <si>
    <t>Agregador</t>
  </si>
  <si>
    <t>Tarjeta</t>
  </si>
  <si>
    <t>Tranf Bancolombia</t>
  </si>
  <si>
    <t>Boton Bancolombia</t>
  </si>
  <si>
    <t>PSE</t>
  </si>
  <si>
    <t xml:space="preserve">Nequi </t>
  </si>
  <si>
    <t xml:space="preserve">1 PF350B 1 D340 </t>
  </si>
  <si>
    <t>O573</t>
  </si>
  <si>
    <t>O574</t>
  </si>
  <si>
    <t>O575</t>
  </si>
  <si>
    <t>O576</t>
  </si>
  <si>
    <t>O577</t>
  </si>
  <si>
    <t>O578</t>
  </si>
  <si>
    <t>O579</t>
  </si>
  <si>
    <t>O580</t>
  </si>
  <si>
    <t>O581</t>
  </si>
  <si>
    <t>O582</t>
  </si>
  <si>
    <t>O583</t>
  </si>
  <si>
    <t>O584</t>
  </si>
  <si>
    <t>O585</t>
  </si>
  <si>
    <t>O586</t>
  </si>
  <si>
    <t>O587</t>
  </si>
  <si>
    <t>O588</t>
  </si>
  <si>
    <t>O589</t>
  </si>
  <si>
    <t>O590</t>
  </si>
  <si>
    <t>O591</t>
  </si>
  <si>
    <t>O592</t>
  </si>
  <si>
    <t>O593</t>
  </si>
  <si>
    <t>O594</t>
  </si>
  <si>
    <t>O595</t>
  </si>
  <si>
    <t>O596</t>
  </si>
  <si>
    <t>O597</t>
  </si>
  <si>
    <t>O598</t>
  </si>
  <si>
    <t>O599</t>
  </si>
  <si>
    <t>O600</t>
  </si>
  <si>
    <t>O601</t>
  </si>
  <si>
    <t>O602</t>
  </si>
  <si>
    <t>O603</t>
  </si>
  <si>
    <t>O604</t>
  </si>
  <si>
    <t>O605</t>
  </si>
  <si>
    <t>O606</t>
  </si>
  <si>
    <t>O607</t>
  </si>
  <si>
    <t>O608</t>
  </si>
  <si>
    <t>O610</t>
  </si>
  <si>
    <t>O611</t>
  </si>
  <si>
    <t>O612</t>
  </si>
  <si>
    <t>O613</t>
  </si>
  <si>
    <t>O614</t>
  </si>
  <si>
    <t>O615</t>
  </si>
  <si>
    <t>O616</t>
  </si>
  <si>
    <t>O618</t>
  </si>
  <si>
    <t>O619</t>
  </si>
  <si>
    <t>O620</t>
  </si>
  <si>
    <t>O621</t>
  </si>
  <si>
    <t>O622</t>
  </si>
  <si>
    <t>Maria Camila Alvarez</t>
  </si>
  <si>
    <t>E340 D340</t>
  </si>
  <si>
    <t>Iván Estrada</t>
  </si>
  <si>
    <t>Lillan</t>
  </si>
  <si>
    <t>Stickers Empaques</t>
  </si>
  <si>
    <t>060623</t>
  </si>
  <si>
    <t>Parceros</t>
  </si>
  <si>
    <t>Jd</t>
  </si>
  <si>
    <t>6 E340 1 D340</t>
  </si>
  <si>
    <t>2 D340</t>
  </si>
  <si>
    <t>3 E340 3 D340</t>
  </si>
  <si>
    <t>Alico</t>
  </si>
  <si>
    <t xml:space="preserve">Empaques 2500 g </t>
  </si>
  <si>
    <t>070623</t>
  </si>
  <si>
    <t>Andres Padilla</t>
  </si>
  <si>
    <t>4 D340</t>
  </si>
  <si>
    <t>5 E340</t>
  </si>
  <si>
    <t>1 E340 1 D340</t>
  </si>
  <si>
    <t>Andres Castillo</t>
  </si>
  <si>
    <t>Sara M2</t>
  </si>
  <si>
    <t>2 D340 E 340</t>
  </si>
  <si>
    <t>Transporte empaques</t>
  </si>
  <si>
    <t>080623</t>
  </si>
  <si>
    <t>Incluida en la 160523</t>
  </si>
  <si>
    <t>010723</t>
  </si>
  <si>
    <t>Envia</t>
  </si>
  <si>
    <t>PF350B E340</t>
  </si>
  <si>
    <t>Adrian Muñoz</t>
  </si>
  <si>
    <t>Geraldine Daza</t>
  </si>
  <si>
    <t>Thomas Meza</t>
  </si>
  <si>
    <t>3 E340 1 D340</t>
  </si>
  <si>
    <t xml:space="preserve">6 E340 </t>
  </si>
  <si>
    <t>Carolina Zapata</t>
  </si>
  <si>
    <t>15 E340 15 D340</t>
  </si>
  <si>
    <t>5 D340 2 E340</t>
  </si>
  <si>
    <t>Honorarios cierre de la SAS</t>
  </si>
  <si>
    <t>010823</t>
  </si>
  <si>
    <t>010923</t>
  </si>
  <si>
    <t>Mantenimiento tostadora</t>
  </si>
  <si>
    <t>450k adelantados</t>
  </si>
  <si>
    <t>Estefania Salazar Serna</t>
  </si>
  <si>
    <t>2E340</t>
  </si>
  <si>
    <t>Adriana Munera</t>
  </si>
  <si>
    <t>PC27</t>
  </si>
  <si>
    <t>PC28</t>
  </si>
  <si>
    <t>PC29</t>
  </si>
  <si>
    <t>2E500 1D500</t>
  </si>
  <si>
    <t>3E500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</si>
</sst>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* #,##0.00\ _€_-;\-* #,##0.00\ _€_-;_-* &quot;-&quot;??\ _€_-;_-@_-"/>
    <numFmt numFmtId="165" formatCode="dd/mm/yyyy;@"/>
    <numFmt numFmtId="166" formatCode="0.0%"/>
    <numFmt numFmtId="167" formatCode="&quot;$&quot;#,##0.00"/>
    <numFmt numFmtId="168" formatCode="&quot;$&quot;\ #,##0.00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rgb="FFFFFFFF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6100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C363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5" fillId="0" borderId="0"/>
    <xf numFmtId="0" fontId="1" fillId="0" borderId="0"/>
    <xf numFmtId="44" fontId="5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4" borderId="1" xfId="1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1" xfId="2" applyFont="1" applyBorder="1" applyAlignment="1">
      <alignment horizontal="center" vertical="center" wrapText="1"/>
    </xf>
    <xf numFmtId="44" fontId="0" fillId="0" borderId="5" xfId="2" applyFont="1" applyBorder="1" applyAlignment="1">
      <alignment horizontal="center" vertical="center" wrapText="1"/>
    </xf>
    <xf numFmtId="44" fontId="0" fillId="0" borderId="6" xfId="2" applyFont="1" applyBorder="1" applyAlignment="1">
      <alignment horizontal="center" vertical="center" wrapText="1"/>
    </xf>
    <xf numFmtId="44" fontId="0" fillId="3" borderId="1" xfId="2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5" xfId="3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0" xfId="2" applyFont="1" applyBorder="1" applyAlignment="1">
      <alignment horizontal="center" vertical="center" wrapText="1"/>
    </xf>
    <xf numFmtId="0" fontId="0" fillId="0" borderId="0" xfId="2" applyNumberFormat="1" applyFont="1" applyAlignment="1">
      <alignment horizontal="center" vertical="center" wrapText="1"/>
    </xf>
    <xf numFmtId="0" fontId="0" fillId="0" borderId="0" xfId="2" applyNumberFormat="1" applyFont="1" applyBorder="1" applyAlignment="1">
      <alignment horizontal="center" vertical="center" wrapText="1"/>
    </xf>
    <xf numFmtId="0" fontId="0" fillId="0" borderId="5" xfId="2" applyNumberFormat="1" applyFont="1" applyBorder="1" applyAlignment="1">
      <alignment horizontal="center" vertical="center" wrapText="1"/>
    </xf>
    <xf numFmtId="0" fontId="0" fillId="0" borderId="6" xfId="2" applyNumberFormat="1" applyFont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 vertical="center" wrapText="1"/>
    </xf>
    <xf numFmtId="0" fontId="0" fillId="3" borderId="1" xfId="2" applyNumberFormat="1" applyFont="1" applyFill="1" applyBorder="1" applyAlignment="1">
      <alignment horizontal="center" vertical="center" wrapText="1"/>
    </xf>
    <xf numFmtId="0" fontId="8" fillId="5" borderId="1" xfId="4" applyFont="1" applyBorder="1" applyAlignment="1">
      <alignment horizontal="center" vertical="center" wrapText="1"/>
    </xf>
    <xf numFmtId="0" fontId="6" fillId="0" borderId="1" xfId="3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5" xfId="1" applyNumberFormat="1" applyFont="1" applyBorder="1" applyAlignment="1">
      <alignment horizontal="center" vertical="center" wrapText="1"/>
    </xf>
    <xf numFmtId="166" fontId="0" fillId="0" borderId="5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2" xfId="3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4" fontId="2" fillId="6" borderId="6" xfId="2" applyFont="1" applyFill="1" applyBorder="1" applyAlignment="1">
      <alignment horizontal="center" vertical="center"/>
    </xf>
    <xf numFmtId="44" fontId="2" fillId="6" borderId="8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44" fontId="2" fillId="6" borderId="1" xfId="2" applyFont="1" applyFill="1" applyBorder="1" applyAlignment="1">
      <alignment horizontal="center" vertical="center"/>
    </xf>
    <xf numFmtId="44" fontId="0" fillId="0" borderId="6" xfId="2" applyFont="1" applyBorder="1" applyAlignment="1">
      <alignment horizontal="center"/>
    </xf>
    <xf numFmtId="44" fontId="0" fillId="0" borderId="0" xfId="2" applyFont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44" fontId="0" fillId="0" borderId="0" xfId="2" applyFont="1" applyAlignment="1">
      <alignment horizontal="center"/>
    </xf>
    <xf numFmtId="44" fontId="0" fillId="0" borderId="2" xfId="2" applyFont="1" applyBorder="1" applyAlignment="1">
      <alignment horizontal="center"/>
    </xf>
    <xf numFmtId="44" fontId="0" fillId="0" borderId="11" xfId="2" applyFont="1" applyBorder="1" applyAlignment="1">
      <alignment horizontal="center"/>
    </xf>
    <xf numFmtId="1" fontId="0" fillId="0" borderId="12" xfId="0" applyNumberForma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44" fontId="3" fillId="6" borderId="6" xfId="2" applyFont="1" applyFill="1" applyBorder="1" applyAlignment="1">
      <alignment horizontal="center" vertical="center" wrapText="1"/>
    </xf>
    <xf numFmtId="0" fontId="3" fillId="6" borderId="6" xfId="2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2" fontId="2" fillId="6" borderId="6" xfId="0" applyNumberFormat="1" applyFont="1" applyFill="1" applyBorder="1" applyAlignment="1">
      <alignment horizontal="center" vertical="center"/>
    </xf>
    <xf numFmtId="9" fontId="2" fillId="6" borderId="6" xfId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6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44" fontId="0" fillId="0" borderId="8" xfId="2" applyFont="1" applyBorder="1" applyAlignment="1">
      <alignment horizontal="center"/>
    </xf>
    <xf numFmtId="44" fontId="2" fillId="6" borderId="5" xfId="2" applyFont="1" applyFill="1" applyBorder="1" applyAlignment="1">
      <alignment horizontal="center" vertical="center"/>
    </xf>
    <xf numFmtId="0" fontId="6" fillId="0" borderId="12" xfId="6" applyBorder="1" applyAlignment="1">
      <alignment horizontal="center" vertical="center" wrapText="1"/>
    </xf>
    <xf numFmtId="0" fontId="6" fillId="0" borderId="1" xfId="6" applyBorder="1" applyAlignment="1">
      <alignment horizontal="center" vertical="center" wrapText="1"/>
    </xf>
    <xf numFmtId="0" fontId="6" fillId="0" borderId="5" xfId="6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 wrapText="1"/>
    </xf>
    <xf numFmtId="165" fontId="3" fillId="6" borderId="6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2" fillId="6" borderId="6" xfId="2" applyNumberFormat="1" applyFont="1" applyFill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1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7" fontId="2" fillId="6" borderId="9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6" fillId="0" borderId="5" xfId="3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6" fillId="0" borderId="1" xfId="3" applyNumberFormat="1" applyBorder="1" applyAlignment="1">
      <alignment horizontal="center" vertical="center" wrapText="1"/>
    </xf>
    <xf numFmtId="49" fontId="6" fillId="0" borderId="12" xfId="3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6" fillId="0" borderId="1" xfId="6" applyNumberFormat="1" applyBorder="1" applyAlignment="1">
      <alignment horizontal="center" vertical="center" wrapText="1"/>
    </xf>
    <xf numFmtId="49" fontId="6" fillId="0" borderId="12" xfId="6" applyNumberFormat="1" applyBorder="1" applyAlignment="1">
      <alignment horizontal="center" vertical="center" wrapText="1"/>
    </xf>
    <xf numFmtId="49" fontId="6" fillId="0" borderId="5" xfId="6" applyNumberFormat="1" applyBorder="1" applyAlignment="1">
      <alignment horizontal="center" vertical="center" wrapText="1"/>
    </xf>
    <xf numFmtId="1" fontId="0" fillId="3" borderId="5" xfId="0" applyNumberForma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/>
    </xf>
    <xf numFmtId="1" fontId="0" fillId="0" borderId="1" xfId="2" applyNumberFormat="1" applyFont="1" applyBorder="1" applyAlignment="1">
      <alignment horizontal="center" vertical="center"/>
    </xf>
    <xf numFmtId="16" fontId="0" fillId="0" borderId="2" xfId="2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2" fillId="6" borderId="1" xfId="2" applyNumberFormat="1" applyFont="1" applyFill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6" fontId="0" fillId="0" borderId="11" xfId="2" applyNumberFormat="1" applyFont="1" applyBorder="1" applyAlignment="1">
      <alignment horizontal="center"/>
    </xf>
    <xf numFmtId="168" fontId="0" fillId="0" borderId="0" xfId="0" applyNumberFormat="1"/>
    <xf numFmtId="44" fontId="0" fillId="0" borderId="1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20" fontId="0" fillId="0" borderId="0" xfId="0" applyNumberFormat="1"/>
    <xf numFmtId="9" fontId="0" fillId="0" borderId="0" xfId="1" applyFont="1"/>
    <xf numFmtId="10" fontId="2" fillId="6" borderId="6" xfId="0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5" xfId="1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66" fontId="13" fillId="0" borderId="1" xfId="1" applyNumberFormat="1" applyFont="1" applyBorder="1" applyAlignment="1">
      <alignment horizontal="center"/>
    </xf>
    <xf numFmtId="20" fontId="13" fillId="0" borderId="1" xfId="0" applyNumberFormat="1" applyFont="1" applyBorder="1" applyAlignment="1">
      <alignment horizontal="center"/>
    </xf>
    <xf numFmtId="9" fontId="13" fillId="0" borderId="1" xfId="1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44" fontId="0" fillId="0" borderId="0" xfId="2" applyFont="1" applyAlignment="1">
      <alignment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10">
    <cellStyle name="Bueno" xfId="4" builtinId="26"/>
    <cellStyle name="Hipervínculo" xfId="3" builtinId="8"/>
    <cellStyle name="Hyperlink" xfId="6" xr:uid="{00000000-000B-0000-0000-000008000000}"/>
    <cellStyle name="Moneda" xfId="2" builtinId="4"/>
    <cellStyle name="Moneda 2" xfId="9" xr:uid="{C2045447-545B-42E0-91DC-D5FE7122BA17}"/>
    <cellStyle name="Normal" xfId="0" builtinId="0"/>
    <cellStyle name="Normal 2" xfId="5" xr:uid="{0F4E931D-C16E-40A1-87DC-DFCA72A6C857}"/>
    <cellStyle name="Normal 2 2" xfId="7" xr:uid="{A2BD76A0-6405-458C-8288-345041D6C040}"/>
    <cellStyle name="Normal 3" xfId="8" xr:uid="{68A4E2AF-BE21-4207-B975-FA1C84809723}"/>
    <cellStyle name="Porcentaje" xfId="1" builtinId="5"/>
  </cellStyles>
  <dxfs count="2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0.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1" formatCode="d\-mmm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2" formatCode="0.00"/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1" formatCode="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$&quot;\ * #,##0.00_-;\-&quot;$&quot;\ * #,##0.00_-;_-&quot;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$&quot;\ * #,##0.00_-;\-&quot;$&quot;\ * #,##0.00_-;_-&quot;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$&quot;\ * #,##0.00_-;\-&quot;$&quot;\ * #,##0.00_-;_-&quot;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C3637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289519</xdr:colOff>
      <xdr:row>46</xdr:row>
      <xdr:rowOff>187667</xdr:rowOff>
    </xdr:from>
    <xdr:to>
      <xdr:col>30</xdr:col>
      <xdr:colOff>454935</xdr:colOff>
      <xdr:row>55</xdr:row>
      <xdr:rowOff>137848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FAB57-96B0-6831-21E3-4EF461EAD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73332" y="9403105"/>
          <a:ext cx="7818749" cy="1664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123825</xdr:rowOff>
    </xdr:from>
    <xdr:to>
      <xdr:col>18</xdr:col>
      <xdr:colOff>704850</xdr:colOff>
      <xdr:row>11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660655-3BB6-794A-4122-A46946E52BF1}"/>
            </a:ext>
          </a:extLst>
        </xdr:cNvPr>
        <xdr:cNvSpPr txBox="1"/>
      </xdr:nvSpPr>
      <xdr:spPr>
        <a:xfrm>
          <a:off x="12049125" y="504825"/>
          <a:ext cx="2990850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Descripción</a:t>
          </a:r>
          <a:r>
            <a:rPr lang="es-CO" sz="1100" b="1" baseline="0"/>
            <a:t> del artículo:</a:t>
          </a:r>
        </a:p>
        <a:p>
          <a:r>
            <a:rPr lang="es-CO" sz="1100"/>
            <a:t>Roasted coffee beans</a:t>
          </a:r>
        </a:p>
        <a:p>
          <a:r>
            <a:rPr lang="es-CO" sz="1100" b="1"/>
            <a:t>Código armonizado: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090121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Documentos</a:t>
          </a:r>
          <a:r>
            <a:rPr lang="es-CO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adicionales:</a:t>
          </a:r>
        </a:p>
        <a:p>
          <a:r>
            <a:rPr lang="es-C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Carta de Federación</a:t>
          </a:r>
        </a:p>
        <a:p>
          <a:r>
            <a:rPr lang="es-CO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Fiscal Sander:</a:t>
          </a:r>
        </a:p>
        <a:p>
          <a:r>
            <a:rPr lang="es-CO" sz="1100" b="0"/>
            <a:t>NL864339872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0</xdr:row>
      <xdr:rowOff>114301</xdr:rowOff>
    </xdr:from>
    <xdr:to>
      <xdr:col>9</xdr:col>
      <xdr:colOff>523876</xdr:colOff>
      <xdr:row>11</xdr:row>
      <xdr:rowOff>64855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A650B2-9107-F682-40B0-E5B4EEBAA7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147" t="-596" b="20091"/>
        <a:stretch/>
      </xdr:blipFill>
      <xdr:spPr>
        <a:xfrm>
          <a:off x="6934200" y="114301"/>
          <a:ext cx="1571626" cy="2046054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581026</xdr:colOff>
      <xdr:row>0</xdr:row>
      <xdr:rowOff>95250</xdr:rowOff>
    </xdr:from>
    <xdr:to>
      <xdr:col>11</xdr:col>
      <xdr:colOff>681568</xdr:colOff>
      <xdr:row>11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635FB9-6EDF-B9FE-5719-D54E699678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776" b="21283"/>
        <a:stretch/>
      </xdr:blipFill>
      <xdr:spPr>
        <a:xfrm>
          <a:off x="8562976" y="95250"/>
          <a:ext cx="1624542" cy="20955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0</xdr:row>
      <xdr:rowOff>66675</xdr:rowOff>
    </xdr:from>
    <xdr:to>
      <xdr:col>14</xdr:col>
      <xdr:colOff>209550</xdr:colOff>
      <xdr:row>11</xdr:row>
      <xdr:rowOff>110899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586F283-ED01-FCC0-7AEC-DDF88E57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6675"/>
          <a:ext cx="1781175" cy="21397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David Zapata Cruz" id="{9BA181A5-63C6-4B34-A7FA-48D90973722B}" userId="S::judzapatacr@unal.edu.co::20a12223-7032-4abd-98fc-b12d049d69d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A61AD-064C-4CC6-BE7A-F78C30D80578}" name="Table1" displayName="Table1" ref="B4:S604" totalsRowShown="0" headerRowDxfId="249" dataDxfId="247" totalsRowDxfId="245" headerRowBorderDxfId="248" tableBorderDxfId="246">
  <autoFilter ref="B4:S604" xr:uid="{028A61AD-064C-4CC6-BE7A-F78C30D80578}"/>
  <tableColumns count="18">
    <tableColumn id="1" xr3:uid="{19608535-0B14-4349-914B-5A6F6A49348A}" name="Código" dataDxfId="244" totalsRowDxfId="243"/>
    <tableColumn id="2" xr3:uid="{A06E5CF5-6F48-4B74-9570-D92F9394B053}" name="Fecha" dataDxfId="242"/>
    <tableColumn id="3" xr3:uid="{43B6D5E7-C1B5-4D2C-9A38-D56C9C13B774}" name="Nombre completo" dataDxfId="241" totalsRowDxfId="240"/>
    <tableColumn id="4" xr3:uid="{FF720728-BBFA-4E53-8500-0B9808BD48F6}" name="SKU" dataDxfId="239" totalsRowDxfId="238"/>
    <tableColumn id="5" xr3:uid="{7ED6C079-3616-4A72-8715-0A2BEA0D9C23}" name="Pagado" dataDxfId="237" totalsRowDxfId="236"/>
    <tableColumn id="6" xr3:uid="{FCD3AAD1-1E4D-434C-B833-83A94A9EFED0}" name="Status" dataDxfId="235" totalsRowDxfId="234"/>
    <tableColumn id="7" xr3:uid="{A1CFA3FB-D3C3-4230-BBEA-4CDC747E6CA2}" name="Molienda" dataDxfId="233" totalsRowDxfId="232"/>
    <tableColumn id="8" xr3:uid="{C130D151-C381-4FB7-A99A-7B1F98B6710F}" name="Método de pago" dataDxfId="231" totalsRowDxfId="230"/>
    <tableColumn id="9" xr3:uid="{4A0D5877-12E5-496F-99DA-8C011DF80D6E}" name="Cantidad pagada" dataDxfId="229" totalsRowDxfId="228"/>
    <tableColumn id="20" xr3:uid="{50305126-2379-400A-9380-59D03F6A0A64}" name="Comprobante Alegra" dataDxfId="227" totalsRowDxfId="226"/>
    <tableColumn id="18" xr3:uid="{DF5F0244-F6C1-451A-B2A9-F1BB1B98D4EA}" name="Cédula" dataDxfId="225" totalsRowDxfId="224"/>
    <tableColumn id="10" xr3:uid="{1B90CDA9-2822-43E0-AADE-65B3DB91CB3E}" name="Teléfono" dataDxfId="223" totalsRowDxfId="222"/>
    <tableColumn id="11" xr3:uid="{D6C15D7A-594F-4560-8D44-EBF84D3F83C7}" name="Dirección" dataDxfId="221" totalsRowDxfId="220"/>
    <tableColumn id="19" xr3:uid="{77BAB7F5-FB43-43A1-AE1D-00DAE1BD76B6}" name="Ciudad" dataDxfId="219" totalsRowDxfId="218"/>
    <tableColumn id="14" xr3:uid="{B55B3C4B-0783-421B-8D86-A64175FC7BAE}" name="Email" dataDxfId="217" totalsRowDxfId="216"/>
    <tableColumn id="12" xr3:uid="{BA57B2DA-4B2E-4033-9E4A-504D88A3AFD7}" name="Zip" dataDxfId="215" totalsRowDxfId="214"/>
    <tableColumn id="13" xr3:uid="{3A30B99D-A414-4804-97F0-79D26AEF576E}" name="Edad" dataDxfId="213" totalsRowDxfId="212"/>
    <tableColumn id="15" xr3:uid="{47203607-E8FD-4C63-AC6F-982C2C1AF5A0}" name="Conocido" dataDxfId="211" totalsRowDxfId="210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5B7369-C9C6-4B46-8DB3-BB8DA976EC1F}" name="Tabla3" displayName="Tabla3" ref="B2:N9" totalsRowShown="0" headerRowDxfId="81" dataDxfId="79" headerRowBorderDxfId="80" tableBorderDxfId="78" totalsRowBorderDxfId="77">
  <autoFilter ref="B2:N9" xr:uid="{E65B7369-C9C6-4B46-8DB3-BB8DA976EC1F}"/>
  <tableColumns count="13">
    <tableColumn id="1" xr3:uid="{6DB94911-4BD5-47C7-A755-C7A3BDCC4E31}" name="No" dataDxfId="76"/>
    <tableColumn id="13" xr3:uid="{6CD07081-7ACF-4FE9-A1FF-E02EB14AA8F3}" name="Dólar (COP)" dataDxfId="75"/>
    <tableColumn id="2" xr3:uid="{750A57D7-4BA0-4129-8ED8-4F5F7A569C08}" name="Encanto 1000" dataDxfId="74"/>
    <tableColumn id="3" xr3:uid="{F6D7B78C-312D-4E76-9C78-64259C36BEE7}" name="Encanto 120" dataDxfId="73"/>
    <tableColumn id="4" xr3:uid="{EA7D46CB-BED6-4D0A-8F0B-AA1081AD7FFE}" name="Dulzura 340" dataDxfId="72"/>
    <tableColumn id="12" xr3:uid="{F5020B08-677C-4608-8117-CCAC4BEB867A}" name="Nómada 500" dataDxfId="71"/>
    <tableColumn id="8" xr3:uid="{4AE5638B-B51E-49E6-B894-A6E0FD095088}" name="Peso (g)" dataDxfId="70">
      <calculatedColumnFormula>1000*Tabla3[[#This Row],[Encanto 1000]]+120*Tabla3[[#This Row],[Encanto 120]]+Tabla3[[#This Row],[Dulzura 340]]*340</calculatedColumnFormula>
    </tableColumn>
    <tableColumn id="10" xr3:uid="{EA3AF77F-89BE-4F33-98FE-9795F33D2DCB}" name="Factura (USD)" dataDxfId="69"/>
    <tableColumn id="11" xr3:uid="{78680490-12C8-4220-B3CB-770FD53C88FD}" name="Exportation (USD)" dataDxfId="68"/>
    <tableColumn id="9" xr3:uid="{5FA44DA5-A272-4F8A-B494-7069B0995460}" name="FOB (USD)" dataDxfId="67">
      <calculatedColumnFormula>Tabla3[[#This Row],[Factura (USD)]]-Tabla3[[#This Row],[Exportation (USD)]]</calculatedColumnFormula>
    </tableColumn>
    <tableColumn id="6" xr3:uid="{5E94A20E-AF11-44A7-AE13-9D2268E1F043}" name="Fecha salida" dataDxfId="66"/>
    <tableColumn id="7" xr3:uid="{37F016B0-CFDE-4042-87DD-044A46CE303B}" name="Fecha llegada" dataDxfId="65"/>
    <tableColumn id="5" xr3:uid="{95EE57F4-FFAD-49EF-B32A-C80743BA26E0}" name="Notas" dataDxfId="6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27D6B5-B401-497A-9E74-B52D09C033B5}" name="Table4" displayName="Table4" ref="B4:N212" totalsRowShown="0" headerRowDxfId="209" dataDxfId="208" tableBorderDxfId="207">
  <autoFilter ref="B4:N212" xr:uid="{7627D6B5-B401-497A-9E74-B52D09C033B5}">
    <filterColumn colId="0">
      <customFilters>
        <customFilter operator="notEqual" val=" "/>
      </customFilters>
    </filterColumn>
  </autoFilter>
  <tableColumns count="13">
    <tableColumn id="11" xr3:uid="{986ADF53-495B-4F68-BE46-847923F6AF12}" name="Fecha" dataDxfId="206"/>
    <tableColumn id="12" xr3:uid="{7C81718D-97B2-481E-8CEA-329F04C95D97}" name="Tipo" dataDxfId="205"/>
    <tableColumn id="13" xr3:uid="{C402B67A-70FF-48F1-BCDA-441A982BE03D}" name="Categoría" dataDxfId="204"/>
    <tableColumn id="1" xr3:uid="{9E39960B-410F-4B7B-8AD9-F6711BBA56BC}" name="Código" dataDxfId="203"/>
    <tableColumn id="2" xr3:uid="{507228DF-3E48-407C-9554-CA8F0900963D}" name="Fecha de pago" dataDxfId="202"/>
    <tableColumn id="3" xr3:uid="{1D2F2AD9-67B6-4194-A0C8-44D64C260C5E}" name="Fecha de recepción de la factura" dataDxfId="201"/>
    <tableColumn id="4" xr3:uid="{7D96E1AD-5CDB-4CF0-8AC0-714A52F7BEA3}" name="Descripción" dataDxfId="200"/>
    <tableColumn id="5" xr3:uid="{BFB9D941-6FCE-4810-A028-0CA48804E6C5}" name="Pagado a" dataDxfId="199"/>
    <tableColumn id="6" xr3:uid="{3179CF4F-85DB-4AEB-B424-E83446429695}" name="Valor (COP)" dataDxfId="198" dataCellStyle="Moneda"/>
    <tableColumn id="7" xr3:uid="{F5B1B25D-032D-4854-B030-6A854FB2B177}" name="Pagado desde" dataDxfId="197"/>
    <tableColumn id="8" xr3:uid="{E1BC44A6-E5B6-4D1A-B711-F1F4112B7901}" name="Estado" dataDxfId="196"/>
    <tableColumn id="10" xr3:uid="{2D083F82-409E-4182-984D-F206DCFCD3BA}" name="Notas" dataDxfId="195"/>
    <tableColumn id="9" xr3:uid="{6B89FA3B-440A-4EB1-89AF-4C02CEFF23DB}" name="Retención" dataDxfId="194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9F1C1B-02FC-40A6-B0BC-71812FD039A4}" name="Table8" displayName="Table8" ref="B3:G13" totalsRowShown="0" headerRowDxfId="193" dataDxfId="191" headerRowBorderDxfId="192" tableBorderDxfId="190" totalsRowBorderDxfId="189">
  <autoFilter ref="B3:G13" xr:uid="{CA9F1C1B-02FC-40A6-B0BC-71812FD039A4}"/>
  <tableColumns count="6">
    <tableColumn id="1" xr3:uid="{5842EE45-BF20-4F56-B252-DECA283973D3}" name="Café" dataDxfId="188"/>
    <tableColumn id="2" xr3:uid="{CB3204A2-0C43-4774-825D-B396AC1FDC26}" name="g" dataDxfId="187"/>
    <tableColumn id="3" xr3:uid="{A66E8F8C-428C-437D-BB16-62B7004E1D7C}" name="Valor unitario" dataDxfId="186" dataCellStyle="Moneda"/>
    <tableColumn id="4" xr3:uid="{68037D11-1FF2-4ADB-A92A-B831DD8861C2}" name="Valor total" dataDxfId="185" dataCellStyle="Moneda"/>
    <tableColumn id="5" xr3:uid="{B4C6072F-61A0-409C-A4F8-A9C2796EC10E}" name="Fecha de tueste" dataDxfId="184"/>
    <tableColumn id="7" xr3:uid="{7C386C75-78BD-4C87-A5FE-07CB15F74AD8}" name="Día de tostado" dataDxfId="183" dataCellStyle="Moneda">
      <calculatedColumnFormula>$I$3-Table8[[#This Row],[Fecha de tueste]]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0B9992-41CF-4528-B695-0FFB50FBF2C3}" name="Table9" displayName="Table9" ref="B16:F25" totalsRowShown="0" headerRowDxfId="182" dataDxfId="180" headerRowBorderDxfId="181" tableBorderDxfId="179" totalsRowBorderDxfId="178">
  <autoFilter ref="B16:F25" xr:uid="{300B9992-41CF-4528-B695-0FFB50FBF2C3}"/>
  <tableColumns count="5">
    <tableColumn id="1" xr3:uid="{A328F1E9-DF8B-4065-86E2-AFC4D16E4247}" name="SKU" dataDxfId="177"/>
    <tableColumn id="2" xr3:uid="{579ACD46-2E7F-47D4-8F82-FD73DC66E4E0}" name="Descripción" dataDxfId="176"/>
    <tableColumn id="3" xr3:uid="{3B358275-7AC1-46FB-9B17-4D2859F831C3}" name="Cantidad" dataDxfId="175"/>
    <tableColumn id="4" xr3:uid="{383FB80C-61D0-40E3-8DC3-EED4354A4888}" name="Valor unitario" dataDxfId="174"/>
    <tableColumn id="5" xr3:uid="{4A3C831F-EC61-4712-8AB0-FE17D8C3BB7D}" name="Valor total" dataDxfId="173">
      <calculatedColumnFormula>Table9[[#This Row],[Valor unitario]]*Table9[[#This Row],[Cantidad]]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6C2E34-2A95-4291-A266-D32EE60D1D02}" name="Table10" displayName="Table10" ref="B47:F103" totalsRowShown="0" headerRowDxfId="172" dataDxfId="170" headerRowBorderDxfId="171" tableBorderDxfId="169" totalsRowBorderDxfId="168">
  <autoFilter ref="B47:F103" xr:uid="{CA6C2E34-2A95-4291-A266-D32EE60D1D02}"/>
  <tableColumns count="5">
    <tableColumn id="1" xr3:uid="{E000C16E-1385-40D7-B423-29EFB15832B9}" name="Descripción" dataDxfId="167"/>
    <tableColumn id="2" xr3:uid="{32B847B1-AD73-4365-9726-2E516777208C}" name="Cantidad" dataDxfId="166"/>
    <tableColumn id="3" xr3:uid="{880D376C-1FB2-4E66-92E5-C90AC7486B56}" name="Valor unitario" dataDxfId="165"/>
    <tableColumn id="4" xr3:uid="{4063C35E-C205-49A6-9005-94759C247486}" name="Valor total" dataDxfId="164">
      <calculatedColumnFormula>Table10[[#This Row],[Valor unitario]]*Table10[[#This Row],[Cantidad]]</calculatedColumnFormula>
    </tableColumn>
    <tableColumn id="6" xr3:uid="{A12E1CAA-BA53-43F5-B01F-49A0990853E0}" name="Notas" dataDxfId="16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F9E285-076C-4188-8DB6-64CF1F5578A8}" name="Table11" displayName="Table11" ref="B29:M32" totalsRowShown="0" headerRowDxfId="162" dataDxfId="160" headerRowBorderDxfId="161" tableBorderDxfId="159" totalsRowBorderDxfId="158">
  <autoFilter ref="B29:M32" xr:uid="{F9F9E285-076C-4188-8DB6-64CF1F5578A8}"/>
  <tableColumns count="12">
    <tableColumn id="1" xr3:uid="{1D5B83C0-359D-40A9-ADE6-0650E43198D4}" name="Lote" dataDxfId="157"/>
    <tableColumn id="2" xr3:uid="{B947F7B8-3C31-480E-B3F0-D5552B560459}" name="Descripción" dataDxfId="156"/>
    <tableColumn id="3" xr3:uid="{15B6B02A-B869-4826-A057-F2DB12E167EC}" name="Pergamino (kg)" dataDxfId="155"/>
    <tableColumn id="4" xr3:uid="{E479E329-1B1E-4134-B3C8-2DEC7825E38A}" name="Verde" dataDxfId="154" dataCellStyle="Moneda"/>
    <tableColumn id="5" xr3:uid="{8ADD06E2-34B0-43A7-BD07-003DD3990B2A}" name="Verde malla 17 (kg)" dataDxfId="153" dataCellStyle="Moneda"/>
    <tableColumn id="6" xr3:uid="{5E53855E-BF95-44F8-95A7-B7026BDAC280}" name="Verde malla 15 (kg)" dataDxfId="152" dataCellStyle="Moneda"/>
    <tableColumn id="7" xr3:uid="{AE72E77A-DDCA-4BAE-A569-04DEF517E517}" name="Verde malla 13 (kg)" dataDxfId="151"/>
    <tableColumn id="8" xr3:uid="{1A63F308-04BC-4FFD-90ED-CF58545E16C5}" name="Húmedad" dataDxfId="150" dataCellStyle="Moneda"/>
    <tableColumn id="9" xr3:uid="{EE7EA101-DC07-46E7-B0A0-48A7CE2BBC80}" name="Pagados no recibidos (kg)" dataDxfId="149"/>
    <tableColumn id="11" xr3:uid="{331E31B1-AD18-4EFE-A0AE-0E725A0337F5}" name="Variedad" dataDxfId="148" dataCellStyle="Moneda"/>
    <tableColumn id="12" xr3:uid="{5006B969-3F31-48AA-83C5-08976003CE9C}" name="Productor(a)" dataDxfId="147" dataCellStyle="Moneda"/>
    <tableColumn id="10" xr3:uid="{3E4B3F6F-9BBE-44BE-A8DA-10E1C1A1D8CA}" name="Notas" dataDxfId="14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AE625F-A520-4ADB-9DAC-06AF64AE428E}" name="Table14" displayName="Table14" ref="B35:I44" totalsRowShown="0" headerRowDxfId="145" dataDxfId="143" headerRowBorderDxfId="144" tableBorderDxfId="142" totalsRowBorderDxfId="141">
  <autoFilter ref="B35:I44" xr:uid="{CDAE625F-A520-4ADB-9DAC-06AF64AE428E}"/>
  <tableColumns count="8">
    <tableColumn id="1" xr3:uid="{A83CF72A-443E-43E0-92DC-7858A123367F}" name="Fecha" dataDxfId="140"/>
    <tableColumn id="2" xr3:uid="{12ABB28B-461C-4E9A-9418-4628D8490A8D}" name="Lote" dataDxfId="139"/>
    <tableColumn id="3" xr3:uid="{660FBD78-6A44-4445-945D-1744D8B4D117}" name="Descripción" dataDxfId="138"/>
    <tableColumn id="4" xr3:uid="{0965ECAF-1B52-489F-9730-684036D50F0A}" name="Pergamino (kg)" dataDxfId="137"/>
    <tableColumn id="5" xr3:uid="{0146127E-E710-4D34-BEE3-67619C73D816}" name="Variedad" dataDxfId="136"/>
    <tableColumn id="6" xr3:uid="{A9627DCD-7F88-48A0-B0F1-6C9F723AFFDE}" name="Proceso" dataDxfId="135"/>
    <tableColumn id="7" xr3:uid="{6E8CB9AA-1BDB-481B-AD95-B266469D330B}" name="Productor(a)" dataDxfId="134"/>
    <tableColumn id="8" xr3:uid="{2CAE6385-3F3F-4981-85E3-35B5005FF44E}" name="Puntaje" dataDxfId="13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DEACFC-8AAC-4B70-B2D8-8D2031A2DD45}" name="Tabla6" displayName="Tabla6" ref="K2:O10" totalsRowShown="0" headerRowDxfId="132" dataDxfId="130" headerRowBorderDxfId="131" tableBorderDxfId="129" totalsRowBorderDxfId="128">
  <autoFilter ref="K2:O10" xr:uid="{96DEACFC-8AAC-4B70-B2D8-8D2031A2DD45}"/>
  <tableColumns count="5">
    <tableColumn id="1" xr3:uid="{EAF23496-A9C4-44BA-90E8-284900B771E3}" name="Mes" dataDxfId="127"/>
    <tableColumn id="2" xr3:uid="{9B439CB1-A51C-42E0-BF50-588B521FA77E}" name="Semana" dataDxfId="126"/>
    <tableColumn id="3" xr3:uid="{37D36E74-B474-4340-A183-51D0D3DE21F5}" name="Café 1" dataDxfId="125"/>
    <tableColumn id="4" xr3:uid="{D5906A50-6B70-4E4B-901D-59E04C578B07}" name="Café 2" dataDxfId="124"/>
    <tableColumn id="5" xr3:uid="{05146B64-6EB2-4F45-A152-2B2AABDDB9A1}" name="Café 3" dataDxfId="12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A712BF-2832-49EC-A436-746249615166}" name="Table7" displayName="Table7" ref="A1:S32" totalsRowShown="0" headerRowDxfId="122" dataDxfId="120" headerRowBorderDxfId="121" tableBorderDxfId="119" totalsRowBorderDxfId="118">
  <autoFilter ref="A1:S32" xr:uid="{E6A712BF-2832-49EC-A436-746249615166}">
    <filterColumn colId="3">
      <filters>
        <filter val="ENCANTO"/>
      </filters>
    </filterColumn>
  </autoFilter>
  <tableColumns count="19">
    <tableColumn id="1" xr3:uid="{87C7AF48-DB22-495B-9BE3-29F034DC8596}" name="Lote" totalsRowDxfId="117"/>
    <tableColumn id="26" xr3:uid="{B72FE221-48E8-4FA6-B708-32C115374C48}" name="ID Proceso" totalsRowDxfId="116"/>
    <tableColumn id="2" xr3:uid="{69480F8F-42DC-43A4-A229-304124482E2A}" name="Lugar" dataDxfId="115" totalsRowDxfId="114"/>
    <tableColumn id="3" xr3:uid="{BE124F39-48BD-4986-816B-00421760294A}" name="Referencia" dataDxfId="113" totalsRowDxfId="112"/>
    <tableColumn id="27" xr3:uid="{5F4DE920-7255-44D5-9F64-3B6F9526C25E}" name="Entrada" dataDxfId="111" totalsRowDxfId="110"/>
    <tableColumn id="4" xr3:uid="{3411E662-C43B-4B23-857F-3FAF8588EE17}" name="Salida" dataDxfId="109" totalsRowDxfId="108"/>
    <tableColumn id="18" xr3:uid="{0CB505F7-CD23-4F9A-81DC-DC0D9E3CC1A9}" name="Proceso" dataDxfId="107" totalsRowDxfId="106"/>
    <tableColumn id="5" xr3:uid="{2011668A-2CA8-48B6-B296-6D56547D7782}" name="Pergamino (kg)" dataDxfId="105" totalsRowDxfId="104"/>
    <tableColumn id="6" xr3:uid="{F568CD7F-D6B6-4343-BC0E-229DD772B9C2}" name="Verde (kg)" dataDxfId="103" totalsRowDxfId="102"/>
    <tableColumn id="11" xr3:uid="{1DD42F83-3ACA-4C29-9D24-B2B9AA011F9A}" name="17 (Kg)" dataDxfId="101" totalsRowDxfId="100"/>
    <tableColumn id="17" xr3:uid="{40AD9182-D15E-48F3-900F-5B69B8DA9CA0}" name="15 (Kg)" dataDxfId="99" totalsRowDxfId="98"/>
    <tableColumn id="19" xr3:uid="{372B125E-F32D-4AC1-B4A4-C919D7BEF404}" name="13 (Kg)" dataDxfId="97" totalsRowDxfId="96"/>
    <tableColumn id="7" xr3:uid="{BE843666-9E9A-46E3-B1E4-8CB77F73BA02}" name="Tostado (kg)" dataDxfId="95" totalsRowDxfId="94"/>
    <tableColumn id="8" xr3:uid="{194A78ED-83AF-4DC2-9959-CEF4E0E8B0A8}" name="Merma trilla" dataDxfId="93" totalsRowDxfId="92"/>
    <tableColumn id="9" xr3:uid="{3E4D841C-5CF7-4477-941E-84F8F3712C3D}" name="Merma tueste" dataDxfId="91" totalsRowDxfId="90"/>
    <tableColumn id="10" xr3:uid="{3CF9B1F3-7E5C-40F4-96A9-AD96CFFE0670}" name="Merma TOTAL" dataDxfId="89" totalsRowDxfId="88"/>
    <tableColumn id="12" xr3:uid="{F48C38A5-3237-4AAE-ADBF-E3D8F194F4CC}" name="Humedad (%)" dataDxfId="87" totalsRowDxfId="86"/>
    <tableColumn id="13" xr3:uid="{623033F7-2A84-42C5-8CE6-49885DB331ED}" name="Densidad" dataDxfId="85" totalsRowDxfId="84"/>
    <tableColumn id="14" xr3:uid="{78318368-7CAC-40D6-86CF-571F101FD24B}" name="Notas" dataDxfId="83" totalsRowDxfId="8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2-07-30T22:20:07.60" personId="{00000000-0000-0000-0000-000000000000}" id="{DA80ACEB-4B50-4360-894D-0CDF16E5EC5F}">
    <text>Concretado. Empacado. Enviado. Recibido.</text>
  </threadedComment>
  <threadedComment ref="B66" dT="2022-09-09T00:39:58.50" personId="{00000000-0000-0000-0000-000000000000}" id="{F86AEFAA-F48F-498B-88D1-8EA000957D86}">
    <text>Balance con efectivo y nequi hechos</text>
  </threadedComment>
  <threadedComment ref="F78" dT="2022-09-13T23:22:27.47" personId="{00000000-0000-0000-0000-000000000000}" id="{FC7BAA1F-1094-4BC4-BA2B-BBC11B54DFA8}">
    <text>154000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3" dT="2022-10-11T00:05:22.83" personId="{00000000-0000-0000-0000-000000000000}" id="{FEA13CE0-BCFF-4A55-B8DE-50AEA044D832}">
    <text>Esto e básicamente como comprar el servidor para poder tener el sitio web www.parceroscoffee.co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2-09-04T03:08:55.42" personId="{00000000-0000-0000-0000-000000000000}" id="{79C92841-6A32-487C-9A0B-5ACD3C733D5A}">
    <text>Trilla en la fábrica</text>
  </threadedComment>
  <threadedComment ref="M26" dT="2023-02-10T19:48:29.54" personId="{9BA181A5-63C6-4B34-A7FA-48D90973722B}" id="{005F78CC-AD28-4419-A885-873E2C51ED0B}">
    <text>Falta vacío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dsf30@hotmail.com" TargetMode="External"/><Relationship Id="rId18" Type="http://schemas.openxmlformats.org/officeDocument/2006/relationships/hyperlink" Target="mailto:Linarodriguez_100@hotmail.com" TargetMode="External"/><Relationship Id="rId26" Type="http://schemas.openxmlformats.org/officeDocument/2006/relationships/hyperlink" Target="mailto:agudelo-sanchez@hotmail.com" TargetMode="External"/><Relationship Id="rId39" Type="http://schemas.openxmlformats.org/officeDocument/2006/relationships/hyperlink" Target="mailto:marcela@firebase.co" TargetMode="External"/><Relationship Id="rId21" Type="http://schemas.openxmlformats.org/officeDocument/2006/relationships/hyperlink" Target="mailto:danielavalencia0815@gmail.com" TargetMode="External"/><Relationship Id="rId34" Type="http://schemas.openxmlformats.org/officeDocument/2006/relationships/hyperlink" Target="mailto:julianatj@hotmail.com" TargetMode="External"/><Relationship Id="rId42" Type="http://schemas.openxmlformats.org/officeDocument/2006/relationships/hyperlink" Target="mailto:walter-torres010@hotmail.com" TargetMode="External"/><Relationship Id="rId47" Type="http://schemas.openxmlformats.org/officeDocument/2006/relationships/hyperlink" Target="mailto:jramosr89@gmail.com" TargetMode="External"/><Relationship Id="rId50" Type="http://schemas.openxmlformats.org/officeDocument/2006/relationships/hyperlink" Target="mailto:juanpablo-1992@hotmail.com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mailto:juanhg024@gmail.com" TargetMode="External"/><Relationship Id="rId2" Type="http://schemas.openxmlformats.org/officeDocument/2006/relationships/hyperlink" Target="mailto:savelezme@unal.edu.co" TargetMode="External"/><Relationship Id="rId16" Type="http://schemas.openxmlformats.org/officeDocument/2006/relationships/hyperlink" Target="mailto:sepega213@hotmail.com" TargetMode="External"/><Relationship Id="rId29" Type="http://schemas.openxmlformats.org/officeDocument/2006/relationships/hyperlink" Target="mailto:helena.cruz25@gmail.com" TargetMode="External"/><Relationship Id="rId11" Type="http://schemas.openxmlformats.org/officeDocument/2006/relationships/hyperlink" Target="mailto:sepega213@hotmail.com" TargetMode="External"/><Relationship Id="rId24" Type="http://schemas.openxmlformats.org/officeDocument/2006/relationships/hyperlink" Target="mailto:lauradelpilar@gmail.com" TargetMode="External"/><Relationship Id="rId32" Type="http://schemas.openxmlformats.org/officeDocument/2006/relationships/hyperlink" Target="mailto:trashalejo@gmail.com" TargetMode="External"/><Relationship Id="rId37" Type="http://schemas.openxmlformats.org/officeDocument/2006/relationships/hyperlink" Target="mailto:davidreses@gmail.com" TargetMode="External"/><Relationship Id="rId40" Type="http://schemas.openxmlformats.org/officeDocument/2006/relationships/hyperlink" Target="mailto:juliarroyave@hotmail.com" TargetMode="External"/><Relationship Id="rId45" Type="http://schemas.openxmlformats.org/officeDocument/2006/relationships/hyperlink" Target="mailto:mczapat18@gmail.com" TargetMode="External"/><Relationship Id="rId53" Type="http://schemas.openxmlformats.org/officeDocument/2006/relationships/printerSettings" Target="../printerSettings/printerSettings1.bin"/><Relationship Id="rId58" Type="http://schemas.microsoft.com/office/2017/10/relationships/threadedComment" Target="../threadedComments/threadedComment1.xml"/><Relationship Id="rId5" Type="http://schemas.openxmlformats.org/officeDocument/2006/relationships/hyperlink" Target="mailto:jfhiguitav@gmail.com" TargetMode="External"/><Relationship Id="rId19" Type="http://schemas.openxmlformats.org/officeDocument/2006/relationships/hyperlink" Target="mailto:alimaria.v@gmail.com" TargetMode="External"/><Relationship Id="rId4" Type="http://schemas.openxmlformats.org/officeDocument/2006/relationships/hyperlink" Target="mailto:mazacruz58@gmail.com" TargetMode="External"/><Relationship Id="rId9" Type="http://schemas.openxmlformats.org/officeDocument/2006/relationships/hyperlink" Target="mailto:tbetab98@gmail.com" TargetMode="External"/><Relationship Id="rId14" Type="http://schemas.openxmlformats.org/officeDocument/2006/relationships/hyperlink" Target="mailto:saraharbelaezq@gmail.com" TargetMode="External"/><Relationship Id="rId22" Type="http://schemas.openxmlformats.org/officeDocument/2006/relationships/hyperlink" Target="mailto:Juan.esteban.m20@gmail.com" TargetMode="External"/><Relationship Id="rId27" Type="http://schemas.openxmlformats.org/officeDocument/2006/relationships/hyperlink" Target="mailto:walter-torres010@hotmail.com" TargetMode="External"/><Relationship Id="rId30" Type="http://schemas.openxmlformats.org/officeDocument/2006/relationships/hyperlink" Target="mailto:juanda.zapatac@gmail.com" TargetMode="External"/><Relationship Id="rId35" Type="http://schemas.openxmlformats.org/officeDocument/2006/relationships/hyperlink" Target="mailto:savelezme@unal.edu.co" TargetMode="External"/><Relationship Id="rId43" Type="http://schemas.openxmlformats.org/officeDocument/2006/relationships/hyperlink" Target="mailto:jpablotrujillom@gmail.com" TargetMode="External"/><Relationship Id="rId48" Type="http://schemas.openxmlformats.org/officeDocument/2006/relationships/hyperlink" Target="mailto:Granadalaura864@gmail.com" TargetMode="External"/><Relationship Id="rId56" Type="http://schemas.openxmlformats.org/officeDocument/2006/relationships/table" Target="../tables/table1.xml"/><Relationship Id="rId8" Type="http://schemas.openxmlformats.org/officeDocument/2006/relationships/hyperlink" Target="mailto:lucascuadros1695@hotmail.com" TargetMode="External"/><Relationship Id="rId51" Type="http://schemas.openxmlformats.org/officeDocument/2006/relationships/hyperlink" Target="mailto:Sebas.Mejia.Zapata@gmail.com" TargetMode="External"/><Relationship Id="rId3" Type="http://schemas.openxmlformats.org/officeDocument/2006/relationships/hyperlink" Target="mailto:l.galvis0203@gmail.com" TargetMode="External"/><Relationship Id="rId12" Type="http://schemas.openxmlformats.org/officeDocument/2006/relationships/hyperlink" Target="mailto:mateoh2008@hotmail.com" TargetMode="External"/><Relationship Id="rId17" Type="http://schemas.openxmlformats.org/officeDocument/2006/relationships/hyperlink" Target="mailto:juanpayaresguerra92@gmail.com" TargetMode="External"/><Relationship Id="rId25" Type="http://schemas.openxmlformats.org/officeDocument/2006/relationships/hyperlink" Target="mailto:Juanpabloqp14@hotmail.com" TargetMode="External"/><Relationship Id="rId33" Type="http://schemas.openxmlformats.org/officeDocument/2006/relationships/hyperlink" Target="mailto:nvasquezh92@gmail.com" TargetMode="External"/><Relationship Id="rId38" Type="http://schemas.openxmlformats.org/officeDocument/2006/relationships/hyperlink" Target="mailto:juliana.escobarl18@gmail.com" TargetMode="External"/><Relationship Id="rId46" Type="http://schemas.openxmlformats.org/officeDocument/2006/relationships/hyperlink" Target="mailto:mcernotto.col@gmail.com" TargetMode="External"/><Relationship Id="rId20" Type="http://schemas.openxmlformats.org/officeDocument/2006/relationships/hyperlink" Target="mailto:nactalyposadach@gmail.com" TargetMode="External"/><Relationship Id="rId41" Type="http://schemas.openxmlformats.org/officeDocument/2006/relationships/hyperlink" Target="mailto:ginnai@hotmail.com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mailto:jdgutierrez96@gmail.com" TargetMode="External"/><Relationship Id="rId6" Type="http://schemas.openxmlformats.org/officeDocument/2006/relationships/hyperlink" Target="mailto:juanda.zapatac@gmail.com" TargetMode="External"/><Relationship Id="rId15" Type="http://schemas.openxmlformats.org/officeDocument/2006/relationships/hyperlink" Target="mailto:davidreses@gmail.com" TargetMode="External"/><Relationship Id="rId23" Type="http://schemas.openxmlformats.org/officeDocument/2006/relationships/hyperlink" Target="mailto:amcs12@gmail.com" TargetMode="External"/><Relationship Id="rId28" Type="http://schemas.openxmlformats.org/officeDocument/2006/relationships/hyperlink" Target="mailto:maresdelsol@gmail.com" TargetMode="External"/><Relationship Id="rId36" Type="http://schemas.openxmlformats.org/officeDocument/2006/relationships/hyperlink" Target="mailto:tbetab98@gmail.com" TargetMode="External"/><Relationship Id="rId49" Type="http://schemas.openxmlformats.org/officeDocument/2006/relationships/hyperlink" Target="mailto:manuela.am4@gmail.com" TargetMode="External"/><Relationship Id="rId57" Type="http://schemas.openxmlformats.org/officeDocument/2006/relationships/comments" Target="../comments1.xml"/><Relationship Id="rId10" Type="http://schemas.openxmlformats.org/officeDocument/2006/relationships/hyperlink" Target="mailto:seblopera98@gmail.com" TargetMode="External"/><Relationship Id="rId31" Type="http://schemas.openxmlformats.org/officeDocument/2006/relationships/hyperlink" Target="mailto:dparraho@gmail.com" TargetMode="External"/><Relationship Id="rId44" Type="http://schemas.openxmlformats.org/officeDocument/2006/relationships/hyperlink" Target="mailto:luvela020@gmail.com" TargetMode="External"/><Relationship Id="rId52" Type="http://schemas.openxmlformats.org/officeDocument/2006/relationships/hyperlink" Target="mailto:amg07z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13CE-AC8C-4CE1-B11E-F02BDE32F836}">
  <sheetPr codeName="Hoja1"/>
  <dimension ref="A1:AB1048574"/>
  <sheetViews>
    <sheetView topLeftCell="A576" zoomScale="85" zoomScaleNormal="85" workbookViewId="0">
      <selection activeCell="H599" sqref="H599"/>
    </sheetView>
  </sheetViews>
  <sheetFormatPr baseColWidth="10" defaultColWidth="9.140625" defaultRowHeight="15" x14ac:dyDescent="0.25"/>
  <cols>
    <col min="1" max="1" width="9" style="4" customWidth="1"/>
    <col min="2" max="2" width="10.28515625" style="4" bestFit="1" customWidth="1"/>
    <col min="3" max="3" width="18" style="5" bestFit="1" customWidth="1"/>
    <col min="4" max="4" width="29.5703125" style="4" customWidth="1"/>
    <col min="5" max="5" width="32.42578125" style="4" bestFit="1" customWidth="1"/>
    <col min="6" max="6" width="12.85546875" style="4" bestFit="1" customWidth="1"/>
    <col min="7" max="7" width="27.42578125" style="4" customWidth="1"/>
    <col min="8" max="8" width="24" style="4" customWidth="1"/>
    <col min="9" max="9" width="25.42578125" style="4" bestFit="1" customWidth="1"/>
    <col min="10" max="10" width="22.85546875" style="30" bestFit="1" customWidth="1"/>
    <col min="11" max="11" width="26.85546875" style="30" bestFit="1" customWidth="1"/>
    <col min="12" max="12" width="12.140625" style="38" bestFit="1" customWidth="1"/>
    <col min="13" max="13" width="14.140625" style="4" bestFit="1" customWidth="1"/>
    <col min="14" max="14" width="33.42578125" style="1" bestFit="1" customWidth="1"/>
    <col min="15" max="15" width="18" style="4" bestFit="1" customWidth="1"/>
    <col min="16" max="16" width="30.5703125" style="4" bestFit="1" customWidth="1"/>
    <col min="17" max="17" width="9.5703125" style="157" bestFit="1" customWidth="1"/>
    <col min="18" max="18" width="10.28515625" style="4" bestFit="1" customWidth="1"/>
    <col min="19" max="19" width="17.42578125" style="5" customWidth="1"/>
    <col min="20" max="24" width="9.140625" style="4"/>
    <col min="25" max="25" width="9" style="4" bestFit="1" customWidth="1"/>
    <col min="26" max="26" width="18.28515625" style="4" bestFit="1" customWidth="1"/>
    <col min="27" max="27" width="21.5703125" style="4" bestFit="1" customWidth="1"/>
    <col min="28" max="28" width="9.140625" style="4" bestFit="1" customWidth="1"/>
    <col min="29" max="16384" width="9.140625" style="4"/>
  </cols>
  <sheetData>
    <row r="1" spans="2:19" x14ac:dyDescent="0.25">
      <c r="S1" s="4"/>
    </row>
    <row r="2" spans="2:19" ht="15" customHeight="1" x14ac:dyDescent="0.25">
      <c r="I2" s="74" t="s">
        <v>0</v>
      </c>
      <c r="J2" s="26">
        <f>SUM(J5:J604)</f>
        <v>42061369.280000001</v>
      </c>
      <c r="K2" s="37"/>
      <c r="L2" s="39"/>
      <c r="S2" s="4"/>
    </row>
    <row r="3" spans="2:19" x14ac:dyDescent="0.25">
      <c r="S3" s="4"/>
    </row>
    <row r="4" spans="2:19" ht="15.75" x14ac:dyDescent="0.25">
      <c r="B4" s="71" t="s">
        <v>1</v>
      </c>
      <c r="C4" s="97" t="s">
        <v>2</v>
      </c>
      <c r="D4" s="71" t="s">
        <v>3</v>
      </c>
      <c r="E4" s="71" t="s">
        <v>4</v>
      </c>
      <c r="F4" s="71" t="s">
        <v>5</v>
      </c>
      <c r="G4" s="71" t="s">
        <v>6</v>
      </c>
      <c r="H4" s="71" t="s">
        <v>7</v>
      </c>
      <c r="I4" s="71" t="s">
        <v>8</v>
      </c>
      <c r="J4" s="72" t="s">
        <v>9</v>
      </c>
      <c r="K4" s="72" t="s">
        <v>10</v>
      </c>
      <c r="L4" s="73" t="s">
        <v>11</v>
      </c>
      <c r="M4" s="71" t="s">
        <v>12</v>
      </c>
      <c r="N4" s="119" t="s">
        <v>13</v>
      </c>
      <c r="O4" s="71" t="s">
        <v>14</v>
      </c>
      <c r="P4" s="71" t="s">
        <v>15</v>
      </c>
      <c r="Q4" s="158" t="s">
        <v>1700</v>
      </c>
      <c r="R4" s="71" t="s">
        <v>16</v>
      </c>
      <c r="S4" s="71" t="s">
        <v>1277</v>
      </c>
    </row>
    <row r="5" spans="2:19" ht="15" customHeight="1" x14ac:dyDescent="0.25">
      <c r="B5" s="10" t="s">
        <v>17</v>
      </c>
      <c r="C5" s="24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27">
        <v>52800</v>
      </c>
      <c r="K5" s="27"/>
      <c r="L5" s="40"/>
      <c r="M5" s="10"/>
      <c r="N5" s="2"/>
      <c r="O5" s="10"/>
      <c r="P5" s="10"/>
      <c r="Q5" s="159"/>
      <c r="R5" s="10">
        <v>23</v>
      </c>
      <c r="S5" s="90"/>
    </row>
    <row r="6" spans="2:19" x14ac:dyDescent="0.25">
      <c r="B6" s="10"/>
      <c r="C6" s="24"/>
      <c r="D6" s="10"/>
      <c r="E6" s="10" t="s">
        <v>25</v>
      </c>
      <c r="F6" s="10" t="s">
        <v>21</v>
      </c>
      <c r="G6" s="10" t="s">
        <v>22</v>
      </c>
      <c r="H6" s="10" t="s">
        <v>26</v>
      </c>
      <c r="I6" s="10"/>
      <c r="J6" s="28"/>
      <c r="K6" s="28"/>
      <c r="L6" s="41"/>
      <c r="M6" s="10"/>
      <c r="N6" s="2"/>
      <c r="O6" s="10"/>
      <c r="P6" s="10"/>
      <c r="Q6" s="159"/>
      <c r="R6" s="10"/>
      <c r="S6" s="10"/>
    </row>
    <row r="7" spans="2:19" x14ac:dyDescent="0.25">
      <c r="B7" s="10" t="s">
        <v>27</v>
      </c>
      <c r="C7" s="24" t="s">
        <v>28</v>
      </c>
      <c r="D7" s="10" t="s">
        <v>29</v>
      </c>
      <c r="E7" s="10" t="s">
        <v>25</v>
      </c>
      <c r="F7" s="10" t="s">
        <v>21</v>
      </c>
      <c r="G7" s="10" t="s">
        <v>22</v>
      </c>
      <c r="H7" s="10" t="s">
        <v>30</v>
      </c>
      <c r="I7" s="10" t="s">
        <v>31</v>
      </c>
      <c r="J7" s="26">
        <v>60000</v>
      </c>
      <c r="K7" s="26"/>
      <c r="L7" s="42"/>
      <c r="M7" s="10"/>
      <c r="N7" s="2"/>
      <c r="O7" s="10"/>
      <c r="P7" s="10"/>
      <c r="Q7" s="159"/>
      <c r="R7" s="10">
        <v>50</v>
      </c>
      <c r="S7" s="10"/>
    </row>
    <row r="8" spans="2:19" x14ac:dyDescent="0.25">
      <c r="B8" s="10" t="s">
        <v>32</v>
      </c>
      <c r="C8" s="24" t="s">
        <v>28</v>
      </c>
      <c r="D8" s="10" t="s">
        <v>33</v>
      </c>
      <c r="E8" s="10" t="s">
        <v>25</v>
      </c>
      <c r="F8" s="10" t="s">
        <v>21</v>
      </c>
      <c r="G8" s="10" t="s">
        <v>22</v>
      </c>
      <c r="H8" s="10" t="s">
        <v>26</v>
      </c>
      <c r="I8" s="10" t="s">
        <v>24</v>
      </c>
      <c r="J8" s="26">
        <v>29050</v>
      </c>
      <c r="K8" s="26"/>
      <c r="L8" s="42"/>
      <c r="M8" s="10"/>
      <c r="N8" s="2"/>
      <c r="O8" s="10"/>
      <c r="P8" s="10"/>
      <c r="Q8" s="159"/>
      <c r="R8" s="10">
        <v>26</v>
      </c>
      <c r="S8" s="10"/>
    </row>
    <row r="9" spans="2:19" x14ac:dyDescent="0.25">
      <c r="B9" s="10" t="s">
        <v>34</v>
      </c>
      <c r="C9" s="24" t="s">
        <v>28</v>
      </c>
      <c r="D9" s="10" t="s">
        <v>35</v>
      </c>
      <c r="E9" s="10" t="s">
        <v>36</v>
      </c>
      <c r="F9" s="10" t="s">
        <v>21</v>
      </c>
      <c r="G9" s="10" t="s">
        <v>22</v>
      </c>
      <c r="H9" s="10" t="s">
        <v>37</v>
      </c>
      <c r="I9" s="10" t="s">
        <v>24</v>
      </c>
      <c r="J9" s="26">
        <v>41490</v>
      </c>
      <c r="K9" s="26"/>
      <c r="L9" s="42"/>
      <c r="M9" s="10"/>
      <c r="N9" s="2"/>
      <c r="O9" s="10"/>
      <c r="P9" s="10"/>
      <c r="Q9" s="159"/>
      <c r="R9" s="10">
        <v>26</v>
      </c>
      <c r="S9" s="10"/>
    </row>
    <row r="10" spans="2:19" x14ac:dyDescent="0.25">
      <c r="B10" s="10" t="s">
        <v>38</v>
      </c>
      <c r="C10" s="24" t="s">
        <v>28</v>
      </c>
      <c r="D10" s="10" t="s">
        <v>39</v>
      </c>
      <c r="E10" s="10" t="s">
        <v>25</v>
      </c>
      <c r="F10" s="10" t="s">
        <v>21</v>
      </c>
      <c r="G10" s="10" t="s">
        <v>22</v>
      </c>
      <c r="H10" s="10" t="s">
        <v>26</v>
      </c>
      <c r="I10" s="10" t="s">
        <v>24</v>
      </c>
      <c r="J10" s="26">
        <v>25900</v>
      </c>
      <c r="K10" s="26"/>
      <c r="L10" s="42"/>
      <c r="M10" s="10"/>
      <c r="N10" s="2"/>
      <c r="O10" s="10"/>
      <c r="P10" s="10"/>
      <c r="Q10" s="159"/>
      <c r="R10" s="10">
        <v>29</v>
      </c>
      <c r="S10" s="10"/>
    </row>
    <row r="11" spans="2:19" x14ac:dyDescent="0.25">
      <c r="B11" s="10" t="s">
        <v>40</v>
      </c>
      <c r="C11" s="24" t="s">
        <v>28</v>
      </c>
      <c r="D11" s="10" t="s">
        <v>41</v>
      </c>
      <c r="E11" s="10" t="s">
        <v>36</v>
      </c>
      <c r="F11" s="10" t="s">
        <v>21</v>
      </c>
      <c r="G11" s="10" t="s">
        <v>22</v>
      </c>
      <c r="H11" s="10" t="s">
        <v>42</v>
      </c>
      <c r="I11" s="10" t="s">
        <v>43</v>
      </c>
      <c r="J11" s="26">
        <v>36900</v>
      </c>
      <c r="K11" s="26"/>
      <c r="L11" s="42"/>
      <c r="M11" s="10"/>
      <c r="N11" s="2"/>
      <c r="O11" s="10"/>
      <c r="P11" s="10"/>
      <c r="Q11" s="159"/>
      <c r="R11" s="10">
        <v>25</v>
      </c>
      <c r="S11" s="10"/>
    </row>
    <row r="12" spans="2:19" x14ac:dyDescent="0.25">
      <c r="B12" s="10" t="s">
        <v>44</v>
      </c>
      <c r="C12" s="24" t="s">
        <v>28</v>
      </c>
      <c r="D12" s="10" t="s">
        <v>45</v>
      </c>
      <c r="E12" s="10" t="s">
        <v>36</v>
      </c>
      <c r="F12" s="10" t="s">
        <v>21</v>
      </c>
      <c r="G12" s="10" t="s">
        <v>22</v>
      </c>
      <c r="H12" s="10" t="s">
        <v>26</v>
      </c>
      <c r="I12" s="10" t="s">
        <v>24</v>
      </c>
      <c r="J12" s="26">
        <v>46050</v>
      </c>
      <c r="K12" s="26"/>
      <c r="L12" s="42"/>
      <c r="M12" s="10"/>
      <c r="N12" s="2"/>
      <c r="O12" s="10"/>
      <c r="P12" s="10"/>
      <c r="Q12" s="159"/>
      <c r="R12" s="10">
        <v>24</v>
      </c>
      <c r="S12" s="10"/>
    </row>
    <row r="13" spans="2:19" x14ac:dyDescent="0.25">
      <c r="B13" s="10" t="s">
        <v>46</v>
      </c>
      <c r="C13" s="24" t="s">
        <v>28</v>
      </c>
      <c r="D13" s="10" t="s">
        <v>47</v>
      </c>
      <c r="E13" s="10" t="s">
        <v>36</v>
      </c>
      <c r="F13" s="10" t="s">
        <v>21</v>
      </c>
      <c r="G13" s="10" t="s">
        <v>22</v>
      </c>
      <c r="H13" s="10" t="s">
        <v>48</v>
      </c>
      <c r="I13" s="10" t="s">
        <v>24</v>
      </c>
      <c r="J13" s="26">
        <v>36900</v>
      </c>
      <c r="K13" s="26"/>
      <c r="L13" s="42"/>
      <c r="M13" s="10"/>
      <c r="N13" s="2"/>
      <c r="O13" s="10"/>
      <c r="P13" s="10"/>
      <c r="Q13" s="159"/>
      <c r="R13" s="10">
        <v>28</v>
      </c>
      <c r="S13" s="10"/>
    </row>
    <row r="14" spans="2:19" x14ac:dyDescent="0.25">
      <c r="B14" s="10" t="s">
        <v>49</v>
      </c>
      <c r="C14" s="24" t="s">
        <v>28</v>
      </c>
      <c r="D14" s="10" t="s">
        <v>50</v>
      </c>
      <c r="E14" s="10" t="s">
        <v>25</v>
      </c>
      <c r="F14" s="10" t="s">
        <v>21</v>
      </c>
      <c r="G14" s="10" t="s">
        <v>22</v>
      </c>
      <c r="H14" s="10" t="s">
        <v>48</v>
      </c>
      <c r="I14" s="10"/>
      <c r="J14" s="26"/>
      <c r="K14" s="26"/>
      <c r="L14" s="42"/>
      <c r="M14" s="10"/>
      <c r="N14" s="2"/>
      <c r="O14" s="10"/>
      <c r="P14" s="10"/>
      <c r="Q14" s="159"/>
      <c r="R14" s="10">
        <v>64</v>
      </c>
      <c r="S14" s="10"/>
    </row>
    <row r="15" spans="2:19" x14ac:dyDescent="0.25">
      <c r="B15" s="10" t="s">
        <v>51</v>
      </c>
      <c r="C15" s="24" t="s">
        <v>28</v>
      </c>
      <c r="D15" s="10" t="s">
        <v>52</v>
      </c>
      <c r="E15" s="10" t="s">
        <v>36</v>
      </c>
      <c r="F15" s="10" t="s">
        <v>21</v>
      </c>
      <c r="G15" s="10" t="s">
        <v>22</v>
      </c>
      <c r="H15" s="10" t="s">
        <v>53</v>
      </c>
      <c r="I15" s="10" t="s">
        <v>43</v>
      </c>
      <c r="J15" s="26">
        <v>36900</v>
      </c>
      <c r="K15" s="26"/>
      <c r="L15" s="42"/>
      <c r="M15" s="10"/>
      <c r="N15" s="2"/>
      <c r="O15" s="10"/>
      <c r="P15" s="10"/>
      <c r="Q15" s="159"/>
      <c r="R15" s="10">
        <v>23</v>
      </c>
      <c r="S15" s="10"/>
    </row>
    <row r="16" spans="2:19" x14ac:dyDescent="0.25">
      <c r="B16" s="10" t="s">
        <v>54</v>
      </c>
      <c r="C16" s="24" t="s">
        <v>55</v>
      </c>
      <c r="D16" s="10" t="s">
        <v>56</v>
      </c>
      <c r="E16" s="10" t="s">
        <v>36</v>
      </c>
      <c r="F16" s="10" t="s">
        <v>21</v>
      </c>
      <c r="G16" s="10" t="s">
        <v>22</v>
      </c>
      <c r="H16" s="10" t="s">
        <v>26</v>
      </c>
      <c r="I16" s="10" t="s">
        <v>57</v>
      </c>
      <c r="J16" s="26">
        <v>39900</v>
      </c>
      <c r="K16" s="26"/>
      <c r="L16" s="42"/>
      <c r="M16" s="10"/>
      <c r="N16" s="2"/>
      <c r="O16" s="10"/>
      <c r="P16" s="10"/>
      <c r="Q16" s="159"/>
      <c r="R16" s="10">
        <v>26</v>
      </c>
      <c r="S16" s="10"/>
    </row>
    <row r="17" spans="2:19" x14ac:dyDescent="0.25">
      <c r="B17" s="10" t="s">
        <v>58</v>
      </c>
      <c r="C17" s="24" t="s">
        <v>59</v>
      </c>
      <c r="D17" s="10" t="s">
        <v>50</v>
      </c>
      <c r="E17" s="10" t="s">
        <v>20</v>
      </c>
      <c r="F17" s="10" t="s">
        <v>21</v>
      </c>
      <c r="G17" s="10" t="s">
        <v>22</v>
      </c>
      <c r="H17" s="10" t="s">
        <v>48</v>
      </c>
      <c r="I17" s="10" t="s">
        <v>60</v>
      </c>
      <c r="J17" s="26">
        <v>458000</v>
      </c>
      <c r="K17" s="26"/>
      <c r="L17" s="42"/>
      <c r="M17" s="10"/>
      <c r="N17" s="2"/>
      <c r="O17" s="10"/>
      <c r="P17" s="10"/>
      <c r="Q17" s="159"/>
      <c r="R17" s="10">
        <v>64</v>
      </c>
      <c r="S17" s="10"/>
    </row>
    <row r="18" spans="2:19" ht="18" customHeight="1" x14ac:dyDescent="0.25">
      <c r="B18" s="10" t="s">
        <v>61</v>
      </c>
      <c r="C18" s="24" t="s">
        <v>62</v>
      </c>
      <c r="D18" s="10" t="s">
        <v>63</v>
      </c>
      <c r="E18" s="10" t="s">
        <v>36</v>
      </c>
      <c r="F18" s="10" t="s">
        <v>21</v>
      </c>
      <c r="G18" s="10" t="s">
        <v>22</v>
      </c>
      <c r="H18" s="10" t="s">
        <v>48</v>
      </c>
      <c r="I18" s="10" t="s">
        <v>60</v>
      </c>
      <c r="J18" s="26">
        <v>126600</v>
      </c>
      <c r="K18" s="26"/>
      <c r="L18" s="42"/>
      <c r="M18" s="10"/>
      <c r="N18" s="2"/>
      <c r="O18" s="10"/>
      <c r="P18" s="10"/>
      <c r="Q18" s="159"/>
      <c r="R18" s="10">
        <v>25</v>
      </c>
      <c r="S18" s="10"/>
    </row>
    <row r="19" spans="2:19" x14ac:dyDescent="0.25">
      <c r="B19" s="10" t="s">
        <v>64</v>
      </c>
      <c r="C19" s="24" t="s">
        <v>62</v>
      </c>
      <c r="D19" s="10" t="s">
        <v>65</v>
      </c>
      <c r="E19" s="10" t="s">
        <v>36</v>
      </c>
      <c r="F19" s="10" t="s">
        <v>21</v>
      </c>
      <c r="G19" s="10" t="s">
        <v>22</v>
      </c>
      <c r="H19" s="10" t="s">
        <v>26</v>
      </c>
      <c r="I19" s="10" t="s">
        <v>24</v>
      </c>
      <c r="J19" s="26">
        <v>19900</v>
      </c>
      <c r="K19" s="26"/>
      <c r="L19" s="42"/>
      <c r="M19" s="10"/>
      <c r="N19" s="2"/>
      <c r="O19" s="10"/>
      <c r="P19" s="10"/>
      <c r="Q19" s="159"/>
      <c r="R19" s="10">
        <v>25</v>
      </c>
      <c r="S19" s="10"/>
    </row>
    <row r="20" spans="2:19" x14ac:dyDescent="0.25">
      <c r="B20" s="10" t="s">
        <v>66</v>
      </c>
      <c r="C20" s="24" t="s">
        <v>62</v>
      </c>
      <c r="D20" s="10" t="s">
        <v>67</v>
      </c>
      <c r="E20" s="10" t="s">
        <v>68</v>
      </c>
      <c r="F20" s="10" t="s">
        <v>21</v>
      </c>
      <c r="G20" s="10" t="s">
        <v>22</v>
      </c>
      <c r="H20" s="10" t="s">
        <v>48</v>
      </c>
      <c r="I20" s="10" t="s">
        <v>60</v>
      </c>
      <c r="J20" s="26">
        <v>27900</v>
      </c>
      <c r="K20" s="26"/>
      <c r="L20" s="42"/>
      <c r="M20" s="10"/>
      <c r="N20" s="2"/>
      <c r="O20" s="10"/>
      <c r="P20" s="10"/>
      <c r="Q20" s="159"/>
      <c r="R20" s="10">
        <v>25</v>
      </c>
      <c r="S20" s="10"/>
    </row>
    <row r="21" spans="2:19" x14ac:dyDescent="0.25">
      <c r="B21" s="10" t="s">
        <v>69</v>
      </c>
      <c r="C21" s="24" t="s">
        <v>62</v>
      </c>
      <c r="D21" s="10" t="s">
        <v>70</v>
      </c>
      <c r="E21" s="10" t="s">
        <v>68</v>
      </c>
      <c r="F21" s="10" t="s">
        <v>21</v>
      </c>
      <c r="G21" s="10" t="s">
        <v>22</v>
      </c>
      <c r="H21" s="10" t="s">
        <v>26</v>
      </c>
      <c r="I21" s="10" t="s">
        <v>71</v>
      </c>
      <c r="J21" s="26">
        <v>27900</v>
      </c>
      <c r="K21" s="26"/>
      <c r="L21" s="42"/>
      <c r="M21" s="10"/>
      <c r="N21" s="2"/>
      <c r="O21" s="10"/>
      <c r="P21" s="10"/>
      <c r="Q21" s="159"/>
      <c r="R21" s="10">
        <v>25</v>
      </c>
      <c r="S21" s="10"/>
    </row>
    <row r="22" spans="2:19" x14ac:dyDescent="0.25">
      <c r="B22" s="10" t="s">
        <v>72</v>
      </c>
      <c r="C22" s="24" t="s">
        <v>62</v>
      </c>
      <c r="D22" s="10" t="s">
        <v>73</v>
      </c>
      <c r="E22" s="10" t="s">
        <v>68</v>
      </c>
      <c r="F22" s="10" t="s">
        <v>21</v>
      </c>
      <c r="G22" s="10" t="s">
        <v>22</v>
      </c>
      <c r="H22" s="10" t="s">
        <v>30</v>
      </c>
      <c r="I22" s="10" t="s">
        <v>24</v>
      </c>
      <c r="J22" s="26">
        <v>32490</v>
      </c>
      <c r="K22" s="26"/>
      <c r="L22" s="42"/>
      <c r="M22" s="10"/>
      <c r="N22" s="2"/>
      <c r="O22" s="10"/>
      <c r="P22" s="10"/>
      <c r="Q22" s="159"/>
      <c r="R22" s="10">
        <v>32</v>
      </c>
      <c r="S22" s="10"/>
    </row>
    <row r="23" spans="2:19" x14ac:dyDescent="0.25">
      <c r="B23" s="10" t="s">
        <v>74</v>
      </c>
      <c r="C23" s="24" t="s">
        <v>62</v>
      </c>
      <c r="D23" s="10" t="s">
        <v>75</v>
      </c>
      <c r="E23" s="10" t="s">
        <v>68</v>
      </c>
      <c r="F23" s="10" t="s">
        <v>21</v>
      </c>
      <c r="G23" s="10" t="s">
        <v>22</v>
      </c>
      <c r="H23" s="10" t="s">
        <v>26</v>
      </c>
      <c r="I23" s="10" t="s">
        <v>24</v>
      </c>
      <c r="J23" s="26">
        <v>27900</v>
      </c>
      <c r="K23" s="26"/>
      <c r="L23" s="42"/>
      <c r="M23" s="10"/>
      <c r="N23" s="2"/>
      <c r="O23" s="10"/>
      <c r="P23" s="10"/>
      <c r="Q23" s="159"/>
      <c r="R23" s="10">
        <v>25</v>
      </c>
      <c r="S23" s="10"/>
    </row>
    <row r="24" spans="2:19" ht="45" x14ac:dyDescent="0.25">
      <c r="B24" s="10" t="s">
        <v>76</v>
      </c>
      <c r="C24" s="24" t="s">
        <v>62</v>
      </c>
      <c r="D24" s="10" t="s">
        <v>77</v>
      </c>
      <c r="E24" s="10" t="s">
        <v>25</v>
      </c>
      <c r="F24" s="10" t="s">
        <v>21</v>
      </c>
      <c r="G24" s="10" t="s">
        <v>22</v>
      </c>
      <c r="H24" s="10" t="s">
        <v>78</v>
      </c>
      <c r="I24" s="10" t="s">
        <v>24</v>
      </c>
      <c r="J24" s="26">
        <v>44390</v>
      </c>
      <c r="K24" s="26"/>
      <c r="L24" s="42"/>
      <c r="M24" s="10"/>
      <c r="N24" s="2"/>
      <c r="O24" s="10"/>
      <c r="P24" s="10"/>
      <c r="Q24" s="159"/>
      <c r="R24" s="10">
        <v>25</v>
      </c>
      <c r="S24" s="10"/>
    </row>
    <row r="25" spans="2:19" x14ac:dyDescent="0.25">
      <c r="B25" s="10" t="s">
        <v>79</v>
      </c>
      <c r="C25" s="24" t="s">
        <v>62</v>
      </c>
      <c r="D25" s="10" t="s">
        <v>80</v>
      </c>
      <c r="E25" s="10" t="s">
        <v>81</v>
      </c>
      <c r="F25" s="10" t="s">
        <v>21</v>
      </c>
      <c r="G25" s="10" t="s">
        <v>22</v>
      </c>
      <c r="H25" s="10" t="s">
        <v>26</v>
      </c>
      <c r="I25" s="10" t="s">
        <v>31</v>
      </c>
      <c r="J25" s="26">
        <v>55800</v>
      </c>
      <c r="K25" s="26"/>
      <c r="L25" s="42"/>
      <c r="M25" s="10"/>
      <c r="N25" s="2"/>
      <c r="O25" s="10"/>
      <c r="P25" s="10"/>
      <c r="Q25" s="159"/>
      <c r="R25" s="10">
        <v>25</v>
      </c>
      <c r="S25" s="10"/>
    </row>
    <row r="26" spans="2:19" x14ac:dyDescent="0.25">
      <c r="B26" s="10" t="s">
        <v>82</v>
      </c>
      <c r="C26" s="24" t="s">
        <v>62</v>
      </c>
      <c r="D26" s="10" t="s">
        <v>83</v>
      </c>
      <c r="E26" s="10" t="s">
        <v>68</v>
      </c>
      <c r="F26" s="10" t="s">
        <v>21</v>
      </c>
      <c r="G26" s="10" t="s">
        <v>22</v>
      </c>
      <c r="H26" s="10" t="s">
        <v>84</v>
      </c>
      <c r="I26" s="10" t="s">
        <v>57</v>
      </c>
      <c r="J26" s="26">
        <v>30900</v>
      </c>
      <c r="K26" s="26"/>
      <c r="L26" s="42"/>
      <c r="M26" s="10"/>
      <c r="N26" s="2"/>
      <c r="O26" s="10"/>
      <c r="P26" s="10"/>
      <c r="Q26" s="160"/>
      <c r="R26" s="6">
        <v>27</v>
      </c>
      <c r="S26" s="10"/>
    </row>
    <row r="27" spans="2:19" x14ac:dyDescent="0.25">
      <c r="B27" s="10" t="s">
        <v>85</v>
      </c>
      <c r="C27" s="24" t="s">
        <v>86</v>
      </c>
      <c r="D27" s="10" t="s">
        <v>87</v>
      </c>
      <c r="E27" s="10" t="s">
        <v>68</v>
      </c>
      <c r="F27" s="10" t="s">
        <v>21</v>
      </c>
      <c r="G27" s="10" t="s">
        <v>22</v>
      </c>
      <c r="H27" s="10" t="s">
        <v>53</v>
      </c>
      <c r="I27" s="10" t="s">
        <v>24</v>
      </c>
      <c r="J27" s="26">
        <f>27900+4590</f>
        <v>32490</v>
      </c>
      <c r="K27" s="26"/>
      <c r="L27" s="42"/>
      <c r="M27" s="10"/>
      <c r="N27" s="2"/>
      <c r="O27" s="10"/>
      <c r="R27" s="4">
        <v>25</v>
      </c>
      <c r="S27" s="10"/>
    </row>
    <row r="28" spans="2:19" x14ac:dyDescent="0.25">
      <c r="B28" s="10" t="s">
        <v>88</v>
      </c>
      <c r="C28" s="24" t="s">
        <v>86</v>
      </c>
      <c r="D28" s="2" t="s">
        <v>89</v>
      </c>
      <c r="E28" s="10" t="s">
        <v>25</v>
      </c>
      <c r="F28" s="10" t="s">
        <v>21</v>
      </c>
      <c r="G28" s="10" t="s">
        <v>22</v>
      </c>
      <c r="H28" s="10" t="s">
        <v>48</v>
      </c>
      <c r="I28" s="10" t="s">
        <v>24</v>
      </c>
      <c r="J28" s="26">
        <v>28400</v>
      </c>
      <c r="K28" s="26"/>
      <c r="L28" s="42"/>
      <c r="M28" s="10"/>
      <c r="N28" s="2"/>
      <c r="O28" s="10"/>
      <c r="R28" s="4">
        <v>28</v>
      </c>
      <c r="S28" s="10"/>
    </row>
    <row r="29" spans="2:19" x14ac:dyDescent="0.25">
      <c r="B29" s="10" t="s">
        <v>90</v>
      </c>
      <c r="C29" s="24" t="s">
        <v>86</v>
      </c>
      <c r="D29" s="10" t="s">
        <v>91</v>
      </c>
      <c r="E29" s="10" t="s">
        <v>92</v>
      </c>
      <c r="F29" s="10" t="s">
        <v>21</v>
      </c>
      <c r="G29" s="10" t="s">
        <v>22</v>
      </c>
      <c r="H29" s="10" t="s">
        <v>26</v>
      </c>
      <c r="I29" s="10" t="s">
        <v>24</v>
      </c>
      <c r="J29" s="26">
        <v>61950</v>
      </c>
      <c r="K29" s="26"/>
      <c r="L29" s="42"/>
      <c r="M29" s="10"/>
      <c r="N29" s="2"/>
      <c r="O29" s="10"/>
      <c r="R29" s="4">
        <v>27</v>
      </c>
      <c r="S29" s="10"/>
    </row>
    <row r="30" spans="2:19" x14ac:dyDescent="0.25">
      <c r="B30" s="10" t="s">
        <v>93</v>
      </c>
      <c r="C30" s="24">
        <v>44805</v>
      </c>
      <c r="D30" s="10" t="s">
        <v>94</v>
      </c>
      <c r="E30" s="10" t="s">
        <v>25</v>
      </c>
      <c r="F30" s="10" t="s">
        <v>21</v>
      </c>
      <c r="G30" s="10" t="s">
        <v>22</v>
      </c>
      <c r="H30" s="10" t="s">
        <v>95</v>
      </c>
      <c r="I30" s="10" t="s">
        <v>43</v>
      </c>
      <c r="J30" s="26">
        <v>19900</v>
      </c>
      <c r="K30" s="26"/>
      <c r="L30" s="42"/>
      <c r="M30" s="10"/>
      <c r="N30" s="2"/>
      <c r="O30" s="10"/>
      <c r="R30" s="4">
        <v>24</v>
      </c>
      <c r="S30" s="10"/>
    </row>
    <row r="31" spans="2:19" x14ac:dyDescent="0.25">
      <c r="B31" s="10" t="s">
        <v>96</v>
      </c>
      <c r="C31" s="24">
        <v>44805</v>
      </c>
      <c r="D31" s="10" t="s">
        <v>97</v>
      </c>
      <c r="E31" s="10" t="s">
        <v>92</v>
      </c>
      <c r="F31" s="10" t="s">
        <v>21</v>
      </c>
      <c r="G31" s="10" t="s">
        <v>22</v>
      </c>
      <c r="H31" s="10" t="s">
        <v>95</v>
      </c>
      <c r="I31" s="10" t="s">
        <v>71</v>
      </c>
      <c r="J31" s="26">
        <v>50000</v>
      </c>
      <c r="K31" s="26"/>
      <c r="L31" s="42"/>
      <c r="M31" s="10"/>
      <c r="N31" s="2"/>
      <c r="O31" s="10"/>
      <c r="R31" s="4">
        <v>26</v>
      </c>
      <c r="S31" s="10"/>
    </row>
    <row r="32" spans="2:19" x14ac:dyDescent="0.25">
      <c r="B32" s="10" t="s">
        <v>98</v>
      </c>
      <c r="C32" s="24">
        <v>44805</v>
      </c>
      <c r="D32" s="10" t="s">
        <v>99</v>
      </c>
      <c r="E32" s="10" t="s">
        <v>68</v>
      </c>
      <c r="F32" s="10" t="s">
        <v>21</v>
      </c>
      <c r="G32" s="10" t="s">
        <v>22</v>
      </c>
      <c r="H32" s="10" t="s">
        <v>42</v>
      </c>
      <c r="I32" s="10" t="s">
        <v>24</v>
      </c>
      <c r="J32" s="26">
        <v>27900</v>
      </c>
      <c r="K32" s="26"/>
      <c r="L32" s="42"/>
      <c r="M32" s="10"/>
      <c r="N32" s="2"/>
      <c r="O32" s="10"/>
      <c r="R32" s="4">
        <v>25</v>
      </c>
      <c r="S32" s="10"/>
    </row>
    <row r="33" spans="2:19" x14ac:dyDescent="0.25">
      <c r="B33" s="10" t="s">
        <v>100</v>
      </c>
      <c r="C33" s="24">
        <v>44570</v>
      </c>
      <c r="D33" s="10" t="s">
        <v>101</v>
      </c>
      <c r="E33" s="10" t="s">
        <v>102</v>
      </c>
      <c r="F33" s="10" t="s">
        <v>21</v>
      </c>
      <c r="G33" s="10" t="s">
        <v>22</v>
      </c>
      <c r="H33" s="10" t="s">
        <v>26</v>
      </c>
      <c r="I33" s="10" t="s">
        <v>31</v>
      </c>
      <c r="J33" s="26">
        <v>0</v>
      </c>
      <c r="K33" s="26"/>
      <c r="L33" s="42"/>
      <c r="M33" s="10"/>
      <c r="N33" s="2"/>
      <c r="O33" s="10"/>
      <c r="R33" s="4">
        <v>50</v>
      </c>
      <c r="S33" s="10"/>
    </row>
    <row r="34" spans="2:19" x14ac:dyDescent="0.25">
      <c r="B34" s="10" t="s">
        <v>103</v>
      </c>
      <c r="C34" s="24">
        <v>44570</v>
      </c>
      <c r="D34" s="10" t="s">
        <v>87</v>
      </c>
      <c r="E34" s="10" t="s">
        <v>104</v>
      </c>
      <c r="F34" s="10" t="s">
        <v>21</v>
      </c>
      <c r="G34" s="10" t="s">
        <v>22</v>
      </c>
      <c r="H34" s="10" t="s">
        <v>26</v>
      </c>
      <c r="I34" s="10" t="s">
        <v>24</v>
      </c>
      <c r="J34" s="26">
        <v>48900</v>
      </c>
      <c r="K34" s="26"/>
      <c r="L34" s="42"/>
      <c r="M34" s="10"/>
      <c r="N34" s="2"/>
      <c r="O34" s="10"/>
      <c r="R34" s="4">
        <v>25</v>
      </c>
      <c r="S34" s="10"/>
    </row>
    <row r="35" spans="2:19" x14ac:dyDescent="0.25">
      <c r="B35" s="10" t="s">
        <v>105</v>
      </c>
      <c r="C35" s="24">
        <v>44806</v>
      </c>
      <c r="D35" s="10" t="s">
        <v>106</v>
      </c>
      <c r="E35" s="10" t="s">
        <v>68</v>
      </c>
      <c r="F35" s="10" t="s">
        <v>21</v>
      </c>
      <c r="G35" s="10" t="s">
        <v>22</v>
      </c>
      <c r="H35" s="10" t="s">
        <v>53</v>
      </c>
      <c r="I35" s="10" t="s">
        <v>31</v>
      </c>
      <c r="J35" s="26">
        <v>28000</v>
      </c>
      <c r="K35" s="26"/>
      <c r="L35" s="42"/>
      <c r="M35" s="10"/>
      <c r="N35" s="2"/>
      <c r="O35" s="10"/>
      <c r="R35" s="4">
        <v>26</v>
      </c>
      <c r="S35" s="10"/>
    </row>
    <row r="36" spans="2:19" x14ac:dyDescent="0.25">
      <c r="B36" s="10" t="s">
        <v>107</v>
      </c>
      <c r="C36" s="24">
        <v>44807</v>
      </c>
      <c r="D36" s="10" t="s">
        <v>108</v>
      </c>
      <c r="E36" s="10" t="s">
        <v>109</v>
      </c>
      <c r="F36" s="10" t="s">
        <v>21</v>
      </c>
      <c r="G36" s="10" t="s">
        <v>22</v>
      </c>
      <c r="H36" s="10" t="s">
        <v>42</v>
      </c>
      <c r="I36" s="10" t="s">
        <v>71</v>
      </c>
      <c r="J36" s="26">
        <v>58200</v>
      </c>
      <c r="K36" s="26"/>
      <c r="L36" s="42"/>
      <c r="M36" s="10"/>
      <c r="N36" s="2"/>
      <c r="O36" s="10"/>
      <c r="R36" s="4">
        <v>26</v>
      </c>
      <c r="S36" s="10"/>
    </row>
    <row r="37" spans="2:19" x14ac:dyDescent="0.25">
      <c r="B37" s="10" t="s">
        <v>110</v>
      </c>
      <c r="C37" s="24">
        <v>44807</v>
      </c>
      <c r="D37" s="10" t="s">
        <v>111</v>
      </c>
      <c r="E37" s="10" t="s">
        <v>25</v>
      </c>
      <c r="F37" s="10" t="s">
        <v>21</v>
      </c>
      <c r="G37" s="10" t="s">
        <v>22</v>
      </c>
      <c r="H37" s="10" t="s">
        <v>26</v>
      </c>
      <c r="I37" s="10" t="s">
        <v>71</v>
      </c>
      <c r="J37" s="26">
        <v>19900</v>
      </c>
      <c r="K37" s="26"/>
      <c r="L37" s="42"/>
      <c r="M37" s="10"/>
      <c r="N37" s="2"/>
      <c r="O37" s="10"/>
      <c r="R37" s="4">
        <v>25</v>
      </c>
      <c r="S37" s="10"/>
    </row>
    <row r="38" spans="2:19" x14ac:dyDescent="0.25">
      <c r="B38" s="10" t="s">
        <v>112</v>
      </c>
      <c r="C38" s="24">
        <v>44808</v>
      </c>
      <c r="D38" s="10" t="s">
        <v>63</v>
      </c>
      <c r="E38" s="10" t="s">
        <v>113</v>
      </c>
      <c r="F38" s="10" t="s">
        <v>21</v>
      </c>
      <c r="G38" s="10" t="s">
        <v>22</v>
      </c>
      <c r="H38" s="10" t="s">
        <v>114</v>
      </c>
      <c r="I38" s="10"/>
      <c r="J38" s="26"/>
      <c r="K38" s="26"/>
      <c r="L38" s="42"/>
      <c r="M38" s="10"/>
      <c r="N38" s="2"/>
      <c r="O38" s="10"/>
      <c r="R38" s="4">
        <v>25</v>
      </c>
      <c r="S38" s="10"/>
    </row>
    <row r="39" spans="2:19" x14ac:dyDescent="0.25">
      <c r="B39" s="10" t="s">
        <v>115</v>
      </c>
      <c r="C39" s="24">
        <v>44808</v>
      </c>
      <c r="D39" s="10" t="s">
        <v>116</v>
      </c>
      <c r="E39" s="10" t="s">
        <v>117</v>
      </c>
      <c r="F39" s="10" t="s">
        <v>21</v>
      </c>
      <c r="G39" s="10" t="s">
        <v>22</v>
      </c>
      <c r="H39" s="10" t="s">
        <v>48</v>
      </c>
      <c r="I39" s="10" t="s">
        <v>24</v>
      </c>
      <c r="J39" s="26">
        <v>65800</v>
      </c>
      <c r="K39" s="26"/>
      <c r="L39" s="42"/>
      <c r="M39" s="10"/>
      <c r="N39" s="2"/>
      <c r="O39" s="10"/>
      <c r="R39" s="4">
        <v>28</v>
      </c>
      <c r="S39" s="10"/>
    </row>
    <row r="40" spans="2:19" x14ac:dyDescent="0.25">
      <c r="B40" s="10" t="s">
        <v>118</v>
      </c>
      <c r="C40" s="24">
        <v>44808</v>
      </c>
      <c r="D40" s="10" t="s">
        <v>19</v>
      </c>
      <c r="E40" s="10" t="s">
        <v>102</v>
      </c>
      <c r="F40" s="10" t="s">
        <v>21</v>
      </c>
      <c r="G40" s="10" t="s">
        <v>22</v>
      </c>
      <c r="H40" s="10" t="s">
        <v>26</v>
      </c>
      <c r="I40" s="10" t="s">
        <v>24</v>
      </c>
      <c r="J40" s="26">
        <v>24900</v>
      </c>
      <c r="K40" s="26"/>
      <c r="L40" s="42"/>
      <c r="M40" s="10"/>
      <c r="N40" s="2"/>
      <c r="O40" s="10"/>
      <c r="R40" s="4">
        <v>23</v>
      </c>
      <c r="S40" s="10"/>
    </row>
    <row r="41" spans="2:19" x14ac:dyDescent="0.25">
      <c r="B41" s="10" t="s">
        <v>119</v>
      </c>
      <c r="C41" s="24">
        <v>44809</v>
      </c>
      <c r="D41" s="10" t="s">
        <v>120</v>
      </c>
      <c r="E41" s="10" t="s">
        <v>102</v>
      </c>
      <c r="F41" s="10" t="s">
        <v>21</v>
      </c>
      <c r="G41" s="10" t="s">
        <v>22</v>
      </c>
      <c r="H41" s="10" t="s">
        <v>121</v>
      </c>
      <c r="I41" s="10"/>
      <c r="J41" s="26"/>
      <c r="K41" s="26"/>
      <c r="L41" s="42"/>
      <c r="M41" s="10"/>
      <c r="N41" s="2"/>
      <c r="O41" s="10"/>
      <c r="R41" s="4">
        <v>50</v>
      </c>
      <c r="S41" s="10"/>
    </row>
    <row r="42" spans="2:19" x14ac:dyDescent="0.25">
      <c r="B42" s="10" t="s">
        <v>122</v>
      </c>
      <c r="C42" s="24">
        <v>44809</v>
      </c>
      <c r="D42" s="10" t="s">
        <v>123</v>
      </c>
      <c r="E42" s="10" t="s">
        <v>102</v>
      </c>
      <c r="F42" s="10" t="s">
        <v>21</v>
      </c>
      <c r="G42" s="10" t="s">
        <v>22</v>
      </c>
      <c r="H42" s="10" t="s">
        <v>121</v>
      </c>
      <c r="I42" s="10"/>
      <c r="J42" s="26"/>
      <c r="K42" s="26"/>
      <c r="L42" s="42"/>
      <c r="M42" s="10"/>
      <c r="N42" s="2"/>
      <c r="O42" s="10"/>
      <c r="R42" s="4">
        <v>40</v>
      </c>
      <c r="S42" s="10"/>
    </row>
    <row r="43" spans="2:19" x14ac:dyDescent="0.25">
      <c r="B43" s="10" t="s">
        <v>124</v>
      </c>
      <c r="C43" s="24">
        <v>44809</v>
      </c>
      <c r="D43" s="10" t="s">
        <v>125</v>
      </c>
      <c r="E43" s="10" t="s">
        <v>102</v>
      </c>
      <c r="F43" s="10" t="s">
        <v>21</v>
      </c>
      <c r="G43" s="10" t="s">
        <v>22</v>
      </c>
      <c r="H43" s="10" t="s">
        <v>126</v>
      </c>
      <c r="I43" s="10"/>
      <c r="J43" s="26"/>
      <c r="K43" s="26"/>
      <c r="L43" s="42"/>
      <c r="M43" s="10"/>
      <c r="N43" s="2"/>
      <c r="O43" s="10"/>
      <c r="R43" s="4">
        <v>60</v>
      </c>
      <c r="S43" s="10"/>
    </row>
    <row r="44" spans="2:19" x14ac:dyDescent="0.25">
      <c r="B44" s="10" t="s">
        <v>127</v>
      </c>
      <c r="C44" s="24">
        <v>44809</v>
      </c>
      <c r="D44" s="10" t="s">
        <v>128</v>
      </c>
      <c r="E44" s="10" t="s">
        <v>102</v>
      </c>
      <c r="F44" s="10" t="s">
        <v>21</v>
      </c>
      <c r="G44" s="10" t="s">
        <v>22</v>
      </c>
      <c r="H44" s="10" t="s">
        <v>53</v>
      </c>
      <c r="I44" s="10"/>
      <c r="J44" s="26"/>
      <c r="K44" s="26"/>
      <c r="L44" s="42"/>
      <c r="M44" s="10"/>
      <c r="N44" s="2"/>
      <c r="O44" s="10"/>
      <c r="S44" s="10"/>
    </row>
    <row r="45" spans="2:19" x14ac:dyDescent="0.25">
      <c r="B45" s="10" t="s">
        <v>129</v>
      </c>
      <c r="C45" s="24">
        <v>44809</v>
      </c>
      <c r="D45" s="10" t="s">
        <v>130</v>
      </c>
      <c r="E45" s="10" t="s">
        <v>102</v>
      </c>
      <c r="F45" s="10" t="s">
        <v>21</v>
      </c>
      <c r="G45" s="10" t="s">
        <v>22</v>
      </c>
      <c r="H45" s="10" t="s">
        <v>53</v>
      </c>
      <c r="I45" s="10"/>
      <c r="J45" s="26"/>
      <c r="K45" s="26"/>
      <c r="L45" s="42"/>
      <c r="M45" s="10"/>
      <c r="N45" s="2"/>
      <c r="O45" s="10"/>
      <c r="S45" s="10"/>
    </row>
    <row r="46" spans="2:19" x14ac:dyDescent="0.25">
      <c r="B46" s="25" t="s">
        <v>131</v>
      </c>
      <c r="C46" s="9">
        <v>44809</v>
      </c>
      <c r="D46" s="25" t="s">
        <v>132</v>
      </c>
      <c r="E46" s="25" t="s">
        <v>102</v>
      </c>
      <c r="F46" s="25" t="s">
        <v>21</v>
      </c>
      <c r="G46" s="25" t="s">
        <v>22</v>
      </c>
      <c r="H46" s="25" t="s">
        <v>121</v>
      </c>
      <c r="I46" s="25"/>
      <c r="J46" s="27"/>
      <c r="K46" s="27"/>
      <c r="L46" s="40"/>
      <c r="M46" s="25"/>
      <c r="N46" s="11"/>
      <c r="O46" s="25"/>
      <c r="R46" s="4">
        <v>55</v>
      </c>
      <c r="S46" s="10"/>
    </row>
    <row r="47" spans="2:19" x14ac:dyDescent="0.25">
      <c r="B47" s="10" t="s">
        <v>133</v>
      </c>
      <c r="C47" s="24">
        <v>44809</v>
      </c>
      <c r="D47" s="10" t="s">
        <v>134</v>
      </c>
      <c r="E47" s="10" t="s">
        <v>102</v>
      </c>
      <c r="F47" s="10" t="s">
        <v>21</v>
      </c>
      <c r="G47" s="10" t="s">
        <v>22</v>
      </c>
      <c r="H47" s="10" t="s">
        <v>121</v>
      </c>
      <c r="I47" s="10"/>
      <c r="J47" s="26"/>
      <c r="K47" s="26"/>
      <c r="L47" s="42"/>
      <c r="M47" s="10"/>
      <c r="N47" s="2"/>
      <c r="O47" s="10"/>
      <c r="P47" s="10"/>
      <c r="Q47" s="159"/>
      <c r="R47" s="10"/>
      <c r="S47" s="10"/>
    </row>
    <row r="48" spans="2:19" x14ac:dyDescent="0.25">
      <c r="B48" s="10" t="s">
        <v>135</v>
      </c>
      <c r="C48" s="24">
        <v>44809</v>
      </c>
      <c r="D48" s="10" t="s">
        <v>136</v>
      </c>
      <c r="E48" s="10" t="s">
        <v>102</v>
      </c>
      <c r="F48" s="10" t="s">
        <v>21</v>
      </c>
      <c r="G48" s="10" t="s">
        <v>22</v>
      </c>
      <c r="H48" s="10" t="s">
        <v>121</v>
      </c>
      <c r="I48" s="10"/>
      <c r="J48" s="26"/>
      <c r="K48" s="26"/>
      <c r="L48" s="42"/>
      <c r="M48" s="10"/>
      <c r="N48" s="2"/>
      <c r="O48" s="10"/>
      <c r="P48" s="10"/>
      <c r="Q48" s="159"/>
      <c r="R48" s="10"/>
      <c r="S48" s="10"/>
    </row>
    <row r="49" spans="2:28" x14ac:dyDescent="0.25">
      <c r="B49" s="10" t="s">
        <v>137</v>
      </c>
      <c r="C49" s="24">
        <v>44809</v>
      </c>
      <c r="D49" s="10" t="s">
        <v>138</v>
      </c>
      <c r="E49" s="10" t="s">
        <v>102</v>
      </c>
      <c r="F49" s="10" t="s">
        <v>21</v>
      </c>
      <c r="G49" s="10" t="s">
        <v>22</v>
      </c>
      <c r="H49" s="10" t="s">
        <v>42</v>
      </c>
      <c r="I49" s="10"/>
      <c r="J49" s="26"/>
      <c r="K49" s="26"/>
      <c r="L49" s="42"/>
      <c r="M49" s="10"/>
      <c r="N49" s="2"/>
      <c r="O49" s="10"/>
      <c r="P49" s="10"/>
      <c r="Q49" s="159"/>
      <c r="R49" s="10"/>
      <c r="S49" s="10"/>
    </row>
    <row r="50" spans="2:28" x14ac:dyDescent="0.25">
      <c r="B50" s="10" t="s">
        <v>139</v>
      </c>
      <c r="C50" s="24">
        <v>44809</v>
      </c>
      <c r="D50" s="10" t="s">
        <v>50</v>
      </c>
      <c r="E50" s="10" t="s">
        <v>140</v>
      </c>
      <c r="F50" s="10" t="s">
        <v>21</v>
      </c>
      <c r="G50" s="10" t="s">
        <v>22</v>
      </c>
      <c r="H50" s="10" t="s">
        <v>42</v>
      </c>
      <c r="I50" s="10"/>
      <c r="J50" s="26"/>
      <c r="K50" s="26"/>
      <c r="L50" s="42"/>
      <c r="M50" s="10"/>
      <c r="N50" s="2"/>
      <c r="O50" s="10"/>
      <c r="P50" s="10"/>
      <c r="Q50" s="159"/>
      <c r="R50" s="10">
        <v>65</v>
      </c>
      <c r="S50" s="10"/>
    </row>
    <row r="51" spans="2:28" x14ac:dyDescent="0.25">
      <c r="B51" s="10" t="s">
        <v>141</v>
      </c>
      <c r="C51" s="24">
        <v>44809</v>
      </c>
      <c r="D51" s="10" t="s">
        <v>142</v>
      </c>
      <c r="E51" s="10" t="s">
        <v>68</v>
      </c>
      <c r="F51" s="10" t="s">
        <v>21</v>
      </c>
      <c r="G51" s="10" t="s">
        <v>22</v>
      </c>
      <c r="H51" s="10" t="s">
        <v>143</v>
      </c>
      <c r="I51" s="10" t="s">
        <v>60</v>
      </c>
      <c r="J51" s="26">
        <v>27900</v>
      </c>
      <c r="K51" s="26"/>
      <c r="L51" s="42"/>
      <c r="M51" s="10"/>
      <c r="N51" s="2"/>
      <c r="O51" s="10"/>
      <c r="P51" s="10"/>
      <c r="Q51" s="159"/>
      <c r="R51" s="10">
        <v>25</v>
      </c>
      <c r="S51" s="10"/>
    </row>
    <row r="52" spans="2:28" x14ac:dyDescent="0.25">
      <c r="B52" s="10" t="s">
        <v>144</v>
      </c>
      <c r="C52" s="24">
        <v>44809</v>
      </c>
      <c r="D52" s="10" t="s">
        <v>145</v>
      </c>
      <c r="E52" s="10" t="s">
        <v>25</v>
      </c>
      <c r="F52" s="10" t="s">
        <v>21</v>
      </c>
      <c r="G52" s="10" t="s">
        <v>22</v>
      </c>
      <c r="H52" s="10" t="s">
        <v>143</v>
      </c>
      <c r="I52" s="10" t="s">
        <v>24</v>
      </c>
      <c r="J52" s="26">
        <v>27400</v>
      </c>
      <c r="K52" s="26"/>
      <c r="L52" s="42"/>
      <c r="M52" s="10"/>
      <c r="N52" s="2"/>
      <c r="O52" s="10"/>
      <c r="P52" s="10"/>
      <c r="Q52" s="159"/>
      <c r="R52" s="10">
        <v>26</v>
      </c>
      <c r="S52" s="10"/>
    </row>
    <row r="53" spans="2:28" x14ac:dyDescent="0.25">
      <c r="B53" s="10" t="s">
        <v>146</v>
      </c>
      <c r="C53" s="24">
        <v>44810</v>
      </c>
      <c r="D53" s="10" t="s">
        <v>147</v>
      </c>
      <c r="E53" s="10" t="s">
        <v>36</v>
      </c>
      <c r="F53" s="10" t="s">
        <v>21</v>
      </c>
      <c r="G53" s="10" t="s">
        <v>22</v>
      </c>
      <c r="H53" s="10" t="s">
        <v>148</v>
      </c>
      <c r="I53" s="10" t="s">
        <v>24</v>
      </c>
      <c r="J53" s="26">
        <v>41900</v>
      </c>
      <c r="K53" s="26"/>
      <c r="L53" s="42"/>
      <c r="M53" s="10"/>
      <c r="N53" s="2"/>
      <c r="O53" s="10"/>
      <c r="P53" s="10"/>
      <c r="Q53" s="159"/>
      <c r="R53" s="10">
        <v>35</v>
      </c>
      <c r="S53" s="10"/>
    </row>
    <row r="54" spans="2:28" x14ac:dyDescent="0.25">
      <c r="B54" s="10" t="s">
        <v>149</v>
      </c>
      <c r="C54" s="24">
        <v>44810</v>
      </c>
      <c r="D54" s="10" t="s">
        <v>150</v>
      </c>
      <c r="E54" s="10" t="s">
        <v>102</v>
      </c>
      <c r="F54" s="10" t="s">
        <v>21</v>
      </c>
      <c r="G54" s="10" t="s">
        <v>22</v>
      </c>
      <c r="H54" s="10" t="s">
        <v>95</v>
      </c>
      <c r="I54" s="10"/>
      <c r="J54" s="26"/>
      <c r="K54" s="26"/>
      <c r="L54" s="42"/>
      <c r="M54" s="10"/>
      <c r="N54" s="2"/>
      <c r="O54" s="10"/>
      <c r="P54" s="10"/>
      <c r="Q54" s="159"/>
      <c r="R54" s="10">
        <v>27</v>
      </c>
      <c r="S54" s="10"/>
    </row>
    <row r="55" spans="2:28" x14ac:dyDescent="0.25">
      <c r="B55" s="10" t="s">
        <v>151</v>
      </c>
      <c r="C55" s="24">
        <v>44810</v>
      </c>
      <c r="D55" s="10" t="s">
        <v>63</v>
      </c>
      <c r="E55" s="10" t="s">
        <v>68</v>
      </c>
      <c r="F55" s="10" t="s">
        <v>21</v>
      </c>
      <c r="G55" s="10" t="s">
        <v>22</v>
      </c>
      <c r="H55" s="10" t="s">
        <v>143</v>
      </c>
      <c r="I55" s="10"/>
      <c r="J55" s="26"/>
      <c r="K55" s="26"/>
      <c r="L55" s="42"/>
      <c r="M55" s="10"/>
      <c r="N55" s="2"/>
      <c r="O55" s="10"/>
      <c r="P55" s="10"/>
      <c r="Q55" s="159"/>
      <c r="R55" s="10">
        <v>25</v>
      </c>
      <c r="S55" s="10"/>
    </row>
    <row r="56" spans="2:28" x14ac:dyDescent="0.25">
      <c r="B56" s="10" t="s">
        <v>152</v>
      </c>
      <c r="C56" s="24">
        <v>44811</v>
      </c>
      <c r="D56" s="10" t="s">
        <v>153</v>
      </c>
      <c r="E56" s="10" t="s">
        <v>154</v>
      </c>
      <c r="F56" s="10" t="s">
        <v>21</v>
      </c>
      <c r="G56" s="10" t="s">
        <v>22</v>
      </c>
      <c r="H56" s="10" t="s">
        <v>42</v>
      </c>
      <c r="I56" s="10" t="s">
        <v>60</v>
      </c>
      <c r="J56" s="26">
        <v>62800</v>
      </c>
      <c r="K56" s="26"/>
      <c r="L56" s="42"/>
      <c r="M56" s="10"/>
      <c r="N56" s="2"/>
      <c r="O56" s="10"/>
      <c r="P56" s="10"/>
      <c r="Q56" s="159"/>
      <c r="R56" s="10">
        <v>25</v>
      </c>
      <c r="S56" s="10"/>
    </row>
    <row r="57" spans="2:28" ht="15.75" x14ac:dyDescent="0.25">
      <c r="B57" s="10" t="s">
        <v>155</v>
      </c>
      <c r="C57" s="24">
        <v>44811</v>
      </c>
      <c r="D57" s="10" t="s">
        <v>156</v>
      </c>
      <c r="E57" s="10" t="s">
        <v>154</v>
      </c>
      <c r="F57" s="10" t="s">
        <v>21</v>
      </c>
      <c r="G57" s="10" t="s">
        <v>22</v>
      </c>
      <c r="H57" s="10" t="s">
        <v>42</v>
      </c>
      <c r="I57" s="10" t="s">
        <v>43</v>
      </c>
      <c r="J57" s="26">
        <v>45000</v>
      </c>
      <c r="K57" s="26"/>
      <c r="L57" s="42"/>
      <c r="M57" s="10"/>
      <c r="N57" s="2"/>
      <c r="O57" s="10"/>
      <c r="P57" s="10"/>
      <c r="Q57" s="159"/>
      <c r="R57" s="10">
        <v>38</v>
      </c>
      <c r="S57" s="10"/>
      <c r="W57"/>
      <c r="Y57" s="3" t="s">
        <v>157</v>
      </c>
      <c r="Z57" s="3" t="s">
        <v>158</v>
      </c>
      <c r="AA57" s="3" t="s">
        <v>159</v>
      </c>
      <c r="AB57" s="3" t="s">
        <v>158</v>
      </c>
    </row>
    <row r="58" spans="2:28" ht="45" x14ac:dyDescent="0.25">
      <c r="B58" s="10" t="s">
        <v>160</v>
      </c>
      <c r="C58" s="24">
        <v>44811</v>
      </c>
      <c r="D58" s="10" t="s">
        <v>161</v>
      </c>
      <c r="E58" s="10" t="s">
        <v>102</v>
      </c>
      <c r="F58" s="10" t="s">
        <v>21</v>
      </c>
      <c r="G58" s="10" t="s">
        <v>22</v>
      </c>
      <c r="H58" s="10" t="s">
        <v>42</v>
      </c>
      <c r="I58" s="10" t="s">
        <v>43</v>
      </c>
      <c r="J58" s="26">
        <v>27000</v>
      </c>
      <c r="K58" s="26"/>
      <c r="L58" s="42"/>
      <c r="M58" s="10"/>
      <c r="N58" s="2"/>
      <c r="O58" s="10"/>
      <c r="P58" s="10"/>
      <c r="Q58" s="159"/>
      <c r="R58" s="10">
        <v>27</v>
      </c>
      <c r="S58" s="10"/>
      <c r="W58"/>
      <c r="Y58" s="10" t="s">
        <v>162</v>
      </c>
      <c r="Z58" s="10" t="s">
        <v>163</v>
      </c>
      <c r="AA58" s="10" t="s">
        <v>164</v>
      </c>
      <c r="AB58" s="10"/>
    </row>
    <row r="59" spans="2:28" ht="30" x14ac:dyDescent="0.25">
      <c r="B59" s="10" t="s">
        <v>165</v>
      </c>
      <c r="C59" s="24">
        <v>44811</v>
      </c>
      <c r="D59" s="10" t="s">
        <v>166</v>
      </c>
      <c r="E59" s="10" t="s">
        <v>102</v>
      </c>
      <c r="F59" s="10" t="s">
        <v>21</v>
      </c>
      <c r="G59" s="10" t="s">
        <v>167</v>
      </c>
      <c r="H59" s="10" t="s">
        <v>143</v>
      </c>
      <c r="I59" s="10" t="s">
        <v>60</v>
      </c>
      <c r="J59" s="26">
        <v>24900</v>
      </c>
      <c r="K59" s="26"/>
      <c r="L59" s="42"/>
      <c r="M59" s="10"/>
      <c r="N59" s="2"/>
      <c r="O59" s="10"/>
      <c r="P59" s="10"/>
      <c r="Q59" s="159"/>
      <c r="R59" s="10">
        <v>25</v>
      </c>
      <c r="S59" s="10"/>
      <c r="W59"/>
      <c r="Y59" s="10" t="s">
        <v>168</v>
      </c>
      <c r="Z59" s="10"/>
      <c r="AA59" s="10" t="s">
        <v>169</v>
      </c>
      <c r="AB59" s="10"/>
    </row>
    <row r="60" spans="2:28" ht="30" x14ac:dyDescent="0.25">
      <c r="B60" s="10" t="s">
        <v>170</v>
      </c>
      <c r="C60" s="24">
        <v>44811</v>
      </c>
      <c r="D60" s="10" t="s">
        <v>171</v>
      </c>
      <c r="E60" s="10" t="s">
        <v>68</v>
      </c>
      <c r="F60" s="10" t="s">
        <v>21</v>
      </c>
      <c r="G60" s="10" t="s">
        <v>22</v>
      </c>
      <c r="H60" s="10" t="s">
        <v>42</v>
      </c>
      <c r="I60" s="10" t="s">
        <v>172</v>
      </c>
      <c r="J60" s="26">
        <v>28000</v>
      </c>
      <c r="K60" s="26"/>
      <c r="L60" s="42"/>
      <c r="M60" s="10"/>
      <c r="N60" s="2"/>
      <c r="O60" s="10"/>
      <c r="P60" s="10"/>
      <c r="Q60" s="159"/>
      <c r="R60" s="10">
        <v>60</v>
      </c>
      <c r="S60" s="10"/>
      <c r="W60"/>
      <c r="Y60" s="10" t="s">
        <v>173</v>
      </c>
      <c r="Z60" s="10" t="s">
        <v>25</v>
      </c>
      <c r="AA60" s="10" t="s">
        <v>174</v>
      </c>
      <c r="AB60" s="10"/>
    </row>
    <row r="61" spans="2:28" ht="30" x14ac:dyDescent="0.25">
      <c r="B61" s="10" t="s">
        <v>175</v>
      </c>
      <c r="C61" s="24">
        <v>44811</v>
      </c>
      <c r="D61" s="10" t="s">
        <v>176</v>
      </c>
      <c r="E61" s="10" t="s">
        <v>102</v>
      </c>
      <c r="F61" s="10" t="s">
        <v>21</v>
      </c>
      <c r="G61" s="10" t="s">
        <v>22</v>
      </c>
      <c r="H61" s="10" t="s">
        <v>42</v>
      </c>
      <c r="I61" s="10" t="s">
        <v>172</v>
      </c>
      <c r="J61" s="26">
        <v>28000</v>
      </c>
      <c r="K61" s="26"/>
      <c r="L61" s="42"/>
      <c r="M61" s="10"/>
      <c r="N61" s="2"/>
      <c r="O61" s="10"/>
      <c r="P61" s="10"/>
      <c r="Q61" s="159"/>
      <c r="R61" s="10">
        <v>60</v>
      </c>
      <c r="S61" s="10"/>
      <c r="W61"/>
      <c r="Y61" s="10" t="s">
        <v>177</v>
      </c>
      <c r="Z61" s="10" t="s">
        <v>163</v>
      </c>
      <c r="AA61" s="10"/>
      <c r="AB61" s="10"/>
    </row>
    <row r="62" spans="2:28" ht="30" x14ac:dyDescent="0.25">
      <c r="B62" s="10" t="s">
        <v>178</v>
      </c>
      <c r="C62" s="24">
        <v>44812</v>
      </c>
      <c r="D62" s="10" t="s">
        <v>179</v>
      </c>
      <c r="E62" s="10" t="s">
        <v>68</v>
      </c>
      <c r="F62" s="10" t="s">
        <v>21</v>
      </c>
      <c r="G62" s="10" t="s">
        <v>22</v>
      </c>
      <c r="H62" s="10" t="s">
        <v>42</v>
      </c>
      <c r="I62" s="10" t="s">
        <v>43</v>
      </c>
      <c r="J62" s="26">
        <v>28000</v>
      </c>
      <c r="K62" s="26"/>
      <c r="L62" s="42"/>
      <c r="M62" s="10"/>
      <c r="N62" s="2"/>
      <c r="O62" s="10"/>
      <c r="P62" s="10"/>
      <c r="Q62" s="159"/>
      <c r="R62" s="10">
        <v>25</v>
      </c>
      <c r="S62" s="10"/>
      <c r="W62"/>
      <c r="Y62" s="10" t="s">
        <v>180</v>
      </c>
      <c r="Z62" s="10" t="s">
        <v>181</v>
      </c>
      <c r="AA62" s="10" t="s">
        <v>182</v>
      </c>
      <c r="AB62" s="10"/>
    </row>
    <row r="63" spans="2:28" ht="45" x14ac:dyDescent="0.25">
      <c r="B63" s="10" t="s">
        <v>183</v>
      </c>
      <c r="C63" s="24">
        <v>44812</v>
      </c>
      <c r="D63" s="10" t="s">
        <v>184</v>
      </c>
      <c r="E63" s="10" t="s">
        <v>68</v>
      </c>
      <c r="F63" s="10" t="s">
        <v>21</v>
      </c>
      <c r="G63" s="10" t="s">
        <v>22</v>
      </c>
      <c r="H63" s="10" t="s">
        <v>42</v>
      </c>
      <c r="I63" s="10" t="s">
        <v>172</v>
      </c>
      <c r="J63" s="26">
        <v>28000</v>
      </c>
      <c r="K63" s="26"/>
      <c r="L63" s="42"/>
      <c r="M63" s="10"/>
      <c r="N63" s="2"/>
      <c r="O63" s="10"/>
      <c r="P63" s="10"/>
      <c r="Q63" s="159"/>
      <c r="R63" s="10">
        <v>25</v>
      </c>
      <c r="S63" s="10"/>
      <c r="W63"/>
      <c r="Y63" s="10" t="s">
        <v>185</v>
      </c>
      <c r="Z63" s="10"/>
      <c r="AA63" s="10" t="s">
        <v>186</v>
      </c>
      <c r="AB63" s="10"/>
    </row>
    <row r="64" spans="2:28" ht="30" x14ac:dyDescent="0.25">
      <c r="B64" s="10" t="s">
        <v>187</v>
      </c>
      <c r="C64" s="24">
        <v>44812</v>
      </c>
      <c r="D64" s="10" t="s">
        <v>188</v>
      </c>
      <c r="E64" s="10" t="s">
        <v>189</v>
      </c>
      <c r="F64" s="10" t="s">
        <v>21</v>
      </c>
      <c r="G64" s="10" t="s">
        <v>22</v>
      </c>
      <c r="H64" s="10" t="s">
        <v>190</v>
      </c>
      <c r="I64" s="10" t="s">
        <v>43</v>
      </c>
      <c r="J64" s="26">
        <v>79000</v>
      </c>
      <c r="K64" s="26"/>
      <c r="L64" s="42"/>
      <c r="M64" s="10"/>
      <c r="N64" s="2"/>
      <c r="O64" s="10"/>
      <c r="P64" s="10"/>
      <c r="Q64" s="159"/>
      <c r="R64" s="10">
        <v>30</v>
      </c>
      <c r="S64" s="10"/>
      <c r="W64"/>
      <c r="Y64" s="10" t="s">
        <v>191</v>
      </c>
      <c r="Z64" s="10"/>
      <c r="AA64" s="10" t="s">
        <v>192</v>
      </c>
      <c r="AB64" s="10"/>
    </row>
    <row r="65" spans="2:28" ht="30" x14ac:dyDescent="0.25">
      <c r="B65" s="10" t="s">
        <v>193</v>
      </c>
      <c r="C65" s="24">
        <v>44812</v>
      </c>
      <c r="D65" s="10" t="s">
        <v>194</v>
      </c>
      <c r="E65" s="10" t="s">
        <v>109</v>
      </c>
      <c r="F65" s="10" t="s">
        <v>21</v>
      </c>
      <c r="G65" s="10" t="s">
        <v>22</v>
      </c>
      <c r="H65" s="10" t="s">
        <v>143</v>
      </c>
      <c r="I65" s="10" t="s">
        <v>71</v>
      </c>
      <c r="J65" s="26">
        <v>53000</v>
      </c>
      <c r="K65" s="26"/>
      <c r="L65" s="42"/>
      <c r="M65" s="10"/>
      <c r="N65" s="2"/>
      <c r="O65" s="10"/>
      <c r="P65" s="10"/>
      <c r="Q65" s="159"/>
      <c r="R65" s="10">
        <v>28</v>
      </c>
      <c r="S65" s="10"/>
      <c r="W65"/>
      <c r="Y65" s="10" t="s">
        <v>195</v>
      </c>
      <c r="Z65" s="10" t="s">
        <v>196</v>
      </c>
      <c r="AA65" s="4" t="s">
        <v>197</v>
      </c>
      <c r="AB65" s="10"/>
    </row>
    <row r="66" spans="2:28" s="12" customFormat="1" ht="28.5" customHeight="1" x14ac:dyDescent="0.25">
      <c r="B66" s="13" t="s">
        <v>198</v>
      </c>
      <c r="C66" s="14">
        <v>44812</v>
      </c>
      <c r="D66" s="13" t="s">
        <v>199</v>
      </c>
      <c r="E66" s="13" t="s">
        <v>25</v>
      </c>
      <c r="F66" s="13" t="s">
        <v>21</v>
      </c>
      <c r="G66" s="13" t="s">
        <v>22</v>
      </c>
      <c r="H66" s="13" t="s">
        <v>126</v>
      </c>
      <c r="I66" s="13" t="s">
        <v>24</v>
      </c>
      <c r="J66" s="29">
        <v>25200</v>
      </c>
      <c r="K66" s="29"/>
      <c r="L66" s="43"/>
      <c r="M66" s="13"/>
      <c r="N66" s="80"/>
      <c r="O66" s="13"/>
      <c r="P66" s="13"/>
      <c r="Q66" s="161"/>
      <c r="R66" s="13">
        <v>25</v>
      </c>
      <c r="S66" s="13"/>
      <c r="W66" s="15"/>
      <c r="Y66" s="13"/>
      <c r="Z66" s="13"/>
      <c r="AA66" s="13" t="s">
        <v>200</v>
      </c>
      <c r="AB66" s="13"/>
    </row>
    <row r="67" spans="2:28" ht="30" x14ac:dyDescent="0.25">
      <c r="B67" s="10" t="s">
        <v>201</v>
      </c>
      <c r="C67" s="24">
        <v>44813</v>
      </c>
      <c r="D67" s="10" t="s">
        <v>202</v>
      </c>
      <c r="E67" s="10" t="s">
        <v>203</v>
      </c>
      <c r="F67" s="10" t="s">
        <v>21</v>
      </c>
      <c r="G67" s="10" t="s">
        <v>22</v>
      </c>
      <c r="H67" s="10" t="s">
        <v>204</v>
      </c>
      <c r="I67" s="10" t="s">
        <v>71</v>
      </c>
      <c r="J67" s="26">
        <v>84000</v>
      </c>
      <c r="K67" s="26"/>
      <c r="L67" s="42"/>
      <c r="M67" s="10"/>
      <c r="N67" s="2"/>
      <c r="O67" s="10"/>
      <c r="P67" s="10"/>
      <c r="Q67" s="159"/>
      <c r="R67" s="10"/>
      <c r="S67" s="10"/>
      <c r="W67"/>
      <c r="Y67" s="10" t="s">
        <v>205</v>
      </c>
      <c r="Z67" s="10" t="s">
        <v>206</v>
      </c>
      <c r="AA67" s="10" t="s">
        <v>207</v>
      </c>
      <c r="AB67" s="10"/>
    </row>
    <row r="68" spans="2:28" x14ac:dyDescent="0.25">
      <c r="B68" s="10" t="s">
        <v>208</v>
      </c>
      <c r="C68" s="24">
        <v>44814</v>
      </c>
      <c r="D68" s="10" t="s">
        <v>209</v>
      </c>
      <c r="E68" s="10" t="s">
        <v>68</v>
      </c>
      <c r="F68" s="10" t="s">
        <v>21</v>
      </c>
      <c r="G68" s="10" t="s">
        <v>22</v>
      </c>
      <c r="H68" s="10" t="s">
        <v>42</v>
      </c>
      <c r="I68" s="10" t="s">
        <v>172</v>
      </c>
      <c r="J68" s="26">
        <v>28000</v>
      </c>
      <c r="K68" s="26"/>
      <c r="L68" s="42"/>
      <c r="M68" s="10"/>
      <c r="N68" s="2"/>
      <c r="O68" s="10"/>
      <c r="P68" s="10"/>
      <c r="Q68" s="159"/>
      <c r="R68" s="10"/>
      <c r="S68" s="10"/>
      <c r="W68"/>
      <c r="Y68" s="10" t="s">
        <v>210</v>
      </c>
      <c r="Z68" s="10" t="s">
        <v>211</v>
      </c>
      <c r="AA68" s="10" t="s">
        <v>212</v>
      </c>
      <c r="AB68" s="10"/>
    </row>
    <row r="69" spans="2:28" ht="30" x14ac:dyDescent="0.25">
      <c r="B69" s="10" t="s">
        <v>213</v>
      </c>
      <c r="C69" s="24">
        <v>44814</v>
      </c>
      <c r="D69" s="10" t="s">
        <v>214</v>
      </c>
      <c r="E69" s="10" t="s">
        <v>68</v>
      </c>
      <c r="F69" s="10" t="s">
        <v>21</v>
      </c>
      <c r="G69" s="10" t="s">
        <v>22</v>
      </c>
      <c r="H69" s="10" t="s">
        <v>53</v>
      </c>
      <c r="I69" s="10" t="s">
        <v>71</v>
      </c>
      <c r="J69" s="26">
        <v>28000</v>
      </c>
      <c r="K69" s="26"/>
      <c r="L69" s="42"/>
      <c r="M69" s="10"/>
      <c r="N69" s="2"/>
      <c r="O69" s="10"/>
      <c r="P69" s="10"/>
      <c r="Q69" s="159"/>
      <c r="R69" s="10"/>
      <c r="S69" s="10"/>
      <c r="W69"/>
      <c r="Y69" s="10" t="s">
        <v>215</v>
      </c>
      <c r="Z69" s="10" t="s">
        <v>211</v>
      </c>
      <c r="AA69" s="10" t="s">
        <v>216</v>
      </c>
      <c r="AB69" s="10"/>
    </row>
    <row r="70" spans="2:28" x14ac:dyDescent="0.25">
      <c r="B70" s="10" t="s">
        <v>217</v>
      </c>
      <c r="C70" s="24">
        <v>44816</v>
      </c>
      <c r="D70" s="10" t="s">
        <v>218</v>
      </c>
      <c r="E70" s="10" t="s">
        <v>68</v>
      </c>
      <c r="F70" s="10" t="s">
        <v>21</v>
      </c>
      <c r="G70" s="10" t="s">
        <v>22</v>
      </c>
      <c r="H70" s="10" t="s">
        <v>53</v>
      </c>
      <c r="I70" s="10" t="s">
        <v>172</v>
      </c>
      <c r="J70" s="26">
        <v>30000</v>
      </c>
      <c r="K70" s="26"/>
      <c r="L70" s="42"/>
      <c r="M70" s="10"/>
      <c r="N70" s="2"/>
      <c r="O70" s="10"/>
      <c r="P70" s="10"/>
      <c r="Q70" s="159"/>
      <c r="R70" s="10"/>
      <c r="S70" s="10"/>
      <c r="W70"/>
      <c r="Y70" s="10" t="s">
        <v>219</v>
      </c>
      <c r="Z70" s="10"/>
      <c r="AA70" s="10"/>
      <c r="AB70" s="10"/>
    </row>
    <row r="71" spans="2:28" x14ac:dyDescent="0.25">
      <c r="B71" s="10" t="s">
        <v>220</v>
      </c>
      <c r="C71" s="24">
        <v>44816</v>
      </c>
      <c r="D71" s="10" t="s">
        <v>221</v>
      </c>
      <c r="E71" s="10" t="s">
        <v>68</v>
      </c>
      <c r="F71" s="10" t="s">
        <v>21</v>
      </c>
      <c r="G71" s="10" t="s">
        <v>22</v>
      </c>
      <c r="H71" s="10" t="s">
        <v>95</v>
      </c>
      <c r="I71" s="10" t="s">
        <v>43</v>
      </c>
      <c r="J71" s="26">
        <v>27900</v>
      </c>
      <c r="K71" s="26"/>
      <c r="L71" s="42"/>
      <c r="M71" s="10"/>
      <c r="N71" s="2"/>
      <c r="O71" s="10"/>
      <c r="P71" s="10"/>
      <c r="Q71" s="159"/>
      <c r="R71" s="10"/>
      <c r="S71" s="10"/>
      <c r="Y71" s="10"/>
      <c r="Z71" s="10"/>
      <c r="AA71" s="10"/>
      <c r="AB71" s="10"/>
    </row>
    <row r="72" spans="2:28" ht="30" x14ac:dyDescent="0.25">
      <c r="B72" s="10" t="s">
        <v>222</v>
      </c>
      <c r="C72" s="24">
        <v>44816</v>
      </c>
      <c r="D72" s="10" t="s">
        <v>223</v>
      </c>
      <c r="E72" s="10" t="s">
        <v>102</v>
      </c>
      <c r="F72" s="10" t="s">
        <v>21</v>
      </c>
      <c r="G72" s="10" t="s">
        <v>167</v>
      </c>
      <c r="H72" s="10" t="s">
        <v>95</v>
      </c>
      <c r="I72" s="10" t="s">
        <v>172</v>
      </c>
      <c r="J72" s="26">
        <v>25000</v>
      </c>
      <c r="K72" s="26"/>
      <c r="L72" s="42"/>
      <c r="M72" s="10"/>
      <c r="N72" s="2"/>
      <c r="O72" s="10"/>
      <c r="P72" s="10"/>
      <c r="Q72" s="159"/>
      <c r="R72" s="10"/>
      <c r="S72" s="10"/>
      <c r="Y72" s="10" t="s">
        <v>224</v>
      </c>
      <c r="Z72" s="10"/>
      <c r="AA72" s="10"/>
      <c r="AB72" s="10"/>
    </row>
    <row r="73" spans="2:28" x14ac:dyDescent="0.25">
      <c r="B73" s="10" t="s">
        <v>225</v>
      </c>
      <c r="C73" s="24">
        <v>44816</v>
      </c>
      <c r="D73" s="10" t="s">
        <v>226</v>
      </c>
      <c r="E73" s="10" t="s">
        <v>102</v>
      </c>
      <c r="F73" s="10" t="s">
        <v>21</v>
      </c>
      <c r="G73" s="10" t="s">
        <v>167</v>
      </c>
      <c r="H73" s="10" t="s">
        <v>42</v>
      </c>
      <c r="I73" s="10" t="s">
        <v>172</v>
      </c>
      <c r="J73" s="26">
        <v>25000</v>
      </c>
      <c r="K73" s="26"/>
      <c r="L73" s="42"/>
      <c r="M73" s="10"/>
      <c r="N73" s="2"/>
      <c r="O73" s="10"/>
      <c r="P73" s="10"/>
      <c r="Q73" s="159"/>
      <c r="R73" s="10"/>
      <c r="S73" s="10"/>
      <c r="Y73" s="10" t="s">
        <v>227</v>
      </c>
      <c r="Z73" s="10"/>
      <c r="AA73" s="10"/>
      <c r="AB73" s="10"/>
    </row>
    <row r="74" spans="2:28" ht="45" x14ac:dyDescent="0.25">
      <c r="B74" s="10" t="s">
        <v>228</v>
      </c>
      <c r="C74" s="24">
        <v>44816</v>
      </c>
      <c r="D74" s="10" t="s">
        <v>229</v>
      </c>
      <c r="E74" s="10" t="s">
        <v>102</v>
      </c>
      <c r="F74" s="10" t="s">
        <v>21</v>
      </c>
      <c r="G74" s="10" t="s">
        <v>22</v>
      </c>
      <c r="H74" s="10" t="s">
        <v>42</v>
      </c>
      <c r="I74" s="10" t="s">
        <v>60</v>
      </c>
      <c r="J74" s="26">
        <v>25000</v>
      </c>
      <c r="K74" s="26"/>
      <c r="L74" s="42"/>
      <c r="M74" s="10"/>
      <c r="N74" s="2"/>
      <c r="O74" s="10"/>
      <c r="P74" s="10"/>
      <c r="Q74" s="159"/>
      <c r="R74" s="10"/>
      <c r="S74" s="10"/>
      <c r="Y74" s="10" t="s">
        <v>230</v>
      </c>
      <c r="Z74" s="10"/>
      <c r="AA74" s="10"/>
      <c r="AB74" s="10"/>
    </row>
    <row r="75" spans="2:28" ht="30" x14ac:dyDescent="0.25">
      <c r="B75" s="10" t="s">
        <v>231</v>
      </c>
      <c r="C75" s="24">
        <v>44816</v>
      </c>
      <c r="D75" s="10" t="s">
        <v>232</v>
      </c>
      <c r="E75" s="10" t="s">
        <v>102</v>
      </c>
      <c r="F75" s="10" t="s">
        <v>21</v>
      </c>
      <c r="G75" s="10" t="s">
        <v>22</v>
      </c>
      <c r="H75" s="10" t="s">
        <v>42</v>
      </c>
      <c r="I75" s="10" t="s">
        <v>172</v>
      </c>
      <c r="J75" s="26">
        <v>25000</v>
      </c>
      <c r="K75" s="26"/>
      <c r="L75" s="42"/>
      <c r="M75" s="10"/>
      <c r="N75" s="2"/>
      <c r="O75" s="10"/>
      <c r="P75" s="10"/>
      <c r="Q75" s="159"/>
      <c r="R75" s="10"/>
      <c r="S75" s="10"/>
      <c r="Y75" s="10" t="s">
        <v>233</v>
      </c>
      <c r="Z75" s="10"/>
      <c r="AA75" s="10"/>
      <c r="AB75" s="10"/>
    </row>
    <row r="76" spans="2:28" x14ac:dyDescent="0.25">
      <c r="B76" s="10" t="s">
        <v>234</v>
      </c>
      <c r="C76" s="24">
        <v>44816</v>
      </c>
      <c r="D76" s="10" t="s">
        <v>235</v>
      </c>
      <c r="E76" s="10" t="s">
        <v>25</v>
      </c>
      <c r="F76" s="10" t="s">
        <v>21</v>
      </c>
      <c r="G76" s="10" t="s">
        <v>22</v>
      </c>
      <c r="H76" s="10" t="s">
        <v>53</v>
      </c>
      <c r="I76" s="10" t="s">
        <v>43</v>
      </c>
      <c r="J76" s="26">
        <v>19900</v>
      </c>
      <c r="K76" s="26"/>
      <c r="L76" s="42"/>
      <c r="M76" s="10"/>
      <c r="N76" s="2"/>
      <c r="O76" s="10"/>
      <c r="P76" s="10"/>
      <c r="Q76" s="159"/>
      <c r="R76" s="10"/>
      <c r="S76" s="10"/>
      <c r="Y76" s="10"/>
      <c r="Z76" s="10"/>
      <c r="AA76" s="10"/>
      <c r="AB76" s="10"/>
    </row>
    <row r="77" spans="2:28" x14ac:dyDescent="0.25">
      <c r="B77" s="10" t="s">
        <v>236</v>
      </c>
      <c r="C77" s="24">
        <v>44816</v>
      </c>
      <c r="D77" s="10" t="s">
        <v>237</v>
      </c>
      <c r="E77" s="10" t="s">
        <v>238</v>
      </c>
      <c r="F77" s="10" t="s">
        <v>21</v>
      </c>
      <c r="G77" s="10" t="s">
        <v>22</v>
      </c>
      <c r="H77" s="10" t="s">
        <v>53</v>
      </c>
      <c r="I77" s="10" t="s">
        <v>24</v>
      </c>
      <c r="J77" s="26">
        <v>44800</v>
      </c>
      <c r="K77" s="26"/>
      <c r="L77" s="42"/>
      <c r="M77" s="10"/>
      <c r="N77" s="2"/>
      <c r="O77" s="10"/>
      <c r="P77" s="10"/>
      <c r="Q77" s="159"/>
      <c r="R77" s="10"/>
      <c r="S77" s="10"/>
    </row>
    <row r="78" spans="2:28" x14ac:dyDescent="0.25">
      <c r="B78" s="10" t="s">
        <v>239</v>
      </c>
      <c r="C78" s="24">
        <v>44816</v>
      </c>
      <c r="D78" s="10" t="s">
        <v>240</v>
      </c>
      <c r="E78" s="10" t="s">
        <v>241</v>
      </c>
      <c r="F78" s="10" t="s">
        <v>21</v>
      </c>
      <c r="G78" s="10" t="s">
        <v>22</v>
      </c>
      <c r="H78" s="10" t="s">
        <v>95</v>
      </c>
      <c r="I78" s="10"/>
      <c r="J78" s="26"/>
      <c r="K78" s="26"/>
      <c r="L78" s="42"/>
      <c r="M78" s="10"/>
      <c r="N78" s="2"/>
      <c r="O78" s="10"/>
      <c r="P78" s="10"/>
      <c r="Q78" s="159"/>
      <c r="R78" s="10"/>
      <c r="S78" s="10"/>
    </row>
    <row r="79" spans="2:28" x14ac:dyDescent="0.25">
      <c r="B79" s="10" t="s">
        <v>242</v>
      </c>
      <c r="C79" s="24">
        <v>44816</v>
      </c>
      <c r="D79" s="10" t="s">
        <v>243</v>
      </c>
      <c r="E79" s="10" t="s">
        <v>36</v>
      </c>
      <c r="F79" s="10" t="s">
        <v>21</v>
      </c>
      <c r="G79" s="10" t="s">
        <v>22</v>
      </c>
      <c r="H79" s="10" t="s">
        <v>48</v>
      </c>
      <c r="I79" s="10" t="s">
        <v>24</v>
      </c>
      <c r="J79" s="26">
        <v>44645</v>
      </c>
      <c r="K79" s="26"/>
      <c r="L79" s="42"/>
      <c r="M79" s="10"/>
      <c r="N79" s="2"/>
      <c r="O79" s="10"/>
      <c r="P79" s="10"/>
      <c r="Q79" s="159"/>
      <c r="R79" s="10"/>
      <c r="S79" s="10"/>
    </row>
    <row r="80" spans="2:28" x14ac:dyDescent="0.25">
      <c r="B80" s="10" t="s">
        <v>244</v>
      </c>
      <c r="C80" s="24">
        <v>44817</v>
      </c>
      <c r="D80" s="10" t="s">
        <v>245</v>
      </c>
      <c r="E80" s="10" t="s">
        <v>102</v>
      </c>
      <c r="F80" s="10" t="s">
        <v>21</v>
      </c>
      <c r="G80" s="10" t="s">
        <v>22</v>
      </c>
      <c r="H80" s="10" t="s">
        <v>53</v>
      </c>
      <c r="I80" s="10" t="s">
        <v>172</v>
      </c>
      <c r="J80" s="26">
        <v>25000</v>
      </c>
      <c r="K80" s="26"/>
      <c r="L80" s="42"/>
      <c r="M80" s="10"/>
      <c r="N80" s="2"/>
      <c r="O80" s="10"/>
      <c r="P80" s="10"/>
      <c r="Q80" s="159"/>
      <c r="R80" s="10"/>
      <c r="S80" s="10"/>
    </row>
    <row r="81" spans="1:19" x14ac:dyDescent="0.25">
      <c r="B81" s="10" t="s">
        <v>246</v>
      </c>
      <c r="C81" s="24">
        <v>13</v>
      </c>
      <c r="D81" s="10" t="s">
        <v>247</v>
      </c>
      <c r="E81" s="10" t="s">
        <v>248</v>
      </c>
      <c r="F81" s="10" t="s">
        <v>21</v>
      </c>
      <c r="G81" s="10" t="s">
        <v>22</v>
      </c>
      <c r="H81" s="10"/>
      <c r="I81" s="10"/>
      <c r="J81" s="26"/>
      <c r="K81" s="26"/>
      <c r="L81" s="42"/>
      <c r="M81" s="10"/>
      <c r="N81" s="2"/>
      <c r="O81" s="10"/>
      <c r="P81" s="10"/>
      <c r="Q81" s="159"/>
      <c r="R81" s="10"/>
      <c r="S81" s="10"/>
    </row>
    <row r="82" spans="1:19" x14ac:dyDescent="0.25">
      <c r="B82" s="10" t="s">
        <v>249</v>
      </c>
      <c r="C82" s="24">
        <v>44819</v>
      </c>
      <c r="D82" s="10" t="s">
        <v>250</v>
      </c>
      <c r="E82" s="10" t="s">
        <v>81</v>
      </c>
      <c r="F82" s="10" t="s">
        <v>21</v>
      </c>
      <c r="G82" s="10" t="s">
        <v>22</v>
      </c>
      <c r="H82" s="10" t="s">
        <v>95</v>
      </c>
      <c r="I82" s="10" t="s">
        <v>43</v>
      </c>
      <c r="J82" s="26">
        <v>52800</v>
      </c>
      <c r="K82" s="26"/>
      <c r="L82" s="42"/>
      <c r="M82" s="10"/>
      <c r="N82" s="2"/>
      <c r="O82" s="10"/>
      <c r="P82" s="10"/>
      <c r="Q82" s="159"/>
      <c r="R82" s="10"/>
      <c r="S82" s="10"/>
    </row>
    <row r="83" spans="1:19" x14ac:dyDescent="0.25">
      <c r="B83" s="10" t="s">
        <v>251</v>
      </c>
      <c r="C83" s="24">
        <v>44818</v>
      </c>
      <c r="D83" s="10" t="s">
        <v>252</v>
      </c>
      <c r="E83" s="10" t="s">
        <v>109</v>
      </c>
      <c r="F83" s="10" t="s">
        <v>21</v>
      </c>
      <c r="G83" s="10" t="s">
        <v>22</v>
      </c>
      <c r="H83" s="10" t="s">
        <v>126</v>
      </c>
      <c r="I83" s="10" t="s">
        <v>172</v>
      </c>
      <c r="J83" s="26">
        <v>50000</v>
      </c>
      <c r="K83" s="26"/>
      <c r="L83" s="42"/>
      <c r="M83" s="10"/>
      <c r="N83" s="2"/>
      <c r="O83" s="10"/>
      <c r="P83" s="10"/>
      <c r="Q83" s="159"/>
      <c r="R83" s="10"/>
      <c r="S83" s="10"/>
    </row>
    <row r="84" spans="1:19" x14ac:dyDescent="0.25">
      <c r="B84" s="10" t="s">
        <v>253</v>
      </c>
      <c r="C84" s="24">
        <v>44829</v>
      </c>
      <c r="D84" s="10" t="s">
        <v>254</v>
      </c>
      <c r="E84" s="10" t="s">
        <v>117</v>
      </c>
      <c r="F84" s="10" t="s">
        <v>21</v>
      </c>
      <c r="G84" s="10" t="s">
        <v>22</v>
      </c>
      <c r="H84" s="10" t="s">
        <v>26</v>
      </c>
      <c r="I84" s="10" t="s">
        <v>172</v>
      </c>
      <c r="J84" s="26">
        <v>60000</v>
      </c>
      <c r="K84" s="26"/>
      <c r="L84" s="42"/>
      <c r="M84" s="10"/>
      <c r="N84" s="2"/>
      <c r="O84" s="10"/>
      <c r="P84" s="10"/>
      <c r="Q84" s="159"/>
      <c r="R84" s="10"/>
      <c r="S84" s="10"/>
    </row>
    <row r="85" spans="1:19" x14ac:dyDescent="0.25">
      <c r="B85" s="10" t="s">
        <v>255</v>
      </c>
      <c r="C85" s="24">
        <v>44825</v>
      </c>
      <c r="D85" s="10" t="s">
        <v>256</v>
      </c>
      <c r="E85" s="10" t="s">
        <v>36</v>
      </c>
      <c r="F85" s="10" t="s">
        <v>21</v>
      </c>
      <c r="G85" s="10" t="s">
        <v>22</v>
      </c>
      <c r="H85" s="10" t="s">
        <v>143</v>
      </c>
      <c r="I85" s="10" t="s">
        <v>60</v>
      </c>
      <c r="J85" s="26">
        <v>37000</v>
      </c>
      <c r="K85" s="26"/>
      <c r="L85" s="42"/>
      <c r="M85" s="10"/>
      <c r="N85" s="2"/>
      <c r="O85" s="10"/>
      <c r="P85" s="10"/>
      <c r="Q85" s="159"/>
      <c r="R85" s="10"/>
      <c r="S85" s="10"/>
    </row>
    <row r="86" spans="1:19" x14ac:dyDescent="0.25">
      <c r="B86" s="10" t="s">
        <v>257</v>
      </c>
      <c r="C86" s="24">
        <v>44823</v>
      </c>
      <c r="D86" s="10" t="s">
        <v>258</v>
      </c>
      <c r="E86" s="10" t="s">
        <v>36</v>
      </c>
      <c r="F86" s="10" t="s">
        <v>21</v>
      </c>
      <c r="G86" s="10" t="s">
        <v>22</v>
      </c>
      <c r="H86" s="10" t="s">
        <v>143</v>
      </c>
      <c r="I86" s="10" t="s">
        <v>60</v>
      </c>
      <c r="J86" s="26">
        <v>36900</v>
      </c>
      <c r="K86" s="26"/>
      <c r="L86" s="42"/>
      <c r="M86" s="10"/>
      <c r="N86" s="2"/>
      <c r="O86" s="10"/>
      <c r="P86" s="10"/>
      <c r="Q86" s="159"/>
      <c r="R86" s="10"/>
      <c r="S86" s="10"/>
    </row>
    <row r="87" spans="1:19" x14ac:dyDescent="0.25">
      <c r="B87" s="10" t="s">
        <v>259</v>
      </c>
      <c r="C87" s="24">
        <v>44823</v>
      </c>
      <c r="D87" s="10" t="s">
        <v>260</v>
      </c>
      <c r="E87" s="10" t="s">
        <v>36</v>
      </c>
      <c r="F87" s="10" t="s">
        <v>21</v>
      </c>
      <c r="G87" s="10" t="s">
        <v>22</v>
      </c>
      <c r="H87" s="10" t="s">
        <v>126</v>
      </c>
      <c r="I87" s="10" t="s">
        <v>24</v>
      </c>
      <c r="J87" s="26">
        <v>41900</v>
      </c>
      <c r="K87" s="26"/>
      <c r="L87" s="42"/>
      <c r="M87" s="10"/>
      <c r="N87" s="2"/>
      <c r="O87" s="10"/>
      <c r="P87" s="10"/>
      <c r="Q87" s="159"/>
      <c r="R87" s="10"/>
      <c r="S87" s="10"/>
    </row>
    <row r="88" spans="1:19" x14ac:dyDescent="0.25">
      <c r="B88" s="10" t="s">
        <v>261</v>
      </c>
      <c r="C88" s="24">
        <v>44823</v>
      </c>
      <c r="D88" s="10" t="s">
        <v>262</v>
      </c>
      <c r="E88" s="10" t="s">
        <v>25</v>
      </c>
      <c r="F88" s="10" t="s">
        <v>21</v>
      </c>
      <c r="G88" s="10" t="s">
        <v>22</v>
      </c>
      <c r="H88" s="10" t="s">
        <v>148</v>
      </c>
      <c r="I88" s="10" t="s">
        <v>24</v>
      </c>
      <c r="J88" s="26">
        <v>27900</v>
      </c>
      <c r="K88" s="26"/>
      <c r="L88" s="42"/>
      <c r="M88" s="10"/>
      <c r="N88" s="2"/>
      <c r="O88" s="10"/>
      <c r="P88" s="10"/>
      <c r="Q88" s="159"/>
      <c r="R88" s="10"/>
      <c r="S88" s="10"/>
    </row>
    <row r="89" spans="1:19" x14ac:dyDescent="0.25">
      <c r="B89" s="10" t="s">
        <v>263</v>
      </c>
      <c r="C89" s="24">
        <v>44824</v>
      </c>
      <c r="D89" s="10" t="s">
        <v>87</v>
      </c>
      <c r="E89" s="10" t="s">
        <v>102</v>
      </c>
      <c r="F89" s="10" t="s">
        <v>21</v>
      </c>
      <c r="G89" s="10" t="s">
        <v>22</v>
      </c>
      <c r="H89" s="10" t="s">
        <v>53</v>
      </c>
      <c r="I89" s="10" t="s">
        <v>60</v>
      </c>
      <c r="J89" s="26">
        <v>29900</v>
      </c>
      <c r="K89" s="26"/>
      <c r="L89" s="42"/>
      <c r="M89" s="10"/>
      <c r="N89" s="2"/>
      <c r="O89" s="10"/>
      <c r="P89" s="10"/>
      <c r="Q89" s="159"/>
      <c r="R89" s="10"/>
      <c r="S89" s="10"/>
    </row>
    <row r="90" spans="1:19" x14ac:dyDescent="0.25">
      <c r="B90" s="10" t="s">
        <v>264</v>
      </c>
      <c r="C90" s="24">
        <v>44825</v>
      </c>
      <c r="D90" s="10" t="s">
        <v>265</v>
      </c>
      <c r="E90" s="10" t="s">
        <v>68</v>
      </c>
      <c r="F90" s="10" t="s">
        <v>21</v>
      </c>
      <c r="G90" s="10" t="s">
        <v>167</v>
      </c>
      <c r="H90" s="10" t="s">
        <v>143</v>
      </c>
      <c r="I90" s="10"/>
      <c r="J90" s="26">
        <v>-16000</v>
      </c>
      <c r="K90" s="26"/>
      <c r="L90" s="42"/>
      <c r="M90" s="10"/>
      <c r="N90" s="2"/>
      <c r="O90" s="10"/>
      <c r="P90" s="10"/>
      <c r="Q90" s="159"/>
      <c r="R90" s="10"/>
      <c r="S90" s="10"/>
    </row>
    <row r="91" spans="1:19" x14ac:dyDescent="0.25">
      <c r="B91" s="10" t="s">
        <v>266</v>
      </c>
      <c r="C91" s="24">
        <v>44825</v>
      </c>
      <c r="D91" s="10" t="s">
        <v>267</v>
      </c>
      <c r="E91" s="10" t="s">
        <v>68</v>
      </c>
      <c r="F91" s="10" t="s">
        <v>21</v>
      </c>
      <c r="G91" s="10" t="s">
        <v>167</v>
      </c>
      <c r="H91" s="10" t="s">
        <v>143</v>
      </c>
      <c r="I91" s="10" t="s">
        <v>60</v>
      </c>
      <c r="J91" s="26">
        <v>27900</v>
      </c>
      <c r="K91" s="26"/>
      <c r="L91" s="42"/>
      <c r="M91" s="10"/>
      <c r="N91" s="2"/>
      <c r="O91" s="10"/>
      <c r="P91" s="10"/>
      <c r="Q91" s="159"/>
      <c r="R91" s="10"/>
      <c r="S91" s="10"/>
    </row>
    <row r="92" spans="1:19" x14ac:dyDescent="0.25">
      <c r="B92" s="10" t="s">
        <v>268</v>
      </c>
      <c r="C92" s="24">
        <v>44825</v>
      </c>
      <c r="D92" s="10" t="s">
        <v>269</v>
      </c>
      <c r="E92" s="10" t="s">
        <v>36</v>
      </c>
      <c r="F92" s="10" t="s">
        <v>21</v>
      </c>
      <c r="G92" s="10" t="s">
        <v>167</v>
      </c>
      <c r="H92" s="10" t="s">
        <v>143</v>
      </c>
      <c r="I92" s="10" t="s">
        <v>43</v>
      </c>
      <c r="J92" s="26">
        <v>36900</v>
      </c>
      <c r="K92" s="26"/>
      <c r="L92" s="42"/>
      <c r="M92" s="10"/>
      <c r="N92" s="2"/>
      <c r="O92" s="10"/>
      <c r="P92" s="10"/>
      <c r="Q92" s="159"/>
      <c r="R92" s="10"/>
      <c r="S92" s="10"/>
    </row>
    <row r="93" spans="1:19" x14ac:dyDescent="0.25">
      <c r="B93" s="10" t="s">
        <v>270</v>
      </c>
      <c r="C93" s="24">
        <v>44825</v>
      </c>
      <c r="D93" s="10" t="s">
        <v>111</v>
      </c>
      <c r="E93" s="10" t="s">
        <v>68</v>
      </c>
      <c r="F93" s="10" t="s">
        <v>21</v>
      </c>
      <c r="G93" s="10" t="s">
        <v>167</v>
      </c>
      <c r="H93" s="10" t="s">
        <v>271</v>
      </c>
      <c r="I93" s="10" t="s">
        <v>71</v>
      </c>
      <c r="J93" s="26">
        <v>27900</v>
      </c>
      <c r="K93" s="26"/>
      <c r="L93" s="42"/>
      <c r="M93" s="10"/>
      <c r="N93" s="2"/>
      <c r="O93" s="10"/>
      <c r="P93" s="10"/>
      <c r="Q93" s="159"/>
      <c r="R93" s="10"/>
      <c r="S93" s="10"/>
    </row>
    <row r="94" spans="1:19" x14ac:dyDescent="0.25">
      <c r="B94" s="10" t="s">
        <v>272</v>
      </c>
      <c r="C94" s="24">
        <v>44827</v>
      </c>
      <c r="D94" s="10" t="s">
        <v>273</v>
      </c>
      <c r="E94" s="10" t="s">
        <v>102</v>
      </c>
      <c r="F94" s="10" t="s">
        <v>21</v>
      </c>
      <c r="G94" s="10" t="s">
        <v>167</v>
      </c>
      <c r="H94" s="10" t="s">
        <v>143</v>
      </c>
      <c r="I94" s="10" t="s">
        <v>43</v>
      </c>
      <c r="J94" s="26">
        <v>24900</v>
      </c>
      <c r="K94" s="26"/>
      <c r="L94" s="42"/>
      <c r="M94" s="10"/>
      <c r="N94" s="2"/>
      <c r="O94" s="10"/>
      <c r="P94" s="10"/>
      <c r="Q94" s="159"/>
      <c r="R94" s="10"/>
      <c r="S94" s="10"/>
    </row>
    <row r="95" spans="1:19" x14ac:dyDescent="0.25">
      <c r="B95" s="10" t="s">
        <v>274</v>
      </c>
      <c r="C95" s="24">
        <v>44827</v>
      </c>
      <c r="D95" s="10" t="s">
        <v>275</v>
      </c>
      <c r="E95" s="10" t="s">
        <v>68</v>
      </c>
      <c r="F95" s="10" t="s">
        <v>21</v>
      </c>
      <c r="G95" s="10" t="s">
        <v>167</v>
      </c>
      <c r="H95" s="10" t="s">
        <v>42</v>
      </c>
      <c r="I95" s="10" t="s">
        <v>172</v>
      </c>
      <c r="J95" s="26">
        <v>27900</v>
      </c>
      <c r="K95" s="26"/>
      <c r="L95" s="42"/>
      <c r="M95" s="10"/>
      <c r="N95" s="2"/>
      <c r="O95" s="10"/>
      <c r="P95" s="10"/>
      <c r="Q95" s="159"/>
      <c r="R95" s="10"/>
      <c r="S95" s="10"/>
    </row>
    <row r="96" spans="1:19" x14ac:dyDescent="0.25">
      <c r="A96" s="4" t="s">
        <v>276</v>
      </c>
      <c r="B96" s="10" t="s">
        <v>277</v>
      </c>
      <c r="C96" s="24">
        <v>44827</v>
      </c>
      <c r="D96" s="10" t="s">
        <v>278</v>
      </c>
      <c r="E96" s="10" t="s">
        <v>25</v>
      </c>
      <c r="F96" s="10" t="s">
        <v>21</v>
      </c>
      <c r="G96" s="10" t="s">
        <v>167</v>
      </c>
      <c r="H96" s="10" t="s">
        <v>126</v>
      </c>
      <c r="I96" s="10" t="s">
        <v>172</v>
      </c>
      <c r="J96" s="26">
        <v>19900</v>
      </c>
      <c r="K96" s="26"/>
      <c r="L96" s="42"/>
      <c r="M96" s="10"/>
      <c r="N96" s="2"/>
      <c r="O96" s="10"/>
      <c r="P96" s="10"/>
      <c r="Q96" s="159"/>
      <c r="R96" s="10"/>
      <c r="S96" s="10"/>
    </row>
    <row r="97" spans="2:19" x14ac:dyDescent="0.25">
      <c r="B97" s="10" t="s">
        <v>279</v>
      </c>
      <c r="C97" s="24">
        <v>44830</v>
      </c>
      <c r="D97" s="10" t="s">
        <v>280</v>
      </c>
      <c r="E97" s="10" t="s">
        <v>104</v>
      </c>
      <c r="F97" s="10" t="s">
        <v>21</v>
      </c>
      <c r="G97" s="10" t="s">
        <v>167</v>
      </c>
      <c r="H97" s="10" t="s">
        <v>42</v>
      </c>
      <c r="I97" s="10" t="s">
        <v>60</v>
      </c>
      <c r="J97" s="26">
        <v>41900</v>
      </c>
      <c r="K97" s="26"/>
      <c r="L97" s="42"/>
      <c r="M97" s="10"/>
      <c r="N97" s="2"/>
      <c r="O97" s="10"/>
      <c r="P97" s="10"/>
      <c r="Q97" s="159"/>
      <c r="R97" s="10"/>
      <c r="S97" s="10"/>
    </row>
    <row r="98" spans="2:19" x14ac:dyDescent="0.25">
      <c r="B98" s="10" t="s">
        <v>281</v>
      </c>
      <c r="C98" s="24">
        <v>44831</v>
      </c>
      <c r="D98" s="10" t="s">
        <v>147</v>
      </c>
      <c r="E98" s="10" t="s">
        <v>36</v>
      </c>
      <c r="F98" s="10" t="s">
        <v>21</v>
      </c>
      <c r="G98" s="10" t="s">
        <v>167</v>
      </c>
      <c r="H98" s="10" t="s">
        <v>148</v>
      </c>
      <c r="I98" s="10" t="s">
        <v>24</v>
      </c>
      <c r="J98" s="26">
        <v>41900</v>
      </c>
      <c r="K98" s="26"/>
      <c r="L98" s="42"/>
      <c r="M98" s="10"/>
      <c r="N98" s="2"/>
      <c r="O98" s="10"/>
      <c r="P98" s="10"/>
      <c r="Q98" s="159"/>
      <c r="R98" s="10"/>
      <c r="S98" s="10"/>
    </row>
    <row r="99" spans="2:19" ht="30" x14ac:dyDescent="0.25">
      <c r="B99" s="10" t="s">
        <v>282</v>
      </c>
      <c r="C99" s="24">
        <v>44831</v>
      </c>
      <c r="D99" s="10" t="s">
        <v>283</v>
      </c>
      <c r="E99" s="10" t="s">
        <v>284</v>
      </c>
      <c r="F99" s="10" t="s">
        <v>21</v>
      </c>
      <c r="G99" s="10" t="s">
        <v>167</v>
      </c>
      <c r="H99" s="10" t="s">
        <v>285</v>
      </c>
      <c r="I99" s="10" t="s">
        <v>60</v>
      </c>
      <c r="J99" s="26">
        <v>55000</v>
      </c>
      <c r="K99" s="26"/>
      <c r="L99" s="42"/>
      <c r="M99" s="10"/>
      <c r="N99" s="2"/>
      <c r="O99" s="10"/>
      <c r="P99" s="10"/>
      <c r="Q99" s="159"/>
      <c r="R99" s="10"/>
      <c r="S99" s="10"/>
    </row>
    <row r="100" spans="2:19" x14ac:dyDescent="0.25">
      <c r="B100" s="10" t="s">
        <v>286</v>
      </c>
      <c r="C100" s="24">
        <v>44831</v>
      </c>
      <c r="D100" s="10" t="s">
        <v>287</v>
      </c>
      <c r="E100" s="10" t="s">
        <v>104</v>
      </c>
      <c r="F100" s="10" t="s">
        <v>21</v>
      </c>
      <c r="G100" s="10" t="s">
        <v>167</v>
      </c>
      <c r="H100" s="10" t="s">
        <v>95</v>
      </c>
      <c r="I100" s="10" t="s">
        <v>60</v>
      </c>
      <c r="J100" s="26">
        <v>39900</v>
      </c>
      <c r="K100" s="26"/>
      <c r="L100" s="42"/>
      <c r="M100" s="10"/>
      <c r="N100" s="2"/>
      <c r="O100" s="10"/>
      <c r="P100" s="10"/>
      <c r="Q100" s="159"/>
      <c r="R100" s="10"/>
      <c r="S100" s="10"/>
    </row>
    <row r="101" spans="2:19" x14ac:dyDescent="0.25">
      <c r="B101" s="10" t="s">
        <v>288</v>
      </c>
      <c r="C101" s="24">
        <v>44831</v>
      </c>
      <c r="D101" s="10" t="s">
        <v>247</v>
      </c>
      <c r="E101" s="10" t="s">
        <v>289</v>
      </c>
      <c r="F101" s="10" t="s">
        <v>21</v>
      </c>
      <c r="G101" s="10" t="s">
        <v>167</v>
      </c>
      <c r="H101" s="10"/>
      <c r="I101" s="10" t="s">
        <v>172</v>
      </c>
      <c r="J101" s="26">
        <v>480000</v>
      </c>
      <c r="K101" s="26"/>
      <c r="L101" s="42"/>
      <c r="M101" s="10"/>
      <c r="N101" s="2"/>
      <c r="O101" s="10"/>
      <c r="P101" s="10"/>
      <c r="Q101" s="159"/>
      <c r="R101" s="10"/>
      <c r="S101" s="10"/>
    </row>
    <row r="102" spans="2:19" x14ac:dyDescent="0.25">
      <c r="B102" s="10" t="s">
        <v>290</v>
      </c>
      <c r="C102" s="24">
        <v>44832</v>
      </c>
      <c r="D102" s="10" t="s">
        <v>291</v>
      </c>
      <c r="E102" s="10" t="s">
        <v>36</v>
      </c>
      <c r="F102" s="10" t="s">
        <v>21</v>
      </c>
      <c r="G102" s="10" t="s">
        <v>167</v>
      </c>
      <c r="H102" s="10" t="s">
        <v>292</v>
      </c>
      <c r="I102" s="10" t="s">
        <v>60</v>
      </c>
      <c r="J102" s="26">
        <v>44900</v>
      </c>
      <c r="K102" s="26"/>
      <c r="L102" s="42"/>
      <c r="M102" s="10"/>
      <c r="N102" s="2"/>
      <c r="O102" s="10"/>
      <c r="P102" s="10"/>
      <c r="Q102" s="159"/>
      <c r="R102" s="10"/>
      <c r="S102" s="10"/>
    </row>
    <row r="103" spans="2:19" x14ac:dyDescent="0.25">
      <c r="B103" s="10" t="s">
        <v>293</v>
      </c>
      <c r="C103" s="24">
        <v>44834</v>
      </c>
      <c r="D103" s="10" t="s">
        <v>294</v>
      </c>
      <c r="E103" s="10" t="s">
        <v>109</v>
      </c>
      <c r="F103" s="10" t="s">
        <v>21</v>
      </c>
      <c r="G103" s="10" t="s">
        <v>167</v>
      </c>
      <c r="H103" s="10" t="s">
        <v>95</v>
      </c>
      <c r="I103" s="10" t="s">
        <v>60</v>
      </c>
      <c r="J103" s="26">
        <v>55900</v>
      </c>
      <c r="K103" s="26"/>
      <c r="L103" s="42"/>
      <c r="M103" s="10"/>
      <c r="N103" s="2"/>
      <c r="O103" s="10"/>
      <c r="P103" s="10"/>
      <c r="Q103" s="159"/>
      <c r="R103" s="10"/>
      <c r="S103" s="10"/>
    </row>
    <row r="104" spans="2:19" x14ac:dyDescent="0.25">
      <c r="B104" s="10" t="s">
        <v>295</v>
      </c>
      <c r="C104" s="24">
        <v>44834</v>
      </c>
      <c r="D104" s="10" t="s">
        <v>296</v>
      </c>
      <c r="E104" s="10" t="s">
        <v>102</v>
      </c>
      <c r="F104" s="10" t="s">
        <v>21</v>
      </c>
      <c r="G104" s="10" t="s">
        <v>167</v>
      </c>
      <c r="H104" s="10" t="s">
        <v>143</v>
      </c>
      <c r="I104" s="10" t="s">
        <v>172</v>
      </c>
      <c r="J104" s="26">
        <v>25000</v>
      </c>
      <c r="K104" s="26"/>
      <c r="L104" s="42"/>
      <c r="M104" s="10"/>
      <c r="N104" s="2"/>
      <c r="O104" s="10"/>
      <c r="P104" s="10"/>
      <c r="Q104" s="159"/>
      <c r="R104" s="10"/>
      <c r="S104" s="10"/>
    </row>
    <row r="105" spans="2:19" x14ac:dyDescent="0.25">
      <c r="B105" s="10" t="s">
        <v>297</v>
      </c>
      <c r="C105" s="24">
        <v>44835</v>
      </c>
      <c r="D105" s="10" t="s">
        <v>73</v>
      </c>
      <c r="E105" s="10" t="s">
        <v>104</v>
      </c>
      <c r="F105" s="10" t="s">
        <v>21</v>
      </c>
      <c r="G105" s="10" t="s">
        <v>167</v>
      </c>
      <c r="H105" s="10" t="s">
        <v>126</v>
      </c>
      <c r="I105" s="10" t="s">
        <v>298</v>
      </c>
      <c r="J105" s="26">
        <v>37175</v>
      </c>
      <c r="K105" s="26"/>
      <c r="L105" s="42"/>
      <c r="M105" s="10"/>
      <c r="N105" s="2"/>
      <c r="O105" s="10"/>
      <c r="P105" s="10"/>
      <c r="Q105" s="159"/>
      <c r="R105" s="10"/>
      <c r="S105" s="10"/>
    </row>
    <row r="106" spans="2:19" x14ac:dyDescent="0.25">
      <c r="B106" s="10" t="s">
        <v>299</v>
      </c>
      <c r="C106" s="24">
        <v>44835</v>
      </c>
      <c r="D106" s="10" t="s">
        <v>300</v>
      </c>
      <c r="E106" s="10" t="s">
        <v>117</v>
      </c>
      <c r="F106" s="10" t="s">
        <v>21</v>
      </c>
      <c r="G106" s="24" t="s">
        <v>167</v>
      </c>
      <c r="H106" s="10" t="s">
        <v>95</v>
      </c>
      <c r="I106" s="10" t="s">
        <v>60</v>
      </c>
      <c r="J106" s="26">
        <v>60800</v>
      </c>
      <c r="K106" s="26"/>
      <c r="L106" s="42"/>
      <c r="M106" s="10"/>
      <c r="N106" s="2"/>
      <c r="O106" s="10"/>
      <c r="P106" s="10"/>
      <c r="Q106" s="159"/>
      <c r="R106" s="10"/>
      <c r="S106" s="10"/>
    </row>
    <row r="107" spans="2:19" x14ac:dyDescent="0.25">
      <c r="B107" s="10" t="s">
        <v>301</v>
      </c>
      <c r="C107" s="24">
        <v>44837</v>
      </c>
      <c r="D107" s="10" t="s">
        <v>302</v>
      </c>
      <c r="E107" s="10" t="s">
        <v>303</v>
      </c>
      <c r="F107" s="10" t="s">
        <v>21</v>
      </c>
      <c r="G107" s="10" t="s">
        <v>167</v>
      </c>
      <c r="H107" s="10" t="s">
        <v>95</v>
      </c>
      <c r="I107" s="10" t="s">
        <v>24</v>
      </c>
      <c r="J107" s="26">
        <v>39800</v>
      </c>
      <c r="K107" s="26"/>
      <c r="L107" s="42"/>
      <c r="M107" s="10"/>
      <c r="N107" s="2"/>
      <c r="O107" s="10"/>
      <c r="P107" s="10"/>
      <c r="Q107" s="159"/>
      <c r="R107" s="10"/>
      <c r="S107" s="10"/>
    </row>
    <row r="108" spans="2:19" x14ac:dyDescent="0.25">
      <c r="B108" s="10" t="s">
        <v>304</v>
      </c>
      <c r="C108" s="24">
        <v>44837</v>
      </c>
      <c r="D108" s="10" t="s">
        <v>45</v>
      </c>
      <c r="E108" s="10" t="s">
        <v>36</v>
      </c>
      <c r="F108" s="10" t="s">
        <v>21</v>
      </c>
      <c r="G108" s="10" t="s">
        <v>167</v>
      </c>
      <c r="H108" s="10" t="s">
        <v>53</v>
      </c>
      <c r="I108" s="10" t="s">
        <v>24</v>
      </c>
      <c r="J108" s="26">
        <v>46900</v>
      </c>
      <c r="K108" s="26"/>
      <c r="L108" s="42"/>
      <c r="M108" s="10"/>
      <c r="N108" s="2"/>
      <c r="O108" s="10"/>
      <c r="P108" s="10"/>
      <c r="Q108" s="159"/>
      <c r="R108" s="10"/>
      <c r="S108" s="10"/>
    </row>
    <row r="109" spans="2:19" x14ac:dyDescent="0.25">
      <c r="B109" s="10" t="s">
        <v>305</v>
      </c>
      <c r="C109" s="24">
        <v>44838</v>
      </c>
      <c r="D109" s="10" t="s">
        <v>33</v>
      </c>
      <c r="E109" s="10" t="s">
        <v>25</v>
      </c>
      <c r="F109" s="10" t="s">
        <v>21</v>
      </c>
      <c r="G109" s="21" t="s">
        <v>167</v>
      </c>
      <c r="H109" s="10" t="s">
        <v>95</v>
      </c>
      <c r="I109" s="10" t="s">
        <v>60</v>
      </c>
      <c r="J109" s="26">
        <v>20000</v>
      </c>
      <c r="K109" s="26"/>
      <c r="L109" s="42"/>
      <c r="M109" s="10"/>
      <c r="N109" s="2"/>
      <c r="O109" s="10"/>
      <c r="P109" s="10"/>
      <c r="Q109" s="159"/>
      <c r="R109" s="10"/>
      <c r="S109" s="10"/>
    </row>
    <row r="110" spans="2:19" x14ac:dyDescent="0.25">
      <c r="B110" s="10" t="s">
        <v>306</v>
      </c>
      <c r="C110" s="24">
        <v>44838</v>
      </c>
      <c r="D110" s="10" t="s">
        <v>91</v>
      </c>
      <c r="E110" s="10" t="s">
        <v>25</v>
      </c>
      <c r="F110" s="10" t="s">
        <v>21</v>
      </c>
      <c r="G110" s="10" t="s">
        <v>167</v>
      </c>
      <c r="H110" s="10" t="s">
        <v>95</v>
      </c>
      <c r="I110" s="10" t="s">
        <v>60</v>
      </c>
      <c r="J110" s="26">
        <v>19900</v>
      </c>
      <c r="K110" s="26"/>
      <c r="L110" s="42"/>
      <c r="M110" s="10"/>
      <c r="N110" s="2"/>
      <c r="O110" s="10"/>
      <c r="P110" s="10"/>
      <c r="Q110" s="159"/>
      <c r="R110" s="10"/>
      <c r="S110" s="10"/>
    </row>
    <row r="111" spans="2:19" x14ac:dyDescent="0.25">
      <c r="B111" s="10" t="s">
        <v>307</v>
      </c>
      <c r="C111" s="24">
        <v>44838</v>
      </c>
      <c r="D111" s="10" t="s">
        <v>65</v>
      </c>
      <c r="E111" s="10" t="s">
        <v>25</v>
      </c>
      <c r="F111" s="10" t="s">
        <v>21</v>
      </c>
      <c r="G111" s="10" t="s">
        <v>167</v>
      </c>
      <c r="H111" s="10" t="s">
        <v>95</v>
      </c>
      <c r="I111" s="10" t="s">
        <v>172</v>
      </c>
      <c r="J111" s="26">
        <v>19900</v>
      </c>
      <c r="K111" s="26"/>
      <c r="L111" s="42"/>
      <c r="M111" s="10"/>
      <c r="N111" s="2"/>
      <c r="O111" s="10"/>
      <c r="P111" s="10"/>
      <c r="Q111" s="159"/>
      <c r="R111" s="10"/>
      <c r="S111" s="10"/>
    </row>
    <row r="112" spans="2:19" x14ac:dyDescent="0.25">
      <c r="B112" s="10" t="s">
        <v>308</v>
      </c>
      <c r="C112" s="24">
        <v>44838</v>
      </c>
      <c r="D112" s="10" t="s">
        <v>309</v>
      </c>
      <c r="E112" s="10" t="s">
        <v>25</v>
      </c>
      <c r="F112" s="10" t="s">
        <v>21</v>
      </c>
      <c r="G112" s="10" t="s">
        <v>167</v>
      </c>
      <c r="H112" s="10" t="s">
        <v>95</v>
      </c>
      <c r="I112" s="10" t="s">
        <v>71</v>
      </c>
      <c r="J112" s="26">
        <v>20000</v>
      </c>
      <c r="K112" s="26"/>
      <c r="L112" s="42"/>
      <c r="M112" s="10"/>
      <c r="N112" s="2"/>
      <c r="O112" s="10"/>
      <c r="P112" s="10"/>
      <c r="Q112" s="159"/>
      <c r="R112" s="10"/>
      <c r="S112" s="10"/>
    </row>
    <row r="113" spans="2:19" x14ac:dyDescent="0.25">
      <c r="B113" s="10" t="s">
        <v>310</v>
      </c>
      <c r="C113" s="24">
        <v>44838</v>
      </c>
      <c r="D113" s="10" t="s">
        <v>63</v>
      </c>
      <c r="E113" s="10" t="s">
        <v>36</v>
      </c>
      <c r="F113" s="10" t="s">
        <v>21</v>
      </c>
      <c r="G113" s="10" t="s">
        <v>167</v>
      </c>
      <c r="H113" s="10" t="s">
        <v>53</v>
      </c>
      <c r="I113" s="10" t="s">
        <v>60</v>
      </c>
      <c r="J113" s="26">
        <v>36900</v>
      </c>
      <c r="K113" s="26"/>
      <c r="L113" s="42"/>
      <c r="M113" s="10"/>
      <c r="N113" s="2"/>
      <c r="O113" s="10"/>
      <c r="P113" s="10"/>
      <c r="Q113" s="159"/>
      <c r="R113" s="10"/>
      <c r="S113" s="10"/>
    </row>
    <row r="114" spans="2:19" x14ac:dyDescent="0.25">
      <c r="B114" s="10" t="s">
        <v>311</v>
      </c>
      <c r="C114" s="24">
        <v>44838</v>
      </c>
      <c r="D114" s="10" t="s">
        <v>138</v>
      </c>
      <c r="E114" s="10" t="s">
        <v>102</v>
      </c>
      <c r="F114" s="10" t="s">
        <v>21</v>
      </c>
      <c r="G114" s="10" t="s">
        <v>167</v>
      </c>
      <c r="H114" s="10" t="s">
        <v>48</v>
      </c>
      <c r="I114" s="10"/>
      <c r="J114" s="26"/>
      <c r="K114" s="26"/>
      <c r="L114" s="42"/>
      <c r="M114" s="10"/>
      <c r="N114" s="2"/>
      <c r="O114" s="10"/>
      <c r="P114" s="10"/>
      <c r="Q114" s="159"/>
      <c r="R114" s="10"/>
      <c r="S114" s="10"/>
    </row>
    <row r="115" spans="2:19" x14ac:dyDescent="0.25">
      <c r="B115" s="10" t="s">
        <v>312</v>
      </c>
      <c r="C115" s="24">
        <v>44838</v>
      </c>
      <c r="D115" s="10" t="s">
        <v>313</v>
      </c>
      <c r="E115" s="10" t="s">
        <v>102</v>
      </c>
      <c r="F115" s="10" t="s">
        <v>21</v>
      </c>
      <c r="G115" s="10" t="s">
        <v>167</v>
      </c>
      <c r="H115" s="10" t="s">
        <v>143</v>
      </c>
      <c r="I115" s="10"/>
      <c r="J115" s="26"/>
      <c r="K115" s="26"/>
      <c r="L115" s="42"/>
      <c r="M115" s="10"/>
      <c r="N115" s="2"/>
      <c r="O115" s="10"/>
      <c r="P115" s="10"/>
      <c r="Q115" s="159"/>
      <c r="R115" s="10"/>
      <c r="S115" s="10"/>
    </row>
    <row r="116" spans="2:19" x14ac:dyDescent="0.25">
      <c r="B116" s="10" t="s">
        <v>314</v>
      </c>
      <c r="C116" s="24">
        <v>44838</v>
      </c>
      <c r="D116" s="10" t="s">
        <v>315</v>
      </c>
      <c r="E116" s="10" t="s">
        <v>102</v>
      </c>
      <c r="F116" s="10" t="s">
        <v>21</v>
      </c>
      <c r="G116" s="10" t="s">
        <v>167</v>
      </c>
      <c r="H116" s="10" t="s">
        <v>53</v>
      </c>
      <c r="I116" s="10"/>
      <c r="J116" s="26"/>
      <c r="K116" s="26"/>
      <c r="L116" s="42"/>
      <c r="M116" s="10"/>
      <c r="N116" s="2"/>
      <c r="O116" s="10"/>
      <c r="P116" s="10"/>
      <c r="Q116" s="159"/>
      <c r="R116" s="10"/>
      <c r="S116" s="10"/>
    </row>
    <row r="117" spans="2:19" x14ac:dyDescent="0.25">
      <c r="B117" s="10" t="s">
        <v>316</v>
      </c>
      <c r="C117" s="24">
        <v>44838</v>
      </c>
      <c r="D117" s="10" t="s">
        <v>128</v>
      </c>
      <c r="E117" s="10" t="s">
        <v>102</v>
      </c>
      <c r="F117" s="10" t="s">
        <v>21</v>
      </c>
      <c r="G117" s="10" t="s">
        <v>167</v>
      </c>
      <c r="H117" s="10" t="s">
        <v>53</v>
      </c>
      <c r="I117" s="10"/>
      <c r="J117" s="26"/>
      <c r="K117" s="26"/>
      <c r="L117" s="42"/>
      <c r="M117" s="10"/>
      <c r="N117" s="2"/>
      <c r="O117" s="10"/>
      <c r="P117" s="10"/>
      <c r="Q117" s="159"/>
      <c r="R117" s="10"/>
      <c r="S117" s="10"/>
    </row>
    <row r="118" spans="2:19" x14ac:dyDescent="0.25">
      <c r="B118" s="10" t="s">
        <v>317</v>
      </c>
      <c r="C118" s="24">
        <v>44838</v>
      </c>
      <c r="D118" s="10" t="s">
        <v>50</v>
      </c>
      <c r="E118" s="10" t="s">
        <v>102</v>
      </c>
      <c r="F118" s="10" t="s">
        <v>21</v>
      </c>
      <c r="G118" s="10" t="s">
        <v>167</v>
      </c>
      <c r="H118" s="10" t="s">
        <v>126</v>
      </c>
      <c r="I118" s="10" t="s">
        <v>60</v>
      </c>
      <c r="J118" s="26">
        <v>325000</v>
      </c>
      <c r="K118" s="26"/>
      <c r="L118" s="42"/>
      <c r="M118" s="10"/>
      <c r="N118" s="2"/>
      <c r="O118" s="10"/>
      <c r="P118" s="10"/>
      <c r="Q118" s="159"/>
      <c r="R118" s="10"/>
      <c r="S118" s="10"/>
    </row>
    <row r="119" spans="2:19" x14ac:dyDescent="0.25">
      <c r="B119" s="10" t="s">
        <v>318</v>
      </c>
      <c r="C119" s="24">
        <v>44838</v>
      </c>
      <c r="D119" s="10" t="s">
        <v>235</v>
      </c>
      <c r="E119" s="10" t="s">
        <v>25</v>
      </c>
      <c r="F119" s="10" t="s">
        <v>21</v>
      </c>
      <c r="G119" s="10" t="s">
        <v>167</v>
      </c>
      <c r="H119" s="10" t="s">
        <v>53</v>
      </c>
      <c r="I119" s="10" t="s">
        <v>172</v>
      </c>
      <c r="J119" s="26">
        <v>20000</v>
      </c>
      <c r="K119" s="26"/>
      <c r="L119" s="42"/>
      <c r="M119" s="10"/>
      <c r="N119" s="2"/>
      <c r="O119" s="10"/>
      <c r="P119" s="10"/>
      <c r="Q119" s="159"/>
      <c r="R119" s="10"/>
      <c r="S119" s="10"/>
    </row>
    <row r="120" spans="2:19" x14ac:dyDescent="0.25">
      <c r="B120" s="10" t="s">
        <v>319</v>
      </c>
      <c r="C120" s="24">
        <v>44838</v>
      </c>
      <c r="D120" s="10" t="s">
        <v>235</v>
      </c>
      <c r="E120" s="10" t="s">
        <v>104</v>
      </c>
      <c r="F120" s="10" t="s">
        <v>21</v>
      </c>
      <c r="G120" s="10" t="s">
        <v>167</v>
      </c>
      <c r="H120" s="10" t="s">
        <v>95</v>
      </c>
      <c r="I120" s="10" t="s">
        <v>298</v>
      </c>
      <c r="J120" s="26">
        <v>37175</v>
      </c>
      <c r="K120" s="26"/>
      <c r="L120" s="42"/>
      <c r="M120" s="10"/>
      <c r="N120" s="2"/>
      <c r="O120" s="10"/>
      <c r="P120" s="10"/>
      <c r="Q120" s="159"/>
      <c r="R120" s="10"/>
      <c r="S120" s="10"/>
    </row>
    <row r="121" spans="2:19" x14ac:dyDescent="0.25">
      <c r="B121" s="10" t="s">
        <v>320</v>
      </c>
      <c r="C121" s="24">
        <v>44838</v>
      </c>
      <c r="D121" s="10" t="s">
        <v>56</v>
      </c>
      <c r="E121" s="10" t="s">
        <v>36</v>
      </c>
      <c r="F121" s="10" t="s">
        <v>21</v>
      </c>
      <c r="G121" s="10" t="s">
        <v>167</v>
      </c>
      <c r="H121" s="10" t="s">
        <v>95</v>
      </c>
      <c r="I121" s="10" t="s">
        <v>24</v>
      </c>
      <c r="J121" s="26">
        <v>36900</v>
      </c>
      <c r="K121" s="26"/>
      <c r="L121" s="42"/>
      <c r="M121" s="10"/>
      <c r="N121" s="2"/>
      <c r="O121" s="10"/>
      <c r="P121" s="10"/>
      <c r="Q121" s="159"/>
      <c r="R121" s="10"/>
      <c r="S121" s="10"/>
    </row>
    <row r="122" spans="2:19" x14ac:dyDescent="0.25">
      <c r="B122" s="10" t="s">
        <v>321</v>
      </c>
      <c r="C122" s="24">
        <v>44839</v>
      </c>
      <c r="D122" s="10" t="s">
        <v>199</v>
      </c>
      <c r="E122" s="10" t="s">
        <v>102</v>
      </c>
      <c r="F122" s="10" t="s">
        <v>21</v>
      </c>
      <c r="G122" s="10" t="s">
        <v>167</v>
      </c>
      <c r="H122" s="10" t="s">
        <v>126</v>
      </c>
      <c r="I122" s="10" t="s">
        <v>298</v>
      </c>
      <c r="J122" s="26">
        <v>23675</v>
      </c>
      <c r="K122" s="26"/>
      <c r="L122" s="42"/>
      <c r="M122" s="10"/>
      <c r="N122" s="2"/>
      <c r="O122" s="10"/>
      <c r="P122" s="10"/>
      <c r="Q122" s="159"/>
      <c r="R122" s="10"/>
      <c r="S122" s="10"/>
    </row>
    <row r="123" spans="2:19" x14ac:dyDescent="0.25">
      <c r="B123" s="10" t="s">
        <v>322</v>
      </c>
      <c r="C123" s="24">
        <v>44839</v>
      </c>
      <c r="D123" s="10" t="s">
        <v>199</v>
      </c>
      <c r="E123" s="10" t="s">
        <v>25</v>
      </c>
      <c r="F123" s="10" t="s">
        <v>21</v>
      </c>
      <c r="G123" s="10" t="s">
        <v>167</v>
      </c>
      <c r="H123" s="10" t="s">
        <v>126</v>
      </c>
      <c r="I123" s="10"/>
      <c r="J123" s="26"/>
      <c r="K123" s="26"/>
      <c r="L123" s="42"/>
      <c r="M123" s="10"/>
      <c r="N123" s="2"/>
      <c r="O123" s="10"/>
      <c r="P123" s="10"/>
      <c r="Q123" s="159"/>
      <c r="R123" s="10"/>
      <c r="S123" s="10"/>
    </row>
    <row r="124" spans="2:19" x14ac:dyDescent="0.25">
      <c r="B124" s="10" t="s">
        <v>323</v>
      </c>
      <c r="C124" s="24">
        <v>44839</v>
      </c>
      <c r="D124" s="10" t="s">
        <v>324</v>
      </c>
      <c r="E124" s="10" t="s">
        <v>36</v>
      </c>
      <c r="F124" s="10" t="s">
        <v>21</v>
      </c>
      <c r="G124" s="10" t="s">
        <v>167</v>
      </c>
      <c r="H124" s="10" t="s">
        <v>53</v>
      </c>
      <c r="I124" s="10" t="s">
        <v>60</v>
      </c>
      <c r="J124" s="26">
        <v>44900</v>
      </c>
      <c r="K124" s="26"/>
      <c r="L124" s="42"/>
      <c r="M124" s="10"/>
      <c r="N124" s="2"/>
      <c r="O124" s="10"/>
      <c r="P124" s="10"/>
      <c r="Q124" s="159"/>
      <c r="R124" s="10"/>
      <c r="S124" s="10"/>
    </row>
    <row r="125" spans="2:19" x14ac:dyDescent="0.25">
      <c r="B125" s="10" t="s">
        <v>325</v>
      </c>
      <c r="C125" s="24">
        <v>44840</v>
      </c>
      <c r="D125" s="10" t="s">
        <v>19</v>
      </c>
      <c r="E125" s="10"/>
      <c r="F125" s="10" t="s">
        <v>21</v>
      </c>
      <c r="G125" s="10" t="s">
        <v>167</v>
      </c>
      <c r="H125" s="10" t="s">
        <v>26</v>
      </c>
      <c r="I125" s="10" t="s">
        <v>172</v>
      </c>
      <c r="J125" s="26">
        <v>36900</v>
      </c>
      <c r="K125" s="26"/>
      <c r="L125" s="42"/>
      <c r="M125" s="10"/>
      <c r="N125" s="2"/>
      <c r="O125" s="10"/>
      <c r="P125" s="10"/>
      <c r="Q125" s="159"/>
      <c r="R125" s="10"/>
      <c r="S125" s="10"/>
    </row>
    <row r="126" spans="2:19" x14ac:dyDescent="0.25">
      <c r="B126" s="10" t="s">
        <v>326</v>
      </c>
      <c r="C126" s="24">
        <v>44840</v>
      </c>
      <c r="D126" s="10" t="s">
        <v>111</v>
      </c>
      <c r="E126" s="10"/>
      <c r="F126" s="10" t="s">
        <v>21</v>
      </c>
      <c r="G126" s="10" t="s">
        <v>167</v>
      </c>
      <c r="H126" s="10" t="s">
        <v>26</v>
      </c>
      <c r="I126" s="10" t="s">
        <v>71</v>
      </c>
      <c r="J126" s="26">
        <v>19900</v>
      </c>
      <c r="K126" s="26"/>
      <c r="L126" s="42"/>
      <c r="M126" s="10"/>
      <c r="N126" s="2"/>
      <c r="O126" s="10"/>
      <c r="P126" s="10"/>
      <c r="Q126" s="159"/>
      <c r="R126" s="10"/>
      <c r="S126" s="10"/>
    </row>
    <row r="127" spans="2:19" x14ac:dyDescent="0.25">
      <c r="B127" s="10" t="s">
        <v>327</v>
      </c>
      <c r="C127" s="24">
        <v>44840</v>
      </c>
      <c r="D127" s="10" t="s">
        <v>328</v>
      </c>
      <c r="E127" s="10" t="s">
        <v>68</v>
      </c>
      <c r="F127" s="10" t="s">
        <v>21</v>
      </c>
      <c r="G127" s="10" t="s">
        <v>167</v>
      </c>
      <c r="H127" s="10" t="s">
        <v>143</v>
      </c>
      <c r="I127" s="10"/>
      <c r="J127" s="26"/>
      <c r="K127" s="26"/>
      <c r="L127" s="42"/>
      <c r="M127" s="10"/>
      <c r="N127" s="2"/>
      <c r="O127" s="10"/>
      <c r="P127" s="10"/>
      <c r="Q127" s="159"/>
      <c r="R127" s="10"/>
      <c r="S127" s="10"/>
    </row>
    <row r="128" spans="2:19" x14ac:dyDescent="0.25">
      <c r="B128" s="10" t="s">
        <v>329</v>
      </c>
      <c r="C128" s="24">
        <v>44840</v>
      </c>
      <c r="D128" s="10" t="s">
        <v>123</v>
      </c>
      <c r="E128" s="10" t="s">
        <v>68</v>
      </c>
      <c r="F128" s="10" t="s">
        <v>21</v>
      </c>
      <c r="G128" s="10" t="s">
        <v>167</v>
      </c>
      <c r="H128" s="10" t="s">
        <v>143</v>
      </c>
      <c r="I128" s="10"/>
      <c r="J128" s="26"/>
      <c r="K128" s="26"/>
      <c r="L128" s="42"/>
      <c r="M128" s="10"/>
      <c r="N128" s="2"/>
      <c r="O128" s="10"/>
      <c r="P128" s="10"/>
      <c r="Q128" s="159"/>
      <c r="R128" s="10"/>
      <c r="S128" s="10"/>
    </row>
    <row r="129" spans="2:19" x14ac:dyDescent="0.25">
      <c r="B129" s="10" t="s">
        <v>330</v>
      </c>
      <c r="C129" s="24">
        <v>44840</v>
      </c>
      <c r="D129" s="10" t="s">
        <v>50</v>
      </c>
      <c r="E129" s="10" t="s">
        <v>68</v>
      </c>
      <c r="F129" s="10" t="s">
        <v>21</v>
      </c>
      <c r="G129" s="10" t="s">
        <v>167</v>
      </c>
      <c r="H129" s="10" t="s">
        <v>143</v>
      </c>
      <c r="I129" s="10"/>
      <c r="J129" s="26"/>
      <c r="K129" s="26"/>
      <c r="L129" s="42"/>
      <c r="M129" s="10"/>
      <c r="N129" s="2"/>
      <c r="O129" s="10"/>
      <c r="P129" s="10"/>
      <c r="Q129" s="159"/>
      <c r="R129" s="10"/>
      <c r="S129" s="10"/>
    </row>
    <row r="130" spans="2:19" x14ac:dyDescent="0.25">
      <c r="B130" s="10" t="s">
        <v>331</v>
      </c>
      <c r="C130" s="24">
        <v>44840</v>
      </c>
      <c r="D130" s="10" t="s">
        <v>50</v>
      </c>
      <c r="E130" s="10" t="s">
        <v>68</v>
      </c>
      <c r="F130" s="10" t="s">
        <v>21</v>
      </c>
      <c r="G130" s="10" t="s">
        <v>167</v>
      </c>
      <c r="H130" s="10" t="s">
        <v>143</v>
      </c>
      <c r="I130" s="10"/>
      <c r="J130" s="26"/>
      <c r="K130" s="26"/>
      <c r="L130" s="42"/>
      <c r="M130" s="10"/>
      <c r="N130" s="2"/>
      <c r="O130" s="10"/>
      <c r="P130" s="10"/>
      <c r="Q130" s="159"/>
      <c r="R130" s="10"/>
      <c r="S130" s="10"/>
    </row>
    <row r="131" spans="2:19" x14ac:dyDescent="0.25">
      <c r="B131" s="10" t="s">
        <v>332</v>
      </c>
      <c r="C131" s="24">
        <v>44840</v>
      </c>
      <c r="D131" s="10" t="s">
        <v>333</v>
      </c>
      <c r="E131" s="10" t="s">
        <v>102</v>
      </c>
      <c r="F131" s="10" t="s">
        <v>21</v>
      </c>
      <c r="G131" s="10" t="s">
        <v>167</v>
      </c>
      <c r="H131" s="10" t="s">
        <v>53</v>
      </c>
      <c r="I131" s="10" t="s">
        <v>172</v>
      </c>
      <c r="J131" s="26">
        <v>24900</v>
      </c>
      <c r="K131" s="26"/>
      <c r="L131" s="42"/>
      <c r="M131" s="10"/>
      <c r="N131" s="2"/>
      <c r="O131" s="10"/>
      <c r="P131" s="10"/>
      <c r="Q131" s="159"/>
      <c r="R131" s="10"/>
      <c r="S131" s="10"/>
    </row>
    <row r="132" spans="2:19" x14ac:dyDescent="0.25">
      <c r="B132" s="10" t="s">
        <v>334</v>
      </c>
      <c r="C132" s="24">
        <v>44840</v>
      </c>
      <c r="D132" s="10" t="s">
        <v>250</v>
      </c>
      <c r="E132" s="10" t="s">
        <v>284</v>
      </c>
      <c r="F132" s="10" t="s">
        <v>21</v>
      </c>
      <c r="G132" s="10" t="s">
        <v>167</v>
      </c>
      <c r="H132" s="10" t="s">
        <v>126</v>
      </c>
      <c r="I132" s="10" t="s">
        <v>60</v>
      </c>
      <c r="J132" s="26">
        <v>49900</v>
      </c>
      <c r="K132" s="26"/>
      <c r="L132" s="42"/>
      <c r="M132" s="10"/>
      <c r="N132" s="2"/>
      <c r="O132" s="10"/>
      <c r="P132" s="10"/>
      <c r="Q132" s="159"/>
      <c r="R132" s="10"/>
      <c r="S132" s="10"/>
    </row>
    <row r="133" spans="2:19" x14ac:dyDescent="0.25">
      <c r="B133" s="10" t="s">
        <v>335</v>
      </c>
      <c r="C133" s="24">
        <v>44840</v>
      </c>
      <c r="D133" s="10" t="s">
        <v>39</v>
      </c>
      <c r="E133" s="10" t="s">
        <v>25</v>
      </c>
      <c r="F133" s="10" t="s">
        <v>21</v>
      </c>
      <c r="G133" s="10" t="s">
        <v>167</v>
      </c>
      <c r="H133" s="10" t="s">
        <v>95</v>
      </c>
      <c r="I133" s="10" t="s">
        <v>60</v>
      </c>
      <c r="J133" s="26">
        <v>24900</v>
      </c>
      <c r="K133" s="26"/>
      <c r="L133" s="42"/>
      <c r="M133" s="10"/>
      <c r="N133" s="2"/>
      <c r="O133" s="10"/>
      <c r="P133" s="10"/>
      <c r="Q133" s="159"/>
      <c r="R133" s="10"/>
      <c r="S133" s="10"/>
    </row>
    <row r="134" spans="2:19" x14ac:dyDescent="0.25">
      <c r="B134" s="10" t="s">
        <v>336</v>
      </c>
      <c r="C134" s="24">
        <v>44840</v>
      </c>
      <c r="D134" s="10" t="s">
        <v>337</v>
      </c>
      <c r="E134" s="10" t="s">
        <v>36</v>
      </c>
      <c r="F134" s="10" t="s">
        <v>21</v>
      </c>
      <c r="G134" s="10" t="s">
        <v>167</v>
      </c>
      <c r="H134" s="10" t="s">
        <v>143</v>
      </c>
      <c r="I134" s="10" t="s">
        <v>60</v>
      </c>
      <c r="J134" s="26">
        <v>41900</v>
      </c>
      <c r="K134" s="26"/>
      <c r="L134" s="42"/>
      <c r="M134" s="10"/>
      <c r="N134" s="2"/>
      <c r="O134" s="10"/>
      <c r="P134" s="10"/>
      <c r="Q134" s="159"/>
      <c r="R134" s="10"/>
      <c r="S134" s="10"/>
    </row>
    <row r="135" spans="2:19" x14ac:dyDescent="0.25">
      <c r="B135" s="10" t="s">
        <v>338</v>
      </c>
      <c r="C135" s="24">
        <v>44841</v>
      </c>
      <c r="D135" s="10" t="s">
        <v>50</v>
      </c>
      <c r="E135" s="10" t="s">
        <v>109</v>
      </c>
      <c r="F135" s="10" t="s">
        <v>21</v>
      </c>
      <c r="G135" s="10" t="s">
        <v>167</v>
      </c>
      <c r="H135" s="10" t="s">
        <v>53</v>
      </c>
      <c r="I135" s="10"/>
      <c r="J135" s="26"/>
      <c r="K135" s="26"/>
      <c r="L135" s="42"/>
      <c r="M135" s="10"/>
      <c r="N135" s="2"/>
      <c r="O135" s="10"/>
      <c r="P135" s="10"/>
      <c r="Q135" s="159"/>
      <c r="R135" s="10"/>
      <c r="S135" s="10"/>
    </row>
    <row r="136" spans="2:19" x14ac:dyDescent="0.25">
      <c r="B136" s="10" t="s">
        <v>339</v>
      </c>
      <c r="C136" s="24">
        <v>44841</v>
      </c>
      <c r="D136" s="10" t="s">
        <v>50</v>
      </c>
      <c r="E136" s="10" t="s">
        <v>102</v>
      </c>
      <c r="F136" s="10" t="s">
        <v>21</v>
      </c>
      <c r="G136" s="10" t="s">
        <v>167</v>
      </c>
      <c r="H136" s="10" t="s">
        <v>53</v>
      </c>
      <c r="I136" s="10"/>
      <c r="J136" s="26"/>
      <c r="K136" s="26"/>
      <c r="L136" s="42"/>
      <c r="M136" s="10"/>
      <c r="N136" s="2"/>
      <c r="O136" s="10"/>
      <c r="P136" s="10"/>
      <c r="Q136" s="159"/>
      <c r="R136" s="10"/>
      <c r="S136" s="10"/>
    </row>
    <row r="137" spans="2:19" x14ac:dyDescent="0.25">
      <c r="B137" s="10" t="s">
        <v>340</v>
      </c>
      <c r="C137" s="24">
        <v>44841</v>
      </c>
      <c r="D137" s="10" t="s">
        <v>341</v>
      </c>
      <c r="E137" s="10" t="s">
        <v>303</v>
      </c>
      <c r="F137" s="10" t="s">
        <v>21</v>
      </c>
      <c r="G137" s="10" t="s">
        <v>167</v>
      </c>
      <c r="H137" s="10" t="s">
        <v>126</v>
      </c>
      <c r="I137" s="10" t="s">
        <v>24</v>
      </c>
      <c r="J137" s="26">
        <v>44800</v>
      </c>
      <c r="K137" s="26"/>
      <c r="L137" s="42"/>
      <c r="M137" s="10"/>
      <c r="N137" s="2"/>
      <c r="O137" s="10"/>
      <c r="P137" s="10"/>
      <c r="Q137" s="159"/>
      <c r="R137" s="10"/>
      <c r="S137" s="10"/>
    </row>
    <row r="138" spans="2:19" x14ac:dyDescent="0.25">
      <c r="B138" s="10" t="s">
        <v>342</v>
      </c>
      <c r="C138" s="24">
        <v>44843</v>
      </c>
      <c r="D138" s="10" t="s">
        <v>343</v>
      </c>
      <c r="E138" s="10" t="s">
        <v>238</v>
      </c>
      <c r="F138" s="10" t="s">
        <v>21</v>
      </c>
      <c r="G138" s="10" t="s">
        <v>167</v>
      </c>
      <c r="H138" s="10" t="s">
        <v>53</v>
      </c>
      <c r="I138" s="10" t="s">
        <v>60</v>
      </c>
      <c r="J138" s="26">
        <v>55000</v>
      </c>
      <c r="K138" s="26"/>
      <c r="L138" s="42"/>
      <c r="M138" s="10"/>
      <c r="N138" s="2"/>
      <c r="O138" s="10"/>
      <c r="P138" s="10"/>
      <c r="Q138" s="159"/>
      <c r="R138" s="10"/>
      <c r="S138" s="10"/>
    </row>
    <row r="139" spans="2:19" x14ac:dyDescent="0.25">
      <c r="B139" s="10" t="s">
        <v>344</v>
      </c>
      <c r="C139" s="24">
        <v>44843</v>
      </c>
      <c r="D139" s="10" t="s">
        <v>145</v>
      </c>
      <c r="E139" s="10" t="s">
        <v>25</v>
      </c>
      <c r="F139" s="10" t="s">
        <v>21</v>
      </c>
      <c r="G139" s="10" t="s">
        <v>167</v>
      </c>
      <c r="H139" s="10" t="s">
        <v>143</v>
      </c>
      <c r="I139" s="10" t="s">
        <v>60</v>
      </c>
      <c r="J139" s="26">
        <v>27400</v>
      </c>
      <c r="K139" s="26"/>
      <c r="L139" s="42"/>
      <c r="M139" s="10"/>
      <c r="N139" s="2"/>
      <c r="O139" s="10"/>
      <c r="P139" s="10"/>
      <c r="Q139" s="159"/>
      <c r="R139" s="10"/>
      <c r="S139" s="10"/>
    </row>
    <row r="140" spans="2:19" x14ac:dyDescent="0.25">
      <c r="B140" s="10" t="s">
        <v>345</v>
      </c>
      <c r="C140" s="24">
        <v>44843</v>
      </c>
      <c r="D140" s="10" t="s">
        <v>52</v>
      </c>
      <c r="E140" s="10" t="s">
        <v>36</v>
      </c>
      <c r="F140" s="10" t="s">
        <v>21</v>
      </c>
      <c r="G140" s="10" t="s">
        <v>167</v>
      </c>
      <c r="H140" s="10" t="s">
        <v>53</v>
      </c>
      <c r="I140" s="10" t="s">
        <v>43</v>
      </c>
      <c r="J140" s="26">
        <v>36900</v>
      </c>
      <c r="K140" s="26"/>
      <c r="L140" s="42"/>
      <c r="M140" s="10"/>
      <c r="N140" s="2"/>
      <c r="O140" s="10"/>
      <c r="P140" s="10"/>
      <c r="Q140" s="159"/>
      <c r="R140" s="10"/>
      <c r="S140" s="10"/>
    </row>
    <row r="141" spans="2:19" x14ac:dyDescent="0.25">
      <c r="B141" s="10" t="s">
        <v>346</v>
      </c>
      <c r="C141" s="24">
        <v>44844</v>
      </c>
      <c r="D141" s="10" t="s">
        <v>161</v>
      </c>
      <c r="E141" s="10" t="s">
        <v>347</v>
      </c>
      <c r="F141" s="10" t="s">
        <v>21</v>
      </c>
      <c r="G141" s="10" t="s">
        <v>167</v>
      </c>
      <c r="H141" s="10" t="s">
        <v>95</v>
      </c>
      <c r="I141" s="10" t="s">
        <v>60</v>
      </c>
      <c r="J141" s="26">
        <v>57800</v>
      </c>
      <c r="K141" s="26"/>
      <c r="L141" s="42"/>
      <c r="M141" s="10"/>
      <c r="N141" s="2"/>
      <c r="O141" s="10"/>
      <c r="P141" s="10"/>
      <c r="Q141" s="159"/>
      <c r="R141" s="10"/>
      <c r="S141" s="10"/>
    </row>
    <row r="142" spans="2:19" x14ac:dyDescent="0.25">
      <c r="B142" s="10" t="s">
        <v>348</v>
      </c>
      <c r="C142" s="24">
        <v>44843</v>
      </c>
      <c r="D142" s="10" t="s">
        <v>349</v>
      </c>
      <c r="E142" s="10" t="s">
        <v>25</v>
      </c>
      <c r="F142" s="10" t="s">
        <v>21</v>
      </c>
      <c r="G142" s="10" t="s">
        <v>167</v>
      </c>
      <c r="H142" s="10" t="s">
        <v>350</v>
      </c>
      <c r="I142" s="10" t="s">
        <v>60</v>
      </c>
      <c r="J142" s="26">
        <v>20000</v>
      </c>
      <c r="K142" s="26"/>
      <c r="L142" s="42"/>
      <c r="M142" s="10"/>
      <c r="N142" s="2"/>
      <c r="O142" s="10"/>
      <c r="P142" s="10"/>
      <c r="Q142" s="159"/>
      <c r="R142" s="10"/>
      <c r="S142" s="10"/>
    </row>
    <row r="143" spans="2:19" x14ac:dyDescent="0.25">
      <c r="B143" s="10" t="s">
        <v>351</v>
      </c>
      <c r="C143" s="24">
        <v>44845</v>
      </c>
      <c r="D143" s="10" t="s">
        <v>283</v>
      </c>
      <c r="E143" s="10" t="s">
        <v>238</v>
      </c>
      <c r="F143" s="10" t="s">
        <v>21</v>
      </c>
      <c r="G143" s="10" t="s">
        <v>167</v>
      </c>
      <c r="H143" s="10" t="s">
        <v>352</v>
      </c>
      <c r="I143" s="10" t="s">
        <v>60</v>
      </c>
      <c r="J143" s="26">
        <v>50000</v>
      </c>
      <c r="K143" s="26"/>
      <c r="L143" s="42"/>
      <c r="M143" s="10"/>
      <c r="N143" s="2"/>
      <c r="O143" s="10"/>
      <c r="P143" s="10"/>
      <c r="Q143" s="159"/>
      <c r="R143" s="10"/>
      <c r="S143" s="10"/>
    </row>
    <row r="144" spans="2:19" x14ac:dyDescent="0.25">
      <c r="B144" s="10" t="s">
        <v>353</v>
      </c>
      <c r="C144" s="24">
        <v>44845</v>
      </c>
      <c r="D144" s="10" t="s">
        <v>243</v>
      </c>
      <c r="E144" s="10" t="s">
        <v>113</v>
      </c>
      <c r="F144" s="10" t="s">
        <v>21</v>
      </c>
      <c r="G144" s="10" t="s">
        <v>167</v>
      </c>
      <c r="H144" s="10" t="s">
        <v>354</v>
      </c>
      <c r="I144" s="10" t="s">
        <v>60</v>
      </c>
      <c r="J144" s="26">
        <f>44900+18700</f>
        <v>63600</v>
      </c>
      <c r="K144" s="26"/>
      <c r="L144" s="42"/>
      <c r="M144" s="10"/>
      <c r="N144" s="2"/>
      <c r="O144" s="10"/>
      <c r="P144" s="10"/>
      <c r="Q144" s="159"/>
      <c r="R144" s="10"/>
      <c r="S144" s="10"/>
    </row>
    <row r="145" spans="2:19" x14ac:dyDescent="0.25">
      <c r="B145" s="10" t="s">
        <v>355</v>
      </c>
      <c r="C145" s="24">
        <v>44845</v>
      </c>
      <c r="D145" s="10" t="s">
        <v>356</v>
      </c>
      <c r="E145" s="10" t="s">
        <v>25</v>
      </c>
      <c r="F145" s="10" t="s">
        <v>21</v>
      </c>
      <c r="G145" s="10" t="s">
        <v>167</v>
      </c>
      <c r="H145" s="10" t="s">
        <v>121</v>
      </c>
      <c r="I145" s="10" t="s">
        <v>60</v>
      </c>
      <c r="J145" s="26">
        <v>27900</v>
      </c>
      <c r="K145" s="26"/>
      <c r="L145" s="42"/>
      <c r="M145" s="10"/>
      <c r="N145" s="2"/>
      <c r="O145" s="10"/>
      <c r="P145" s="10"/>
      <c r="Q145" s="159"/>
      <c r="R145" s="10"/>
      <c r="S145" s="10"/>
    </row>
    <row r="146" spans="2:19" x14ac:dyDescent="0.25">
      <c r="B146" s="10" t="s">
        <v>357</v>
      </c>
      <c r="C146" s="24">
        <v>44845</v>
      </c>
      <c r="D146" s="10" t="s">
        <v>258</v>
      </c>
      <c r="E146" s="10" t="s">
        <v>347</v>
      </c>
      <c r="F146" s="10" t="s">
        <v>21</v>
      </c>
      <c r="G146" s="10" t="s">
        <v>167</v>
      </c>
      <c r="H146" s="10" t="s">
        <v>95</v>
      </c>
      <c r="I146" s="10" t="s">
        <v>60</v>
      </c>
      <c r="J146" s="26">
        <f>23675+27900</f>
        <v>51575</v>
      </c>
      <c r="K146" s="26"/>
      <c r="L146" s="42"/>
      <c r="M146" s="10"/>
      <c r="N146" s="2"/>
      <c r="O146" s="10"/>
      <c r="P146" s="10"/>
      <c r="Q146" s="159"/>
      <c r="R146" s="10"/>
      <c r="S146" s="10"/>
    </row>
    <row r="147" spans="2:19" x14ac:dyDescent="0.25">
      <c r="B147" s="10" t="s">
        <v>358</v>
      </c>
      <c r="C147" s="24">
        <v>44845</v>
      </c>
      <c r="D147" s="4" t="s">
        <v>359</v>
      </c>
      <c r="E147" s="10" t="s">
        <v>104</v>
      </c>
      <c r="F147" s="10" t="s">
        <v>21</v>
      </c>
      <c r="G147" s="10" t="s">
        <v>167</v>
      </c>
      <c r="H147" s="10" t="s">
        <v>95</v>
      </c>
      <c r="I147" s="10" t="s">
        <v>60</v>
      </c>
      <c r="J147" s="26">
        <v>43000</v>
      </c>
      <c r="K147" s="26"/>
      <c r="L147" s="42"/>
      <c r="M147" s="10"/>
      <c r="N147" s="2"/>
      <c r="O147" s="10"/>
      <c r="P147" s="10"/>
      <c r="Q147" s="159"/>
      <c r="R147" s="10"/>
      <c r="S147" s="10"/>
    </row>
    <row r="148" spans="2:19" x14ac:dyDescent="0.25">
      <c r="B148" s="10" t="s">
        <v>360</v>
      </c>
      <c r="C148" s="24">
        <v>44844</v>
      </c>
      <c r="D148" s="10" t="s">
        <v>247</v>
      </c>
      <c r="E148" s="10" t="s">
        <v>361</v>
      </c>
      <c r="F148" s="10" t="s">
        <v>21</v>
      </c>
      <c r="G148" s="10" t="s">
        <v>167</v>
      </c>
      <c r="H148" s="10" t="s">
        <v>362</v>
      </c>
      <c r="I148" s="10" t="s">
        <v>60</v>
      </c>
      <c r="J148" s="26">
        <v>480000</v>
      </c>
      <c r="K148" s="26" t="s">
        <v>360</v>
      </c>
      <c r="L148" s="42"/>
      <c r="M148" s="10"/>
      <c r="N148" s="2"/>
      <c r="O148" s="10"/>
      <c r="P148" s="10"/>
      <c r="Q148" s="159"/>
      <c r="R148" s="10"/>
      <c r="S148" s="10"/>
    </row>
    <row r="149" spans="2:19" x14ac:dyDescent="0.25">
      <c r="B149" s="10" t="s">
        <v>363</v>
      </c>
      <c r="C149" s="24">
        <v>44846</v>
      </c>
      <c r="D149" s="10" t="s">
        <v>250</v>
      </c>
      <c r="E149" s="10" t="s">
        <v>238</v>
      </c>
      <c r="F149" s="10" t="s">
        <v>21</v>
      </c>
      <c r="G149" s="10" t="s">
        <v>167</v>
      </c>
      <c r="H149" s="10" t="s">
        <v>126</v>
      </c>
      <c r="I149" s="10"/>
      <c r="J149" s="26"/>
      <c r="K149" s="26"/>
      <c r="L149" s="42"/>
      <c r="M149" s="10"/>
      <c r="N149" s="2"/>
      <c r="O149" s="10"/>
      <c r="P149" s="10"/>
      <c r="Q149" s="159"/>
      <c r="R149" s="10"/>
      <c r="S149" s="10"/>
    </row>
    <row r="150" spans="2:19" x14ac:dyDescent="0.25">
      <c r="B150" s="10" t="s">
        <v>364</v>
      </c>
      <c r="C150" s="24">
        <v>44847</v>
      </c>
      <c r="D150" s="10" t="s">
        <v>365</v>
      </c>
      <c r="E150" s="10" t="s">
        <v>366</v>
      </c>
      <c r="F150" s="10" t="s">
        <v>21</v>
      </c>
      <c r="G150" s="10" t="s">
        <v>167</v>
      </c>
      <c r="H150" s="10" t="s">
        <v>362</v>
      </c>
      <c r="I150" s="10" t="s">
        <v>60</v>
      </c>
      <c r="J150" s="26">
        <v>897000</v>
      </c>
      <c r="K150" s="26" t="s">
        <v>364</v>
      </c>
      <c r="L150" s="42"/>
      <c r="M150" s="10"/>
      <c r="N150" s="2"/>
      <c r="O150" s="10"/>
      <c r="P150" s="10"/>
      <c r="Q150" s="159"/>
      <c r="R150" s="10"/>
      <c r="S150" s="10"/>
    </row>
    <row r="151" spans="2:19" x14ac:dyDescent="0.25">
      <c r="B151" s="10" t="s">
        <v>367</v>
      </c>
      <c r="C151" s="24">
        <v>44847</v>
      </c>
      <c r="D151" s="10" t="s">
        <v>368</v>
      </c>
      <c r="E151" s="10" t="s">
        <v>68</v>
      </c>
      <c r="F151" s="10" t="s">
        <v>21</v>
      </c>
      <c r="G151" s="10" t="s">
        <v>22</v>
      </c>
      <c r="H151" s="10" t="s">
        <v>53</v>
      </c>
      <c r="I151" s="10" t="s">
        <v>24</v>
      </c>
      <c r="J151" s="26">
        <v>32900</v>
      </c>
      <c r="K151" s="26"/>
      <c r="L151" s="42"/>
      <c r="M151" s="10"/>
      <c r="N151" s="2"/>
      <c r="O151" s="10"/>
      <c r="P151" s="10"/>
      <c r="Q151" s="159"/>
      <c r="R151" s="10"/>
      <c r="S151" s="10"/>
    </row>
    <row r="152" spans="2:19" x14ac:dyDescent="0.25">
      <c r="B152" s="10" t="s">
        <v>369</v>
      </c>
      <c r="C152" s="24">
        <v>44847</v>
      </c>
      <c r="D152" s="10" t="s">
        <v>250</v>
      </c>
      <c r="E152" s="10" t="s">
        <v>36</v>
      </c>
      <c r="F152" s="10" t="s">
        <v>21</v>
      </c>
      <c r="G152" s="10" t="s">
        <v>167</v>
      </c>
      <c r="H152" s="10" t="s">
        <v>95</v>
      </c>
      <c r="I152" s="10" t="s">
        <v>60</v>
      </c>
      <c r="J152" s="26">
        <v>36900</v>
      </c>
      <c r="K152" s="26"/>
      <c r="L152" s="42"/>
      <c r="M152" s="10"/>
      <c r="N152" s="2"/>
      <c r="O152" s="10"/>
      <c r="P152" s="10"/>
      <c r="Q152" s="159"/>
      <c r="R152" s="10"/>
      <c r="S152" s="10"/>
    </row>
    <row r="153" spans="2:19" x14ac:dyDescent="0.25">
      <c r="B153" s="10" t="s">
        <v>370</v>
      </c>
      <c r="C153" s="24">
        <v>44851</v>
      </c>
      <c r="D153" s="10" t="s">
        <v>371</v>
      </c>
      <c r="E153" s="10" t="s">
        <v>36</v>
      </c>
      <c r="F153" s="10" t="s">
        <v>21</v>
      </c>
      <c r="G153" s="10" t="s">
        <v>167</v>
      </c>
      <c r="H153" s="10" t="s">
        <v>95</v>
      </c>
      <c r="I153" s="10" t="s">
        <v>60</v>
      </c>
      <c r="J153" s="26">
        <v>36900</v>
      </c>
      <c r="K153" s="26"/>
      <c r="L153" s="42"/>
      <c r="M153" s="10"/>
      <c r="N153" s="2"/>
      <c r="O153" s="10"/>
      <c r="P153" s="10"/>
      <c r="Q153" s="159"/>
      <c r="R153" s="10"/>
      <c r="S153" s="10"/>
    </row>
    <row r="154" spans="2:19" x14ac:dyDescent="0.25">
      <c r="B154" s="10" t="s">
        <v>372</v>
      </c>
      <c r="C154" s="24">
        <v>44851</v>
      </c>
      <c r="D154" s="10" t="s">
        <v>373</v>
      </c>
      <c r="E154" s="10" t="s">
        <v>68</v>
      </c>
      <c r="F154" s="10" t="s">
        <v>21</v>
      </c>
      <c r="G154" s="10" t="s">
        <v>167</v>
      </c>
      <c r="H154" s="10" t="s">
        <v>42</v>
      </c>
      <c r="I154" s="10" t="s">
        <v>60</v>
      </c>
      <c r="J154" s="26">
        <v>27900</v>
      </c>
      <c r="K154" s="26"/>
      <c r="L154" s="42"/>
      <c r="M154" s="10"/>
      <c r="N154" s="2"/>
      <c r="O154" s="10"/>
      <c r="P154" s="10"/>
      <c r="Q154" s="159"/>
      <c r="R154" s="10"/>
      <c r="S154" s="10"/>
    </row>
    <row r="155" spans="2:19" x14ac:dyDescent="0.25">
      <c r="B155" s="10" t="s">
        <v>374</v>
      </c>
      <c r="C155" s="24">
        <v>44852</v>
      </c>
      <c r="D155" s="4" t="s">
        <v>375</v>
      </c>
      <c r="E155" s="10" t="s">
        <v>36</v>
      </c>
      <c r="F155" s="10" t="s">
        <v>21</v>
      </c>
      <c r="G155" s="10" t="s">
        <v>167</v>
      </c>
      <c r="H155" s="10" t="s">
        <v>126</v>
      </c>
      <c r="I155" s="10" t="s">
        <v>60</v>
      </c>
      <c r="J155" s="26">
        <v>41900</v>
      </c>
      <c r="K155" s="26"/>
      <c r="L155" s="42"/>
      <c r="M155" s="10"/>
      <c r="N155" s="2"/>
      <c r="O155" s="10"/>
      <c r="P155" s="10"/>
      <c r="Q155" s="159"/>
      <c r="R155" s="10"/>
      <c r="S155" s="10"/>
    </row>
    <row r="156" spans="2:19" x14ac:dyDescent="0.25">
      <c r="B156" s="10" t="s">
        <v>376</v>
      </c>
      <c r="C156" s="24">
        <v>44858</v>
      </c>
      <c r="D156" s="10" t="s">
        <v>262</v>
      </c>
      <c r="E156" s="10" t="s">
        <v>25</v>
      </c>
      <c r="F156" s="10" t="s">
        <v>21</v>
      </c>
      <c r="G156" s="10" t="s">
        <v>167</v>
      </c>
      <c r="H156" s="10" t="s">
        <v>148</v>
      </c>
      <c r="I156" s="10" t="s">
        <v>60</v>
      </c>
      <c r="J156" s="26">
        <v>30000</v>
      </c>
      <c r="K156" s="26"/>
      <c r="L156" s="42"/>
      <c r="M156" s="10"/>
      <c r="N156" s="2"/>
      <c r="O156" s="10"/>
      <c r="P156" s="10"/>
      <c r="Q156" s="159"/>
      <c r="R156" s="10"/>
      <c r="S156" s="10"/>
    </row>
    <row r="157" spans="2:19" x14ac:dyDescent="0.25">
      <c r="B157" s="10" t="s">
        <v>377</v>
      </c>
      <c r="C157" s="24">
        <v>44858</v>
      </c>
      <c r="D157" s="10" t="s">
        <v>378</v>
      </c>
      <c r="E157" s="10" t="s">
        <v>102</v>
      </c>
      <c r="F157" s="10" t="s">
        <v>21</v>
      </c>
      <c r="G157" s="10" t="s">
        <v>167</v>
      </c>
      <c r="H157" s="10" t="s">
        <v>379</v>
      </c>
      <c r="I157" s="10" t="s">
        <v>172</v>
      </c>
      <c r="J157" s="26">
        <v>25000</v>
      </c>
      <c r="K157" s="26"/>
      <c r="L157" s="42"/>
      <c r="M157" s="10"/>
      <c r="N157" s="2"/>
      <c r="O157" s="10"/>
      <c r="P157" s="10"/>
      <c r="Q157" s="159"/>
      <c r="R157" s="10"/>
      <c r="S157" s="10"/>
    </row>
    <row r="158" spans="2:19" x14ac:dyDescent="0.25">
      <c r="B158" s="10" t="s">
        <v>380</v>
      </c>
      <c r="C158" s="24">
        <v>44859</v>
      </c>
      <c r="D158" s="10" t="s">
        <v>291</v>
      </c>
      <c r="E158" s="10" t="s">
        <v>25</v>
      </c>
      <c r="F158" s="10" t="s">
        <v>21</v>
      </c>
      <c r="G158" s="10" t="s">
        <v>167</v>
      </c>
      <c r="H158" s="10" t="s">
        <v>292</v>
      </c>
      <c r="I158" s="10" t="s">
        <v>60</v>
      </c>
      <c r="J158" s="26">
        <v>27900</v>
      </c>
      <c r="K158" s="26"/>
      <c r="L158" s="42"/>
      <c r="M158" s="10"/>
      <c r="N158" s="2"/>
      <c r="O158" s="10"/>
      <c r="P158" s="10"/>
      <c r="Q158" s="159"/>
      <c r="R158" s="10"/>
      <c r="S158" s="10"/>
    </row>
    <row r="159" spans="2:19" x14ac:dyDescent="0.25">
      <c r="B159" s="10" t="s">
        <v>381</v>
      </c>
      <c r="C159" s="24">
        <v>44859</v>
      </c>
      <c r="D159" s="10" t="s">
        <v>382</v>
      </c>
      <c r="E159" s="10" t="s">
        <v>102</v>
      </c>
      <c r="F159" s="10" t="s">
        <v>21</v>
      </c>
      <c r="G159" s="10" t="s">
        <v>167</v>
      </c>
      <c r="H159" s="10" t="s">
        <v>292</v>
      </c>
      <c r="I159" s="10" t="s">
        <v>60</v>
      </c>
      <c r="J159" s="26">
        <v>29900</v>
      </c>
      <c r="K159" s="26"/>
      <c r="L159" s="42"/>
      <c r="M159" s="10"/>
      <c r="N159" s="2"/>
      <c r="O159" s="10"/>
      <c r="P159" s="10"/>
      <c r="Q159" s="159"/>
      <c r="R159" s="10"/>
      <c r="S159" s="10"/>
    </row>
    <row r="160" spans="2:19" x14ac:dyDescent="0.25">
      <c r="B160" s="10" t="s">
        <v>383</v>
      </c>
      <c r="C160" s="24">
        <v>44859</v>
      </c>
      <c r="D160" s="10" t="s">
        <v>278</v>
      </c>
      <c r="E160" s="10" t="s">
        <v>25</v>
      </c>
      <c r="F160" s="10" t="s">
        <v>21</v>
      </c>
      <c r="G160" s="10" t="s">
        <v>167</v>
      </c>
      <c r="H160" s="10" t="s">
        <v>126</v>
      </c>
      <c r="I160" s="10" t="s">
        <v>172</v>
      </c>
      <c r="J160" s="26">
        <v>20000</v>
      </c>
      <c r="K160" s="26"/>
      <c r="L160" s="42"/>
      <c r="M160" s="10"/>
      <c r="N160" s="2"/>
      <c r="O160" s="10"/>
      <c r="P160" s="10"/>
      <c r="Q160" s="159"/>
      <c r="R160" s="10"/>
      <c r="S160" s="10"/>
    </row>
    <row r="161" spans="2:19" x14ac:dyDescent="0.25">
      <c r="B161" s="10" t="s">
        <v>384</v>
      </c>
      <c r="C161" s="24">
        <v>44859</v>
      </c>
      <c r="D161" s="10" t="s">
        <v>385</v>
      </c>
      <c r="E161" s="10" t="s">
        <v>36</v>
      </c>
      <c r="F161" s="10" t="s">
        <v>21</v>
      </c>
      <c r="G161" s="10" t="s">
        <v>167</v>
      </c>
      <c r="H161" s="10" t="s">
        <v>95</v>
      </c>
      <c r="I161" s="10" t="s">
        <v>60</v>
      </c>
      <c r="J161" s="26">
        <v>36900</v>
      </c>
      <c r="K161" s="26"/>
      <c r="L161" s="42"/>
      <c r="M161" s="10"/>
      <c r="N161" s="2"/>
      <c r="O161" s="10"/>
      <c r="P161" s="10"/>
      <c r="Q161" s="159"/>
      <c r="R161" s="10"/>
      <c r="S161" s="10"/>
    </row>
    <row r="162" spans="2:19" x14ac:dyDescent="0.25">
      <c r="B162" s="10" t="s">
        <v>386</v>
      </c>
      <c r="C162" s="24">
        <v>44862</v>
      </c>
      <c r="D162" s="10" t="s">
        <v>247</v>
      </c>
      <c r="E162" s="10" t="s">
        <v>361</v>
      </c>
      <c r="F162" s="10" t="s">
        <v>21</v>
      </c>
      <c r="G162" s="10" t="s">
        <v>167</v>
      </c>
      <c r="H162" s="10" t="s">
        <v>387</v>
      </c>
      <c r="I162" s="10" t="s">
        <v>60</v>
      </c>
      <c r="J162" s="26">
        <f>10*48000</f>
        <v>480000</v>
      </c>
      <c r="K162" s="26" t="s">
        <v>386</v>
      </c>
      <c r="L162" s="42"/>
      <c r="M162" s="10"/>
      <c r="N162" s="2"/>
      <c r="O162" s="10"/>
      <c r="P162" s="10"/>
      <c r="Q162" s="159"/>
      <c r="R162" s="10"/>
      <c r="S162" s="10"/>
    </row>
    <row r="163" spans="2:19" x14ac:dyDescent="0.25">
      <c r="B163" s="10" t="s">
        <v>388</v>
      </c>
      <c r="C163" s="24">
        <v>44857</v>
      </c>
      <c r="D163" s="10" t="s">
        <v>375</v>
      </c>
      <c r="E163" s="10" t="s">
        <v>104</v>
      </c>
      <c r="F163" s="10" t="s">
        <v>21</v>
      </c>
      <c r="G163" s="10" t="s">
        <v>167</v>
      </c>
      <c r="H163" s="10" t="s">
        <v>126</v>
      </c>
      <c r="I163" s="10" t="s">
        <v>172</v>
      </c>
      <c r="J163" s="26">
        <v>35000</v>
      </c>
      <c r="K163" s="26"/>
      <c r="L163" s="42"/>
      <c r="M163" s="10"/>
      <c r="N163" s="2"/>
      <c r="O163" s="10"/>
      <c r="P163" s="10"/>
      <c r="Q163" s="159"/>
      <c r="R163" s="10"/>
      <c r="S163" s="10"/>
    </row>
    <row r="164" spans="2:19" x14ac:dyDescent="0.25">
      <c r="B164" s="10" t="s">
        <v>389</v>
      </c>
      <c r="C164" s="24">
        <v>44860</v>
      </c>
      <c r="D164" s="10" t="s">
        <v>218</v>
      </c>
      <c r="E164" s="10" t="s">
        <v>104</v>
      </c>
      <c r="F164" s="10" t="s">
        <v>21</v>
      </c>
      <c r="G164" s="10" t="s">
        <v>167</v>
      </c>
      <c r="H164" s="10" t="s">
        <v>53</v>
      </c>
      <c r="I164" s="10" t="s">
        <v>60</v>
      </c>
      <c r="J164" s="26">
        <v>42000</v>
      </c>
      <c r="K164" s="26"/>
      <c r="L164" s="42"/>
      <c r="M164" s="10"/>
      <c r="N164" s="2"/>
      <c r="O164" s="10"/>
      <c r="P164" s="10"/>
      <c r="Q164" s="159"/>
      <c r="R164" s="10"/>
      <c r="S164" s="10"/>
    </row>
    <row r="165" spans="2:19" x14ac:dyDescent="0.25">
      <c r="B165" s="10" t="s">
        <v>390</v>
      </c>
      <c r="C165" s="24">
        <v>44860</v>
      </c>
      <c r="D165" s="10" t="s">
        <v>391</v>
      </c>
      <c r="E165" s="10" t="s">
        <v>102</v>
      </c>
      <c r="F165" s="10" t="s">
        <v>21</v>
      </c>
      <c r="G165" s="10" t="s">
        <v>167</v>
      </c>
      <c r="H165" s="10" t="s">
        <v>126</v>
      </c>
      <c r="I165" s="10" t="s">
        <v>60</v>
      </c>
      <c r="J165" s="26">
        <v>24900</v>
      </c>
      <c r="K165" s="26"/>
      <c r="L165" s="42"/>
      <c r="M165" s="10"/>
      <c r="N165" s="2"/>
      <c r="O165" s="10"/>
      <c r="P165" s="10"/>
      <c r="Q165" s="159"/>
      <c r="R165" s="10"/>
      <c r="S165" s="10"/>
    </row>
    <row r="166" spans="2:19" x14ac:dyDescent="0.25">
      <c r="B166" s="10" t="s">
        <v>392</v>
      </c>
      <c r="C166" s="24">
        <v>44860</v>
      </c>
      <c r="D166" s="10" t="s">
        <v>265</v>
      </c>
      <c r="E166" s="10" t="s">
        <v>102</v>
      </c>
      <c r="F166" s="10" t="s">
        <v>21</v>
      </c>
      <c r="G166" s="10" t="s">
        <v>167</v>
      </c>
      <c r="H166" s="10" t="s">
        <v>95</v>
      </c>
      <c r="I166" s="10" t="s">
        <v>60</v>
      </c>
      <c r="J166" s="26">
        <v>25000</v>
      </c>
      <c r="K166" s="26"/>
      <c r="L166" s="42"/>
      <c r="M166" s="10"/>
      <c r="N166" s="2"/>
      <c r="O166" s="10"/>
      <c r="P166" s="10"/>
      <c r="Q166" s="159"/>
      <c r="R166" s="10"/>
      <c r="S166" s="10"/>
    </row>
    <row r="167" spans="2:19" x14ac:dyDescent="0.25">
      <c r="B167" s="10" t="s">
        <v>393</v>
      </c>
      <c r="C167" s="24">
        <v>44860</v>
      </c>
      <c r="D167" s="10" t="s">
        <v>191</v>
      </c>
      <c r="E167" s="10" t="s">
        <v>394</v>
      </c>
      <c r="F167" s="10" t="s">
        <v>21</v>
      </c>
      <c r="G167" s="10" t="s">
        <v>167</v>
      </c>
      <c r="H167" s="10" t="s">
        <v>121</v>
      </c>
      <c r="I167" s="10" t="s">
        <v>60</v>
      </c>
      <c r="J167" s="26">
        <v>80000</v>
      </c>
      <c r="K167" s="26"/>
      <c r="L167" s="42"/>
      <c r="M167" s="10"/>
      <c r="N167" s="2"/>
      <c r="O167" s="10"/>
      <c r="P167" s="10"/>
      <c r="Q167" s="159"/>
      <c r="R167" s="10"/>
      <c r="S167" s="10"/>
    </row>
    <row r="168" spans="2:19" x14ac:dyDescent="0.25">
      <c r="B168" s="10" t="s">
        <v>395</v>
      </c>
      <c r="C168" s="24">
        <v>44860</v>
      </c>
      <c r="D168" s="10" t="s">
        <v>237</v>
      </c>
      <c r="E168" s="10" t="s">
        <v>104</v>
      </c>
      <c r="F168" s="10" t="s">
        <v>21</v>
      </c>
      <c r="G168" s="10" t="s">
        <v>167</v>
      </c>
      <c r="H168" s="10" t="s">
        <v>53</v>
      </c>
      <c r="I168" s="10" t="s">
        <v>60</v>
      </c>
      <c r="J168" s="26">
        <v>42900</v>
      </c>
      <c r="K168" s="26"/>
      <c r="L168" s="42"/>
      <c r="M168" s="10"/>
      <c r="N168" s="2"/>
      <c r="O168" s="10"/>
      <c r="P168" s="10"/>
      <c r="Q168" s="159"/>
      <c r="R168" s="10"/>
      <c r="S168" s="10"/>
    </row>
    <row r="169" spans="2:19" x14ac:dyDescent="0.25">
      <c r="B169" s="10" t="s">
        <v>396</v>
      </c>
      <c r="C169" s="24">
        <v>44860</v>
      </c>
      <c r="D169" s="10" t="s">
        <v>265</v>
      </c>
      <c r="E169" s="10" t="s">
        <v>102</v>
      </c>
      <c r="F169" s="10" t="s">
        <v>21</v>
      </c>
      <c r="G169" s="10" t="s">
        <v>167</v>
      </c>
      <c r="H169" s="10" t="s">
        <v>42</v>
      </c>
      <c r="I169" s="10" t="s">
        <v>60</v>
      </c>
      <c r="J169" s="26">
        <v>25000</v>
      </c>
      <c r="K169" s="26"/>
      <c r="L169" s="42"/>
      <c r="M169" s="10"/>
      <c r="N169" s="2"/>
      <c r="O169" s="10"/>
      <c r="P169" s="10"/>
      <c r="Q169" s="159"/>
      <c r="R169" s="10"/>
      <c r="S169" s="10"/>
    </row>
    <row r="170" spans="2:19" x14ac:dyDescent="0.25">
      <c r="B170" s="10" t="s">
        <v>397</v>
      </c>
      <c r="C170" s="24">
        <v>44860</v>
      </c>
      <c r="D170" s="10" t="s">
        <v>324</v>
      </c>
      <c r="E170" s="10" t="s">
        <v>25</v>
      </c>
      <c r="F170" s="10" t="s">
        <v>21</v>
      </c>
      <c r="G170" s="10" t="s">
        <v>167</v>
      </c>
      <c r="H170" s="10" t="s">
        <v>126</v>
      </c>
      <c r="I170" s="10" t="s">
        <v>24</v>
      </c>
      <c r="J170" s="26">
        <v>27900</v>
      </c>
      <c r="K170" s="26"/>
      <c r="L170" s="42"/>
      <c r="M170" s="10"/>
      <c r="N170" s="2"/>
      <c r="O170" s="10"/>
      <c r="P170" s="10"/>
      <c r="Q170" s="159"/>
      <c r="R170" s="10"/>
      <c r="S170" s="10"/>
    </row>
    <row r="171" spans="2:19" x14ac:dyDescent="0.25">
      <c r="B171" s="10" t="s">
        <v>398</v>
      </c>
      <c r="C171" s="24">
        <v>44862</v>
      </c>
      <c r="D171" s="10" t="s">
        <v>147</v>
      </c>
      <c r="E171" s="10" t="s">
        <v>36</v>
      </c>
      <c r="F171" s="10" t="s">
        <v>21</v>
      </c>
      <c r="G171" s="10" t="s">
        <v>167</v>
      </c>
      <c r="H171" s="10" t="s">
        <v>148</v>
      </c>
      <c r="I171" s="10" t="s">
        <v>24</v>
      </c>
      <c r="J171" s="26">
        <v>41900</v>
      </c>
      <c r="K171" s="26"/>
      <c r="L171" s="42"/>
      <c r="M171" s="10"/>
      <c r="N171" s="2"/>
      <c r="O171" s="10"/>
      <c r="P171" s="10"/>
      <c r="Q171" s="159"/>
      <c r="R171" s="10"/>
      <c r="S171" s="10"/>
    </row>
    <row r="172" spans="2:19" x14ac:dyDescent="0.25">
      <c r="B172" s="10" t="s">
        <v>399</v>
      </c>
      <c r="C172" s="24">
        <v>44862</v>
      </c>
      <c r="D172" s="10" t="s">
        <v>33</v>
      </c>
      <c r="E172" s="10" t="s">
        <v>400</v>
      </c>
      <c r="F172" s="10" t="s">
        <v>21</v>
      </c>
      <c r="G172" s="10" t="s">
        <v>167</v>
      </c>
      <c r="H172" s="10" t="s">
        <v>95</v>
      </c>
      <c r="I172" s="10" t="s">
        <v>60</v>
      </c>
      <c r="J172" s="26">
        <v>52800</v>
      </c>
      <c r="K172" s="26"/>
      <c r="L172" s="42"/>
      <c r="M172" s="10"/>
      <c r="N172" s="2"/>
      <c r="O172" s="10"/>
      <c r="P172" s="10"/>
      <c r="Q172" s="159"/>
      <c r="R172" s="10"/>
      <c r="S172" s="10"/>
    </row>
    <row r="173" spans="2:19" x14ac:dyDescent="0.25">
      <c r="B173" s="10" t="s">
        <v>401</v>
      </c>
      <c r="C173" s="24">
        <v>44862</v>
      </c>
      <c r="D173" s="10" t="s">
        <v>402</v>
      </c>
      <c r="E173" s="10" t="s">
        <v>102</v>
      </c>
      <c r="F173" s="10" t="s">
        <v>21</v>
      </c>
      <c r="G173" s="10" t="s">
        <v>167</v>
      </c>
      <c r="H173" s="10" t="s">
        <v>42</v>
      </c>
      <c r="I173" s="10" t="s">
        <v>23</v>
      </c>
      <c r="J173" s="26" t="s">
        <v>23</v>
      </c>
      <c r="K173" s="26"/>
      <c r="L173" s="42"/>
      <c r="M173" s="10"/>
      <c r="N173" s="2"/>
      <c r="O173" s="10"/>
      <c r="P173" s="10"/>
      <c r="Q173" s="159"/>
      <c r="R173" s="10"/>
      <c r="S173" s="10"/>
    </row>
    <row r="174" spans="2:19" x14ac:dyDescent="0.25">
      <c r="B174" s="10" t="s">
        <v>403</v>
      </c>
      <c r="C174" s="24">
        <v>44862</v>
      </c>
      <c r="D174" s="10" t="s">
        <v>91</v>
      </c>
      <c r="E174" s="10" t="s">
        <v>36</v>
      </c>
      <c r="F174" s="10" t="s">
        <v>21</v>
      </c>
      <c r="G174" s="10" t="s">
        <v>167</v>
      </c>
      <c r="H174" s="10" t="s">
        <v>95</v>
      </c>
      <c r="I174" s="10" t="s">
        <v>71</v>
      </c>
      <c r="J174" s="26">
        <v>36900</v>
      </c>
      <c r="K174" s="26"/>
      <c r="L174" s="42"/>
      <c r="M174" s="10"/>
      <c r="N174" s="2"/>
      <c r="O174" s="10"/>
      <c r="P174" s="10"/>
      <c r="Q174" s="159"/>
      <c r="R174" s="10"/>
      <c r="S174" s="10"/>
    </row>
    <row r="175" spans="2:19" x14ac:dyDescent="0.25">
      <c r="B175" s="10" t="s">
        <v>404</v>
      </c>
      <c r="C175" s="24">
        <v>44862</v>
      </c>
      <c r="D175" s="10" t="s">
        <v>405</v>
      </c>
      <c r="E175" s="10" t="s">
        <v>406</v>
      </c>
      <c r="F175" s="10" t="s">
        <v>21</v>
      </c>
      <c r="G175" s="10" t="s">
        <v>167</v>
      </c>
      <c r="H175" s="10" t="s">
        <v>95</v>
      </c>
      <c r="I175" s="10" t="s">
        <v>71</v>
      </c>
      <c r="J175" s="26">
        <v>74700</v>
      </c>
      <c r="K175" s="26"/>
      <c r="L175" s="42"/>
      <c r="M175" s="10"/>
      <c r="N175" s="2"/>
      <c r="O175" s="10"/>
      <c r="P175" s="10"/>
      <c r="Q175" s="159"/>
      <c r="R175" s="10"/>
      <c r="S175" s="10"/>
    </row>
    <row r="176" spans="2:19" x14ac:dyDescent="0.25">
      <c r="B176" s="10" t="s">
        <v>407</v>
      </c>
      <c r="C176" s="24">
        <v>44863</v>
      </c>
      <c r="D176" s="10" t="s">
        <v>408</v>
      </c>
      <c r="E176" s="10" t="s">
        <v>102</v>
      </c>
      <c r="F176" s="10" t="s">
        <v>21</v>
      </c>
      <c r="G176" s="10" t="s">
        <v>167</v>
      </c>
      <c r="H176" s="10" t="s">
        <v>53</v>
      </c>
      <c r="I176" s="10" t="s">
        <v>172</v>
      </c>
      <c r="J176" s="26">
        <v>25000</v>
      </c>
      <c r="K176" s="26"/>
      <c r="L176" s="42"/>
      <c r="M176" s="10"/>
      <c r="N176" s="2"/>
      <c r="O176" s="10"/>
      <c r="P176" s="10"/>
      <c r="Q176" s="159"/>
      <c r="R176" s="10"/>
      <c r="S176" s="10"/>
    </row>
    <row r="177" spans="1:19" x14ac:dyDescent="0.25">
      <c r="B177" s="10" t="s">
        <v>409</v>
      </c>
      <c r="C177" s="24">
        <v>44863</v>
      </c>
      <c r="D177" s="10" t="s">
        <v>39</v>
      </c>
      <c r="E177" s="10" t="s">
        <v>20</v>
      </c>
      <c r="F177" s="10" t="s">
        <v>21</v>
      </c>
      <c r="G177" s="10" t="s">
        <v>167</v>
      </c>
      <c r="H177" s="10" t="s">
        <v>23</v>
      </c>
      <c r="I177" s="10" t="s">
        <v>60</v>
      </c>
      <c r="J177" s="26">
        <v>32900</v>
      </c>
      <c r="K177" s="26"/>
      <c r="L177" s="42"/>
      <c r="M177" s="10"/>
      <c r="N177" s="2"/>
      <c r="O177" s="10"/>
      <c r="P177" s="10"/>
      <c r="Q177" s="159"/>
      <c r="R177" s="10"/>
      <c r="S177" s="10"/>
    </row>
    <row r="178" spans="1:19" x14ac:dyDescent="0.25">
      <c r="A178" s="4" t="s">
        <v>410</v>
      </c>
      <c r="B178" s="10" t="s">
        <v>411</v>
      </c>
      <c r="C178" s="24">
        <v>44863</v>
      </c>
      <c r="D178" s="10" t="s">
        <v>378</v>
      </c>
      <c r="E178" s="10" t="s">
        <v>102</v>
      </c>
      <c r="F178" s="10" t="s">
        <v>21</v>
      </c>
      <c r="G178" s="10" t="s">
        <v>167</v>
      </c>
      <c r="H178" s="10" t="s">
        <v>121</v>
      </c>
      <c r="I178" s="10" t="s">
        <v>172</v>
      </c>
      <c r="J178" s="26">
        <v>25000</v>
      </c>
      <c r="K178" s="26"/>
      <c r="L178" s="42"/>
      <c r="M178" s="10"/>
      <c r="N178" s="2"/>
      <c r="O178" s="10"/>
      <c r="P178" s="10"/>
      <c r="Q178" s="159"/>
      <c r="R178" s="10"/>
      <c r="S178" s="10"/>
    </row>
    <row r="179" spans="1:19" x14ac:dyDescent="0.25">
      <c r="B179" s="10" t="s">
        <v>412</v>
      </c>
      <c r="C179" s="24">
        <v>44867</v>
      </c>
      <c r="D179" s="10" t="s">
        <v>413</v>
      </c>
      <c r="E179" s="10" t="s">
        <v>104</v>
      </c>
      <c r="F179" s="10" t="s">
        <v>21</v>
      </c>
      <c r="G179" s="10" t="s">
        <v>167</v>
      </c>
      <c r="H179" s="10" t="s">
        <v>121</v>
      </c>
      <c r="I179" s="10" t="s">
        <v>60</v>
      </c>
      <c r="J179" s="26">
        <v>36000</v>
      </c>
      <c r="K179" s="26"/>
      <c r="L179" s="42"/>
      <c r="M179" s="10"/>
      <c r="N179" s="2"/>
      <c r="O179" s="10"/>
      <c r="P179" s="10"/>
      <c r="Q179" s="159"/>
      <c r="R179" s="10"/>
      <c r="S179" s="10"/>
    </row>
    <row r="180" spans="1:19" x14ac:dyDescent="0.25">
      <c r="B180" s="10" t="s">
        <v>414</v>
      </c>
      <c r="C180" s="24">
        <v>44865</v>
      </c>
      <c r="D180" s="10" t="s">
        <v>309</v>
      </c>
      <c r="E180" s="10" t="s">
        <v>415</v>
      </c>
      <c r="F180" s="10" t="s">
        <v>21</v>
      </c>
      <c r="G180" s="10" t="s">
        <v>167</v>
      </c>
      <c r="H180" s="10" t="s">
        <v>95</v>
      </c>
      <c r="I180" s="10" t="s">
        <v>71</v>
      </c>
      <c r="J180" s="26">
        <v>50000</v>
      </c>
      <c r="K180" s="26"/>
      <c r="L180" s="42"/>
      <c r="M180" s="10"/>
      <c r="N180" s="2"/>
      <c r="O180" s="10"/>
      <c r="P180" s="10"/>
      <c r="Q180" s="159"/>
      <c r="R180" s="10"/>
      <c r="S180" s="10"/>
    </row>
    <row r="181" spans="1:19" x14ac:dyDescent="0.25">
      <c r="B181" s="10" t="s">
        <v>416</v>
      </c>
      <c r="C181" s="24">
        <v>44865</v>
      </c>
      <c r="D181" s="10" t="s">
        <v>368</v>
      </c>
      <c r="E181" s="10" t="s">
        <v>25</v>
      </c>
      <c r="F181" s="10" t="s">
        <v>21</v>
      </c>
      <c r="G181" s="31" t="s">
        <v>167</v>
      </c>
      <c r="H181" s="10" t="s">
        <v>53</v>
      </c>
      <c r="I181" s="10" t="s">
        <v>60</v>
      </c>
      <c r="J181" s="26">
        <v>24900</v>
      </c>
      <c r="K181" s="26"/>
      <c r="L181" s="42"/>
      <c r="M181" s="10"/>
      <c r="N181" s="2"/>
      <c r="O181" s="10"/>
      <c r="P181" s="10"/>
      <c r="Q181" s="159"/>
      <c r="R181" s="10"/>
      <c r="S181" s="10"/>
    </row>
    <row r="182" spans="1:19" x14ac:dyDescent="0.25">
      <c r="B182" s="10" t="s">
        <v>417</v>
      </c>
      <c r="C182" s="24">
        <v>44865</v>
      </c>
      <c r="D182" s="10" t="s">
        <v>418</v>
      </c>
      <c r="E182" s="10" t="s">
        <v>104</v>
      </c>
      <c r="F182" s="10" t="s">
        <v>21</v>
      </c>
      <c r="G182" s="10" t="s">
        <v>167</v>
      </c>
      <c r="H182" s="10" t="s">
        <v>42</v>
      </c>
      <c r="I182" s="10" t="s">
        <v>172</v>
      </c>
      <c r="J182" s="26">
        <v>48000</v>
      </c>
      <c r="K182" s="26"/>
      <c r="L182" s="42"/>
      <c r="M182" s="10"/>
      <c r="N182" s="2"/>
      <c r="O182" s="10"/>
      <c r="P182" s="10"/>
      <c r="Q182" s="159"/>
      <c r="R182" s="10"/>
      <c r="S182" s="10"/>
    </row>
    <row r="183" spans="1:19" x14ac:dyDescent="0.25">
      <c r="B183" s="10" t="s">
        <v>419</v>
      </c>
      <c r="C183" s="24">
        <v>44866</v>
      </c>
      <c r="D183" s="10" t="s">
        <v>420</v>
      </c>
      <c r="E183" s="32" t="s">
        <v>421</v>
      </c>
      <c r="F183" s="10" t="s">
        <v>21</v>
      </c>
      <c r="G183" s="10" t="s">
        <v>167</v>
      </c>
      <c r="H183" s="10" t="s">
        <v>95</v>
      </c>
      <c r="I183" s="10" t="s">
        <v>60</v>
      </c>
      <c r="J183" s="26">
        <v>96000</v>
      </c>
      <c r="K183" s="26"/>
      <c r="L183" s="42"/>
      <c r="M183" s="10"/>
      <c r="N183" s="2"/>
      <c r="O183" s="10"/>
      <c r="P183" s="10"/>
      <c r="Q183" s="159"/>
      <c r="R183" s="10"/>
      <c r="S183" s="10"/>
    </row>
    <row r="184" spans="1:19" x14ac:dyDescent="0.25">
      <c r="B184" s="10" t="s">
        <v>422</v>
      </c>
      <c r="C184" s="24">
        <v>44866</v>
      </c>
      <c r="D184" s="10" t="s">
        <v>45</v>
      </c>
      <c r="E184" s="10" t="s">
        <v>36</v>
      </c>
      <c r="F184" s="10" t="s">
        <v>21</v>
      </c>
      <c r="G184" s="10" t="s">
        <v>167</v>
      </c>
      <c r="H184" s="10" t="s">
        <v>53</v>
      </c>
      <c r="I184" s="10" t="s">
        <v>60</v>
      </c>
      <c r="J184" s="26">
        <v>44900</v>
      </c>
      <c r="K184" s="26"/>
      <c r="L184" s="42"/>
      <c r="M184" s="10"/>
      <c r="N184" s="2"/>
      <c r="O184" s="10"/>
      <c r="P184" s="10"/>
      <c r="Q184" s="159"/>
      <c r="R184" s="10"/>
      <c r="S184" s="10"/>
    </row>
    <row r="185" spans="1:19" x14ac:dyDescent="0.25">
      <c r="B185" s="10" t="s">
        <v>423</v>
      </c>
      <c r="C185" s="24">
        <v>44866</v>
      </c>
      <c r="D185" s="10" t="s">
        <v>65</v>
      </c>
      <c r="E185" s="10" t="s">
        <v>25</v>
      </c>
      <c r="F185" s="10" t="s">
        <v>21</v>
      </c>
      <c r="G185" s="10" t="s">
        <v>167</v>
      </c>
      <c r="H185" s="10" t="s">
        <v>95</v>
      </c>
      <c r="I185" s="10" t="s">
        <v>71</v>
      </c>
      <c r="J185" s="26">
        <v>20000</v>
      </c>
      <c r="K185" s="26"/>
      <c r="L185" s="42"/>
      <c r="M185" s="10"/>
      <c r="N185" s="2"/>
      <c r="O185" s="10"/>
      <c r="P185" s="10"/>
      <c r="Q185" s="159"/>
      <c r="R185" s="10"/>
      <c r="S185" s="10"/>
    </row>
    <row r="186" spans="1:19" x14ac:dyDescent="0.25">
      <c r="B186" s="10" t="s">
        <v>424</v>
      </c>
      <c r="C186" s="24">
        <v>44866</v>
      </c>
      <c r="D186" s="10" t="s">
        <v>47</v>
      </c>
      <c r="E186" s="10" t="s">
        <v>36</v>
      </c>
      <c r="F186" s="10" t="s">
        <v>21</v>
      </c>
      <c r="G186" s="10" t="s">
        <v>167</v>
      </c>
      <c r="H186" s="10" t="s">
        <v>121</v>
      </c>
      <c r="I186" s="10" t="s">
        <v>60</v>
      </c>
      <c r="J186" s="26">
        <v>37000</v>
      </c>
      <c r="K186" s="26"/>
      <c r="L186" s="42"/>
      <c r="M186" s="10"/>
      <c r="N186" s="2"/>
      <c r="O186" s="10"/>
      <c r="P186" s="10"/>
      <c r="Q186" s="159"/>
      <c r="R186" s="10"/>
      <c r="S186" s="10"/>
    </row>
    <row r="187" spans="1:19" x14ac:dyDescent="0.25">
      <c r="B187" s="10" t="s">
        <v>425</v>
      </c>
      <c r="C187" s="24">
        <v>44867</v>
      </c>
      <c r="D187" s="10" t="s">
        <v>156</v>
      </c>
      <c r="E187" s="10" t="s">
        <v>426</v>
      </c>
      <c r="F187" s="10" t="s">
        <v>21</v>
      </c>
      <c r="G187" s="10" t="s">
        <v>167</v>
      </c>
      <c r="H187" s="10" t="s">
        <v>126</v>
      </c>
      <c r="I187" s="10" t="s">
        <v>60</v>
      </c>
      <c r="J187" s="26">
        <v>61800</v>
      </c>
      <c r="K187" s="26"/>
      <c r="L187" s="42"/>
      <c r="M187" s="10"/>
      <c r="N187" s="2"/>
      <c r="O187" s="10"/>
      <c r="P187" s="10"/>
      <c r="Q187" s="159"/>
      <c r="R187" s="10"/>
      <c r="S187" s="10"/>
    </row>
    <row r="188" spans="1:19" x14ac:dyDescent="0.25">
      <c r="B188" s="10" t="s">
        <v>427</v>
      </c>
      <c r="C188" s="24">
        <v>44867</v>
      </c>
      <c r="D188" s="10" t="s">
        <v>428</v>
      </c>
      <c r="E188" s="10" t="s">
        <v>36</v>
      </c>
      <c r="F188" s="10" t="s">
        <v>21</v>
      </c>
      <c r="G188" s="10" t="s">
        <v>167</v>
      </c>
      <c r="H188" s="10" t="s">
        <v>126</v>
      </c>
      <c r="I188" s="10" t="s">
        <v>60</v>
      </c>
      <c r="J188" s="26">
        <v>32000</v>
      </c>
      <c r="K188" s="26"/>
      <c r="L188" s="42"/>
      <c r="M188" s="10"/>
      <c r="N188" s="2"/>
      <c r="O188" s="10"/>
      <c r="P188" s="10"/>
      <c r="Q188" s="159"/>
      <c r="R188" s="10"/>
      <c r="S188" s="10"/>
    </row>
    <row r="189" spans="1:19" x14ac:dyDescent="0.25">
      <c r="B189" s="10" t="s">
        <v>429</v>
      </c>
      <c r="C189" s="24">
        <v>44867</v>
      </c>
      <c r="D189" s="10" t="s">
        <v>63</v>
      </c>
      <c r="E189" s="10" t="s">
        <v>36</v>
      </c>
      <c r="F189" s="10" t="s">
        <v>21</v>
      </c>
      <c r="G189" s="10" t="s">
        <v>167</v>
      </c>
      <c r="H189" s="10" t="s">
        <v>42</v>
      </c>
      <c r="I189" s="10"/>
      <c r="J189" s="26"/>
      <c r="K189" s="26"/>
      <c r="L189" s="42"/>
      <c r="M189" s="10"/>
      <c r="N189" s="2"/>
      <c r="O189" s="10"/>
      <c r="P189" s="10"/>
      <c r="Q189" s="159"/>
      <c r="R189" s="10"/>
      <c r="S189" s="10"/>
    </row>
    <row r="190" spans="1:19" x14ac:dyDescent="0.25">
      <c r="B190" s="10" t="s">
        <v>430</v>
      </c>
      <c r="C190" s="24">
        <v>44867</v>
      </c>
      <c r="D190" s="10" t="s">
        <v>283</v>
      </c>
      <c r="E190" s="10" t="s">
        <v>431</v>
      </c>
      <c r="F190" s="10" t="s">
        <v>21</v>
      </c>
      <c r="G190" s="10" t="s">
        <v>167</v>
      </c>
      <c r="H190" s="10" t="s">
        <v>42</v>
      </c>
      <c r="I190" s="10" t="s">
        <v>60</v>
      </c>
      <c r="J190" s="26"/>
      <c r="K190" s="26"/>
      <c r="L190" s="42"/>
      <c r="M190" s="10"/>
      <c r="N190" s="2"/>
      <c r="O190" s="10"/>
      <c r="P190" s="10"/>
      <c r="Q190" s="159"/>
      <c r="R190" s="10"/>
      <c r="S190" s="10"/>
    </row>
    <row r="191" spans="1:19" x14ac:dyDescent="0.25">
      <c r="B191" s="10" t="s">
        <v>432</v>
      </c>
      <c r="C191" s="24">
        <v>44867</v>
      </c>
      <c r="D191" s="10" t="s">
        <v>433</v>
      </c>
      <c r="E191" s="10" t="s">
        <v>434</v>
      </c>
      <c r="F191" s="10" t="s">
        <v>21</v>
      </c>
      <c r="G191" s="10" t="s">
        <v>167</v>
      </c>
      <c r="H191" s="10" t="s">
        <v>42</v>
      </c>
      <c r="I191" s="10" t="s">
        <v>60</v>
      </c>
      <c r="J191" s="26">
        <v>49800</v>
      </c>
      <c r="K191" s="26"/>
      <c r="L191" s="42"/>
      <c r="M191" s="10"/>
      <c r="N191" s="2"/>
      <c r="O191" s="10"/>
      <c r="P191" s="10"/>
      <c r="Q191" s="159"/>
      <c r="R191" s="10"/>
      <c r="S191" s="10"/>
    </row>
    <row r="192" spans="1:19" x14ac:dyDescent="0.25">
      <c r="B192" s="10" t="s">
        <v>435</v>
      </c>
      <c r="C192" s="24">
        <v>44869</v>
      </c>
      <c r="D192" s="10" t="s">
        <v>436</v>
      </c>
      <c r="E192" s="10" t="s">
        <v>104</v>
      </c>
      <c r="F192" s="10" t="s">
        <v>437</v>
      </c>
      <c r="G192" s="10" t="s">
        <v>167</v>
      </c>
      <c r="H192" s="10" t="s">
        <v>42</v>
      </c>
      <c r="I192" s="10" t="s">
        <v>71</v>
      </c>
      <c r="J192" s="26">
        <v>43000</v>
      </c>
      <c r="K192" s="26"/>
      <c r="L192" s="42"/>
      <c r="M192" s="10"/>
      <c r="N192" s="2"/>
      <c r="O192" s="10"/>
      <c r="P192" s="10"/>
      <c r="Q192" s="159"/>
      <c r="R192" s="10"/>
      <c r="S192" s="10"/>
    </row>
    <row r="193" spans="2:19" x14ac:dyDescent="0.25">
      <c r="B193" s="10" t="s">
        <v>438</v>
      </c>
      <c r="C193" s="24">
        <v>44868</v>
      </c>
      <c r="D193" s="10" t="s">
        <v>439</v>
      </c>
      <c r="E193" s="10" t="s">
        <v>440</v>
      </c>
      <c r="F193" s="10" t="s">
        <v>21</v>
      </c>
      <c r="G193" s="10" t="s">
        <v>167</v>
      </c>
      <c r="H193" s="10" t="s">
        <v>42</v>
      </c>
      <c r="I193" s="10" t="s">
        <v>172</v>
      </c>
      <c r="J193" s="26">
        <v>69000</v>
      </c>
      <c r="K193" s="26"/>
      <c r="L193" s="42"/>
      <c r="M193" s="10"/>
      <c r="N193" s="2"/>
      <c r="O193" s="10"/>
      <c r="P193" s="10"/>
      <c r="Q193" s="159"/>
      <c r="R193" s="10"/>
      <c r="S193" s="10"/>
    </row>
    <row r="194" spans="2:19" x14ac:dyDescent="0.25">
      <c r="B194" s="10" t="s">
        <v>441</v>
      </c>
      <c r="C194" s="24">
        <v>44868</v>
      </c>
      <c r="D194" s="10" t="s">
        <v>442</v>
      </c>
      <c r="E194" s="10" t="s">
        <v>443</v>
      </c>
      <c r="F194" s="10" t="s">
        <v>21</v>
      </c>
      <c r="G194" s="10" t="s">
        <v>167</v>
      </c>
      <c r="H194" s="10" t="s">
        <v>42</v>
      </c>
      <c r="I194" s="10" t="s">
        <v>43</v>
      </c>
      <c r="J194" s="26">
        <f>23000*11+37000*2+46000+57000</f>
        <v>430000</v>
      </c>
      <c r="K194" s="26"/>
      <c r="L194" s="42"/>
      <c r="M194" s="10"/>
      <c r="N194" s="2"/>
      <c r="O194" s="10"/>
      <c r="P194" s="10"/>
      <c r="Q194" s="159"/>
      <c r="R194" s="10"/>
      <c r="S194" s="10"/>
    </row>
    <row r="195" spans="2:19" x14ac:dyDescent="0.25">
      <c r="B195" s="10" t="s">
        <v>444</v>
      </c>
      <c r="C195" s="24">
        <v>44868</v>
      </c>
      <c r="D195" s="10" t="s">
        <v>302</v>
      </c>
      <c r="E195" s="10" t="s">
        <v>303</v>
      </c>
      <c r="F195" s="10" t="s">
        <v>21</v>
      </c>
      <c r="G195" s="10" t="s">
        <v>167</v>
      </c>
      <c r="H195" s="10" t="s">
        <v>42</v>
      </c>
      <c r="I195" s="10" t="s">
        <v>24</v>
      </c>
      <c r="J195" s="26">
        <v>39800</v>
      </c>
      <c r="K195" s="26"/>
      <c r="L195" s="42"/>
      <c r="M195" s="10"/>
      <c r="N195" s="2"/>
      <c r="O195" s="10"/>
      <c r="P195" s="10"/>
      <c r="Q195" s="159"/>
      <c r="R195" s="10"/>
      <c r="S195" s="10"/>
    </row>
    <row r="196" spans="2:19" x14ac:dyDescent="0.25">
      <c r="B196" s="10" t="s">
        <v>445</v>
      </c>
      <c r="C196" s="24">
        <v>44869</v>
      </c>
      <c r="D196" s="10" t="s">
        <v>446</v>
      </c>
      <c r="E196" s="10" t="s">
        <v>447</v>
      </c>
      <c r="F196" s="10" t="s">
        <v>21</v>
      </c>
      <c r="G196" s="10" t="s">
        <v>167</v>
      </c>
      <c r="H196" s="10" t="s">
        <v>42</v>
      </c>
      <c r="I196" s="10" t="s">
        <v>172</v>
      </c>
      <c r="J196" s="26">
        <f>110000+20000+8000+50000+8000+10000</f>
        <v>206000</v>
      </c>
      <c r="K196" s="26"/>
      <c r="L196" s="42"/>
      <c r="M196" s="10"/>
      <c r="N196" s="2"/>
      <c r="O196" s="10"/>
      <c r="P196" s="10"/>
      <c r="Q196" s="159"/>
      <c r="R196" s="10"/>
      <c r="S196" s="10"/>
    </row>
    <row r="197" spans="2:19" x14ac:dyDescent="0.25">
      <c r="B197" s="10" t="s">
        <v>448</v>
      </c>
      <c r="C197" s="24">
        <v>44869</v>
      </c>
      <c r="D197" s="10" t="s">
        <v>449</v>
      </c>
      <c r="E197" s="10" t="s">
        <v>447</v>
      </c>
      <c r="F197" s="10" t="s">
        <v>21</v>
      </c>
      <c r="G197" s="10" t="s">
        <v>167</v>
      </c>
      <c r="H197" s="10" t="s">
        <v>42</v>
      </c>
      <c r="I197" s="10" t="s">
        <v>43</v>
      </c>
      <c r="J197" s="26">
        <f>23000*11+37000*3</f>
        <v>364000</v>
      </c>
      <c r="K197" s="26"/>
      <c r="L197" s="42"/>
      <c r="M197" s="10"/>
      <c r="N197" s="2"/>
      <c r="O197" s="10"/>
      <c r="P197" s="10"/>
      <c r="Q197" s="159"/>
      <c r="R197" s="10"/>
      <c r="S197" s="10"/>
    </row>
    <row r="198" spans="2:19" x14ac:dyDescent="0.25">
      <c r="B198" s="10" t="s">
        <v>450</v>
      </c>
      <c r="C198" s="24">
        <v>44869</v>
      </c>
      <c r="D198" s="10" t="s">
        <v>52</v>
      </c>
      <c r="E198" s="10" t="s">
        <v>36</v>
      </c>
      <c r="F198" s="10" t="s">
        <v>21</v>
      </c>
      <c r="G198" s="10" t="s">
        <v>167</v>
      </c>
      <c r="H198" s="10" t="s">
        <v>53</v>
      </c>
      <c r="I198" s="10" t="s">
        <v>60</v>
      </c>
      <c r="J198" s="26">
        <v>37000</v>
      </c>
      <c r="K198" s="26"/>
      <c r="L198" s="42"/>
      <c r="M198" s="10"/>
      <c r="N198" s="2"/>
      <c r="O198" s="10"/>
      <c r="P198" s="10"/>
      <c r="Q198" s="159"/>
      <c r="R198" s="10"/>
      <c r="S198" s="10"/>
    </row>
    <row r="199" spans="2:19" x14ac:dyDescent="0.25">
      <c r="B199" s="10" t="s">
        <v>451</v>
      </c>
      <c r="C199" s="24">
        <v>44871</v>
      </c>
      <c r="D199" s="10" t="s">
        <v>452</v>
      </c>
      <c r="E199" s="10" t="s">
        <v>104</v>
      </c>
      <c r="F199" s="10" t="s">
        <v>21</v>
      </c>
      <c r="G199" s="10" t="s">
        <v>167</v>
      </c>
      <c r="H199" s="10" t="s">
        <v>42</v>
      </c>
      <c r="I199" s="10" t="s">
        <v>60</v>
      </c>
      <c r="J199" s="26">
        <v>42900</v>
      </c>
      <c r="K199" s="26"/>
      <c r="L199" s="42"/>
      <c r="M199" s="10"/>
      <c r="N199" s="2"/>
      <c r="O199" s="10"/>
      <c r="P199" s="10"/>
      <c r="Q199" s="159"/>
      <c r="R199" s="10"/>
      <c r="S199" s="10"/>
    </row>
    <row r="200" spans="2:19" x14ac:dyDescent="0.25">
      <c r="B200" s="10" t="s">
        <v>453</v>
      </c>
      <c r="C200" s="24">
        <v>44874</v>
      </c>
      <c r="D200" s="10" t="s">
        <v>145</v>
      </c>
      <c r="E200" s="10" t="s">
        <v>102</v>
      </c>
      <c r="F200" s="10" t="s">
        <v>21</v>
      </c>
      <c r="G200" s="10" t="s">
        <v>167</v>
      </c>
      <c r="H200" s="10" t="s">
        <v>121</v>
      </c>
      <c r="I200" s="10" t="s">
        <v>60</v>
      </c>
      <c r="J200" s="26">
        <v>27900</v>
      </c>
      <c r="K200" s="26"/>
      <c r="L200" s="42"/>
      <c r="M200" s="10"/>
      <c r="N200" s="2"/>
      <c r="O200" s="10"/>
      <c r="P200" s="10"/>
      <c r="Q200" s="159"/>
      <c r="R200" s="10"/>
      <c r="S200" s="10"/>
    </row>
    <row r="201" spans="2:19" x14ac:dyDescent="0.25">
      <c r="B201" s="10" t="s">
        <v>454</v>
      </c>
      <c r="C201" s="24">
        <v>44874</v>
      </c>
      <c r="D201" s="10" t="s">
        <v>455</v>
      </c>
      <c r="E201" s="10" t="s">
        <v>25</v>
      </c>
      <c r="F201" s="10" t="s">
        <v>21</v>
      </c>
      <c r="G201" s="10" t="s">
        <v>167</v>
      </c>
      <c r="H201" s="10" t="s">
        <v>95</v>
      </c>
      <c r="I201" s="10" t="s">
        <v>60</v>
      </c>
      <c r="J201" s="26">
        <v>24900</v>
      </c>
      <c r="K201" s="26"/>
      <c r="L201" s="42"/>
      <c r="M201" s="10"/>
      <c r="N201" s="2"/>
      <c r="O201" s="10"/>
      <c r="P201" s="10"/>
      <c r="Q201" s="159"/>
      <c r="R201" s="10"/>
      <c r="S201" s="10"/>
    </row>
    <row r="202" spans="2:19" x14ac:dyDescent="0.25">
      <c r="B202" s="10" t="s">
        <v>456</v>
      </c>
      <c r="C202" s="24">
        <v>44874</v>
      </c>
      <c r="D202" s="10" t="s">
        <v>457</v>
      </c>
      <c r="E202" s="10" t="s">
        <v>36</v>
      </c>
      <c r="F202" s="10" t="s">
        <v>21</v>
      </c>
      <c r="G202" s="10" t="s">
        <v>167</v>
      </c>
      <c r="H202" s="10" t="s">
        <v>95</v>
      </c>
      <c r="I202" s="10" t="s">
        <v>60</v>
      </c>
      <c r="J202" s="26">
        <v>41900</v>
      </c>
      <c r="K202" s="26"/>
      <c r="L202" s="42"/>
      <c r="M202" s="10"/>
      <c r="N202" s="2"/>
      <c r="O202" s="10"/>
      <c r="P202" s="10"/>
      <c r="Q202" s="159"/>
      <c r="R202" s="10"/>
      <c r="S202" s="10"/>
    </row>
    <row r="203" spans="2:19" x14ac:dyDescent="0.25">
      <c r="B203" s="10" t="s">
        <v>458</v>
      </c>
      <c r="C203" s="24">
        <v>44874</v>
      </c>
      <c r="D203" s="10" t="s">
        <v>199</v>
      </c>
      <c r="E203" s="10" t="s">
        <v>25</v>
      </c>
      <c r="F203" s="10" t="s">
        <v>21</v>
      </c>
      <c r="G203" s="10" t="s">
        <v>167</v>
      </c>
      <c r="H203" s="10" t="s">
        <v>126</v>
      </c>
      <c r="I203" s="10" t="s">
        <v>60</v>
      </c>
      <c r="J203" s="26">
        <v>24900</v>
      </c>
      <c r="K203" s="26"/>
      <c r="L203" s="42"/>
      <c r="M203" s="10"/>
      <c r="N203" s="2"/>
      <c r="O203" s="10"/>
      <c r="P203" s="10"/>
      <c r="Q203" s="159"/>
      <c r="R203" s="10"/>
      <c r="S203" s="10"/>
    </row>
    <row r="204" spans="2:19" x14ac:dyDescent="0.25">
      <c r="B204" s="10" t="s">
        <v>459</v>
      </c>
      <c r="C204" s="24">
        <v>44874</v>
      </c>
      <c r="D204" s="10" t="s">
        <v>235</v>
      </c>
      <c r="E204" s="10" t="s">
        <v>25</v>
      </c>
      <c r="F204" s="10" t="s">
        <v>21</v>
      </c>
      <c r="G204" s="10" t="s">
        <v>167</v>
      </c>
      <c r="H204" s="10" t="s">
        <v>53</v>
      </c>
      <c r="I204" s="10" t="s">
        <v>60</v>
      </c>
      <c r="J204" s="26">
        <v>19900</v>
      </c>
      <c r="K204" s="26"/>
      <c r="L204" s="42"/>
      <c r="M204" s="10"/>
      <c r="N204" s="2"/>
      <c r="O204" s="10"/>
      <c r="P204" s="10"/>
      <c r="Q204" s="159"/>
      <c r="R204" s="10"/>
      <c r="S204" s="10"/>
    </row>
    <row r="205" spans="2:19" x14ac:dyDescent="0.25">
      <c r="B205" s="10" t="s">
        <v>460</v>
      </c>
      <c r="C205" s="24">
        <v>44874</v>
      </c>
      <c r="D205" s="10" t="s">
        <v>19</v>
      </c>
      <c r="E205" s="10" t="s">
        <v>25</v>
      </c>
      <c r="F205" s="10" t="s">
        <v>21</v>
      </c>
      <c r="G205" s="10" t="s">
        <v>167</v>
      </c>
      <c r="H205" s="10" t="s">
        <v>95</v>
      </c>
      <c r="I205" s="10" t="s">
        <v>71</v>
      </c>
      <c r="J205" s="26">
        <v>20000</v>
      </c>
      <c r="K205" s="26"/>
      <c r="L205" s="42"/>
      <c r="M205" s="10"/>
      <c r="N205" s="2"/>
      <c r="O205" s="10"/>
      <c r="P205" s="10"/>
      <c r="Q205" s="159"/>
      <c r="R205" s="10"/>
      <c r="S205" s="10"/>
    </row>
    <row r="206" spans="2:19" x14ac:dyDescent="0.25">
      <c r="B206" s="10" t="s">
        <v>461</v>
      </c>
      <c r="C206" s="24">
        <v>44876</v>
      </c>
      <c r="D206" s="10" t="s">
        <v>462</v>
      </c>
      <c r="E206" s="10" t="s">
        <v>463</v>
      </c>
      <c r="F206" s="44" t="s">
        <v>21</v>
      </c>
      <c r="G206" s="10" t="s">
        <v>167</v>
      </c>
      <c r="H206" s="10" t="s">
        <v>126</v>
      </c>
      <c r="I206" s="10" t="s">
        <v>60</v>
      </c>
      <c r="J206" s="26">
        <v>140000</v>
      </c>
      <c r="K206" s="26"/>
      <c r="L206" s="42"/>
      <c r="M206" s="10"/>
      <c r="N206" s="2"/>
      <c r="O206" s="10"/>
      <c r="P206" s="10"/>
      <c r="Q206" s="159"/>
      <c r="R206" s="10"/>
      <c r="S206" s="10"/>
    </row>
    <row r="207" spans="2:19" x14ac:dyDescent="0.25">
      <c r="B207" s="10" t="s">
        <v>464</v>
      </c>
      <c r="C207" s="24">
        <v>44876</v>
      </c>
      <c r="D207" s="10" t="s">
        <v>218</v>
      </c>
      <c r="E207" s="10" t="s">
        <v>465</v>
      </c>
      <c r="F207" s="10" t="s">
        <v>21</v>
      </c>
      <c r="G207" s="10" t="s">
        <v>167</v>
      </c>
      <c r="H207" s="10" t="s">
        <v>53</v>
      </c>
      <c r="I207" s="10" t="s">
        <v>60</v>
      </c>
      <c r="J207" s="26">
        <v>130000</v>
      </c>
      <c r="K207" s="26"/>
      <c r="L207" s="42"/>
      <c r="M207" s="10"/>
      <c r="N207" s="2"/>
      <c r="O207" s="10"/>
      <c r="P207" s="10"/>
      <c r="Q207" s="159"/>
      <c r="R207" s="10"/>
      <c r="S207" s="10"/>
    </row>
    <row r="208" spans="2:19" x14ac:dyDescent="0.25">
      <c r="B208" s="10" t="s">
        <v>466</v>
      </c>
      <c r="C208" s="24">
        <v>44877</v>
      </c>
      <c r="D208" s="10" t="s">
        <v>467</v>
      </c>
      <c r="E208" s="10" t="s">
        <v>25</v>
      </c>
      <c r="F208" s="10" t="s">
        <v>21</v>
      </c>
      <c r="G208" s="10" t="s">
        <v>167</v>
      </c>
      <c r="H208" s="10" t="s">
        <v>53</v>
      </c>
      <c r="I208" s="10" t="s">
        <v>60</v>
      </c>
      <c r="J208" s="26">
        <v>19900</v>
      </c>
      <c r="K208" s="26"/>
      <c r="L208" s="42"/>
      <c r="M208" s="10"/>
      <c r="N208" s="2"/>
      <c r="O208" s="10"/>
      <c r="P208" s="10"/>
      <c r="Q208" s="159"/>
      <c r="R208" s="10"/>
      <c r="S208" s="10"/>
    </row>
    <row r="209" spans="2:19" x14ac:dyDescent="0.25">
      <c r="B209" s="10" t="s">
        <v>468</v>
      </c>
      <c r="C209" s="24">
        <v>44876</v>
      </c>
      <c r="D209" s="10" t="s">
        <v>469</v>
      </c>
      <c r="E209" s="10" t="s">
        <v>25</v>
      </c>
      <c r="F209" s="10" t="s">
        <v>21</v>
      </c>
      <c r="G209" s="10" t="s">
        <v>167</v>
      </c>
      <c r="H209" s="10" t="s">
        <v>42</v>
      </c>
      <c r="I209" s="10" t="s">
        <v>60</v>
      </c>
      <c r="J209" s="26">
        <v>24900</v>
      </c>
      <c r="K209" s="26"/>
      <c r="L209" s="42"/>
      <c r="M209" s="10"/>
      <c r="N209" s="2"/>
      <c r="O209" s="10"/>
      <c r="P209" s="10"/>
      <c r="Q209" s="159"/>
      <c r="R209" s="10"/>
      <c r="S209" s="10"/>
    </row>
    <row r="210" spans="2:19" x14ac:dyDescent="0.25">
      <c r="B210" s="10" t="s">
        <v>470</v>
      </c>
      <c r="C210" s="24">
        <v>44876</v>
      </c>
      <c r="D210" s="10" t="s">
        <v>243</v>
      </c>
      <c r="E210" s="10" t="s">
        <v>36</v>
      </c>
      <c r="F210" s="10" t="s">
        <v>21</v>
      </c>
      <c r="G210" s="10" t="s">
        <v>167</v>
      </c>
      <c r="H210" s="10" t="s">
        <v>121</v>
      </c>
      <c r="I210" s="10" t="s">
        <v>60</v>
      </c>
      <c r="J210" s="26">
        <v>90000</v>
      </c>
      <c r="K210" s="26"/>
      <c r="L210" s="42"/>
      <c r="M210" s="10"/>
      <c r="N210" s="2"/>
      <c r="O210" s="10"/>
      <c r="P210" s="10"/>
      <c r="Q210" s="159"/>
      <c r="R210" s="10"/>
      <c r="S210" s="10"/>
    </row>
    <row r="211" spans="2:19" x14ac:dyDescent="0.25">
      <c r="B211" s="10" t="s">
        <v>471</v>
      </c>
      <c r="C211" s="24">
        <v>44876</v>
      </c>
      <c r="D211" s="10" t="s">
        <v>373</v>
      </c>
      <c r="E211" s="10" t="s">
        <v>36</v>
      </c>
      <c r="F211" s="10" t="s">
        <v>21</v>
      </c>
      <c r="G211" s="10" t="s">
        <v>167</v>
      </c>
      <c r="H211" s="10" t="s">
        <v>121</v>
      </c>
      <c r="I211" s="10" t="s">
        <v>60</v>
      </c>
      <c r="J211" s="26">
        <v>81800</v>
      </c>
      <c r="K211" s="26"/>
      <c r="L211" s="42"/>
      <c r="M211" s="10"/>
      <c r="N211" s="2"/>
      <c r="O211" s="10"/>
      <c r="P211" s="10"/>
      <c r="Q211" s="159"/>
      <c r="R211" s="10"/>
      <c r="S211" s="10"/>
    </row>
    <row r="212" spans="2:19" x14ac:dyDescent="0.25">
      <c r="B212" s="10" t="s">
        <v>472</v>
      </c>
      <c r="C212" s="24">
        <v>44876</v>
      </c>
      <c r="D212" s="10" t="s">
        <v>473</v>
      </c>
      <c r="E212" s="10" t="s">
        <v>474</v>
      </c>
      <c r="F212" s="10" t="s">
        <v>21</v>
      </c>
      <c r="G212" s="10" t="s">
        <v>167</v>
      </c>
      <c r="H212" s="10"/>
      <c r="I212" s="10"/>
      <c r="J212" s="26"/>
      <c r="K212" s="26"/>
      <c r="L212" s="42"/>
      <c r="M212" s="10"/>
      <c r="N212" s="2"/>
      <c r="O212" s="10"/>
      <c r="P212" s="10"/>
      <c r="Q212" s="159"/>
      <c r="R212" s="10"/>
      <c r="S212" s="10"/>
    </row>
    <row r="213" spans="2:19" x14ac:dyDescent="0.25">
      <c r="B213" s="10" t="s">
        <v>475</v>
      </c>
      <c r="C213" s="24">
        <v>44878</v>
      </c>
      <c r="D213" s="10" t="s">
        <v>476</v>
      </c>
      <c r="E213" s="10" t="s">
        <v>102</v>
      </c>
      <c r="F213" s="10" t="s">
        <v>21</v>
      </c>
      <c r="G213" s="10" t="s">
        <v>167</v>
      </c>
      <c r="H213" s="10" t="s">
        <v>121</v>
      </c>
      <c r="I213" s="10" t="s">
        <v>172</v>
      </c>
      <c r="J213" s="26">
        <v>25000</v>
      </c>
      <c r="K213" s="26"/>
      <c r="L213" s="42"/>
      <c r="M213" s="10"/>
      <c r="N213" s="2"/>
      <c r="O213" s="10"/>
      <c r="P213" s="10"/>
      <c r="Q213" s="159"/>
      <c r="R213" s="10"/>
      <c r="S213" s="10"/>
    </row>
    <row r="214" spans="2:19" x14ac:dyDescent="0.25">
      <c r="B214" s="10" t="s">
        <v>477</v>
      </c>
      <c r="C214" s="24">
        <v>44878</v>
      </c>
      <c r="D214" s="10" t="s">
        <v>478</v>
      </c>
      <c r="E214" s="10" t="s">
        <v>102</v>
      </c>
      <c r="F214" s="10" t="s">
        <v>21</v>
      </c>
      <c r="G214" s="10" t="s">
        <v>167</v>
      </c>
      <c r="H214" s="10" t="s">
        <v>121</v>
      </c>
      <c r="I214" s="10" t="s">
        <v>60</v>
      </c>
      <c r="J214" s="26">
        <v>24900</v>
      </c>
      <c r="K214" s="26"/>
      <c r="L214" s="42"/>
      <c r="M214" s="10"/>
      <c r="N214" s="2"/>
      <c r="O214" s="10"/>
      <c r="P214" s="10"/>
      <c r="Q214" s="159"/>
      <c r="R214" s="10"/>
      <c r="S214" s="10"/>
    </row>
    <row r="215" spans="2:19" x14ac:dyDescent="0.25">
      <c r="B215" s="10" t="s">
        <v>479</v>
      </c>
      <c r="C215" s="24">
        <v>44881</v>
      </c>
      <c r="D215" s="10" t="s">
        <v>480</v>
      </c>
      <c r="E215" s="10" t="s">
        <v>102</v>
      </c>
      <c r="F215" s="10" t="s">
        <v>21</v>
      </c>
      <c r="G215" s="10" t="s">
        <v>167</v>
      </c>
      <c r="H215" s="10" t="s">
        <v>121</v>
      </c>
      <c r="I215" s="10" t="s">
        <v>60</v>
      </c>
      <c r="J215" s="26">
        <v>27900</v>
      </c>
      <c r="K215" s="26"/>
      <c r="L215" s="42"/>
      <c r="M215" s="10"/>
      <c r="N215" s="2"/>
      <c r="O215" s="10"/>
      <c r="P215" s="10"/>
      <c r="Q215" s="159"/>
      <c r="R215" s="10"/>
      <c r="S215" s="10"/>
    </row>
    <row r="216" spans="2:19" x14ac:dyDescent="0.25">
      <c r="B216" s="10" t="s">
        <v>481</v>
      </c>
      <c r="C216" s="24">
        <v>44881</v>
      </c>
      <c r="D216" s="10" t="s">
        <v>482</v>
      </c>
      <c r="E216" s="10" t="s">
        <v>102</v>
      </c>
      <c r="F216" s="10" t="s">
        <v>21</v>
      </c>
      <c r="G216" s="10" t="s">
        <v>167</v>
      </c>
      <c r="H216" s="10" t="s">
        <v>121</v>
      </c>
      <c r="I216" s="10" t="s">
        <v>60</v>
      </c>
      <c r="J216" s="26">
        <v>25000</v>
      </c>
      <c r="K216" s="26"/>
      <c r="L216" s="42"/>
      <c r="M216" s="10"/>
      <c r="N216" s="2"/>
      <c r="O216" s="10"/>
      <c r="P216" s="10"/>
      <c r="Q216" s="159"/>
      <c r="R216" s="10"/>
      <c r="S216" s="10"/>
    </row>
    <row r="217" spans="2:19" x14ac:dyDescent="0.25">
      <c r="B217" s="10" t="s">
        <v>483</v>
      </c>
      <c r="C217" s="24">
        <v>44881</v>
      </c>
      <c r="D217" s="10" t="s">
        <v>428</v>
      </c>
      <c r="E217" s="10" t="s">
        <v>36</v>
      </c>
      <c r="F217" s="10" t="s">
        <v>21</v>
      </c>
      <c r="G217" s="10" t="s">
        <v>167</v>
      </c>
      <c r="H217" s="10" t="s">
        <v>126</v>
      </c>
      <c r="I217" s="10" t="s">
        <v>60</v>
      </c>
      <c r="J217" s="26">
        <v>41900</v>
      </c>
      <c r="K217" s="26"/>
      <c r="L217" s="42"/>
      <c r="M217" s="10"/>
      <c r="N217" s="2"/>
      <c r="O217" s="10"/>
      <c r="P217" s="10"/>
      <c r="Q217" s="159"/>
      <c r="R217" s="10"/>
      <c r="S217" s="10"/>
    </row>
    <row r="218" spans="2:19" x14ac:dyDescent="0.25">
      <c r="B218" s="10" t="s">
        <v>484</v>
      </c>
      <c r="C218" s="24">
        <v>44881</v>
      </c>
      <c r="D218" s="10" t="s">
        <v>247</v>
      </c>
      <c r="E218" s="10" t="s">
        <v>485</v>
      </c>
      <c r="F218" s="10" t="s">
        <v>21</v>
      </c>
      <c r="G218" s="10" t="s">
        <v>167</v>
      </c>
      <c r="H218" s="10" t="s">
        <v>53</v>
      </c>
      <c r="I218" s="10" t="s">
        <v>172</v>
      </c>
      <c r="J218" s="26">
        <v>144000</v>
      </c>
      <c r="K218" s="26" t="s">
        <v>484</v>
      </c>
      <c r="L218" s="42"/>
      <c r="M218" s="10"/>
      <c r="N218" s="2"/>
      <c r="O218" s="10"/>
      <c r="P218" s="10"/>
      <c r="Q218" s="159"/>
      <c r="R218" s="10"/>
      <c r="S218" s="10"/>
    </row>
    <row r="219" spans="2:19" x14ac:dyDescent="0.25">
      <c r="B219" s="10" t="s">
        <v>486</v>
      </c>
      <c r="C219" s="24">
        <v>44881</v>
      </c>
      <c r="D219" s="10" t="s">
        <v>341</v>
      </c>
      <c r="E219" s="10" t="s">
        <v>303</v>
      </c>
      <c r="F219" s="10" t="s">
        <v>21</v>
      </c>
      <c r="G219" s="10" t="s">
        <v>167</v>
      </c>
      <c r="H219" s="10" t="s">
        <v>126</v>
      </c>
      <c r="I219" s="10" t="s">
        <v>24</v>
      </c>
      <c r="J219" s="26">
        <v>44800</v>
      </c>
      <c r="K219" s="26"/>
      <c r="L219" s="42"/>
      <c r="M219" s="10"/>
      <c r="N219" s="2"/>
      <c r="O219" s="10"/>
      <c r="P219" s="10"/>
      <c r="Q219" s="159"/>
      <c r="R219" s="10"/>
      <c r="S219" s="10"/>
    </row>
    <row r="220" spans="2:19" x14ac:dyDescent="0.25">
      <c r="B220" s="10" t="s">
        <v>487</v>
      </c>
      <c r="C220" s="24">
        <v>44881</v>
      </c>
      <c r="D220" s="10" t="s">
        <v>337</v>
      </c>
      <c r="E220" s="10" t="s">
        <v>36</v>
      </c>
      <c r="F220" s="10" t="s">
        <v>21</v>
      </c>
      <c r="G220" s="10" t="s">
        <v>167</v>
      </c>
      <c r="H220" s="10" t="s">
        <v>121</v>
      </c>
      <c r="I220" s="10" t="s">
        <v>60</v>
      </c>
      <c r="J220" s="26">
        <v>38900</v>
      </c>
      <c r="K220" s="26"/>
      <c r="L220" s="42"/>
      <c r="M220" s="10"/>
      <c r="N220" s="2"/>
      <c r="O220" s="10"/>
      <c r="P220" s="10"/>
      <c r="Q220" s="159"/>
      <c r="R220" s="10"/>
      <c r="S220" s="10"/>
    </row>
    <row r="221" spans="2:19" x14ac:dyDescent="0.25">
      <c r="B221" s="10" t="s">
        <v>488</v>
      </c>
      <c r="C221" s="24">
        <v>44881</v>
      </c>
      <c r="D221" s="10" t="s">
        <v>356</v>
      </c>
      <c r="E221" s="10" t="s">
        <v>303</v>
      </c>
      <c r="F221" s="10" t="s">
        <v>21</v>
      </c>
      <c r="G221" s="10" t="s">
        <v>167</v>
      </c>
      <c r="H221" s="10" t="s">
        <v>121</v>
      </c>
      <c r="I221" s="10" t="s">
        <v>60</v>
      </c>
      <c r="J221" s="26">
        <v>27900</v>
      </c>
      <c r="K221" s="26"/>
      <c r="L221" s="42"/>
      <c r="M221" s="10"/>
      <c r="N221" s="2"/>
      <c r="O221" s="10"/>
      <c r="P221" s="10"/>
      <c r="Q221" s="159"/>
      <c r="R221" s="10"/>
      <c r="S221" s="10"/>
    </row>
    <row r="222" spans="2:19" x14ac:dyDescent="0.25">
      <c r="B222" s="10" t="s">
        <v>489</v>
      </c>
      <c r="C222" s="24">
        <v>44881</v>
      </c>
      <c r="D222" s="10" t="s">
        <v>56</v>
      </c>
      <c r="E222" s="10" t="s">
        <v>36</v>
      </c>
      <c r="F222" s="10" t="s">
        <v>21</v>
      </c>
      <c r="G222" s="10" t="s">
        <v>167</v>
      </c>
      <c r="H222" s="10" t="s">
        <v>95</v>
      </c>
      <c r="I222" s="10" t="s">
        <v>24</v>
      </c>
      <c r="J222" s="26">
        <v>36900</v>
      </c>
      <c r="K222" s="26"/>
      <c r="L222" s="42"/>
      <c r="M222" s="10"/>
      <c r="N222" s="2"/>
      <c r="O222" s="10"/>
      <c r="P222" s="10"/>
      <c r="Q222" s="159"/>
      <c r="R222" s="10"/>
      <c r="S222" s="10"/>
    </row>
    <row r="223" spans="2:19" x14ac:dyDescent="0.25">
      <c r="B223" s="10" t="s">
        <v>490</v>
      </c>
      <c r="C223" s="24">
        <v>44881</v>
      </c>
      <c r="D223" s="10" t="s">
        <v>491</v>
      </c>
      <c r="E223" s="10" t="s">
        <v>20</v>
      </c>
      <c r="F223" s="10" t="s">
        <v>21</v>
      </c>
      <c r="G223" s="10" t="s">
        <v>167</v>
      </c>
      <c r="H223" s="10" t="s">
        <v>23</v>
      </c>
      <c r="I223" s="10" t="s">
        <v>60</v>
      </c>
      <c r="J223" s="26">
        <v>44900</v>
      </c>
      <c r="K223" s="26"/>
      <c r="L223" s="42"/>
      <c r="M223" s="10"/>
      <c r="N223" s="2"/>
      <c r="O223" s="10"/>
      <c r="P223" s="10"/>
      <c r="Q223" s="159"/>
      <c r="R223" s="10"/>
      <c r="S223" s="10"/>
    </row>
    <row r="224" spans="2:19" x14ac:dyDescent="0.25">
      <c r="B224" s="10" t="s">
        <v>492</v>
      </c>
      <c r="C224" s="24">
        <v>44881</v>
      </c>
      <c r="D224" s="10" t="s">
        <v>250</v>
      </c>
      <c r="E224" s="10" t="s">
        <v>36</v>
      </c>
      <c r="F224" s="10" t="s">
        <v>21</v>
      </c>
      <c r="G224" s="10" t="s">
        <v>167</v>
      </c>
      <c r="H224" s="10" t="s">
        <v>95</v>
      </c>
      <c r="I224" s="10" t="s">
        <v>60</v>
      </c>
      <c r="J224" s="26">
        <v>36900</v>
      </c>
      <c r="K224" s="26"/>
      <c r="L224" s="42"/>
      <c r="M224" s="10"/>
      <c r="N224" s="2"/>
      <c r="O224" s="10"/>
      <c r="P224" s="10"/>
      <c r="Q224" s="159"/>
      <c r="R224" s="10"/>
      <c r="S224" s="10"/>
    </row>
    <row r="225" spans="2:19" x14ac:dyDescent="0.25">
      <c r="B225" s="10" t="s">
        <v>493</v>
      </c>
      <c r="C225" s="24">
        <v>44882</v>
      </c>
      <c r="D225" s="10" t="s">
        <v>494</v>
      </c>
      <c r="E225" s="10" t="s">
        <v>36</v>
      </c>
      <c r="F225" s="10" t="s">
        <v>21</v>
      </c>
      <c r="G225" s="10" t="s">
        <v>167</v>
      </c>
      <c r="H225" s="10" t="s">
        <v>95</v>
      </c>
      <c r="I225" s="10" t="s">
        <v>60</v>
      </c>
      <c r="J225" s="26">
        <v>41900</v>
      </c>
      <c r="K225" s="26"/>
      <c r="L225" s="42">
        <v>1152711291</v>
      </c>
      <c r="M225" s="10"/>
      <c r="N225" s="2"/>
      <c r="O225" s="10"/>
      <c r="P225" s="10"/>
      <c r="Q225" s="159"/>
      <c r="R225" s="10"/>
      <c r="S225" s="10"/>
    </row>
    <row r="226" spans="2:19" x14ac:dyDescent="0.25">
      <c r="B226" s="10" t="s">
        <v>495</v>
      </c>
      <c r="C226" s="24">
        <v>44882</v>
      </c>
      <c r="D226" s="10" t="s">
        <v>258</v>
      </c>
      <c r="E226" s="10" t="s">
        <v>36</v>
      </c>
      <c r="F226" s="10" t="s">
        <v>21</v>
      </c>
      <c r="G226" s="10" t="s">
        <v>167</v>
      </c>
      <c r="H226" s="10" t="s">
        <v>121</v>
      </c>
      <c r="I226" s="10"/>
      <c r="J226" s="26"/>
      <c r="K226" s="26"/>
      <c r="L226" s="42"/>
      <c r="M226" s="10"/>
      <c r="N226" s="2"/>
      <c r="O226" s="10"/>
      <c r="P226" s="10"/>
      <c r="Q226" s="159"/>
      <c r="R226" s="10"/>
      <c r="S226" s="10"/>
    </row>
    <row r="227" spans="2:19" x14ac:dyDescent="0.25">
      <c r="B227" s="10" t="s">
        <v>496</v>
      </c>
      <c r="C227" s="24">
        <v>44882</v>
      </c>
      <c r="D227" s="10" t="s">
        <v>262</v>
      </c>
      <c r="E227" s="10" t="s">
        <v>25</v>
      </c>
      <c r="F227" s="10" t="s">
        <v>21</v>
      </c>
      <c r="G227" s="10" t="s">
        <v>167</v>
      </c>
      <c r="H227" s="10" t="s">
        <v>148</v>
      </c>
      <c r="I227" s="10" t="s">
        <v>60</v>
      </c>
      <c r="J227" s="26">
        <v>30000</v>
      </c>
      <c r="K227" s="26"/>
      <c r="L227" s="42"/>
      <c r="M227" s="10"/>
      <c r="N227" s="2"/>
      <c r="O227" s="10"/>
      <c r="P227" s="10"/>
      <c r="Q227" s="159"/>
      <c r="R227" s="10"/>
      <c r="S227" s="10"/>
    </row>
    <row r="228" spans="2:19" x14ac:dyDescent="0.25">
      <c r="B228" s="10" t="s">
        <v>497</v>
      </c>
      <c r="C228" s="24">
        <v>44883</v>
      </c>
      <c r="D228" s="10" t="s">
        <v>247</v>
      </c>
      <c r="E228" s="10" t="s">
        <v>498</v>
      </c>
      <c r="F228" s="10" t="s">
        <v>21</v>
      </c>
      <c r="G228" s="10" t="s">
        <v>167</v>
      </c>
      <c r="H228" s="10"/>
      <c r="I228" s="10" t="s">
        <v>60</v>
      </c>
      <c r="J228" s="26">
        <v>48000</v>
      </c>
      <c r="K228" s="26"/>
      <c r="L228" s="42"/>
      <c r="M228" s="10"/>
      <c r="N228" s="2"/>
      <c r="O228" s="10"/>
      <c r="P228" s="10"/>
      <c r="Q228" s="159"/>
      <c r="R228" s="10"/>
      <c r="S228" s="10"/>
    </row>
    <row r="229" spans="2:19" x14ac:dyDescent="0.25">
      <c r="B229" s="10" t="s">
        <v>499</v>
      </c>
      <c r="C229" s="24">
        <v>44882</v>
      </c>
      <c r="D229" s="10" t="s">
        <v>267</v>
      </c>
      <c r="E229" s="10" t="s">
        <v>25</v>
      </c>
      <c r="F229" s="10" t="s">
        <v>21</v>
      </c>
      <c r="G229" s="10" t="s">
        <v>167</v>
      </c>
      <c r="H229" s="10" t="s">
        <v>121</v>
      </c>
      <c r="I229" s="10" t="s">
        <v>60</v>
      </c>
      <c r="J229" s="26">
        <v>20000</v>
      </c>
      <c r="K229" s="26"/>
      <c r="L229" s="42"/>
      <c r="M229" s="10"/>
      <c r="N229" s="2"/>
      <c r="O229" s="10"/>
      <c r="P229" s="10"/>
      <c r="Q229" s="159"/>
      <c r="R229" s="10"/>
      <c r="S229" s="10"/>
    </row>
    <row r="230" spans="2:19" x14ac:dyDescent="0.25">
      <c r="B230" s="25" t="s">
        <v>500</v>
      </c>
      <c r="C230" s="9">
        <v>44883</v>
      </c>
      <c r="D230" s="25" t="s">
        <v>265</v>
      </c>
      <c r="E230" s="25" t="s">
        <v>501</v>
      </c>
      <c r="F230" s="10" t="s">
        <v>21</v>
      </c>
      <c r="G230" s="25" t="s">
        <v>167</v>
      </c>
      <c r="H230" s="25" t="s">
        <v>42</v>
      </c>
      <c r="I230" s="25" t="s">
        <v>60</v>
      </c>
      <c r="J230" s="27">
        <v>21000</v>
      </c>
      <c r="K230" s="27"/>
      <c r="L230" s="40"/>
      <c r="M230" s="25"/>
      <c r="N230" s="11"/>
      <c r="O230" s="25"/>
      <c r="P230" s="25"/>
      <c r="Q230" s="162"/>
      <c r="R230" s="25"/>
      <c r="S230" s="24"/>
    </row>
    <row r="231" spans="2:19" x14ac:dyDescent="0.25">
      <c r="B231" s="25" t="s">
        <v>502</v>
      </c>
      <c r="C231" s="9">
        <v>44884</v>
      </c>
      <c r="D231" s="25" t="s">
        <v>291</v>
      </c>
      <c r="E231" s="25" t="s">
        <v>503</v>
      </c>
      <c r="F231" s="25" t="s">
        <v>21</v>
      </c>
      <c r="G231" s="25" t="s">
        <v>167</v>
      </c>
      <c r="H231" s="25" t="s">
        <v>42</v>
      </c>
      <c r="I231" s="25" t="s">
        <v>60</v>
      </c>
      <c r="J231" s="27">
        <v>101700</v>
      </c>
      <c r="K231" s="27"/>
      <c r="L231" s="40"/>
      <c r="M231" s="25"/>
      <c r="N231" s="11"/>
      <c r="O231" s="25"/>
      <c r="P231" s="25"/>
      <c r="Q231" s="162"/>
      <c r="R231" s="25"/>
      <c r="S231" s="24"/>
    </row>
    <row r="232" spans="2:19" x14ac:dyDescent="0.25">
      <c r="B232" s="25" t="s">
        <v>504</v>
      </c>
      <c r="C232" s="9">
        <v>44885</v>
      </c>
      <c r="D232" s="25" t="s">
        <v>505</v>
      </c>
      <c r="E232" s="25" t="s">
        <v>25</v>
      </c>
      <c r="F232" s="25" t="s">
        <v>21</v>
      </c>
      <c r="G232" s="25" t="s">
        <v>167</v>
      </c>
      <c r="H232" s="25" t="s">
        <v>121</v>
      </c>
      <c r="I232" s="25" t="s">
        <v>60</v>
      </c>
      <c r="J232" s="27">
        <v>20000</v>
      </c>
      <c r="K232" s="27"/>
      <c r="L232" s="40"/>
      <c r="M232" s="25"/>
      <c r="N232" s="11"/>
      <c r="O232" s="25"/>
      <c r="P232" s="25"/>
      <c r="Q232" s="162"/>
      <c r="R232" s="25"/>
      <c r="S232" s="24"/>
    </row>
    <row r="233" spans="2:19" x14ac:dyDescent="0.25">
      <c r="B233" s="25" t="s">
        <v>506</v>
      </c>
      <c r="C233" s="9">
        <v>44892</v>
      </c>
      <c r="D233" s="25" t="s">
        <v>94</v>
      </c>
      <c r="E233" s="25" t="s">
        <v>25</v>
      </c>
      <c r="F233" s="25" t="s">
        <v>21</v>
      </c>
      <c r="G233" s="25" t="s">
        <v>167</v>
      </c>
      <c r="H233" s="25" t="s">
        <v>121</v>
      </c>
      <c r="I233" s="25"/>
      <c r="J233" s="27"/>
      <c r="K233" s="27"/>
      <c r="L233" s="40"/>
      <c r="M233" s="25"/>
      <c r="N233" s="11"/>
      <c r="O233" s="25"/>
      <c r="P233" s="25"/>
      <c r="Q233" s="162"/>
      <c r="R233" s="25"/>
      <c r="S233" s="24"/>
    </row>
    <row r="234" spans="2:19" x14ac:dyDescent="0.25">
      <c r="B234" s="25" t="s">
        <v>507</v>
      </c>
      <c r="C234" s="9">
        <v>44892</v>
      </c>
      <c r="D234" s="25" t="s">
        <v>508</v>
      </c>
      <c r="E234" s="25" t="s">
        <v>104</v>
      </c>
      <c r="F234" s="25" t="s">
        <v>21</v>
      </c>
      <c r="G234" s="25" t="s">
        <v>167</v>
      </c>
      <c r="H234" s="25" t="s">
        <v>42</v>
      </c>
      <c r="I234" s="25" t="s">
        <v>172</v>
      </c>
      <c r="J234" s="27">
        <v>35000</v>
      </c>
      <c r="K234" s="27"/>
      <c r="L234" s="40"/>
      <c r="M234" s="25"/>
      <c r="N234" s="11"/>
      <c r="O234" s="25"/>
      <c r="P234" s="25"/>
      <c r="Q234" s="162"/>
      <c r="R234" s="25"/>
      <c r="S234" s="24"/>
    </row>
    <row r="235" spans="2:19" x14ac:dyDescent="0.25">
      <c r="B235" s="25" t="s">
        <v>509</v>
      </c>
      <c r="C235" s="9">
        <v>44892</v>
      </c>
      <c r="D235" s="25" t="s">
        <v>462</v>
      </c>
      <c r="E235" s="25" t="s">
        <v>463</v>
      </c>
      <c r="F235" s="25" t="s">
        <v>21</v>
      </c>
      <c r="G235" s="25" t="s">
        <v>167</v>
      </c>
      <c r="H235" s="25" t="s">
        <v>121</v>
      </c>
      <c r="I235" s="25" t="s">
        <v>60</v>
      </c>
      <c r="J235" s="27">
        <v>140000</v>
      </c>
      <c r="K235" s="27" t="s">
        <v>510</v>
      </c>
      <c r="L235" s="40"/>
      <c r="M235" s="25"/>
      <c r="N235" s="11"/>
      <c r="O235" s="25"/>
      <c r="P235" s="25"/>
      <c r="Q235" s="162"/>
      <c r="R235" s="25"/>
      <c r="S235" s="24"/>
    </row>
    <row r="236" spans="2:19" x14ac:dyDescent="0.25">
      <c r="B236" s="25" t="s">
        <v>511</v>
      </c>
      <c r="C236" s="9">
        <v>44892</v>
      </c>
      <c r="D236" s="25" t="s">
        <v>47</v>
      </c>
      <c r="E236" s="25" t="s">
        <v>512</v>
      </c>
      <c r="F236" s="25" t="s">
        <v>21</v>
      </c>
      <c r="G236" s="25" t="s">
        <v>167</v>
      </c>
      <c r="H236" s="25" t="s">
        <v>121</v>
      </c>
      <c r="I236" s="25" t="s">
        <v>60</v>
      </c>
      <c r="J236" s="27">
        <v>312000</v>
      </c>
      <c r="K236" s="27"/>
      <c r="L236" s="40"/>
      <c r="M236" s="25"/>
      <c r="N236" s="11"/>
      <c r="O236" s="25"/>
      <c r="P236" s="25"/>
      <c r="Q236" s="162"/>
      <c r="R236" s="25"/>
      <c r="S236" s="24"/>
    </row>
    <row r="237" spans="2:19" x14ac:dyDescent="0.25">
      <c r="B237" s="25" t="s">
        <v>513</v>
      </c>
      <c r="C237" s="9">
        <v>44892</v>
      </c>
      <c r="D237" s="25" t="s">
        <v>514</v>
      </c>
      <c r="E237" s="25" t="s">
        <v>515</v>
      </c>
      <c r="F237" s="25" t="s">
        <v>21</v>
      </c>
      <c r="G237" s="25" t="s">
        <v>167</v>
      </c>
      <c r="H237" s="25" t="s">
        <v>95</v>
      </c>
      <c r="I237" s="25" t="s">
        <v>60</v>
      </c>
      <c r="J237" s="27">
        <v>86000</v>
      </c>
      <c r="K237" s="27"/>
      <c r="L237" s="40">
        <v>1152459915</v>
      </c>
      <c r="M237" s="25">
        <v>3113715434</v>
      </c>
      <c r="N237" s="11" t="s">
        <v>516</v>
      </c>
      <c r="O237" s="25" t="s">
        <v>517</v>
      </c>
      <c r="P237" s="34" t="s">
        <v>518</v>
      </c>
      <c r="Q237" s="163"/>
      <c r="R237" s="25"/>
      <c r="S237" s="24"/>
    </row>
    <row r="238" spans="2:19" x14ac:dyDescent="0.25">
      <c r="B238" s="25" t="s">
        <v>519</v>
      </c>
      <c r="C238" s="9">
        <v>44892</v>
      </c>
      <c r="D238" s="25" t="s">
        <v>33</v>
      </c>
      <c r="E238" s="25" t="s">
        <v>520</v>
      </c>
      <c r="F238" s="25" t="s">
        <v>21</v>
      </c>
      <c r="G238" s="25" t="s">
        <v>167</v>
      </c>
      <c r="H238" s="25" t="s">
        <v>53</v>
      </c>
      <c r="I238" s="25" t="s">
        <v>60</v>
      </c>
      <c r="J238" s="27">
        <v>85800</v>
      </c>
      <c r="K238" s="27"/>
      <c r="L238" s="40"/>
      <c r="M238" s="25"/>
      <c r="N238" s="11"/>
      <c r="O238" s="25"/>
      <c r="P238" s="25"/>
      <c r="Q238" s="162"/>
      <c r="R238" s="25"/>
      <c r="S238" s="24"/>
    </row>
    <row r="239" spans="2:19" x14ac:dyDescent="0.25">
      <c r="B239" s="25" t="s">
        <v>521</v>
      </c>
      <c r="C239" s="9">
        <v>44892</v>
      </c>
      <c r="D239" s="25" t="s">
        <v>522</v>
      </c>
      <c r="E239" s="25" t="s">
        <v>109</v>
      </c>
      <c r="F239" s="25" t="s">
        <v>21</v>
      </c>
      <c r="G239" s="25" t="s">
        <v>167</v>
      </c>
      <c r="H239" s="25" t="s">
        <v>121</v>
      </c>
      <c r="I239" s="25" t="s">
        <v>172</v>
      </c>
      <c r="J239" s="27">
        <v>45000</v>
      </c>
      <c r="K239" s="27"/>
      <c r="L239" s="40"/>
      <c r="M239" s="25"/>
      <c r="N239" s="11"/>
      <c r="O239" s="25"/>
      <c r="P239" s="25"/>
      <c r="Q239" s="162"/>
      <c r="R239" s="25"/>
      <c r="S239" s="24"/>
    </row>
    <row r="240" spans="2:19" x14ac:dyDescent="0.25">
      <c r="B240" s="25" t="s">
        <v>523</v>
      </c>
      <c r="C240" s="9">
        <v>44892</v>
      </c>
      <c r="D240" s="25" t="s">
        <v>50</v>
      </c>
      <c r="E240" s="25" t="s">
        <v>524</v>
      </c>
      <c r="F240" s="25" t="s">
        <v>21</v>
      </c>
      <c r="G240" s="25" t="s">
        <v>167</v>
      </c>
      <c r="H240" s="25" t="s">
        <v>121</v>
      </c>
      <c r="I240" s="25" t="s">
        <v>60</v>
      </c>
      <c r="J240" s="27">
        <v>224100</v>
      </c>
      <c r="K240" s="27"/>
      <c r="L240" s="40"/>
      <c r="M240" s="25"/>
      <c r="N240" s="11"/>
      <c r="O240" s="25"/>
      <c r="P240" s="25"/>
      <c r="Q240" s="162"/>
      <c r="R240" s="25"/>
      <c r="S240" s="24"/>
    </row>
    <row r="241" spans="2:19" x14ac:dyDescent="0.25">
      <c r="B241" s="10" t="s">
        <v>525</v>
      </c>
      <c r="C241" s="24">
        <v>44892</v>
      </c>
      <c r="D241" s="25" t="s">
        <v>50</v>
      </c>
      <c r="E241" s="10" t="s">
        <v>526</v>
      </c>
      <c r="F241" s="10" t="s">
        <v>21</v>
      </c>
      <c r="G241" s="10" t="s">
        <v>167</v>
      </c>
      <c r="H241" s="10" t="s">
        <v>53</v>
      </c>
      <c r="I241" s="10"/>
      <c r="J241" s="26"/>
      <c r="K241" s="26"/>
      <c r="L241" s="42"/>
      <c r="M241" s="10"/>
      <c r="N241" s="2"/>
      <c r="O241" s="10"/>
      <c r="P241" s="10"/>
      <c r="Q241" s="159"/>
      <c r="R241" s="10"/>
      <c r="S241" s="24"/>
    </row>
    <row r="242" spans="2:19" x14ac:dyDescent="0.25">
      <c r="B242" s="25" t="s">
        <v>527</v>
      </c>
      <c r="C242" s="9">
        <v>44892</v>
      </c>
      <c r="D242" s="25" t="s">
        <v>528</v>
      </c>
      <c r="E242" s="25" t="s">
        <v>1401</v>
      </c>
      <c r="F242" s="25" t="s">
        <v>21</v>
      </c>
      <c r="G242" s="25" t="s">
        <v>167</v>
      </c>
      <c r="H242" s="25" t="s">
        <v>121</v>
      </c>
      <c r="I242" s="25" t="s">
        <v>60</v>
      </c>
      <c r="J242" s="27">
        <v>42900</v>
      </c>
      <c r="K242" s="27" t="s">
        <v>529</v>
      </c>
      <c r="L242" s="40"/>
      <c r="M242" s="25"/>
      <c r="N242" s="11"/>
      <c r="O242" s="25"/>
      <c r="P242" s="25"/>
      <c r="Q242" s="162"/>
      <c r="R242" s="25"/>
      <c r="S242" s="24" t="s">
        <v>543</v>
      </c>
    </row>
    <row r="243" spans="2:19" x14ac:dyDescent="0.25">
      <c r="B243" s="25" t="s">
        <v>530</v>
      </c>
      <c r="C243" s="9">
        <v>44892</v>
      </c>
      <c r="D243" s="25" t="s">
        <v>147</v>
      </c>
      <c r="E243" s="25" t="s">
        <v>36</v>
      </c>
      <c r="F243" s="25" t="s">
        <v>21</v>
      </c>
      <c r="G243" s="25" t="s">
        <v>167</v>
      </c>
      <c r="H243" s="25" t="s">
        <v>148</v>
      </c>
      <c r="I243" s="25" t="s">
        <v>24</v>
      </c>
      <c r="J243" s="27">
        <v>41900</v>
      </c>
      <c r="K243" s="27"/>
      <c r="L243" s="40"/>
      <c r="M243" s="25"/>
      <c r="N243" s="11"/>
      <c r="O243" s="25"/>
      <c r="P243" s="25"/>
      <c r="Q243" s="162"/>
      <c r="R243" s="25"/>
      <c r="S243" s="24" t="s">
        <v>543</v>
      </c>
    </row>
    <row r="244" spans="2:19" x14ac:dyDescent="0.25">
      <c r="B244" s="25" t="s">
        <v>531</v>
      </c>
      <c r="C244" s="9">
        <v>44893</v>
      </c>
      <c r="D244" s="25" t="s">
        <v>532</v>
      </c>
      <c r="E244" s="25" t="s">
        <v>104</v>
      </c>
      <c r="F244" s="25" t="s">
        <v>21</v>
      </c>
      <c r="G244" s="25" t="s">
        <v>167</v>
      </c>
      <c r="H244" s="25" t="s">
        <v>121</v>
      </c>
      <c r="I244" s="25" t="s">
        <v>172</v>
      </c>
      <c r="J244" s="27">
        <v>35000</v>
      </c>
      <c r="K244" s="27"/>
      <c r="L244" s="40"/>
      <c r="M244" s="25"/>
      <c r="N244" s="11"/>
      <c r="O244" s="25"/>
      <c r="P244" s="25"/>
      <c r="Q244" s="162"/>
      <c r="R244" s="25"/>
      <c r="S244" s="24"/>
    </row>
    <row r="245" spans="2:19" x14ac:dyDescent="0.25">
      <c r="B245" s="25" t="s">
        <v>533</v>
      </c>
      <c r="C245" s="9">
        <v>44893</v>
      </c>
      <c r="D245" s="25" t="s">
        <v>534</v>
      </c>
      <c r="E245" s="25" t="s">
        <v>463</v>
      </c>
      <c r="F245" s="25" t="s">
        <v>21</v>
      </c>
      <c r="G245" s="25" t="s">
        <v>167</v>
      </c>
      <c r="H245" s="25" t="s">
        <v>121</v>
      </c>
      <c r="I245" s="25" t="s">
        <v>60</v>
      </c>
      <c r="J245" s="27">
        <v>149900</v>
      </c>
      <c r="K245" s="27" t="s">
        <v>535</v>
      </c>
      <c r="L245" s="40"/>
      <c r="M245" s="25"/>
      <c r="N245" s="11"/>
      <c r="O245" s="25"/>
      <c r="P245" s="25"/>
      <c r="Q245" s="162"/>
      <c r="R245" s="25"/>
      <c r="S245" s="24"/>
    </row>
    <row r="246" spans="2:19" x14ac:dyDescent="0.25">
      <c r="B246" s="25" t="s">
        <v>536</v>
      </c>
      <c r="C246" s="9">
        <v>44895</v>
      </c>
      <c r="D246" s="25" t="s">
        <v>283</v>
      </c>
      <c r="E246" s="25" t="s">
        <v>537</v>
      </c>
      <c r="F246" s="25" t="s">
        <v>21</v>
      </c>
      <c r="G246" s="25" t="s">
        <v>167</v>
      </c>
      <c r="H246" s="25" t="s">
        <v>538</v>
      </c>
      <c r="I246" s="25" t="s">
        <v>60</v>
      </c>
      <c r="J246" s="27">
        <v>79700</v>
      </c>
      <c r="K246" s="27"/>
      <c r="L246" s="40"/>
      <c r="M246" s="25"/>
      <c r="N246" s="11"/>
      <c r="O246" s="25"/>
      <c r="P246" s="25"/>
      <c r="Q246" s="162"/>
      <c r="R246" s="25"/>
      <c r="S246" s="24"/>
    </row>
    <row r="247" spans="2:19" x14ac:dyDescent="0.25">
      <c r="B247" s="25" t="s">
        <v>539</v>
      </c>
      <c r="C247" s="9">
        <v>44894</v>
      </c>
      <c r="D247" s="25" t="s">
        <v>161</v>
      </c>
      <c r="E247" s="25" t="s">
        <v>25</v>
      </c>
      <c r="F247" s="25" t="s">
        <v>21</v>
      </c>
      <c r="G247" s="25" t="s">
        <v>167</v>
      </c>
      <c r="H247" s="25" t="s">
        <v>95</v>
      </c>
      <c r="I247" s="25" t="s">
        <v>60</v>
      </c>
      <c r="J247" s="27">
        <v>24900</v>
      </c>
      <c r="K247" s="27"/>
      <c r="L247" s="40"/>
      <c r="M247" s="25"/>
      <c r="N247" s="11"/>
      <c r="O247" s="25"/>
      <c r="P247" s="25"/>
      <c r="Q247" s="162"/>
      <c r="R247" s="25"/>
      <c r="S247" s="24"/>
    </row>
    <row r="248" spans="2:19" x14ac:dyDescent="0.25">
      <c r="B248" s="25" t="s">
        <v>540</v>
      </c>
      <c r="C248" s="9">
        <v>44894</v>
      </c>
      <c r="D248" s="25" t="s">
        <v>541</v>
      </c>
      <c r="E248" s="25" t="s">
        <v>542</v>
      </c>
      <c r="F248" s="25" t="s">
        <v>21</v>
      </c>
      <c r="G248" s="25" t="s">
        <v>167</v>
      </c>
      <c r="H248" s="25" t="s">
        <v>53</v>
      </c>
      <c r="I248" s="25" t="s">
        <v>24</v>
      </c>
      <c r="J248" s="27">
        <v>200000</v>
      </c>
      <c r="K248" s="27" t="s">
        <v>1337</v>
      </c>
      <c r="L248" s="40"/>
      <c r="M248" s="25"/>
      <c r="N248" s="11"/>
      <c r="O248" s="25"/>
      <c r="P248" s="25"/>
      <c r="Q248" s="162"/>
      <c r="R248" s="25"/>
      <c r="S248" s="24"/>
    </row>
    <row r="249" spans="2:19" x14ac:dyDescent="0.25">
      <c r="B249" s="25" t="s">
        <v>544</v>
      </c>
      <c r="C249" s="9">
        <v>44895</v>
      </c>
      <c r="D249" s="25" t="s">
        <v>254</v>
      </c>
      <c r="E249" s="25" t="s">
        <v>102</v>
      </c>
      <c r="F249" s="25" t="s">
        <v>21</v>
      </c>
      <c r="G249" s="25" t="s">
        <v>167</v>
      </c>
      <c r="H249" s="25" t="s">
        <v>95</v>
      </c>
      <c r="I249" s="25" t="s">
        <v>60</v>
      </c>
      <c r="J249" s="27">
        <v>29900</v>
      </c>
      <c r="K249" s="27"/>
      <c r="L249" s="40">
        <v>1037658368</v>
      </c>
      <c r="M249" s="25">
        <v>3052464191</v>
      </c>
      <c r="N249" s="11" t="s">
        <v>545</v>
      </c>
      <c r="O249" s="25" t="s">
        <v>546</v>
      </c>
      <c r="P249" s="34" t="s">
        <v>547</v>
      </c>
      <c r="Q249" s="163"/>
      <c r="R249" s="25"/>
      <c r="S249" s="24"/>
    </row>
    <row r="250" spans="2:19" x14ac:dyDescent="0.25">
      <c r="B250" s="25" t="s">
        <v>548</v>
      </c>
      <c r="C250" s="9">
        <v>44896</v>
      </c>
      <c r="D250" s="25" t="s">
        <v>63</v>
      </c>
      <c r="E250" s="25" t="s">
        <v>549</v>
      </c>
      <c r="F250" s="25" t="s">
        <v>21</v>
      </c>
      <c r="G250" s="25" t="s">
        <v>167</v>
      </c>
      <c r="H250" s="25" t="s">
        <v>53</v>
      </c>
      <c r="I250" s="25" t="s">
        <v>60</v>
      </c>
      <c r="J250" s="27">
        <v>95700</v>
      </c>
      <c r="K250" s="27"/>
      <c r="L250" s="40"/>
      <c r="M250" s="25"/>
      <c r="N250" s="11"/>
      <c r="O250" s="25"/>
      <c r="P250" s="25"/>
      <c r="Q250" s="162"/>
      <c r="R250" s="25"/>
      <c r="S250" s="24"/>
    </row>
    <row r="251" spans="2:19" ht="42" customHeight="1" x14ac:dyDescent="0.25">
      <c r="B251" s="25" t="s">
        <v>550</v>
      </c>
      <c r="C251" s="24">
        <v>44896</v>
      </c>
      <c r="D251" s="10" t="s">
        <v>551</v>
      </c>
      <c r="E251" s="10" t="s">
        <v>36</v>
      </c>
      <c r="F251" s="10" t="s">
        <v>21</v>
      </c>
      <c r="G251" s="10" t="s">
        <v>167</v>
      </c>
      <c r="H251" s="10" t="s">
        <v>95</v>
      </c>
      <c r="I251" s="10" t="s">
        <v>60</v>
      </c>
      <c r="J251" s="26">
        <v>43900</v>
      </c>
      <c r="K251" s="26"/>
      <c r="L251" s="42">
        <v>1115084664</v>
      </c>
      <c r="M251" s="10">
        <v>3178025088</v>
      </c>
      <c r="N251" s="2" t="s">
        <v>552</v>
      </c>
      <c r="O251" s="10" t="s">
        <v>553</v>
      </c>
      <c r="P251" s="50" t="s">
        <v>554</v>
      </c>
      <c r="Q251" s="164"/>
      <c r="R251" s="10"/>
      <c r="S251" s="24"/>
    </row>
    <row r="252" spans="2:19" x14ac:dyDescent="0.25">
      <c r="B252" s="25" t="s">
        <v>555</v>
      </c>
      <c r="C252" s="24">
        <v>44896</v>
      </c>
      <c r="D252" s="10" t="s">
        <v>556</v>
      </c>
      <c r="E252" s="10" t="s">
        <v>102</v>
      </c>
      <c r="F252" s="10" t="s">
        <v>21</v>
      </c>
      <c r="G252" s="10" t="s">
        <v>167</v>
      </c>
      <c r="H252" s="10" t="s">
        <v>95</v>
      </c>
      <c r="I252" s="10" t="s">
        <v>60</v>
      </c>
      <c r="J252" s="26">
        <v>30000</v>
      </c>
      <c r="K252" s="26"/>
      <c r="L252" s="42">
        <v>1006859896</v>
      </c>
      <c r="M252" s="10">
        <v>3214158238</v>
      </c>
      <c r="N252" s="2" t="s">
        <v>557</v>
      </c>
      <c r="O252" s="10" t="s">
        <v>517</v>
      </c>
      <c r="P252" s="45" t="s">
        <v>558</v>
      </c>
      <c r="Q252" s="165"/>
      <c r="R252" s="10"/>
      <c r="S252" s="24"/>
    </row>
    <row r="253" spans="2:19" x14ac:dyDescent="0.25">
      <c r="B253" s="25" t="s">
        <v>559</v>
      </c>
      <c r="C253" s="24">
        <v>44897</v>
      </c>
      <c r="D253" s="10" t="s">
        <v>50</v>
      </c>
      <c r="E253" s="10" t="s">
        <v>560</v>
      </c>
      <c r="F253" s="10" t="s">
        <v>21</v>
      </c>
      <c r="G253" s="10" t="s">
        <v>167</v>
      </c>
      <c r="H253" s="10" t="s">
        <v>53</v>
      </c>
      <c r="I253" s="10" t="s">
        <v>60</v>
      </c>
      <c r="J253" s="26">
        <v>150000</v>
      </c>
      <c r="K253" s="26"/>
      <c r="L253" s="42">
        <v>42969006</v>
      </c>
      <c r="M253" s="10">
        <v>3175777228</v>
      </c>
      <c r="N253" s="2" t="s">
        <v>561</v>
      </c>
      <c r="O253" s="10" t="s">
        <v>562</v>
      </c>
      <c r="P253" s="45" t="s">
        <v>563</v>
      </c>
      <c r="Q253" s="165"/>
      <c r="R253" s="10"/>
      <c r="S253" s="24"/>
    </row>
    <row r="254" spans="2:19" x14ac:dyDescent="0.25">
      <c r="B254" s="25" t="s">
        <v>564</v>
      </c>
      <c r="C254" s="24">
        <v>44897</v>
      </c>
      <c r="D254" s="10" t="s">
        <v>452</v>
      </c>
      <c r="E254" s="10" t="s">
        <v>25</v>
      </c>
      <c r="F254" s="10" t="s">
        <v>21</v>
      </c>
      <c r="G254" s="10" t="s">
        <v>167</v>
      </c>
      <c r="H254" s="10" t="s">
        <v>126</v>
      </c>
      <c r="I254" s="10" t="s">
        <v>60</v>
      </c>
      <c r="J254" s="26">
        <v>28900</v>
      </c>
      <c r="K254" s="26"/>
      <c r="L254" s="42"/>
      <c r="M254" s="10"/>
      <c r="N254" s="2"/>
      <c r="O254" s="10"/>
      <c r="P254" s="10"/>
      <c r="Q254" s="159"/>
      <c r="R254" s="10"/>
      <c r="S254" s="24"/>
    </row>
    <row r="255" spans="2:19" x14ac:dyDescent="0.25">
      <c r="B255" s="25" t="s">
        <v>565</v>
      </c>
      <c r="C255" s="24">
        <v>44897</v>
      </c>
      <c r="D255" s="10" t="s">
        <v>260</v>
      </c>
      <c r="E255" s="10" t="s">
        <v>36</v>
      </c>
      <c r="F255" s="10" t="s">
        <v>21</v>
      </c>
      <c r="G255" s="10" t="s">
        <v>167</v>
      </c>
      <c r="H255" s="10" t="s">
        <v>126</v>
      </c>
      <c r="I255" s="10" t="s">
        <v>60</v>
      </c>
      <c r="J255" s="26">
        <v>41000</v>
      </c>
      <c r="K255" s="26"/>
      <c r="L255" s="33">
        <v>1017145504</v>
      </c>
      <c r="M255" s="33">
        <v>3504334859</v>
      </c>
      <c r="N255" s="120" t="s">
        <v>566</v>
      </c>
      <c r="O255" s="33" t="s">
        <v>517</v>
      </c>
      <c r="P255" s="51" t="s">
        <v>567</v>
      </c>
      <c r="Q255" s="166"/>
      <c r="R255" s="10"/>
      <c r="S255" s="24"/>
    </row>
    <row r="256" spans="2:19" x14ac:dyDescent="0.25">
      <c r="B256" s="25" t="s">
        <v>568</v>
      </c>
      <c r="C256" s="9">
        <v>44900</v>
      </c>
      <c r="D256" s="25" t="s">
        <v>569</v>
      </c>
      <c r="E256" s="25" t="s">
        <v>203</v>
      </c>
      <c r="F256" s="25" t="s">
        <v>21</v>
      </c>
      <c r="G256" s="25" t="s">
        <v>167</v>
      </c>
      <c r="H256" s="25" t="s">
        <v>121</v>
      </c>
      <c r="I256" s="25" t="s">
        <v>43</v>
      </c>
      <c r="J256" s="27">
        <v>75000</v>
      </c>
      <c r="K256" s="27"/>
      <c r="L256" s="40"/>
      <c r="M256" s="25"/>
      <c r="N256" s="11"/>
      <c r="O256" s="25"/>
      <c r="P256" s="25"/>
      <c r="Q256" s="162"/>
      <c r="R256" s="25"/>
      <c r="S256" s="24"/>
    </row>
    <row r="257" spans="1:19" x14ac:dyDescent="0.25">
      <c r="B257" s="25" t="s">
        <v>570</v>
      </c>
      <c r="C257" s="24">
        <v>44900</v>
      </c>
      <c r="D257" s="10" t="s">
        <v>571</v>
      </c>
      <c r="E257" s="10" t="s">
        <v>572</v>
      </c>
      <c r="F257" s="10" t="s">
        <v>21</v>
      </c>
      <c r="G257" s="10" t="s">
        <v>167</v>
      </c>
      <c r="H257" s="10" t="s">
        <v>121</v>
      </c>
      <c r="I257" s="10" t="s">
        <v>172</v>
      </c>
      <c r="J257" s="26">
        <v>150000</v>
      </c>
      <c r="K257" s="26" t="s">
        <v>573</v>
      </c>
      <c r="L257" s="42"/>
      <c r="M257" s="10"/>
      <c r="N257" s="2"/>
      <c r="O257" s="10"/>
      <c r="P257" s="10"/>
      <c r="Q257" s="159"/>
      <c r="R257" s="10"/>
      <c r="S257" s="24"/>
    </row>
    <row r="258" spans="1:19" x14ac:dyDescent="0.25">
      <c r="B258" s="25" t="s">
        <v>574</v>
      </c>
      <c r="C258" s="24">
        <v>44898</v>
      </c>
      <c r="D258" s="10" t="s">
        <v>575</v>
      </c>
      <c r="E258" s="10" t="s">
        <v>104</v>
      </c>
      <c r="F258" s="10" t="s">
        <v>21</v>
      </c>
      <c r="G258" s="10" t="s">
        <v>167</v>
      </c>
      <c r="H258" s="10" t="s">
        <v>148</v>
      </c>
      <c r="I258" s="10" t="s">
        <v>60</v>
      </c>
      <c r="J258" s="26">
        <v>42900</v>
      </c>
      <c r="K258" s="26"/>
      <c r="L258" s="42"/>
      <c r="M258" s="10"/>
      <c r="N258" s="2"/>
      <c r="O258" s="10"/>
      <c r="P258" s="10"/>
      <c r="Q258" s="159"/>
      <c r="R258" s="10"/>
      <c r="S258" s="24"/>
    </row>
    <row r="259" spans="1:19" x14ac:dyDescent="0.25">
      <c r="B259" s="25" t="s">
        <v>576</v>
      </c>
      <c r="C259" s="9">
        <v>44900</v>
      </c>
      <c r="D259" s="25" t="s">
        <v>522</v>
      </c>
      <c r="E259" s="25" t="s">
        <v>104</v>
      </c>
      <c r="F259" s="25" t="s">
        <v>21</v>
      </c>
      <c r="G259" s="25" t="s">
        <v>167</v>
      </c>
      <c r="H259" s="25" t="s">
        <v>53</v>
      </c>
      <c r="I259" s="25" t="s">
        <v>60</v>
      </c>
      <c r="J259" s="27">
        <v>42900</v>
      </c>
      <c r="K259" s="27"/>
      <c r="L259" s="40"/>
      <c r="M259" s="25"/>
      <c r="N259" s="11"/>
      <c r="O259" s="25"/>
      <c r="P259" s="25"/>
      <c r="Q259" s="162"/>
      <c r="R259" s="25"/>
      <c r="S259" s="24"/>
    </row>
    <row r="260" spans="1:19" x14ac:dyDescent="0.25">
      <c r="B260" s="25" t="s">
        <v>577</v>
      </c>
      <c r="C260" s="9">
        <v>44902</v>
      </c>
      <c r="D260" s="25" t="s">
        <v>578</v>
      </c>
      <c r="E260" s="25" t="s">
        <v>36</v>
      </c>
      <c r="F260" s="25" t="s">
        <v>21</v>
      </c>
      <c r="G260" s="25" t="s">
        <v>167</v>
      </c>
      <c r="H260" s="25" t="s">
        <v>53</v>
      </c>
      <c r="I260" s="25" t="s">
        <v>60</v>
      </c>
      <c r="J260" s="27">
        <v>43900</v>
      </c>
      <c r="K260" s="27"/>
      <c r="L260" s="40">
        <v>1036676030</v>
      </c>
      <c r="M260" s="25">
        <v>3015002850</v>
      </c>
      <c r="N260" s="11" t="s">
        <v>579</v>
      </c>
      <c r="O260" s="25" t="s">
        <v>580</v>
      </c>
      <c r="P260" s="25" t="s">
        <v>581</v>
      </c>
      <c r="Q260" s="162"/>
      <c r="R260" s="25"/>
      <c r="S260" s="24"/>
    </row>
    <row r="261" spans="1:19" x14ac:dyDescent="0.25">
      <c r="B261" s="25" t="s">
        <v>582</v>
      </c>
      <c r="C261" s="24">
        <v>44902</v>
      </c>
      <c r="D261" s="10" t="s">
        <v>77</v>
      </c>
      <c r="E261" s="10" t="s">
        <v>25</v>
      </c>
      <c r="F261" s="10" t="s">
        <v>21</v>
      </c>
      <c r="G261" s="10" t="s">
        <v>167</v>
      </c>
      <c r="H261" s="10" t="s">
        <v>121</v>
      </c>
      <c r="I261" s="10" t="s">
        <v>60</v>
      </c>
      <c r="J261" s="26">
        <v>24000</v>
      </c>
      <c r="K261" s="26"/>
      <c r="L261" s="42"/>
      <c r="M261" s="10"/>
      <c r="N261" s="2"/>
      <c r="O261" s="10"/>
      <c r="P261" s="10"/>
      <c r="Q261" s="159"/>
      <c r="R261" s="10"/>
      <c r="S261" s="24"/>
    </row>
    <row r="262" spans="1:19" x14ac:dyDescent="0.25">
      <c r="B262" s="25" t="s">
        <v>583</v>
      </c>
      <c r="C262" s="24">
        <v>44902</v>
      </c>
      <c r="D262" s="10" t="s">
        <v>111</v>
      </c>
      <c r="E262" s="10" t="s">
        <v>25</v>
      </c>
      <c r="F262" s="10" t="s">
        <v>21</v>
      </c>
      <c r="G262" s="10" t="s">
        <v>167</v>
      </c>
      <c r="H262" s="10" t="s">
        <v>95</v>
      </c>
      <c r="I262" s="10" t="s">
        <v>60</v>
      </c>
      <c r="J262" s="26">
        <v>23900</v>
      </c>
      <c r="K262" s="26"/>
      <c r="L262" s="42"/>
      <c r="M262" s="10"/>
      <c r="N262" s="2"/>
      <c r="O262" s="10"/>
      <c r="P262" s="10"/>
      <c r="Q262" s="159"/>
      <c r="R262" s="10"/>
      <c r="S262" s="24"/>
    </row>
    <row r="263" spans="1:19" x14ac:dyDescent="0.25">
      <c r="B263" s="25" t="s">
        <v>584</v>
      </c>
      <c r="C263" s="24">
        <v>44904</v>
      </c>
      <c r="D263" s="10" t="s">
        <v>47</v>
      </c>
      <c r="E263" s="10" t="s">
        <v>585</v>
      </c>
      <c r="F263" s="10" t="s">
        <v>21</v>
      </c>
      <c r="G263" s="10" t="s">
        <v>167</v>
      </c>
      <c r="H263" s="10" t="s">
        <v>95</v>
      </c>
      <c r="I263" s="10" t="s">
        <v>60</v>
      </c>
      <c r="J263" s="26">
        <v>73800</v>
      </c>
      <c r="K263" s="26"/>
      <c r="L263" s="42"/>
      <c r="M263" s="10"/>
      <c r="N263" s="2"/>
      <c r="O263" s="10"/>
      <c r="P263" s="10"/>
      <c r="Q263" s="159"/>
      <c r="R263" s="10"/>
      <c r="S263" s="24"/>
    </row>
    <row r="264" spans="1:19" x14ac:dyDescent="0.25">
      <c r="B264" s="25" t="s">
        <v>586</v>
      </c>
      <c r="C264" s="24">
        <v>44907</v>
      </c>
      <c r="D264" s="10" t="s">
        <v>587</v>
      </c>
      <c r="E264" s="10" t="s">
        <v>588</v>
      </c>
      <c r="F264" s="10" t="s">
        <v>21</v>
      </c>
      <c r="G264" s="10" t="s">
        <v>167</v>
      </c>
      <c r="H264" s="10" t="s">
        <v>53</v>
      </c>
      <c r="I264" s="10" t="s">
        <v>60</v>
      </c>
      <c r="J264" s="26">
        <v>47800</v>
      </c>
      <c r="K264" s="26"/>
      <c r="L264" s="42">
        <v>1152222490</v>
      </c>
      <c r="M264" s="10">
        <v>3216969033</v>
      </c>
      <c r="N264" s="2" t="s">
        <v>589</v>
      </c>
      <c r="O264" s="10" t="s">
        <v>517</v>
      </c>
      <c r="P264" s="45" t="s">
        <v>590</v>
      </c>
      <c r="Q264" s="165"/>
      <c r="R264" s="10"/>
      <c r="S264" s="24"/>
    </row>
    <row r="265" spans="1:19" x14ac:dyDescent="0.25">
      <c r="B265" s="25" t="s">
        <v>591</v>
      </c>
      <c r="C265" s="24">
        <v>44907</v>
      </c>
      <c r="D265" s="10" t="s">
        <v>65</v>
      </c>
      <c r="E265" s="10" t="s">
        <v>592</v>
      </c>
      <c r="F265" s="10" t="s">
        <v>21</v>
      </c>
      <c r="G265" s="10" t="s">
        <v>167</v>
      </c>
      <c r="H265" s="10" t="s">
        <v>95</v>
      </c>
      <c r="I265" s="10" t="s">
        <v>60</v>
      </c>
      <c r="J265" s="26">
        <v>63000</v>
      </c>
      <c r="K265" s="26"/>
      <c r="L265" s="42"/>
      <c r="M265" s="10"/>
      <c r="N265" s="2"/>
      <c r="O265" s="10"/>
      <c r="P265" s="10"/>
      <c r="Q265" s="159"/>
      <c r="R265" s="10"/>
      <c r="S265" s="24"/>
    </row>
    <row r="266" spans="1:19" x14ac:dyDescent="0.25">
      <c r="B266" s="25" t="s">
        <v>593</v>
      </c>
      <c r="C266" s="24">
        <v>44907</v>
      </c>
      <c r="D266" s="10" t="s">
        <v>145</v>
      </c>
      <c r="E266" s="10" t="s">
        <v>594</v>
      </c>
      <c r="F266" s="10" t="s">
        <v>21</v>
      </c>
      <c r="G266" s="10" t="s">
        <v>167</v>
      </c>
      <c r="H266" s="10" t="s">
        <v>121</v>
      </c>
      <c r="I266" s="10" t="s">
        <v>60</v>
      </c>
      <c r="J266" s="26">
        <v>31900</v>
      </c>
      <c r="K266" s="26"/>
      <c r="L266" s="33">
        <v>1088029495</v>
      </c>
      <c r="M266" s="70">
        <v>3135843438</v>
      </c>
      <c r="N266" s="120" t="s">
        <v>595</v>
      </c>
      <c r="O266" s="33" t="s">
        <v>596</v>
      </c>
      <c r="P266" s="51" t="s">
        <v>597</v>
      </c>
      <c r="Q266" s="166"/>
      <c r="R266" s="10"/>
      <c r="S266" s="24"/>
    </row>
    <row r="267" spans="1:19" x14ac:dyDescent="0.25">
      <c r="A267" s="4" t="s">
        <v>410</v>
      </c>
      <c r="B267" s="25" t="s">
        <v>598</v>
      </c>
      <c r="C267" s="24">
        <v>44907</v>
      </c>
      <c r="D267" s="10" t="s">
        <v>45</v>
      </c>
      <c r="E267" s="10" t="s">
        <v>599</v>
      </c>
      <c r="F267" s="10" t="s">
        <v>21</v>
      </c>
      <c r="G267" s="10" t="s">
        <v>167</v>
      </c>
      <c r="H267" s="10" t="s">
        <v>95</v>
      </c>
      <c r="I267" s="10" t="s">
        <v>60</v>
      </c>
      <c r="J267" s="26">
        <v>219800</v>
      </c>
      <c r="K267" s="26"/>
      <c r="L267" s="33">
        <v>1036676030</v>
      </c>
      <c r="M267" s="33">
        <v>3015002850</v>
      </c>
      <c r="N267" s="120" t="s">
        <v>579</v>
      </c>
      <c r="O267" s="33" t="s">
        <v>580</v>
      </c>
      <c r="P267" s="33" t="s">
        <v>581</v>
      </c>
      <c r="Q267" s="167"/>
      <c r="R267" s="10"/>
      <c r="S267" s="24"/>
    </row>
    <row r="268" spans="1:19" ht="30" x14ac:dyDescent="0.25">
      <c r="B268" s="25" t="s">
        <v>600</v>
      </c>
      <c r="C268" s="24">
        <v>44908</v>
      </c>
      <c r="D268" s="10" t="s">
        <v>243</v>
      </c>
      <c r="E268" s="10" t="s">
        <v>601</v>
      </c>
      <c r="F268" s="10" t="s">
        <v>21</v>
      </c>
      <c r="G268" s="10" t="s">
        <v>167</v>
      </c>
      <c r="H268" s="10" t="s">
        <v>121</v>
      </c>
      <c r="I268" s="10" t="s">
        <v>23</v>
      </c>
      <c r="J268" s="26" t="s">
        <v>602</v>
      </c>
      <c r="K268" s="26"/>
      <c r="L268" s="42"/>
      <c r="M268" s="10"/>
      <c r="N268" s="2"/>
      <c r="O268" s="10"/>
      <c r="P268" s="10"/>
      <c r="Q268" s="159"/>
      <c r="R268" s="10"/>
      <c r="S268" s="24" t="s">
        <v>543</v>
      </c>
    </row>
    <row r="269" spans="1:19" ht="30" x14ac:dyDescent="0.25">
      <c r="B269" s="25" t="s">
        <v>603</v>
      </c>
      <c r="C269" s="24">
        <v>44908</v>
      </c>
      <c r="D269" s="10" t="s">
        <v>604</v>
      </c>
      <c r="E269" s="10" t="s">
        <v>605</v>
      </c>
      <c r="F269" s="10" t="s">
        <v>21</v>
      </c>
      <c r="G269" s="10" t="s">
        <v>167</v>
      </c>
      <c r="H269" s="10" t="s">
        <v>121</v>
      </c>
      <c r="I269" s="10" t="s">
        <v>60</v>
      </c>
      <c r="J269" s="26">
        <f>40000+2*49900+37900+39900</f>
        <v>217600</v>
      </c>
      <c r="K269" s="26"/>
      <c r="L269" s="42"/>
      <c r="M269" s="10"/>
      <c r="N269" s="2"/>
      <c r="O269" s="10"/>
      <c r="P269" s="10"/>
      <c r="Q269" s="159"/>
      <c r="R269" s="10"/>
      <c r="S269" s="24"/>
    </row>
    <row r="270" spans="1:19" x14ac:dyDescent="0.25">
      <c r="B270" s="25" t="s">
        <v>606</v>
      </c>
      <c r="C270" s="24">
        <v>44908</v>
      </c>
      <c r="D270" s="10" t="s">
        <v>65</v>
      </c>
      <c r="E270" s="10" t="s">
        <v>607</v>
      </c>
      <c r="F270" s="10" t="s">
        <v>21</v>
      </c>
      <c r="G270" s="10" t="s">
        <v>167</v>
      </c>
      <c r="H270" s="10" t="s">
        <v>95</v>
      </c>
      <c r="I270" s="10" t="s">
        <v>60</v>
      </c>
      <c r="J270" s="26">
        <v>54900</v>
      </c>
      <c r="K270" s="26"/>
      <c r="L270" s="42"/>
      <c r="M270" s="10"/>
      <c r="N270" s="2"/>
      <c r="O270" s="10"/>
      <c r="P270" s="10"/>
      <c r="Q270" s="159"/>
      <c r="R270" s="10"/>
      <c r="S270" s="24"/>
    </row>
    <row r="271" spans="1:19" x14ac:dyDescent="0.25">
      <c r="B271" s="25" t="s">
        <v>608</v>
      </c>
      <c r="C271" s="24">
        <v>44909</v>
      </c>
      <c r="D271" s="10" t="s">
        <v>609</v>
      </c>
      <c r="E271" s="20" t="s">
        <v>610</v>
      </c>
      <c r="F271" s="10" t="s">
        <v>21</v>
      </c>
      <c r="G271" s="20" t="s">
        <v>167</v>
      </c>
      <c r="H271" s="10" t="s">
        <v>95</v>
      </c>
      <c r="I271" s="10" t="s">
        <v>24</v>
      </c>
      <c r="J271" s="26">
        <v>40000</v>
      </c>
      <c r="K271" s="26"/>
      <c r="L271" s="42"/>
      <c r="M271" s="10"/>
      <c r="N271" s="2"/>
      <c r="O271" s="10"/>
      <c r="P271" s="10"/>
      <c r="Q271" s="159"/>
      <c r="R271" s="10"/>
      <c r="S271" s="24"/>
    </row>
    <row r="272" spans="1:19" x14ac:dyDescent="0.25">
      <c r="B272" s="25" t="s">
        <v>611</v>
      </c>
      <c r="C272" s="24">
        <v>44909</v>
      </c>
      <c r="D272" s="10" t="s">
        <v>283</v>
      </c>
      <c r="E272" s="10" t="s">
        <v>526</v>
      </c>
      <c r="F272" s="10" t="s">
        <v>21</v>
      </c>
      <c r="G272" s="10" t="s">
        <v>167</v>
      </c>
      <c r="H272" s="10" t="s">
        <v>42</v>
      </c>
      <c r="I272" s="10" t="s">
        <v>60</v>
      </c>
      <c r="J272" s="26">
        <v>29900</v>
      </c>
      <c r="K272" s="26"/>
      <c r="L272" s="10">
        <v>1040748977</v>
      </c>
      <c r="M272" s="10">
        <v>3116370698</v>
      </c>
      <c r="N272" s="2" t="s">
        <v>612</v>
      </c>
      <c r="O272" s="10" t="s">
        <v>613</v>
      </c>
      <c r="P272" s="87" t="s">
        <v>614</v>
      </c>
      <c r="Q272" s="168"/>
      <c r="R272" s="10"/>
      <c r="S272" s="24"/>
    </row>
    <row r="273" spans="2:19" x14ac:dyDescent="0.25">
      <c r="B273" s="25" t="s">
        <v>615</v>
      </c>
      <c r="C273" s="24">
        <v>44910</v>
      </c>
      <c r="D273" s="10" t="s">
        <v>616</v>
      </c>
      <c r="E273" s="10" t="s">
        <v>526</v>
      </c>
      <c r="F273" s="10" t="s">
        <v>21</v>
      </c>
      <c r="G273" s="10" t="s">
        <v>167</v>
      </c>
      <c r="H273" s="10" t="s">
        <v>53</v>
      </c>
      <c r="I273" s="10" t="s">
        <v>24</v>
      </c>
      <c r="J273" s="26">
        <v>32900</v>
      </c>
      <c r="K273" s="26"/>
      <c r="L273" s="42"/>
      <c r="M273" s="10">
        <v>3168107076</v>
      </c>
      <c r="N273" s="2" t="s">
        <v>617</v>
      </c>
      <c r="O273" s="10" t="s">
        <v>553</v>
      </c>
      <c r="P273" s="45" t="s">
        <v>618</v>
      </c>
      <c r="Q273" s="165"/>
      <c r="R273" s="10"/>
      <c r="S273" s="24"/>
    </row>
    <row r="274" spans="2:19" x14ac:dyDescent="0.25">
      <c r="B274" s="25" t="s">
        <v>619</v>
      </c>
      <c r="C274" s="24">
        <v>44910</v>
      </c>
      <c r="D274" s="10" t="s">
        <v>620</v>
      </c>
      <c r="E274" s="10" t="s">
        <v>621</v>
      </c>
      <c r="F274" s="10" t="s">
        <v>622</v>
      </c>
      <c r="G274" s="10" t="s">
        <v>167</v>
      </c>
      <c r="H274" s="10" t="s">
        <v>95</v>
      </c>
      <c r="I274" s="10" t="s">
        <v>622</v>
      </c>
      <c r="J274" s="26" t="s">
        <v>622</v>
      </c>
      <c r="K274" s="26"/>
      <c r="L274" s="42"/>
      <c r="M274" s="10"/>
      <c r="N274" s="2"/>
      <c r="O274" s="10"/>
      <c r="P274" s="10"/>
      <c r="Q274" s="159"/>
      <c r="R274" s="10"/>
      <c r="S274" s="24"/>
    </row>
    <row r="275" spans="2:19" x14ac:dyDescent="0.25">
      <c r="B275" s="25" t="s">
        <v>623</v>
      </c>
      <c r="C275" s="24">
        <v>44910</v>
      </c>
      <c r="D275" s="10" t="s">
        <v>494</v>
      </c>
      <c r="E275" s="10" t="s">
        <v>624</v>
      </c>
      <c r="F275" s="10" t="s">
        <v>21</v>
      </c>
      <c r="G275" s="10" t="s">
        <v>167</v>
      </c>
      <c r="H275" s="10" t="s">
        <v>95</v>
      </c>
      <c r="I275" s="10" t="s">
        <v>60</v>
      </c>
      <c r="J275" s="26">
        <v>45000</v>
      </c>
      <c r="K275" s="26"/>
      <c r="L275" s="33">
        <v>1152711291</v>
      </c>
      <c r="M275" s="33">
        <v>3043509691</v>
      </c>
      <c r="N275" s="120" t="s">
        <v>625</v>
      </c>
      <c r="O275" s="33" t="s">
        <v>517</v>
      </c>
      <c r="P275" s="86" t="s">
        <v>626</v>
      </c>
      <c r="Q275" s="169"/>
      <c r="R275" s="10"/>
      <c r="S275" s="24"/>
    </row>
    <row r="276" spans="2:19" x14ac:dyDescent="0.25">
      <c r="B276" s="25" t="s">
        <v>627</v>
      </c>
      <c r="C276" s="24">
        <v>44910</v>
      </c>
      <c r="D276" s="10" t="s">
        <v>628</v>
      </c>
      <c r="E276" s="10" t="s">
        <v>629</v>
      </c>
      <c r="F276" s="10" t="s">
        <v>21</v>
      </c>
      <c r="G276" s="10" t="s">
        <v>167</v>
      </c>
      <c r="H276" s="10" t="s">
        <v>121</v>
      </c>
      <c r="I276" s="10" t="s">
        <v>60</v>
      </c>
      <c r="J276" s="26">
        <f>40900+44900</f>
        <v>85800</v>
      </c>
      <c r="K276" s="26"/>
      <c r="L276" s="10">
        <v>1112777847</v>
      </c>
      <c r="M276" s="10">
        <v>3176357807</v>
      </c>
      <c r="N276" s="2" t="s">
        <v>630</v>
      </c>
      <c r="O276" s="10" t="s">
        <v>517</v>
      </c>
      <c r="P276" s="87" t="s">
        <v>631</v>
      </c>
      <c r="Q276" s="168"/>
      <c r="R276" s="10"/>
      <c r="S276" s="24"/>
    </row>
    <row r="277" spans="2:19" x14ac:dyDescent="0.25">
      <c r="B277" s="25" t="s">
        <v>632</v>
      </c>
      <c r="C277" s="24">
        <v>44911</v>
      </c>
      <c r="D277" s="10" t="s">
        <v>199</v>
      </c>
      <c r="E277" s="10" t="s">
        <v>594</v>
      </c>
      <c r="F277" s="10" t="s">
        <v>21</v>
      </c>
      <c r="G277" s="10" t="s">
        <v>167</v>
      </c>
      <c r="H277" s="10" t="s">
        <v>126</v>
      </c>
      <c r="I277" s="10" t="s">
        <v>60</v>
      </c>
      <c r="J277" s="26">
        <v>28900</v>
      </c>
      <c r="K277" s="26"/>
      <c r="L277" s="33">
        <v>1044509084</v>
      </c>
      <c r="M277" s="33">
        <v>3104311147</v>
      </c>
      <c r="N277" s="120" t="s">
        <v>633</v>
      </c>
      <c r="O277" s="33" t="s">
        <v>517</v>
      </c>
      <c r="P277" s="86" t="s">
        <v>634</v>
      </c>
      <c r="Q277" s="169"/>
      <c r="R277" s="10"/>
      <c r="S277" s="24"/>
    </row>
    <row r="278" spans="2:19" x14ac:dyDescent="0.25">
      <c r="B278" s="25" t="s">
        <v>635</v>
      </c>
      <c r="C278" s="24">
        <v>44911</v>
      </c>
      <c r="D278" s="10" t="s">
        <v>636</v>
      </c>
      <c r="E278" s="10" t="s">
        <v>637</v>
      </c>
      <c r="F278" s="10" t="s">
        <v>21</v>
      </c>
      <c r="G278" s="10" t="s">
        <v>167</v>
      </c>
      <c r="H278" s="10" t="s">
        <v>53</v>
      </c>
      <c r="I278" s="10" t="s">
        <v>43</v>
      </c>
      <c r="J278" s="26">
        <v>29000</v>
      </c>
      <c r="K278" s="26"/>
      <c r="L278" s="10">
        <v>1052395117</v>
      </c>
      <c r="M278" s="10">
        <v>3125099023</v>
      </c>
      <c r="N278" s="2" t="s">
        <v>638</v>
      </c>
      <c r="O278" s="10" t="s">
        <v>517</v>
      </c>
      <c r="P278" s="87" t="s">
        <v>639</v>
      </c>
      <c r="Q278" s="168"/>
      <c r="R278" s="10"/>
      <c r="S278" s="24" t="s">
        <v>543</v>
      </c>
    </row>
    <row r="279" spans="2:19" x14ac:dyDescent="0.25">
      <c r="B279" s="25" t="s">
        <v>640</v>
      </c>
      <c r="C279" s="24">
        <v>44911</v>
      </c>
      <c r="D279" s="10" t="s">
        <v>341</v>
      </c>
      <c r="E279" s="10" t="s">
        <v>641</v>
      </c>
      <c r="F279" s="10" t="s">
        <v>21</v>
      </c>
      <c r="G279" s="10" t="s">
        <v>167</v>
      </c>
      <c r="H279" s="10" t="s">
        <v>126</v>
      </c>
      <c r="I279" s="10" t="s">
        <v>24</v>
      </c>
      <c r="J279" s="26">
        <v>94700</v>
      </c>
      <c r="K279" s="26"/>
      <c r="L279" s="42"/>
      <c r="M279" s="10"/>
      <c r="N279" s="2"/>
      <c r="O279" s="10"/>
      <c r="P279" s="10"/>
      <c r="Q279" s="159"/>
      <c r="R279" s="10"/>
      <c r="S279" s="24" t="s">
        <v>543</v>
      </c>
    </row>
    <row r="280" spans="2:19" x14ac:dyDescent="0.25">
      <c r="B280" s="25" t="s">
        <v>642</v>
      </c>
      <c r="C280" s="24">
        <v>44911</v>
      </c>
      <c r="D280" s="10" t="s">
        <v>643</v>
      </c>
      <c r="E280" s="10" t="s">
        <v>607</v>
      </c>
      <c r="F280" s="10" t="s">
        <v>21</v>
      </c>
      <c r="G280" s="10" t="s">
        <v>167</v>
      </c>
      <c r="H280" s="10" t="s">
        <v>644</v>
      </c>
      <c r="I280" s="10" t="s">
        <v>60</v>
      </c>
      <c r="J280" s="26">
        <v>40000</v>
      </c>
      <c r="K280" s="26"/>
      <c r="L280" s="42"/>
      <c r="M280" s="10"/>
      <c r="N280" s="2"/>
      <c r="O280" s="10"/>
      <c r="P280" s="10"/>
      <c r="Q280" s="159"/>
      <c r="R280" s="10"/>
      <c r="S280" s="24"/>
    </row>
    <row r="281" spans="2:19" x14ac:dyDescent="0.25">
      <c r="B281" s="25" t="s">
        <v>645</v>
      </c>
      <c r="C281" s="24">
        <v>44911</v>
      </c>
      <c r="D281" s="10" t="s">
        <v>63</v>
      </c>
      <c r="E281" s="10" t="s">
        <v>601</v>
      </c>
      <c r="F281" s="10" t="s">
        <v>21</v>
      </c>
      <c r="G281" s="10" t="s">
        <v>167</v>
      </c>
      <c r="H281" s="10" t="s">
        <v>121</v>
      </c>
      <c r="I281" s="10" t="s">
        <v>60</v>
      </c>
      <c r="J281" s="26">
        <v>36000</v>
      </c>
      <c r="K281" s="26"/>
      <c r="L281" s="42"/>
      <c r="M281" s="10"/>
      <c r="N281" s="2"/>
      <c r="O281" s="10"/>
      <c r="P281" s="10"/>
      <c r="Q281" s="159"/>
      <c r="R281" s="10"/>
      <c r="S281" s="24"/>
    </row>
    <row r="282" spans="2:19" x14ac:dyDescent="0.25">
      <c r="B282" s="25" t="s">
        <v>646</v>
      </c>
      <c r="C282" s="24">
        <v>44911</v>
      </c>
      <c r="D282" s="10" t="s">
        <v>647</v>
      </c>
      <c r="E282" s="10" t="s">
        <v>102</v>
      </c>
      <c r="F282" s="10" t="s">
        <v>21</v>
      </c>
      <c r="G282" s="10" t="s">
        <v>167</v>
      </c>
      <c r="H282" s="10" t="s">
        <v>53</v>
      </c>
      <c r="I282" s="10" t="s">
        <v>43</v>
      </c>
      <c r="J282" s="26"/>
      <c r="K282" s="26"/>
      <c r="L282" s="42"/>
      <c r="M282" s="10"/>
      <c r="N282" s="2"/>
      <c r="O282" s="10"/>
      <c r="P282" s="10"/>
      <c r="Q282" s="159"/>
      <c r="R282" s="10"/>
      <c r="S282" s="24"/>
    </row>
    <row r="283" spans="2:19" x14ac:dyDescent="0.25">
      <c r="B283" s="25" t="s">
        <v>648</v>
      </c>
      <c r="C283" s="24">
        <v>44913</v>
      </c>
      <c r="D283" s="10" t="s">
        <v>649</v>
      </c>
      <c r="E283" s="10" t="s">
        <v>650</v>
      </c>
      <c r="F283" s="10" t="s">
        <v>21</v>
      </c>
      <c r="G283" s="10" t="s">
        <v>167</v>
      </c>
      <c r="H283" s="10" t="s">
        <v>95</v>
      </c>
      <c r="I283" s="10" t="s">
        <v>60</v>
      </c>
      <c r="J283" s="26">
        <v>43900</v>
      </c>
      <c r="K283" s="26"/>
      <c r="L283" s="42"/>
      <c r="M283" s="10"/>
      <c r="N283" s="2"/>
      <c r="O283" s="10"/>
      <c r="P283" s="10"/>
      <c r="Q283" s="159"/>
      <c r="R283" s="10"/>
      <c r="S283" s="24"/>
    </row>
    <row r="284" spans="2:19" x14ac:dyDescent="0.25">
      <c r="B284" s="25" t="s">
        <v>651</v>
      </c>
      <c r="C284" s="24">
        <v>44914</v>
      </c>
      <c r="D284" s="10" t="s">
        <v>50</v>
      </c>
      <c r="E284" s="10" t="s">
        <v>109</v>
      </c>
      <c r="F284" s="10" t="s">
        <v>21</v>
      </c>
      <c r="G284" s="10" t="s">
        <v>167</v>
      </c>
      <c r="H284" s="10" t="s">
        <v>121</v>
      </c>
      <c r="I284" s="10" t="s">
        <v>60</v>
      </c>
      <c r="J284" s="26">
        <v>40000</v>
      </c>
      <c r="K284" s="26"/>
      <c r="L284" s="42"/>
      <c r="M284" s="10"/>
      <c r="N284" s="2"/>
      <c r="O284" s="10"/>
      <c r="P284" s="10"/>
      <c r="Q284" s="159"/>
      <c r="R284" s="10"/>
      <c r="S284" s="24"/>
    </row>
    <row r="285" spans="2:19" x14ac:dyDescent="0.25">
      <c r="B285" s="25" t="s">
        <v>652</v>
      </c>
      <c r="C285" s="24">
        <v>44914</v>
      </c>
      <c r="D285" s="10" t="s">
        <v>653</v>
      </c>
      <c r="E285" s="10" t="s">
        <v>654</v>
      </c>
      <c r="F285" s="10" t="s">
        <v>21</v>
      </c>
      <c r="G285" s="10" t="s">
        <v>167</v>
      </c>
      <c r="H285" s="10" t="s">
        <v>95</v>
      </c>
      <c r="I285" s="10" t="s">
        <v>60</v>
      </c>
      <c r="J285" s="26">
        <v>89900</v>
      </c>
      <c r="K285" s="26"/>
      <c r="L285" s="42">
        <v>1152220132</v>
      </c>
      <c r="M285" s="10">
        <v>3154373498</v>
      </c>
      <c r="N285" s="2" t="s">
        <v>655</v>
      </c>
      <c r="O285" s="10" t="s">
        <v>517</v>
      </c>
      <c r="P285" s="87" t="s">
        <v>656</v>
      </c>
      <c r="Q285" s="168"/>
      <c r="R285" s="10"/>
      <c r="S285" s="24"/>
    </row>
    <row r="286" spans="2:19" x14ac:dyDescent="0.25">
      <c r="B286" s="10" t="s">
        <v>657</v>
      </c>
      <c r="C286" s="24">
        <v>44914</v>
      </c>
      <c r="D286" s="10" t="s">
        <v>658</v>
      </c>
      <c r="E286" s="10" t="s">
        <v>607</v>
      </c>
      <c r="F286" s="10" t="s">
        <v>21</v>
      </c>
      <c r="G286" s="10" t="s">
        <v>167</v>
      </c>
      <c r="H286" s="10" t="s">
        <v>659</v>
      </c>
      <c r="I286" s="10" t="s">
        <v>60</v>
      </c>
      <c r="J286" s="26">
        <v>54900</v>
      </c>
      <c r="K286" s="26"/>
      <c r="L286" s="42"/>
      <c r="M286" s="10"/>
      <c r="N286" s="2"/>
      <c r="O286" s="10"/>
      <c r="P286" s="87"/>
      <c r="Q286" s="168"/>
      <c r="R286" s="10"/>
      <c r="S286" s="24"/>
    </row>
    <row r="287" spans="2:19" x14ac:dyDescent="0.25">
      <c r="B287" s="25" t="s">
        <v>660</v>
      </c>
      <c r="C287" s="9">
        <v>44914</v>
      </c>
      <c r="D287" s="25" t="s">
        <v>324</v>
      </c>
      <c r="E287" s="25" t="s">
        <v>661</v>
      </c>
      <c r="F287" s="25" t="s">
        <v>21</v>
      </c>
      <c r="G287" s="25" t="s">
        <v>167</v>
      </c>
      <c r="H287" s="25" t="s">
        <v>53</v>
      </c>
      <c r="I287" s="25" t="s">
        <v>60</v>
      </c>
      <c r="J287" s="27">
        <v>123600</v>
      </c>
      <c r="K287" s="27"/>
      <c r="L287" s="40"/>
      <c r="M287" s="25"/>
      <c r="N287" s="11"/>
      <c r="O287" s="25"/>
      <c r="P287" s="25"/>
      <c r="Q287" s="162"/>
      <c r="R287" s="25"/>
      <c r="S287" s="24"/>
    </row>
    <row r="288" spans="2:19" x14ac:dyDescent="0.25">
      <c r="B288" s="25" t="s">
        <v>662</v>
      </c>
      <c r="C288" s="9">
        <v>44914</v>
      </c>
      <c r="D288" s="10" t="s">
        <v>628</v>
      </c>
      <c r="E288" s="25" t="s">
        <v>474</v>
      </c>
      <c r="F288" s="25" t="s">
        <v>21</v>
      </c>
      <c r="G288" s="25" t="s">
        <v>167</v>
      </c>
      <c r="H288" s="25" t="s">
        <v>23</v>
      </c>
      <c r="I288" s="25" t="s">
        <v>60</v>
      </c>
      <c r="J288" s="27">
        <v>49900</v>
      </c>
      <c r="K288" s="27"/>
      <c r="L288" s="10">
        <v>1112777847</v>
      </c>
      <c r="M288" s="10">
        <v>3176357807</v>
      </c>
      <c r="N288" s="2" t="s">
        <v>630</v>
      </c>
      <c r="O288" s="10" t="s">
        <v>517</v>
      </c>
      <c r="P288" s="87" t="s">
        <v>631</v>
      </c>
      <c r="Q288" s="170"/>
      <c r="R288" s="25"/>
      <c r="S288" s="24"/>
    </row>
    <row r="289" spans="1:19" x14ac:dyDescent="0.25">
      <c r="B289" s="25" t="s">
        <v>663</v>
      </c>
      <c r="C289" s="9">
        <v>44914</v>
      </c>
      <c r="D289" s="25" t="s">
        <v>664</v>
      </c>
      <c r="E289" s="25" t="s">
        <v>665</v>
      </c>
      <c r="F289" s="25" t="s">
        <v>21</v>
      </c>
      <c r="G289" s="25" t="s">
        <v>167</v>
      </c>
      <c r="H289" s="25" t="s">
        <v>666</v>
      </c>
      <c r="I289" s="25" t="s">
        <v>60</v>
      </c>
      <c r="J289" s="27">
        <v>89800</v>
      </c>
      <c r="K289" s="27"/>
      <c r="L289" s="40"/>
      <c r="M289" s="25"/>
      <c r="N289" s="11"/>
      <c r="O289" s="25"/>
      <c r="P289" s="25"/>
      <c r="Q289" s="162"/>
      <c r="R289" s="25"/>
      <c r="S289" s="24"/>
    </row>
    <row r="290" spans="1:19" x14ac:dyDescent="0.25">
      <c r="B290" s="25" t="s">
        <v>667</v>
      </c>
      <c r="C290" s="9">
        <v>44914</v>
      </c>
      <c r="D290" s="25" t="s">
        <v>668</v>
      </c>
      <c r="E290" s="25" t="s">
        <v>637</v>
      </c>
      <c r="F290" s="25" t="s">
        <v>21</v>
      </c>
      <c r="G290" s="25" t="s">
        <v>167</v>
      </c>
      <c r="H290" s="25" t="s">
        <v>53</v>
      </c>
      <c r="I290" s="25" t="s">
        <v>60</v>
      </c>
      <c r="J290" s="27">
        <v>28900</v>
      </c>
      <c r="K290" s="27"/>
      <c r="L290" s="10">
        <v>1152464982</v>
      </c>
      <c r="M290" s="10">
        <v>3012739391</v>
      </c>
      <c r="N290" s="2" t="s">
        <v>669</v>
      </c>
      <c r="O290" s="10" t="s">
        <v>517</v>
      </c>
      <c r="P290" s="87" t="s">
        <v>670</v>
      </c>
      <c r="Q290" s="170"/>
      <c r="R290" s="25"/>
      <c r="S290" s="24"/>
    </row>
    <row r="291" spans="1:19" x14ac:dyDescent="0.25">
      <c r="B291" s="25" t="s">
        <v>671</v>
      </c>
      <c r="C291" s="9">
        <v>44914</v>
      </c>
      <c r="D291" s="25" t="s">
        <v>262</v>
      </c>
      <c r="E291" s="25" t="s">
        <v>594</v>
      </c>
      <c r="F291" s="25" t="s">
        <v>21</v>
      </c>
      <c r="G291" s="25" t="s">
        <v>167</v>
      </c>
      <c r="H291" s="25" t="s">
        <v>148</v>
      </c>
      <c r="I291" s="25" t="s">
        <v>60</v>
      </c>
      <c r="J291" s="27">
        <v>30000</v>
      </c>
      <c r="K291" s="27"/>
      <c r="L291" s="40"/>
      <c r="M291" s="25"/>
      <c r="N291" s="11"/>
      <c r="O291" s="25"/>
      <c r="P291" s="25"/>
      <c r="Q291" s="162"/>
      <c r="R291" s="25"/>
      <c r="S291" s="24"/>
    </row>
    <row r="292" spans="1:19" ht="30" x14ac:dyDescent="0.25">
      <c r="B292" s="25" t="s">
        <v>672</v>
      </c>
      <c r="C292" s="9">
        <v>44914</v>
      </c>
      <c r="D292" s="25" t="s">
        <v>673</v>
      </c>
      <c r="E292" s="25" t="s">
        <v>607</v>
      </c>
      <c r="F292" s="25" t="s">
        <v>21</v>
      </c>
      <c r="G292" s="25" t="s">
        <v>22</v>
      </c>
      <c r="H292" s="25" t="s">
        <v>53</v>
      </c>
      <c r="I292" s="25" t="s">
        <v>60</v>
      </c>
      <c r="J292" s="27">
        <v>54900</v>
      </c>
      <c r="K292" s="27"/>
      <c r="L292" s="40">
        <v>1152439798</v>
      </c>
      <c r="M292" s="25">
        <v>3207487968</v>
      </c>
      <c r="N292" s="11" t="s">
        <v>674</v>
      </c>
      <c r="O292" s="25" t="s">
        <v>517</v>
      </c>
      <c r="P292" s="88" t="s">
        <v>675</v>
      </c>
      <c r="Q292" s="170"/>
      <c r="R292" s="25"/>
      <c r="S292" s="24" t="s">
        <v>543</v>
      </c>
    </row>
    <row r="293" spans="1:19" x14ac:dyDescent="0.25">
      <c r="B293" s="25" t="s">
        <v>676</v>
      </c>
      <c r="C293" s="9">
        <v>44914</v>
      </c>
      <c r="D293" s="25" t="s">
        <v>677</v>
      </c>
      <c r="E293" s="25" t="s">
        <v>607</v>
      </c>
      <c r="F293" s="25" t="s">
        <v>21</v>
      </c>
      <c r="G293" s="25" t="s">
        <v>167</v>
      </c>
      <c r="H293" s="25" t="s">
        <v>678</v>
      </c>
      <c r="I293" s="25" t="s">
        <v>60</v>
      </c>
      <c r="J293" s="27">
        <v>55000</v>
      </c>
      <c r="K293" s="27"/>
      <c r="L293" s="40"/>
      <c r="M293" s="25"/>
      <c r="N293" s="11"/>
      <c r="O293" s="25"/>
      <c r="P293" s="25"/>
      <c r="Q293" s="162"/>
      <c r="R293" s="25"/>
      <c r="S293" s="24" t="s">
        <v>543</v>
      </c>
    </row>
    <row r="294" spans="1:19" x14ac:dyDescent="0.25">
      <c r="B294" s="25" t="s">
        <v>679</v>
      </c>
      <c r="C294" s="9">
        <v>44914</v>
      </c>
      <c r="D294" s="25" t="s">
        <v>457</v>
      </c>
      <c r="E294" s="25" t="s">
        <v>637</v>
      </c>
      <c r="F294" s="25" t="s">
        <v>21</v>
      </c>
      <c r="G294" s="25" t="s">
        <v>167</v>
      </c>
      <c r="H294" s="25" t="s">
        <v>95</v>
      </c>
      <c r="I294" s="25" t="s">
        <v>60</v>
      </c>
      <c r="J294" s="27">
        <v>28900</v>
      </c>
      <c r="K294" s="27"/>
      <c r="L294" s="40"/>
      <c r="M294" s="25"/>
      <c r="N294" s="11"/>
      <c r="O294" s="25"/>
      <c r="P294" s="25"/>
      <c r="Q294" s="162"/>
      <c r="R294" s="25"/>
      <c r="S294" s="24" t="s">
        <v>543</v>
      </c>
    </row>
    <row r="295" spans="1:19" x14ac:dyDescent="0.25">
      <c r="B295" s="25" t="s">
        <v>680</v>
      </c>
      <c r="C295" s="9">
        <v>44914</v>
      </c>
      <c r="D295" s="25" t="s">
        <v>681</v>
      </c>
      <c r="E295" s="25" t="s">
        <v>682</v>
      </c>
      <c r="F295" s="25" t="s">
        <v>21</v>
      </c>
      <c r="G295" s="25" t="s">
        <v>167</v>
      </c>
      <c r="H295" s="25" t="s">
        <v>95</v>
      </c>
      <c r="I295" s="25" t="s">
        <v>71</v>
      </c>
      <c r="J295" s="27">
        <v>130000</v>
      </c>
      <c r="K295" s="27"/>
      <c r="L295" s="40"/>
      <c r="M295" s="25"/>
      <c r="N295" s="11"/>
      <c r="O295" s="25"/>
      <c r="P295" s="25"/>
      <c r="Q295" s="162"/>
      <c r="R295" s="25"/>
      <c r="S295" s="24" t="s">
        <v>543</v>
      </c>
    </row>
    <row r="296" spans="1:19" x14ac:dyDescent="0.25">
      <c r="B296" s="25" t="s">
        <v>683</v>
      </c>
      <c r="C296" s="9">
        <v>44915</v>
      </c>
      <c r="D296" s="25" t="s">
        <v>684</v>
      </c>
      <c r="E296" s="25" t="s">
        <v>685</v>
      </c>
      <c r="F296" s="25" t="s">
        <v>21</v>
      </c>
      <c r="G296" s="25" t="s">
        <v>22</v>
      </c>
      <c r="H296" s="25" t="s">
        <v>95</v>
      </c>
      <c r="I296" s="25" t="s">
        <v>71</v>
      </c>
      <c r="J296" s="27">
        <v>67900</v>
      </c>
      <c r="K296" s="27"/>
      <c r="L296" s="40">
        <v>1014234227</v>
      </c>
      <c r="M296" s="25">
        <v>3012588953</v>
      </c>
      <c r="N296" s="11" t="s">
        <v>686</v>
      </c>
      <c r="O296" s="25" t="s">
        <v>580</v>
      </c>
      <c r="P296" s="88" t="s">
        <v>687</v>
      </c>
      <c r="Q296" s="170"/>
      <c r="R296" s="25"/>
      <c r="S296" s="24" t="s">
        <v>543</v>
      </c>
    </row>
    <row r="297" spans="1:19" x14ac:dyDescent="0.25">
      <c r="B297" s="25" t="s">
        <v>688</v>
      </c>
      <c r="C297" s="9">
        <v>44915</v>
      </c>
      <c r="D297" s="25" t="s">
        <v>689</v>
      </c>
      <c r="E297" s="25" t="s">
        <v>607</v>
      </c>
      <c r="F297" s="25" t="s">
        <v>21</v>
      </c>
      <c r="G297" s="25" t="s">
        <v>167</v>
      </c>
      <c r="H297" s="25" t="s">
        <v>121</v>
      </c>
      <c r="I297" s="25" t="s">
        <v>60</v>
      </c>
      <c r="J297" s="27">
        <v>57900</v>
      </c>
      <c r="K297" s="27"/>
      <c r="L297" s="40">
        <v>1053827272</v>
      </c>
      <c r="M297" s="25">
        <v>3126598838</v>
      </c>
      <c r="N297" s="11" t="s">
        <v>690</v>
      </c>
      <c r="O297" s="25" t="s">
        <v>691</v>
      </c>
      <c r="P297" s="88" t="s">
        <v>692</v>
      </c>
      <c r="Q297" s="170"/>
      <c r="R297" s="25"/>
      <c r="S297" s="24" t="s">
        <v>543</v>
      </c>
    </row>
    <row r="298" spans="1:19" x14ac:dyDescent="0.25">
      <c r="B298" s="25" t="s">
        <v>693</v>
      </c>
      <c r="C298" s="9">
        <v>44915</v>
      </c>
      <c r="D298" s="25" t="s">
        <v>694</v>
      </c>
      <c r="E298" s="25" t="s">
        <v>695</v>
      </c>
      <c r="F298" s="25" t="s">
        <v>21</v>
      </c>
      <c r="G298" s="25" t="s">
        <v>167</v>
      </c>
      <c r="H298" s="25" t="s">
        <v>696</v>
      </c>
      <c r="I298" s="25" t="s">
        <v>60</v>
      </c>
      <c r="J298" s="27">
        <f>21000*6</f>
        <v>126000</v>
      </c>
      <c r="K298" s="27"/>
      <c r="L298" s="40"/>
      <c r="M298" s="25"/>
      <c r="N298" s="11"/>
      <c r="O298" s="25"/>
      <c r="P298" s="25"/>
      <c r="Q298" s="162"/>
      <c r="R298" s="25"/>
      <c r="S298" s="24"/>
    </row>
    <row r="299" spans="1:19" x14ac:dyDescent="0.25">
      <c r="B299" s="25" t="s">
        <v>697</v>
      </c>
      <c r="C299" s="9">
        <v>44915</v>
      </c>
      <c r="D299" s="25" t="s">
        <v>698</v>
      </c>
      <c r="E299" s="25" t="s">
        <v>637</v>
      </c>
      <c r="F299" s="25" t="s">
        <v>21</v>
      </c>
      <c r="G299" s="25" t="s">
        <v>167</v>
      </c>
      <c r="H299" s="25" t="s">
        <v>42</v>
      </c>
      <c r="I299" s="25" t="s">
        <v>60</v>
      </c>
      <c r="J299" s="27">
        <v>28900</v>
      </c>
      <c r="K299" s="27"/>
      <c r="L299" s="10">
        <v>1035833056</v>
      </c>
      <c r="M299" s="10">
        <v>3136708504</v>
      </c>
      <c r="N299" s="2" t="s">
        <v>699</v>
      </c>
      <c r="O299" s="10" t="s">
        <v>517</v>
      </c>
      <c r="P299" s="45" t="s">
        <v>700</v>
      </c>
      <c r="Q299" s="163"/>
      <c r="R299" s="25"/>
      <c r="S299" s="24"/>
    </row>
    <row r="300" spans="1:19" x14ac:dyDescent="0.25">
      <c r="B300" s="25" t="s">
        <v>701</v>
      </c>
      <c r="C300" s="9">
        <v>44915</v>
      </c>
      <c r="D300" s="25" t="s">
        <v>702</v>
      </c>
      <c r="E300" s="25" t="s">
        <v>703</v>
      </c>
      <c r="F300" s="25" t="s">
        <v>21</v>
      </c>
      <c r="G300" s="25" t="s">
        <v>167</v>
      </c>
      <c r="H300" s="25" t="s">
        <v>42</v>
      </c>
      <c r="I300" s="25" t="s">
        <v>60</v>
      </c>
      <c r="J300" s="27">
        <v>56800</v>
      </c>
      <c r="K300" s="27"/>
      <c r="L300" s="40">
        <v>1017222098</v>
      </c>
      <c r="M300" s="25">
        <v>3197196579</v>
      </c>
      <c r="N300" s="11" t="s">
        <v>704</v>
      </c>
      <c r="O300" s="25" t="s">
        <v>517</v>
      </c>
      <c r="P300" s="88" t="s">
        <v>705</v>
      </c>
      <c r="Q300" s="170"/>
      <c r="R300" s="25"/>
      <c r="S300" s="24" t="s">
        <v>543</v>
      </c>
    </row>
    <row r="301" spans="1:19" x14ac:dyDescent="0.25">
      <c r="B301" s="25" t="s">
        <v>706</v>
      </c>
      <c r="C301" s="9">
        <v>44915</v>
      </c>
      <c r="D301" s="25" t="s">
        <v>707</v>
      </c>
      <c r="E301" s="25" t="s">
        <v>607</v>
      </c>
      <c r="F301" s="25" t="s">
        <v>21</v>
      </c>
      <c r="G301" s="25" t="s">
        <v>22</v>
      </c>
      <c r="H301" s="25" t="s">
        <v>53</v>
      </c>
      <c r="I301" s="25" t="s">
        <v>60</v>
      </c>
      <c r="J301" s="27">
        <v>54900</v>
      </c>
      <c r="K301" s="27"/>
      <c r="L301" s="40">
        <v>1128273249</v>
      </c>
      <c r="M301" s="25">
        <v>3188143921</v>
      </c>
      <c r="N301" s="11" t="s">
        <v>708</v>
      </c>
      <c r="O301" s="25" t="s">
        <v>517</v>
      </c>
      <c r="P301" s="88" t="s">
        <v>709</v>
      </c>
      <c r="Q301" s="170"/>
      <c r="R301" s="25"/>
      <c r="S301" s="24" t="s">
        <v>543</v>
      </c>
    </row>
    <row r="302" spans="1:19" x14ac:dyDescent="0.25">
      <c r="B302" s="25" t="s">
        <v>710</v>
      </c>
      <c r="C302" s="9">
        <v>44915</v>
      </c>
      <c r="D302" s="25" t="s">
        <v>505</v>
      </c>
      <c r="E302" s="25" t="s">
        <v>637</v>
      </c>
      <c r="F302" s="25" t="s">
        <v>21</v>
      </c>
      <c r="G302" s="25" t="s">
        <v>167</v>
      </c>
      <c r="H302" s="25" t="s">
        <v>121</v>
      </c>
      <c r="I302" s="25" t="s">
        <v>60</v>
      </c>
      <c r="J302" s="27">
        <v>23900</v>
      </c>
      <c r="K302" s="27"/>
      <c r="L302" s="40"/>
      <c r="M302" s="25"/>
      <c r="N302" s="11"/>
      <c r="O302" s="25"/>
      <c r="P302" s="25"/>
      <c r="Q302" s="162"/>
      <c r="R302" s="25"/>
      <c r="S302" s="24"/>
    </row>
    <row r="303" spans="1:19" x14ac:dyDescent="0.25">
      <c r="B303" s="25" t="s">
        <v>711</v>
      </c>
      <c r="C303" s="9">
        <v>44915</v>
      </c>
      <c r="D303" s="25" t="s">
        <v>712</v>
      </c>
      <c r="E303" s="25" t="s">
        <v>109</v>
      </c>
      <c r="F303" s="25" t="s">
        <v>713</v>
      </c>
      <c r="G303" s="25" t="s">
        <v>167</v>
      </c>
      <c r="H303" s="25"/>
      <c r="I303" s="25"/>
      <c r="J303" s="27"/>
      <c r="K303" s="27"/>
      <c r="L303" s="40"/>
      <c r="M303" s="25"/>
      <c r="N303" s="11"/>
      <c r="O303" s="25"/>
      <c r="P303" s="25"/>
      <c r="Q303" s="162"/>
      <c r="R303" s="25"/>
      <c r="S303" s="24"/>
    </row>
    <row r="304" spans="1:19" x14ac:dyDescent="0.25">
      <c r="A304" s="4" t="s">
        <v>410</v>
      </c>
      <c r="B304" s="25" t="s">
        <v>714</v>
      </c>
      <c r="C304" s="9">
        <v>44916</v>
      </c>
      <c r="D304" s="25" t="s">
        <v>324</v>
      </c>
      <c r="E304" s="25" t="s">
        <v>715</v>
      </c>
      <c r="F304" s="25" t="s">
        <v>21</v>
      </c>
      <c r="G304" s="25" t="s">
        <v>167</v>
      </c>
      <c r="H304" s="25"/>
      <c r="I304" s="25" t="s">
        <v>60</v>
      </c>
      <c r="J304" s="27">
        <v>38000</v>
      </c>
      <c r="K304" s="27"/>
      <c r="L304" s="40"/>
      <c r="M304" s="25"/>
      <c r="N304" s="11"/>
      <c r="O304" s="25"/>
      <c r="P304" s="25"/>
      <c r="Q304" s="162"/>
      <c r="R304" s="25"/>
      <c r="S304" s="24"/>
    </row>
    <row r="305" spans="2:19" x14ac:dyDescent="0.25">
      <c r="B305" s="25" t="s">
        <v>716</v>
      </c>
      <c r="C305" s="9">
        <v>44916</v>
      </c>
      <c r="D305" s="25" t="s">
        <v>717</v>
      </c>
      <c r="E305" s="25" t="s">
        <v>637</v>
      </c>
      <c r="F305" s="25" t="s">
        <v>21</v>
      </c>
      <c r="G305" s="25" t="s">
        <v>167</v>
      </c>
      <c r="H305" s="25" t="s">
        <v>121</v>
      </c>
      <c r="I305" s="25" t="s">
        <v>60</v>
      </c>
      <c r="J305" s="27">
        <v>24000</v>
      </c>
      <c r="K305" s="27"/>
      <c r="L305" s="40"/>
      <c r="M305" s="25"/>
      <c r="N305" s="11"/>
      <c r="O305" s="25"/>
      <c r="P305" s="25"/>
      <c r="Q305" s="162"/>
      <c r="R305" s="25"/>
      <c r="S305" s="24"/>
    </row>
    <row r="306" spans="2:19" ht="30" x14ac:dyDescent="0.25">
      <c r="B306" s="25" t="s">
        <v>718</v>
      </c>
      <c r="C306" s="9">
        <v>44916</v>
      </c>
      <c r="D306" s="25" t="s">
        <v>719</v>
      </c>
      <c r="E306" s="25" t="s">
        <v>607</v>
      </c>
      <c r="F306" s="25" t="s">
        <v>21</v>
      </c>
      <c r="G306" s="25" t="s">
        <v>167</v>
      </c>
      <c r="H306" s="25"/>
      <c r="I306" s="25" t="s">
        <v>24</v>
      </c>
      <c r="J306" s="27">
        <v>57900</v>
      </c>
      <c r="K306" s="27"/>
      <c r="L306" s="40">
        <v>52994037</v>
      </c>
      <c r="M306" s="25">
        <v>3204289083</v>
      </c>
      <c r="N306" s="11"/>
      <c r="O306" s="25"/>
      <c r="P306" s="88" t="s">
        <v>720</v>
      </c>
      <c r="Q306" s="170"/>
      <c r="R306" s="25"/>
      <c r="S306" s="24" t="s">
        <v>543</v>
      </c>
    </row>
    <row r="307" spans="2:19" x14ac:dyDescent="0.25">
      <c r="B307" s="25" t="s">
        <v>721</v>
      </c>
      <c r="C307" s="9">
        <v>44916</v>
      </c>
      <c r="D307" s="25" t="s">
        <v>722</v>
      </c>
      <c r="E307" s="25" t="s">
        <v>109</v>
      </c>
      <c r="F307" s="25" t="s">
        <v>21</v>
      </c>
      <c r="G307" s="25" t="s">
        <v>167</v>
      </c>
      <c r="H307" s="25" t="s">
        <v>121</v>
      </c>
      <c r="I307" s="25" t="s">
        <v>43</v>
      </c>
      <c r="J307" s="27">
        <v>35900</v>
      </c>
      <c r="K307" s="27"/>
      <c r="L307" s="40">
        <v>22416548</v>
      </c>
      <c r="M307" s="25">
        <v>3105196531</v>
      </c>
      <c r="N307" s="11" t="s">
        <v>723</v>
      </c>
      <c r="O307" s="25" t="s">
        <v>546</v>
      </c>
      <c r="P307" s="88" t="s">
        <v>724</v>
      </c>
      <c r="Q307" s="170"/>
      <c r="R307" s="25"/>
      <c r="S307" s="24"/>
    </row>
    <row r="308" spans="2:19" x14ac:dyDescent="0.25">
      <c r="B308" s="25" t="s">
        <v>725</v>
      </c>
      <c r="C308" s="9">
        <v>44916</v>
      </c>
      <c r="D308" s="25" t="s">
        <v>726</v>
      </c>
      <c r="E308" s="25" t="s">
        <v>727</v>
      </c>
      <c r="F308" s="25" t="s">
        <v>21</v>
      </c>
      <c r="G308" s="25" t="s">
        <v>22</v>
      </c>
      <c r="H308" s="25" t="s">
        <v>95</v>
      </c>
      <c r="I308" s="89" t="s">
        <v>60</v>
      </c>
      <c r="J308" s="27">
        <v>101800</v>
      </c>
      <c r="K308" s="27"/>
      <c r="L308" s="40">
        <v>39193016</v>
      </c>
      <c r="M308" s="25">
        <v>3118020649</v>
      </c>
      <c r="N308" s="11" t="s">
        <v>728</v>
      </c>
      <c r="O308" s="25" t="s">
        <v>729</v>
      </c>
      <c r="P308" s="88" t="s">
        <v>730</v>
      </c>
      <c r="Q308" s="170"/>
      <c r="R308" s="25"/>
      <c r="S308" s="24" t="s">
        <v>543</v>
      </c>
    </row>
    <row r="309" spans="2:19" ht="30" x14ac:dyDescent="0.25">
      <c r="B309" s="25" t="s">
        <v>731</v>
      </c>
      <c r="C309" s="9">
        <v>44916</v>
      </c>
      <c r="D309" s="25" t="s">
        <v>91</v>
      </c>
      <c r="E309" s="25" t="s">
        <v>732</v>
      </c>
      <c r="F309" s="25" t="s">
        <v>21</v>
      </c>
      <c r="G309" s="25" t="s">
        <v>167</v>
      </c>
      <c r="H309" s="25" t="s">
        <v>95</v>
      </c>
      <c r="I309" s="25" t="s">
        <v>60</v>
      </c>
      <c r="J309" s="27">
        <v>57800</v>
      </c>
      <c r="K309" s="27"/>
      <c r="L309" s="33">
        <v>1115090259</v>
      </c>
      <c r="M309" s="33">
        <v>3216245818</v>
      </c>
      <c r="N309" s="120" t="s">
        <v>733</v>
      </c>
      <c r="O309" s="33" t="s">
        <v>734</v>
      </c>
      <c r="P309" s="88" t="s">
        <v>735</v>
      </c>
      <c r="Q309" s="170"/>
      <c r="R309" s="25"/>
      <c r="S309" s="24" t="s">
        <v>543</v>
      </c>
    </row>
    <row r="310" spans="2:19" ht="45" x14ac:dyDescent="0.25">
      <c r="B310" s="25" t="s">
        <v>736</v>
      </c>
      <c r="C310" s="9">
        <v>44916</v>
      </c>
      <c r="D310" s="25" t="s">
        <v>39</v>
      </c>
      <c r="E310" s="25" t="s">
        <v>637</v>
      </c>
      <c r="F310" s="25" t="s">
        <v>21</v>
      </c>
      <c r="G310" s="25" t="s">
        <v>167</v>
      </c>
      <c r="H310" s="25" t="s">
        <v>95</v>
      </c>
      <c r="I310" s="25" t="s">
        <v>60</v>
      </c>
      <c r="J310" s="27">
        <v>28900</v>
      </c>
      <c r="K310" s="27"/>
      <c r="L310" s="33">
        <v>1017214788</v>
      </c>
      <c r="M310" s="33" t="s">
        <v>737</v>
      </c>
      <c r="N310" s="120" t="s">
        <v>738</v>
      </c>
      <c r="O310" s="33" t="s">
        <v>517</v>
      </c>
      <c r="P310" s="86" t="s">
        <v>739</v>
      </c>
      <c r="Q310" s="169"/>
      <c r="R310" s="25"/>
      <c r="S310" s="24"/>
    </row>
    <row r="311" spans="2:19" x14ac:dyDescent="0.25">
      <c r="B311" s="25" t="s">
        <v>740</v>
      </c>
      <c r="C311" s="9">
        <v>44921</v>
      </c>
      <c r="D311" s="25" t="s">
        <v>147</v>
      </c>
      <c r="E311" s="25" t="s">
        <v>601</v>
      </c>
      <c r="F311" s="25" t="s">
        <v>21</v>
      </c>
      <c r="G311" s="25" t="s">
        <v>167</v>
      </c>
      <c r="H311" s="25" t="s">
        <v>148</v>
      </c>
      <c r="I311" s="25" t="s">
        <v>24</v>
      </c>
      <c r="J311" s="27">
        <v>41900</v>
      </c>
      <c r="K311" s="27"/>
      <c r="L311" s="33">
        <v>1036654076</v>
      </c>
      <c r="M311" s="33">
        <v>3137408942</v>
      </c>
      <c r="N311" s="120" t="s">
        <v>741</v>
      </c>
      <c r="O311" s="33" t="s">
        <v>742</v>
      </c>
      <c r="P311" s="86" t="s">
        <v>743</v>
      </c>
      <c r="Q311" s="169"/>
      <c r="R311" s="25"/>
      <c r="S311" s="24" t="s">
        <v>543</v>
      </c>
    </row>
    <row r="312" spans="2:19" x14ac:dyDescent="0.25">
      <c r="B312" s="25" t="s">
        <v>744</v>
      </c>
      <c r="C312" s="9">
        <v>44922</v>
      </c>
      <c r="D312" s="25" t="s">
        <v>291</v>
      </c>
      <c r="E312" s="25" t="s">
        <v>601</v>
      </c>
      <c r="F312" s="25" t="s">
        <v>21</v>
      </c>
      <c r="G312" s="25" t="s">
        <v>167</v>
      </c>
      <c r="H312" s="25" t="s">
        <v>42</v>
      </c>
      <c r="I312" s="25" t="s">
        <v>60</v>
      </c>
      <c r="J312" s="27">
        <v>43900</v>
      </c>
      <c r="K312" s="27"/>
      <c r="L312" s="40"/>
      <c r="M312" s="25"/>
      <c r="N312" s="11"/>
      <c r="O312" s="25"/>
      <c r="P312" s="25"/>
      <c r="Q312" s="162"/>
      <c r="R312" s="25"/>
      <c r="S312" s="24"/>
    </row>
    <row r="313" spans="2:19" x14ac:dyDescent="0.25">
      <c r="B313" s="25" t="s">
        <v>745</v>
      </c>
      <c r="C313" s="9">
        <v>44924</v>
      </c>
      <c r="D313" s="25" t="s">
        <v>341</v>
      </c>
      <c r="E313" s="25" t="s">
        <v>607</v>
      </c>
      <c r="F313" s="25" t="s">
        <v>21</v>
      </c>
      <c r="G313" s="25" t="s">
        <v>167</v>
      </c>
      <c r="H313" s="25" t="s">
        <v>126</v>
      </c>
      <c r="I313" s="25" t="s">
        <v>60</v>
      </c>
      <c r="J313" s="27">
        <v>55900</v>
      </c>
      <c r="K313" s="27"/>
      <c r="L313" s="40"/>
      <c r="M313" s="25"/>
      <c r="N313" s="11"/>
      <c r="O313" s="25"/>
      <c r="P313" s="25"/>
      <c r="Q313" s="162"/>
      <c r="R313" s="25"/>
      <c r="S313" s="24" t="s">
        <v>543</v>
      </c>
    </row>
    <row r="314" spans="2:19" x14ac:dyDescent="0.25">
      <c r="B314" s="25" t="s">
        <v>746</v>
      </c>
      <c r="C314" s="9">
        <v>44925</v>
      </c>
      <c r="D314" s="25" t="s">
        <v>747</v>
      </c>
      <c r="E314" s="25" t="s">
        <v>748</v>
      </c>
      <c r="F314" s="25" t="s">
        <v>21</v>
      </c>
      <c r="G314" s="25" t="s">
        <v>167</v>
      </c>
      <c r="H314" s="25" t="s">
        <v>749</v>
      </c>
      <c r="I314" s="25" t="s">
        <v>60</v>
      </c>
      <c r="J314" s="27">
        <v>78000</v>
      </c>
      <c r="K314" s="27"/>
      <c r="L314" s="40">
        <v>1026286217</v>
      </c>
      <c r="M314" s="25">
        <v>3138198813</v>
      </c>
      <c r="N314" s="11" t="s">
        <v>750</v>
      </c>
      <c r="O314" s="25" t="s">
        <v>580</v>
      </c>
      <c r="P314" s="88" t="s">
        <v>751</v>
      </c>
      <c r="Q314" s="170"/>
      <c r="R314" s="25"/>
      <c r="S314" s="24" t="s">
        <v>543</v>
      </c>
    </row>
    <row r="315" spans="2:19" x14ac:dyDescent="0.25">
      <c r="B315" s="25" t="s">
        <v>752</v>
      </c>
      <c r="C315" s="9">
        <v>44930</v>
      </c>
      <c r="D315" s="25" t="s">
        <v>753</v>
      </c>
      <c r="E315" s="25" t="s">
        <v>754</v>
      </c>
      <c r="F315" s="25" t="s">
        <v>21</v>
      </c>
      <c r="G315" s="25" t="s">
        <v>167</v>
      </c>
      <c r="H315" s="25" t="s">
        <v>121</v>
      </c>
      <c r="I315" s="25" t="s">
        <v>172</v>
      </c>
      <c r="J315" s="27">
        <v>150000</v>
      </c>
      <c r="K315" s="27"/>
      <c r="L315" s="40"/>
      <c r="M315" s="25"/>
      <c r="N315" s="11"/>
      <c r="O315" s="25"/>
      <c r="P315" s="25"/>
      <c r="Q315" s="162"/>
      <c r="R315" s="25"/>
      <c r="S315" s="24"/>
    </row>
    <row r="316" spans="2:19" x14ac:dyDescent="0.25">
      <c r="B316" s="25" t="s">
        <v>755</v>
      </c>
      <c r="C316" s="9">
        <v>44930</v>
      </c>
      <c r="D316" s="25" t="s">
        <v>756</v>
      </c>
      <c r="E316" s="25" t="s">
        <v>601</v>
      </c>
      <c r="F316" s="25" t="s">
        <v>21</v>
      </c>
      <c r="G316" s="25" t="s">
        <v>167</v>
      </c>
      <c r="H316" s="25" t="s">
        <v>749</v>
      </c>
      <c r="I316" s="25" t="s">
        <v>60</v>
      </c>
      <c r="J316" s="27">
        <v>34900</v>
      </c>
      <c r="K316" s="27"/>
      <c r="L316" s="40"/>
      <c r="M316" s="25"/>
      <c r="N316" s="11"/>
      <c r="O316" s="25"/>
      <c r="P316" s="25"/>
      <c r="Q316" s="162"/>
      <c r="R316" s="25"/>
      <c r="S316" s="24" t="s">
        <v>543</v>
      </c>
    </row>
    <row r="317" spans="2:19" x14ac:dyDescent="0.25">
      <c r="B317" s="25" t="s">
        <v>757</v>
      </c>
      <c r="C317" s="9">
        <v>44930</v>
      </c>
      <c r="D317" s="25" t="s">
        <v>587</v>
      </c>
      <c r="E317" s="25" t="s">
        <v>594</v>
      </c>
      <c r="F317" s="25" t="s">
        <v>21</v>
      </c>
      <c r="G317" s="25" t="s">
        <v>167</v>
      </c>
      <c r="H317" s="25" t="s">
        <v>53</v>
      </c>
      <c r="I317" s="25" t="s">
        <v>60</v>
      </c>
      <c r="J317" s="27">
        <v>24900</v>
      </c>
      <c r="K317" s="27"/>
      <c r="L317" s="33">
        <v>1152222490</v>
      </c>
      <c r="M317" s="33">
        <v>3216969033</v>
      </c>
      <c r="N317" s="120" t="s">
        <v>1249</v>
      </c>
      <c r="O317" s="33" t="s">
        <v>517</v>
      </c>
      <c r="P317" s="51" t="s">
        <v>590</v>
      </c>
      <c r="Q317" s="166"/>
      <c r="R317" s="25"/>
      <c r="S317" s="24"/>
    </row>
    <row r="318" spans="2:19" x14ac:dyDescent="0.25">
      <c r="B318" s="25" t="s">
        <v>1231</v>
      </c>
      <c r="C318" s="9">
        <v>44935</v>
      </c>
      <c r="D318" s="25" t="s">
        <v>1232</v>
      </c>
      <c r="E318" s="25" t="s">
        <v>1233</v>
      </c>
      <c r="F318" s="25" t="s">
        <v>21</v>
      </c>
      <c r="G318" s="25" t="s">
        <v>167</v>
      </c>
      <c r="H318" s="25" t="s">
        <v>121</v>
      </c>
      <c r="I318" s="25" t="s">
        <v>60</v>
      </c>
      <c r="J318" s="27">
        <v>221000</v>
      </c>
      <c r="K318" s="27"/>
      <c r="L318" s="40"/>
      <c r="M318" s="25"/>
      <c r="N318" s="11"/>
      <c r="O318" s="25"/>
      <c r="P318" s="25"/>
      <c r="Q318" s="162"/>
      <c r="R318" s="25"/>
      <c r="S318" s="24"/>
    </row>
    <row r="319" spans="2:19" x14ac:dyDescent="0.25">
      <c r="B319" s="25" t="s">
        <v>1234</v>
      </c>
      <c r="C319" s="9">
        <v>44935</v>
      </c>
      <c r="D319" s="25" t="s">
        <v>63</v>
      </c>
      <c r="E319" s="25" t="s">
        <v>1250</v>
      </c>
      <c r="F319" s="25" t="s">
        <v>21</v>
      </c>
      <c r="G319" s="25" t="s">
        <v>167</v>
      </c>
      <c r="H319" s="25" t="s">
        <v>121</v>
      </c>
      <c r="I319" s="25" t="s">
        <v>172</v>
      </c>
      <c r="J319" s="27">
        <v>270000</v>
      </c>
      <c r="K319" s="27"/>
      <c r="L319" s="40"/>
      <c r="M319" s="25"/>
      <c r="N319" s="11"/>
      <c r="O319" s="25"/>
      <c r="P319" s="25"/>
      <c r="Q319" s="162"/>
      <c r="R319" s="25"/>
      <c r="S319" s="24"/>
    </row>
    <row r="320" spans="2:19" x14ac:dyDescent="0.25">
      <c r="B320" s="25" t="s">
        <v>1237</v>
      </c>
      <c r="C320" s="5">
        <v>44935</v>
      </c>
      <c r="D320" s="4" t="s">
        <v>45</v>
      </c>
      <c r="E320" s="4" t="s">
        <v>650</v>
      </c>
      <c r="F320" s="4" t="s">
        <v>21</v>
      </c>
      <c r="G320" s="4" t="s">
        <v>167</v>
      </c>
      <c r="H320" s="4" t="s">
        <v>53</v>
      </c>
      <c r="I320" s="4" t="s">
        <v>60</v>
      </c>
      <c r="J320" s="26">
        <v>43900</v>
      </c>
      <c r="K320" s="26"/>
      <c r="L320" s="33">
        <v>1036676030</v>
      </c>
      <c r="M320" s="33">
        <v>3015002850</v>
      </c>
      <c r="N320" s="120" t="s">
        <v>579</v>
      </c>
      <c r="O320" s="33" t="s">
        <v>580</v>
      </c>
      <c r="P320" s="51" t="s">
        <v>581</v>
      </c>
      <c r="Q320" s="166"/>
      <c r="R320" s="10"/>
      <c r="S320" s="24"/>
    </row>
    <row r="321" spans="2:19" x14ac:dyDescent="0.25">
      <c r="B321" s="25" t="s">
        <v>1238</v>
      </c>
      <c r="C321" s="24">
        <v>44937</v>
      </c>
      <c r="D321" s="10" t="s">
        <v>420</v>
      </c>
      <c r="E321" s="10" t="s">
        <v>703</v>
      </c>
      <c r="F321" s="10" t="s">
        <v>21</v>
      </c>
      <c r="G321" s="10" t="s">
        <v>167</v>
      </c>
      <c r="H321" s="10" t="s">
        <v>95</v>
      </c>
      <c r="I321" s="10" t="s">
        <v>60</v>
      </c>
      <c r="J321" s="26">
        <v>59800</v>
      </c>
      <c r="K321" s="26"/>
      <c r="L321" s="42"/>
      <c r="M321" s="10"/>
      <c r="N321" s="2"/>
      <c r="O321" s="10"/>
      <c r="P321" s="10"/>
      <c r="Q321" s="159"/>
      <c r="R321" s="10"/>
      <c r="S321" s="24" t="s">
        <v>543</v>
      </c>
    </row>
    <row r="322" spans="2:19" x14ac:dyDescent="0.25">
      <c r="B322" s="25" t="s">
        <v>1239</v>
      </c>
      <c r="C322" s="24">
        <v>44937</v>
      </c>
      <c r="D322" s="10" t="s">
        <v>1255</v>
      </c>
      <c r="E322" s="10" t="s">
        <v>1254</v>
      </c>
      <c r="F322" s="10" t="s">
        <v>21</v>
      </c>
      <c r="G322" s="10" t="s">
        <v>167</v>
      </c>
      <c r="H322" s="10" t="s">
        <v>95</v>
      </c>
      <c r="I322" s="10" t="s">
        <v>60</v>
      </c>
      <c r="J322" s="26">
        <v>75900</v>
      </c>
      <c r="K322" s="26"/>
      <c r="L322" s="42">
        <v>1017239491</v>
      </c>
      <c r="M322" s="10">
        <v>3183964626</v>
      </c>
      <c r="N322" s="2" t="s">
        <v>1256</v>
      </c>
      <c r="O322" s="10" t="s">
        <v>517</v>
      </c>
      <c r="P322" s="45" t="s">
        <v>1257</v>
      </c>
      <c r="Q322" s="165"/>
      <c r="R322" s="10"/>
      <c r="S322" s="24" t="s">
        <v>543</v>
      </c>
    </row>
    <row r="323" spans="2:19" x14ac:dyDescent="0.25">
      <c r="B323" s="25" t="s">
        <v>1240</v>
      </c>
      <c r="C323" s="24">
        <v>44938</v>
      </c>
      <c r="D323" s="10" t="s">
        <v>218</v>
      </c>
      <c r="E323" s="10" t="s">
        <v>104</v>
      </c>
      <c r="F323" s="10" t="s">
        <v>21</v>
      </c>
      <c r="G323" s="10" t="s">
        <v>167</v>
      </c>
      <c r="H323" s="10" t="s">
        <v>53</v>
      </c>
      <c r="I323" s="10" t="s">
        <v>172</v>
      </c>
      <c r="J323" s="26">
        <v>40000</v>
      </c>
      <c r="K323" s="26"/>
      <c r="L323" s="42"/>
      <c r="M323" s="10"/>
      <c r="N323" s="2"/>
      <c r="O323" s="10"/>
      <c r="P323" s="10"/>
      <c r="Q323" s="159"/>
      <c r="R323" s="10"/>
      <c r="S323" s="24"/>
    </row>
    <row r="324" spans="2:19" x14ac:dyDescent="0.25">
      <c r="B324" s="25" t="s">
        <v>1241</v>
      </c>
      <c r="C324" s="24">
        <v>44938</v>
      </c>
      <c r="D324" s="10" t="s">
        <v>235</v>
      </c>
      <c r="E324" s="10" t="s">
        <v>594</v>
      </c>
      <c r="F324" s="10" t="s">
        <v>21</v>
      </c>
      <c r="G324" s="10" t="s">
        <v>167</v>
      </c>
      <c r="H324" s="10" t="s">
        <v>53</v>
      </c>
      <c r="I324" s="10" t="s">
        <v>60</v>
      </c>
      <c r="J324" s="26">
        <v>23900</v>
      </c>
      <c r="K324" s="26"/>
      <c r="L324" s="42"/>
      <c r="M324" s="10"/>
      <c r="N324" s="2"/>
      <c r="O324" s="10"/>
      <c r="P324" s="10"/>
      <c r="Q324" s="159"/>
      <c r="R324" s="10"/>
      <c r="S324" s="24" t="s">
        <v>543</v>
      </c>
    </row>
    <row r="325" spans="2:19" x14ac:dyDescent="0.25">
      <c r="B325" s="25" t="s">
        <v>1242</v>
      </c>
      <c r="C325" s="24">
        <v>44938</v>
      </c>
      <c r="D325" s="10" t="s">
        <v>1259</v>
      </c>
      <c r="E325" s="10" t="s">
        <v>104</v>
      </c>
      <c r="F325" s="10" t="s">
        <v>21</v>
      </c>
      <c r="G325" s="10" t="s">
        <v>167</v>
      </c>
      <c r="H325" s="10" t="s">
        <v>53</v>
      </c>
      <c r="I325" s="10" t="s">
        <v>24</v>
      </c>
      <c r="J325" s="26">
        <v>43900</v>
      </c>
      <c r="K325" s="26"/>
      <c r="L325" s="42"/>
      <c r="M325" s="10">
        <v>3044543548</v>
      </c>
      <c r="N325" s="2" t="s">
        <v>1260</v>
      </c>
      <c r="O325" s="10" t="s">
        <v>517</v>
      </c>
      <c r="P325" s="45" t="s">
        <v>1261</v>
      </c>
      <c r="Q325" s="165"/>
      <c r="R325" s="10">
        <f>2022-1992</f>
        <v>30</v>
      </c>
      <c r="S325" s="24" t="s">
        <v>543</v>
      </c>
    </row>
    <row r="326" spans="2:19" x14ac:dyDescent="0.25">
      <c r="B326" s="25" t="s">
        <v>1262</v>
      </c>
      <c r="C326" s="24" t="s">
        <v>1272</v>
      </c>
      <c r="D326" s="25" t="s">
        <v>33</v>
      </c>
      <c r="E326" s="25" t="s">
        <v>650</v>
      </c>
      <c r="F326" s="25" t="s">
        <v>21</v>
      </c>
      <c r="G326" s="25" t="s">
        <v>167</v>
      </c>
      <c r="H326" s="25" t="s">
        <v>95</v>
      </c>
      <c r="I326" s="25" t="s">
        <v>60</v>
      </c>
      <c r="J326" s="27">
        <v>44000</v>
      </c>
      <c r="K326" s="27"/>
      <c r="L326" s="40"/>
      <c r="M326" s="25"/>
      <c r="N326" s="11"/>
      <c r="O326" s="25"/>
      <c r="P326" s="25"/>
      <c r="Q326" s="162"/>
      <c r="R326" s="25"/>
      <c r="S326" s="24"/>
    </row>
    <row r="327" spans="2:19" x14ac:dyDescent="0.25">
      <c r="B327" s="25" t="s">
        <v>1271</v>
      </c>
      <c r="C327" s="24" t="s">
        <v>1272</v>
      </c>
      <c r="D327" s="25" t="s">
        <v>63</v>
      </c>
      <c r="E327" s="25" t="s">
        <v>601</v>
      </c>
      <c r="F327" s="25" t="s">
        <v>21</v>
      </c>
      <c r="G327" s="25" t="s">
        <v>167</v>
      </c>
      <c r="H327" s="25" t="s">
        <v>121</v>
      </c>
      <c r="I327" s="25" t="s">
        <v>43</v>
      </c>
      <c r="J327" s="27">
        <v>37200</v>
      </c>
      <c r="K327" s="27"/>
      <c r="L327" s="40"/>
      <c r="M327" s="25"/>
      <c r="N327" s="11"/>
      <c r="O327" s="25"/>
      <c r="P327" s="25"/>
      <c r="Q327" s="162"/>
      <c r="R327" s="25"/>
      <c r="S327" s="24"/>
    </row>
    <row r="328" spans="2:19" x14ac:dyDescent="0.25">
      <c r="B328" s="25" t="s">
        <v>1273</v>
      </c>
      <c r="C328" s="9" t="s">
        <v>1272</v>
      </c>
      <c r="D328" s="25" t="s">
        <v>1274</v>
      </c>
      <c r="E328" s="25" t="s">
        <v>624</v>
      </c>
      <c r="F328" s="25" t="s">
        <v>21</v>
      </c>
      <c r="G328" s="25" t="s">
        <v>167</v>
      </c>
      <c r="H328" s="25" t="s">
        <v>121</v>
      </c>
      <c r="I328" s="25" t="s">
        <v>24</v>
      </c>
      <c r="J328" s="27">
        <v>39900</v>
      </c>
      <c r="K328" s="27"/>
      <c r="L328" s="40"/>
      <c r="M328" s="25"/>
      <c r="N328" s="11"/>
      <c r="O328" s="25"/>
      <c r="P328" s="25"/>
      <c r="Q328" s="162"/>
      <c r="R328" s="25"/>
      <c r="S328" s="24"/>
    </row>
    <row r="329" spans="2:19" ht="16.5" customHeight="1" x14ac:dyDescent="0.25">
      <c r="B329" s="25" t="s">
        <v>1275</v>
      </c>
      <c r="C329" s="9" t="s">
        <v>1276</v>
      </c>
      <c r="D329" s="10" t="s">
        <v>1116</v>
      </c>
      <c r="E329" s="25" t="s">
        <v>1304</v>
      </c>
      <c r="F329" s="25" t="s">
        <v>21</v>
      </c>
      <c r="G329" s="25" t="s">
        <v>167</v>
      </c>
      <c r="H329" s="25" t="s">
        <v>121</v>
      </c>
      <c r="I329" s="25" t="s">
        <v>60</v>
      </c>
      <c r="J329" s="27">
        <v>42000</v>
      </c>
      <c r="K329" s="27"/>
      <c r="L329" s="33">
        <v>1044507518</v>
      </c>
      <c r="M329" s="33">
        <v>3128203328</v>
      </c>
      <c r="N329" s="120"/>
      <c r="O329" s="33" t="s">
        <v>1117</v>
      </c>
      <c r="P329" s="51" t="s">
        <v>1118</v>
      </c>
      <c r="Q329" s="166"/>
      <c r="R329" s="25"/>
      <c r="S329" s="24" t="s">
        <v>543</v>
      </c>
    </row>
    <row r="330" spans="2:19" x14ac:dyDescent="0.25">
      <c r="B330" s="25" t="s">
        <v>1278</v>
      </c>
      <c r="C330" s="9" t="s">
        <v>1276</v>
      </c>
      <c r="D330" s="25" t="s">
        <v>97</v>
      </c>
      <c r="E330" s="25" t="s">
        <v>1305</v>
      </c>
      <c r="F330" s="25" t="s">
        <v>21</v>
      </c>
      <c r="G330" s="25" t="s">
        <v>167</v>
      </c>
      <c r="H330" s="25" t="s">
        <v>95</v>
      </c>
      <c r="I330" s="25" t="s">
        <v>71</v>
      </c>
      <c r="J330" s="27">
        <v>69000</v>
      </c>
      <c r="K330" s="27"/>
      <c r="L330" s="40"/>
      <c r="M330" s="25"/>
      <c r="N330" s="11"/>
      <c r="O330" s="25"/>
      <c r="P330" s="25"/>
      <c r="Q330" s="162"/>
      <c r="R330" s="25"/>
      <c r="S330" s="24"/>
    </row>
    <row r="331" spans="2:19" x14ac:dyDescent="0.25">
      <c r="B331" s="25" t="s">
        <v>1280</v>
      </c>
      <c r="C331" s="9" t="s">
        <v>1276</v>
      </c>
      <c r="D331" s="25" t="s">
        <v>223</v>
      </c>
      <c r="E331" s="25" t="s">
        <v>102</v>
      </c>
      <c r="F331" s="25" t="s">
        <v>21</v>
      </c>
      <c r="G331" s="25" t="s">
        <v>167</v>
      </c>
      <c r="H331" s="25" t="s">
        <v>95</v>
      </c>
      <c r="I331" s="25" t="s">
        <v>60</v>
      </c>
      <c r="J331" s="27">
        <v>24900</v>
      </c>
      <c r="K331" s="27"/>
      <c r="L331" s="40"/>
      <c r="M331" s="25"/>
      <c r="N331" s="11"/>
      <c r="O331" s="25"/>
      <c r="P331" s="25"/>
      <c r="Q331" s="162"/>
      <c r="R331" s="25"/>
      <c r="S331" s="24"/>
    </row>
    <row r="332" spans="2:19" x14ac:dyDescent="0.25">
      <c r="B332" s="25" t="s">
        <v>1281</v>
      </c>
      <c r="C332" s="9" t="s">
        <v>1306</v>
      </c>
      <c r="D332" s="25" t="s">
        <v>265</v>
      </c>
      <c r="E332" s="25" t="s">
        <v>1307</v>
      </c>
      <c r="F332" s="25" t="s">
        <v>21</v>
      </c>
      <c r="G332" s="25" t="s">
        <v>167</v>
      </c>
      <c r="H332" s="25" t="s">
        <v>95</v>
      </c>
      <c r="I332" s="25" t="s">
        <v>60</v>
      </c>
      <c r="J332" s="27">
        <v>84900</v>
      </c>
      <c r="K332" s="27"/>
      <c r="L332" s="40"/>
      <c r="M332" s="25"/>
      <c r="N332" s="11"/>
      <c r="O332" s="25"/>
      <c r="P332" s="25"/>
      <c r="Q332" s="162"/>
      <c r="R332" s="25"/>
      <c r="S332" s="24"/>
    </row>
    <row r="333" spans="2:19" x14ac:dyDescent="0.25">
      <c r="B333" s="25" t="s">
        <v>1282</v>
      </c>
      <c r="C333" s="24" t="s">
        <v>1306</v>
      </c>
      <c r="D333" s="10" t="s">
        <v>254</v>
      </c>
      <c r="E333" s="10" t="s">
        <v>109</v>
      </c>
      <c r="F333" s="10" t="s">
        <v>21</v>
      </c>
      <c r="G333" s="10" t="s">
        <v>167</v>
      </c>
      <c r="H333" s="10" t="s">
        <v>95</v>
      </c>
      <c r="I333" s="10" t="s">
        <v>60</v>
      </c>
      <c r="J333" s="26">
        <v>45900</v>
      </c>
      <c r="K333" s="26"/>
      <c r="L333" s="42">
        <v>1037658368</v>
      </c>
      <c r="M333" s="10">
        <v>3052464191</v>
      </c>
      <c r="N333" s="2" t="s">
        <v>1311</v>
      </c>
      <c r="O333" s="10" t="s">
        <v>546</v>
      </c>
      <c r="P333" s="45" t="s">
        <v>547</v>
      </c>
      <c r="Q333" s="165"/>
      <c r="R333" s="10"/>
      <c r="S333" s="24"/>
    </row>
    <row r="334" spans="2:19" x14ac:dyDescent="0.25">
      <c r="B334" s="25" t="s">
        <v>1283</v>
      </c>
      <c r="C334" s="24" t="s">
        <v>1306</v>
      </c>
      <c r="D334" s="10" t="s">
        <v>63</v>
      </c>
      <c r="E334" s="10" t="s">
        <v>650</v>
      </c>
      <c r="F334" s="10" t="s">
        <v>21</v>
      </c>
      <c r="G334" s="10" t="s">
        <v>167</v>
      </c>
      <c r="H334" s="10" t="s">
        <v>53</v>
      </c>
      <c r="I334" s="10" t="s">
        <v>172</v>
      </c>
      <c r="J334" s="26">
        <v>35900</v>
      </c>
      <c r="K334" s="26"/>
      <c r="L334" s="42"/>
      <c r="M334" s="10"/>
      <c r="N334" s="2"/>
      <c r="O334" s="10"/>
      <c r="P334" s="10"/>
      <c r="Q334" s="159"/>
      <c r="R334" s="10"/>
      <c r="S334" s="24"/>
    </row>
    <row r="335" spans="2:19" x14ac:dyDescent="0.25">
      <c r="B335" s="25" t="s">
        <v>1284</v>
      </c>
      <c r="C335" s="24" t="s">
        <v>1306</v>
      </c>
      <c r="D335" s="10" t="s">
        <v>50</v>
      </c>
      <c r="E335" s="10" t="s">
        <v>1310</v>
      </c>
      <c r="F335" s="10" t="s">
        <v>21</v>
      </c>
      <c r="G335" s="10" t="s">
        <v>167</v>
      </c>
      <c r="H335" s="10" t="s">
        <v>53</v>
      </c>
      <c r="I335" s="10" t="s">
        <v>60</v>
      </c>
      <c r="J335" s="26">
        <v>200000</v>
      </c>
      <c r="K335" s="26"/>
      <c r="L335" s="42"/>
      <c r="M335" s="10"/>
      <c r="N335" s="2"/>
      <c r="O335" s="10"/>
      <c r="P335" s="10"/>
      <c r="Q335" s="159"/>
      <c r="R335" s="10"/>
      <c r="S335" s="24"/>
    </row>
    <row r="336" spans="2:19" x14ac:dyDescent="0.25">
      <c r="B336" s="25" t="s">
        <v>1285</v>
      </c>
      <c r="C336" s="24" t="s">
        <v>1306</v>
      </c>
      <c r="D336" s="10" t="s">
        <v>324</v>
      </c>
      <c r="E336" s="10" t="s">
        <v>1304</v>
      </c>
      <c r="F336" s="10" t="s">
        <v>21</v>
      </c>
      <c r="G336" s="10" t="s">
        <v>167</v>
      </c>
      <c r="H336" s="10" t="s">
        <v>53</v>
      </c>
      <c r="I336" s="10" t="s">
        <v>60</v>
      </c>
      <c r="J336" s="26">
        <v>35900</v>
      </c>
      <c r="K336" s="26"/>
      <c r="L336" s="42"/>
      <c r="M336" s="10"/>
      <c r="N336" s="2"/>
      <c r="O336" s="10"/>
      <c r="P336" s="10"/>
      <c r="Q336" s="159"/>
      <c r="R336" s="10"/>
      <c r="S336" s="24"/>
    </row>
    <row r="337" spans="2:19" x14ac:dyDescent="0.25">
      <c r="B337" s="25" t="s">
        <v>1286</v>
      </c>
      <c r="C337" s="24" t="s">
        <v>1306</v>
      </c>
      <c r="D337" s="10" t="s">
        <v>522</v>
      </c>
      <c r="E337" s="10" t="s">
        <v>104</v>
      </c>
      <c r="F337" s="10" t="s">
        <v>21</v>
      </c>
      <c r="G337" s="10" t="s">
        <v>167</v>
      </c>
      <c r="H337" s="10" t="s">
        <v>121</v>
      </c>
      <c r="I337" s="10" t="s">
        <v>172</v>
      </c>
      <c r="J337" s="26">
        <v>43000</v>
      </c>
      <c r="K337" s="26"/>
      <c r="L337" s="42"/>
      <c r="M337" s="10"/>
      <c r="N337" s="2"/>
      <c r="O337" s="10"/>
      <c r="P337" s="10"/>
      <c r="Q337" s="159"/>
      <c r="R337" s="10"/>
      <c r="S337" s="24"/>
    </row>
    <row r="338" spans="2:19" x14ac:dyDescent="0.25">
      <c r="B338" s="25" t="s">
        <v>1287</v>
      </c>
      <c r="C338" s="24" t="s">
        <v>1313</v>
      </c>
      <c r="D338" s="10" t="s">
        <v>1312</v>
      </c>
      <c r="E338" s="10" t="s">
        <v>1314</v>
      </c>
      <c r="F338" s="10" t="s">
        <v>21</v>
      </c>
      <c r="G338" s="10" t="s">
        <v>167</v>
      </c>
      <c r="H338" s="10" t="s">
        <v>53</v>
      </c>
      <c r="I338" s="10" t="s">
        <v>172</v>
      </c>
      <c r="J338" s="26">
        <v>42000</v>
      </c>
      <c r="K338" s="26" t="s">
        <v>1315</v>
      </c>
      <c r="L338" s="42"/>
      <c r="M338" s="10"/>
      <c r="N338" s="2"/>
      <c r="O338" s="10"/>
      <c r="P338" s="10"/>
      <c r="Q338" s="159"/>
      <c r="R338" s="10"/>
      <c r="S338" s="24"/>
    </row>
    <row r="339" spans="2:19" x14ac:dyDescent="0.25">
      <c r="B339" s="25" t="s">
        <v>1288</v>
      </c>
      <c r="C339" s="24" t="s">
        <v>1313</v>
      </c>
      <c r="D339" s="10" t="s">
        <v>47</v>
      </c>
      <c r="E339" s="10" t="s">
        <v>1319</v>
      </c>
      <c r="F339" s="10" t="s">
        <v>21</v>
      </c>
      <c r="G339" s="10" t="s">
        <v>167</v>
      </c>
      <c r="H339" s="10" t="s">
        <v>121</v>
      </c>
      <c r="I339" s="10" t="s">
        <v>60</v>
      </c>
      <c r="J339" s="26">
        <f>82000+36000</f>
        <v>118000</v>
      </c>
      <c r="K339" s="26"/>
      <c r="L339" s="42"/>
      <c r="M339" s="10"/>
      <c r="N339" s="2"/>
      <c r="O339" s="10"/>
      <c r="P339" s="10"/>
      <c r="Q339" s="159"/>
      <c r="R339" s="10"/>
      <c r="S339" s="24"/>
    </row>
    <row r="340" spans="2:19" x14ac:dyDescent="0.25">
      <c r="B340" s="25" t="s">
        <v>1289</v>
      </c>
      <c r="C340" s="24" t="s">
        <v>1313</v>
      </c>
      <c r="D340" s="10" t="s">
        <v>1316</v>
      </c>
      <c r="E340" s="10" t="s">
        <v>394</v>
      </c>
      <c r="F340" s="10" t="s">
        <v>21</v>
      </c>
      <c r="G340" s="10" t="s">
        <v>167</v>
      </c>
      <c r="H340" s="10" t="s">
        <v>30</v>
      </c>
      <c r="I340" s="10" t="s">
        <v>60</v>
      </c>
      <c r="J340" s="26">
        <v>81800</v>
      </c>
      <c r="K340" s="26" t="s">
        <v>1378</v>
      </c>
      <c r="L340" s="42"/>
      <c r="M340" s="10">
        <v>3013756063</v>
      </c>
      <c r="N340" s="2" t="s">
        <v>1317</v>
      </c>
      <c r="O340" s="10" t="s">
        <v>517</v>
      </c>
      <c r="P340" s="10"/>
      <c r="Q340" s="159"/>
      <c r="R340" s="10"/>
      <c r="S340" s="24"/>
    </row>
    <row r="341" spans="2:19" x14ac:dyDescent="0.25">
      <c r="B341" s="25" t="s">
        <v>1290</v>
      </c>
      <c r="C341" s="24" t="s">
        <v>1313</v>
      </c>
      <c r="D341" s="10" t="s">
        <v>452</v>
      </c>
      <c r="E341" s="10" t="s">
        <v>1318</v>
      </c>
      <c r="F341" s="10" t="s">
        <v>21</v>
      </c>
      <c r="G341" s="10" t="s">
        <v>167</v>
      </c>
      <c r="H341" s="10" t="s">
        <v>126</v>
      </c>
      <c r="I341" s="10" t="s">
        <v>60</v>
      </c>
      <c r="J341" s="26">
        <v>23900</v>
      </c>
      <c r="K341" s="26"/>
      <c r="L341" s="42"/>
      <c r="M341" s="10"/>
      <c r="N341" s="2"/>
      <c r="O341" s="10"/>
      <c r="P341" s="10"/>
      <c r="Q341" s="159"/>
      <c r="R341" s="10"/>
      <c r="S341" s="24"/>
    </row>
    <row r="342" spans="2:19" x14ac:dyDescent="0.25">
      <c r="B342" s="25" t="s">
        <v>1291</v>
      </c>
      <c r="C342" s="24" t="s">
        <v>1313</v>
      </c>
      <c r="D342" s="10" t="s">
        <v>161</v>
      </c>
      <c r="E342" s="10" t="s">
        <v>1318</v>
      </c>
      <c r="F342" s="10" t="s">
        <v>21</v>
      </c>
      <c r="G342" s="10" t="s">
        <v>167</v>
      </c>
      <c r="H342" s="10" t="s">
        <v>95</v>
      </c>
      <c r="I342" s="10" t="s">
        <v>60</v>
      </c>
      <c r="J342" s="26">
        <v>29900</v>
      </c>
      <c r="K342" s="26"/>
      <c r="L342" s="42"/>
      <c r="M342" s="10"/>
      <c r="N342" s="2"/>
      <c r="O342" s="10"/>
      <c r="P342" s="10"/>
      <c r="Q342" s="159"/>
      <c r="R342" s="10"/>
      <c r="S342" s="24"/>
    </row>
    <row r="343" spans="2:19" x14ac:dyDescent="0.25">
      <c r="B343" s="25" t="s">
        <v>1292</v>
      </c>
      <c r="C343" s="24" t="s">
        <v>1313</v>
      </c>
      <c r="D343" s="10" t="s">
        <v>111</v>
      </c>
      <c r="E343" s="10" t="s">
        <v>1318</v>
      </c>
      <c r="F343" s="10" t="s">
        <v>21</v>
      </c>
      <c r="G343" s="10" t="s">
        <v>167</v>
      </c>
      <c r="H343" s="10" t="s">
        <v>95</v>
      </c>
      <c r="I343" s="10" t="s">
        <v>60</v>
      </c>
      <c r="J343" s="26">
        <v>23900</v>
      </c>
      <c r="K343" s="26"/>
      <c r="L343" s="42"/>
      <c r="M343" s="10"/>
      <c r="N343" s="2"/>
      <c r="O343" s="10"/>
      <c r="P343" s="10"/>
      <c r="Q343" s="159"/>
      <c r="R343" s="10"/>
      <c r="S343" s="24"/>
    </row>
    <row r="344" spans="2:19" x14ac:dyDescent="0.25">
      <c r="B344" s="25" t="s">
        <v>1293</v>
      </c>
      <c r="C344" s="24" t="s">
        <v>1313</v>
      </c>
      <c r="D344" s="10" t="s">
        <v>1320</v>
      </c>
      <c r="E344" s="10" t="s">
        <v>1318</v>
      </c>
      <c r="F344" s="10" t="s">
        <v>21</v>
      </c>
      <c r="G344" s="10" t="s">
        <v>167</v>
      </c>
      <c r="H344" s="10" t="s">
        <v>95</v>
      </c>
      <c r="I344" s="10" t="s">
        <v>71</v>
      </c>
      <c r="J344" s="26">
        <v>30000</v>
      </c>
      <c r="K344" s="26"/>
      <c r="L344" s="42"/>
      <c r="M344" s="10"/>
      <c r="N344" s="2"/>
      <c r="O344" s="10"/>
      <c r="P344" s="10"/>
      <c r="Q344" s="159"/>
      <c r="R344" s="10"/>
      <c r="S344" s="24"/>
    </row>
    <row r="345" spans="2:19" x14ac:dyDescent="0.25">
      <c r="B345" s="25" t="s">
        <v>1294</v>
      </c>
      <c r="C345" s="24" t="s">
        <v>1313</v>
      </c>
      <c r="D345" s="10" t="s">
        <v>283</v>
      </c>
      <c r="E345" s="10" t="s">
        <v>1321</v>
      </c>
      <c r="F345" s="10" t="s">
        <v>21</v>
      </c>
      <c r="G345" s="10" t="s">
        <v>167</v>
      </c>
      <c r="H345" s="10" t="s">
        <v>1322</v>
      </c>
      <c r="I345" s="10" t="s">
        <v>60</v>
      </c>
      <c r="J345" s="26">
        <v>53800</v>
      </c>
      <c r="K345" s="26"/>
      <c r="L345" s="42"/>
      <c r="M345" s="10"/>
      <c r="N345" s="2"/>
      <c r="O345" s="10"/>
      <c r="P345" s="10"/>
      <c r="Q345" s="159"/>
      <c r="R345" s="10"/>
      <c r="S345" s="24"/>
    </row>
    <row r="346" spans="2:19" x14ac:dyDescent="0.25">
      <c r="B346" s="25" t="s">
        <v>1295</v>
      </c>
      <c r="C346" s="24" t="s">
        <v>1313</v>
      </c>
      <c r="D346" s="10" t="s">
        <v>235</v>
      </c>
      <c r="E346" s="10" t="s">
        <v>1318</v>
      </c>
      <c r="F346" s="10" t="s">
        <v>21</v>
      </c>
      <c r="G346" s="10" t="s">
        <v>167</v>
      </c>
      <c r="H346" s="10" t="s">
        <v>53</v>
      </c>
      <c r="I346" s="10" t="s">
        <v>60</v>
      </c>
      <c r="J346" s="26">
        <v>23900</v>
      </c>
      <c r="K346" s="26"/>
      <c r="L346" s="42"/>
      <c r="M346" s="10"/>
      <c r="N346" s="2"/>
      <c r="O346" s="10"/>
      <c r="P346" s="10"/>
      <c r="Q346" s="159"/>
      <c r="R346" s="10"/>
      <c r="S346" s="24"/>
    </row>
    <row r="347" spans="2:19" x14ac:dyDescent="0.25">
      <c r="B347" s="25" t="s">
        <v>1296</v>
      </c>
      <c r="C347" s="24" t="s">
        <v>1323</v>
      </c>
      <c r="D347" s="10" t="s">
        <v>199</v>
      </c>
      <c r="E347" s="10" t="s">
        <v>1318</v>
      </c>
      <c r="F347" s="10" t="s">
        <v>21</v>
      </c>
      <c r="G347" s="10" t="s">
        <v>167</v>
      </c>
      <c r="H347" s="10" t="s">
        <v>126</v>
      </c>
      <c r="I347" s="10" t="s">
        <v>60</v>
      </c>
      <c r="J347" s="26">
        <v>29900</v>
      </c>
      <c r="K347" s="26"/>
      <c r="L347" s="33">
        <v>1044509084</v>
      </c>
      <c r="M347" s="33">
        <v>3104311147</v>
      </c>
      <c r="N347" s="120" t="s">
        <v>633</v>
      </c>
      <c r="O347" s="33" t="s">
        <v>517</v>
      </c>
      <c r="P347" s="86" t="s">
        <v>634</v>
      </c>
      <c r="Q347" s="169"/>
      <c r="R347" s="10"/>
      <c r="S347" s="24"/>
    </row>
    <row r="348" spans="2:19" x14ac:dyDescent="0.25">
      <c r="B348" s="25" t="s">
        <v>1297</v>
      </c>
      <c r="C348" s="24" t="s">
        <v>1323</v>
      </c>
      <c r="D348" s="10" t="s">
        <v>636</v>
      </c>
      <c r="E348" s="10" t="s">
        <v>1304</v>
      </c>
      <c r="F348" s="10" t="s">
        <v>21</v>
      </c>
      <c r="G348" s="10" t="s">
        <v>167</v>
      </c>
      <c r="H348" s="10" t="s">
        <v>53</v>
      </c>
      <c r="I348" s="10" t="s">
        <v>60</v>
      </c>
      <c r="J348" s="26">
        <v>42000</v>
      </c>
      <c r="K348" s="26"/>
      <c r="L348" s="42"/>
      <c r="M348" s="10"/>
      <c r="N348" s="2"/>
      <c r="O348" s="10"/>
      <c r="P348" s="10"/>
      <c r="Q348" s="159"/>
      <c r="R348" s="10"/>
      <c r="S348" s="24"/>
    </row>
    <row r="349" spans="2:19" x14ac:dyDescent="0.25">
      <c r="B349" s="25" t="s">
        <v>1326</v>
      </c>
      <c r="C349" s="24" t="s">
        <v>1323</v>
      </c>
      <c r="D349" s="10" t="s">
        <v>89</v>
      </c>
      <c r="E349" s="10" t="s">
        <v>1324</v>
      </c>
      <c r="F349" s="10" t="s">
        <v>21</v>
      </c>
      <c r="G349" s="10" t="s">
        <v>167</v>
      </c>
      <c r="H349" s="10" t="s">
        <v>121</v>
      </c>
      <c r="I349" s="10" t="s">
        <v>60</v>
      </c>
      <c r="J349" s="26">
        <v>61800</v>
      </c>
      <c r="K349" s="26"/>
      <c r="L349" s="42"/>
      <c r="M349" s="10"/>
      <c r="N349" s="2"/>
      <c r="O349" s="10"/>
      <c r="P349" s="10"/>
      <c r="Q349" s="159"/>
      <c r="R349" s="10"/>
      <c r="S349" s="24"/>
    </row>
    <row r="350" spans="2:19" x14ac:dyDescent="0.25">
      <c r="B350" s="10" t="s">
        <v>1327</v>
      </c>
      <c r="C350" s="24" t="s">
        <v>1323</v>
      </c>
      <c r="D350" s="10"/>
      <c r="E350" s="10"/>
      <c r="F350" s="10"/>
      <c r="G350" s="10" t="s">
        <v>167</v>
      </c>
      <c r="H350" s="10"/>
      <c r="I350" s="10"/>
      <c r="J350" s="26"/>
      <c r="K350" s="26"/>
      <c r="L350" s="42"/>
      <c r="M350" s="10"/>
      <c r="N350" s="2"/>
      <c r="O350" s="10"/>
      <c r="P350" s="10"/>
      <c r="Q350" s="159"/>
      <c r="R350" s="10"/>
      <c r="S350" s="24"/>
    </row>
    <row r="351" spans="2:19" x14ac:dyDescent="0.25">
      <c r="B351" s="25" t="s">
        <v>1298</v>
      </c>
      <c r="C351" s="24" t="s">
        <v>1323</v>
      </c>
      <c r="D351" s="10" t="s">
        <v>668</v>
      </c>
      <c r="E351" s="10" t="s">
        <v>1318</v>
      </c>
      <c r="F351" s="10" t="s">
        <v>21</v>
      </c>
      <c r="G351" s="10" t="s">
        <v>167</v>
      </c>
      <c r="H351" s="10" t="s">
        <v>121</v>
      </c>
      <c r="I351" s="10" t="s">
        <v>60</v>
      </c>
      <c r="J351" s="26">
        <v>29900</v>
      </c>
      <c r="K351" s="26"/>
      <c r="L351" s="10">
        <v>1152464982</v>
      </c>
      <c r="M351" s="10">
        <v>3012739391</v>
      </c>
      <c r="N351" s="2" t="s">
        <v>1328</v>
      </c>
      <c r="O351" s="10" t="s">
        <v>517</v>
      </c>
      <c r="P351" s="87" t="s">
        <v>670</v>
      </c>
      <c r="Q351" s="168"/>
      <c r="R351" s="10"/>
      <c r="S351" s="24"/>
    </row>
    <row r="352" spans="2:19" x14ac:dyDescent="0.25">
      <c r="B352" s="25" t="s">
        <v>1299</v>
      </c>
      <c r="C352" s="24" t="s">
        <v>1325</v>
      </c>
      <c r="D352" s="10" t="s">
        <v>300</v>
      </c>
      <c r="E352" s="10" t="s">
        <v>1321</v>
      </c>
      <c r="F352" s="10" t="s">
        <v>21</v>
      </c>
      <c r="G352" s="10" t="s">
        <v>167</v>
      </c>
      <c r="H352" s="10" t="s">
        <v>95</v>
      </c>
      <c r="I352" s="10" t="s">
        <v>60</v>
      </c>
      <c r="J352" s="26">
        <v>46000</v>
      </c>
      <c r="K352" s="26"/>
      <c r="L352" s="42"/>
      <c r="M352" s="10"/>
      <c r="N352" s="2"/>
      <c r="O352" s="10"/>
      <c r="P352" s="10"/>
      <c r="Q352" s="159"/>
      <c r="R352" s="10"/>
      <c r="S352" s="24"/>
    </row>
    <row r="353" spans="1:19" x14ac:dyDescent="0.25">
      <c r="B353" s="25" t="s">
        <v>1300</v>
      </c>
      <c r="C353" s="24" t="s">
        <v>1325</v>
      </c>
      <c r="D353" s="10" t="s">
        <v>341</v>
      </c>
      <c r="E353" s="10" t="s">
        <v>1324</v>
      </c>
      <c r="F353" s="10" t="s">
        <v>21</v>
      </c>
      <c r="G353" s="10" t="s">
        <v>167</v>
      </c>
      <c r="H353" s="10" t="s">
        <v>126</v>
      </c>
      <c r="I353" s="10" t="s">
        <v>24</v>
      </c>
      <c r="J353" s="26">
        <v>45900</v>
      </c>
      <c r="K353" s="26"/>
      <c r="L353" s="42"/>
      <c r="M353" s="10"/>
      <c r="N353" s="2"/>
      <c r="O353" s="10"/>
      <c r="P353" s="10"/>
      <c r="Q353" s="159"/>
      <c r="R353" s="10"/>
      <c r="S353" s="24"/>
    </row>
    <row r="354" spans="1:19" x14ac:dyDescent="0.25">
      <c r="B354" s="25" t="s">
        <v>1301</v>
      </c>
      <c r="C354" s="24" t="s">
        <v>1325</v>
      </c>
      <c r="D354" s="10" t="s">
        <v>260</v>
      </c>
      <c r="E354" s="10" t="s">
        <v>1304</v>
      </c>
      <c r="F354" s="10" t="s">
        <v>21</v>
      </c>
      <c r="G354" s="10" t="s">
        <v>167</v>
      </c>
      <c r="H354" s="10" t="s">
        <v>126</v>
      </c>
      <c r="I354" s="10" t="s">
        <v>60</v>
      </c>
      <c r="J354" s="26">
        <v>42000</v>
      </c>
      <c r="K354" s="26"/>
      <c r="L354" s="42"/>
      <c r="M354" s="10"/>
      <c r="N354" s="2"/>
      <c r="O354" s="10"/>
      <c r="P354" s="10"/>
      <c r="Q354" s="159"/>
      <c r="R354" s="10"/>
      <c r="S354" s="24"/>
    </row>
    <row r="355" spans="1:19" x14ac:dyDescent="0.25">
      <c r="A355" s="4" t="s">
        <v>410</v>
      </c>
      <c r="B355" s="25" t="s">
        <v>1302</v>
      </c>
      <c r="C355" s="24" t="s">
        <v>1356</v>
      </c>
      <c r="D355" s="10" t="s">
        <v>1357</v>
      </c>
      <c r="E355" s="10" t="s">
        <v>1304</v>
      </c>
      <c r="F355" s="10" t="s">
        <v>21</v>
      </c>
      <c r="G355" s="10" t="s">
        <v>167</v>
      </c>
      <c r="H355" s="10" t="s">
        <v>95</v>
      </c>
      <c r="I355" s="10" t="s">
        <v>60</v>
      </c>
      <c r="J355" s="26">
        <v>41900</v>
      </c>
      <c r="K355" s="26"/>
      <c r="L355" s="42"/>
      <c r="M355" s="10"/>
      <c r="N355" s="2"/>
      <c r="O355" s="10"/>
      <c r="P355" s="10"/>
      <c r="Q355" s="159"/>
      <c r="R355" s="10"/>
      <c r="S355" s="9"/>
    </row>
    <row r="356" spans="1:19" x14ac:dyDescent="0.25">
      <c r="B356" s="25" t="s">
        <v>1331</v>
      </c>
      <c r="C356" s="24" t="s">
        <v>1362</v>
      </c>
      <c r="D356" s="10" t="s">
        <v>291</v>
      </c>
      <c r="E356" s="10" t="s">
        <v>650</v>
      </c>
      <c r="F356" s="10" t="s">
        <v>21</v>
      </c>
      <c r="G356" s="10" t="s">
        <v>167</v>
      </c>
      <c r="H356" s="10" t="s">
        <v>121</v>
      </c>
      <c r="I356" s="10" t="s">
        <v>60</v>
      </c>
      <c r="J356" s="26">
        <v>35900</v>
      </c>
      <c r="K356" s="26"/>
      <c r="L356" s="42"/>
      <c r="M356" s="10"/>
      <c r="N356" s="2"/>
      <c r="O356" s="10"/>
      <c r="P356" s="10"/>
      <c r="Q356" s="159"/>
      <c r="R356" s="10"/>
      <c r="S356" s="24"/>
    </row>
    <row r="357" spans="1:19" x14ac:dyDescent="0.25">
      <c r="B357" s="25" t="s">
        <v>1332</v>
      </c>
      <c r="C357" s="24" t="s">
        <v>1362</v>
      </c>
      <c r="D357" s="10" t="s">
        <v>717</v>
      </c>
      <c r="E357" s="10" t="s">
        <v>594</v>
      </c>
      <c r="F357" s="10" t="s">
        <v>21</v>
      </c>
      <c r="G357" s="10" t="s">
        <v>167</v>
      </c>
      <c r="H357" s="10" t="s">
        <v>121</v>
      </c>
      <c r="I357" s="10" t="s">
        <v>60</v>
      </c>
      <c r="J357" s="26">
        <v>24000</v>
      </c>
      <c r="K357" s="26"/>
      <c r="L357" s="42"/>
      <c r="M357" s="10"/>
      <c r="N357" s="2"/>
      <c r="O357" s="10"/>
      <c r="P357" s="10"/>
      <c r="Q357" s="159"/>
      <c r="R357" s="10"/>
      <c r="S357" s="24"/>
    </row>
    <row r="358" spans="1:19" x14ac:dyDescent="0.25">
      <c r="B358" s="25" t="s">
        <v>1333</v>
      </c>
      <c r="C358" s="24" t="s">
        <v>1362</v>
      </c>
      <c r="D358" s="10" t="s">
        <v>1312</v>
      </c>
      <c r="E358" s="10" t="s">
        <v>1358</v>
      </c>
      <c r="F358" s="10" t="s">
        <v>21</v>
      </c>
      <c r="G358" s="10" t="s">
        <v>167</v>
      </c>
      <c r="H358" s="10" t="s">
        <v>53</v>
      </c>
      <c r="I358" s="10" t="s">
        <v>172</v>
      </c>
      <c r="J358" s="26">
        <v>21000</v>
      </c>
      <c r="K358" s="26"/>
      <c r="L358" s="42"/>
      <c r="M358" s="10"/>
      <c r="N358" s="2"/>
      <c r="O358" s="10"/>
      <c r="P358" s="10"/>
      <c r="Q358" s="159"/>
      <c r="R358" s="10"/>
      <c r="S358" s="24"/>
    </row>
    <row r="359" spans="1:19" x14ac:dyDescent="0.25">
      <c r="B359" s="25" t="s">
        <v>1334</v>
      </c>
      <c r="C359" s="24" t="s">
        <v>1362</v>
      </c>
      <c r="D359" s="10" t="s">
        <v>1360</v>
      </c>
      <c r="E359" s="10" t="s">
        <v>68</v>
      </c>
      <c r="F359" s="10" t="s">
        <v>21</v>
      </c>
      <c r="G359" s="10" t="s">
        <v>622</v>
      </c>
      <c r="H359" s="10"/>
      <c r="I359" s="10"/>
      <c r="J359" s="26"/>
      <c r="K359" s="26"/>
      <c r="L359" s="42"/>
      <c r="M359" s="10"/>
      <c r="N359" s="2"/>
      <c r="O359" s="10"/>
      <c r="P359" s="10"/>
      <c r="Q359" s="159"/>
      <c r="R359" s="10"/>
      <c r="S359" s="24"/>
    </row>
    <row r="360" spans="1:19" x14ac:dyDescent="0.25">
      <c r="B360" s="25" t="s">
        <v>1335</v>
      </c>
      <c r="C360" s="24" t="s">
        <v>1369</v>
      </c>
      <c r="D360" s="10" t="s">
        <v>1363</v>
      </c>
      <c r="E360" s="10" t="s">
        <v>607</v>
      </c>
      <c r="F360" s="10" t="s">
        <v>21</v>
      </c>
      <c r="G360" s="10" t="s">
        <v>167</v>
      </c>
      <c r="H360" s="10" t="s">
        <v>350</v>
      </c>
      <c r="I360" s="10" t="s">
        <v>298</v>
      </c>
      <c r="J360" s="26">
        <v>55900</v>
      </c>
      <c r="K360" s="26"/>
      <c r="L360" s="42"/>
      <c r="M360" s="10">
        <v>3219828139</v>
      </c>
      <c r="N360" s="2" t="s">
        <v>1364</v>
      </c>
      <c r="O360" s="10" t="s">
        <v>517</v>
      </c>
      <c r="P360" s="45" t="s">
        <v>1365</v>
      </c>
      <c r="Q360" s="165"/>
      <c r="R360" s="10"/>
      <c r="S360" s="24" t="s">
        <v>543</v>
      </c>
    </row>
    <row r="361" spans="1:19" x14ac:dyDescent="0.25">
      <c r="B361" s="25" t="s">
        <v>1336</v>
      </c>
      <c r="C361" s="24" t="s">
        <v>1369</v>
      </c>
      <c r="D361" s="10" t="s">
        <v>420</v>
      </c>
      <c r="E361" s="10" t="s">
        <v>703</v>
      </c>
      <c r="F361" s="10" t="s">
        <v>21</v>
      </c>
      <c r="G361" s="10" t="s">
        <v>622</v>
      </c>
      <c r="H361" s="10"/>
      <c r="I361" s="10"/>
      <c r="J361" s="26"/>
      <c r="K361" s="26"/>
      <c r="L361" s="42"/>
      <c r="M361" s="10"/>
      <c r="N361" s="2"/>
      <c r="O361" s="10"/>
      <c r="P361" s="10"/>
      <c r="Q361" s="159"/>
      <c r="R361" s="10"/>
      <c r="S361" s="24"/>
    </row>
    <row r="362" spans="1:19" x14ac:dyDescent="0.25">
      <c r="B362" s="25" t="s">
        <v>1367</v>
      </c>
      <c r="C362" s="9" t="s">
        <v>1368</v>
      </c>
      <c r="D362" s="25" t="s">
        <v>505</v>
      </c>
      <c r="E362" s="25" t="s">
        <v>1304</v>
      </c>
      <c r="F362" s="25" t="s">
        <v>21</v>
      </c>
      <c r="G362" s="25" t="s">
        <v>167</v>
      </c>
      <c r="H362" s="25" t="s">
        <v>121</v>
      </c>
      <c r="I362" s="25" t="s">
        <v>60</v>
      </c>
      <c r="J362" s="27">
        <v>23900</v>
      </c>
      <c r="K362" s="27"/>
      <c r="L362" s="40"/>
      <c r="M362" s="25"/>
      <c r="N362" s="11"/>
      <c r="O362" s="25"/>
      <c r="P362" s="25"/>
      <c r="Q362" s="162"/>
      <c r="R362" s="25"/>
      <c r="S362" s="9"/>
    </row>
    <row r="363" spans="1:19" x14ac:dyDescent="0.25">
      <c r="B363" s="25" t="s">
        <v>1371</v>
      </c>
      <c r="C363" s="9" t="s">
        <v>1372</v>
      </c>
      <c r="D363" s="25" t="s">
        <v>1373</v>
      </c>
      <c r="E363" s="25" t="s">
        <v>1374</v>
      </c>
      <c r="F363" s="25" t="s">
        <v>21</v>
      </c>
      <c r="G363" s="25" t="s">
        <v>167</v>
      </c>
      <c r="H363" s="25" t="s">
        <v>121</v>
      </c>
      <c r="I363" s="25" t="s">
        <v>60</v>
      </c>
      <c r="J363" s="27">
        <v>309800</v>
      </c>
      <c r="K363" s="27" t="s">
        <v>1377</v>
      </c>
      <c r="L363" s="40"/>
      <c r="M363" s="25"/>
      <c r="N363" s="11"/>
      <c r="O363" s="25"/>
      <c r="P363" s="25"/>
      <c r="Q363" s="162"/>
      <c r="R363" s="25"/>
      <c r="S363" s="9"/>
    </row>
    <row r="364" spans="1:19" x14ac:dyDescent="0.25">
      <c r="B364" s="25" t="s">
        <v>1376</v>
      </c>
      <c r="C364" s="9" t="s">
        <v>1372</v>
      </c>
      <c r="D364" s="25" t="s">
        <v>262</v>
      </c>
      <c r="E364" s="25" t="s">
        <v>594</v>
      </c>
      <c r="F364" s="25" t="s">
        <v>21</v>
      </c>
      <c r="G364" s="25" t="s">
        <v>167</v>
      </c>
      <c r="H364" s="25" t="s">
        <v>148</v>
      </c>
      <c r="I364" s="25" t="s">
        <v>60</v>
      </c>
      <c r="J364" s="27">
        <v>32000</v>
      </c>
      <c r="K364" s="27"/>
      <c r="L364" s="40"/>
      <c r="M364" s="25"/>
      <c r="N364" s="11"/>
      <c r="O364" s="25"/>
      <c r="P364" s="25"/>
      <c r="Q364" s="162"/>
      <c r="R364" s="25"/>
      <c r="S364" s="9"/>
    </row>
    <row r="365" spans="1:19" x14ac:dyDescent="0.25">
      <c r="B365" s="25" t="s">
        <v>1379</v>
      </c>
      <c r="C365" s="9" t="s">
        <v>1380</v>
      </c>
      <c r="D365" s="25" t="s">
        <v>19</v>
      </c>
      <c r="E365" s="25" t="s">
        <v>1381</v>
      </c>
      <c r="F365" s="25" t="s">
        <v>21</v>
      </c>
      <c r="G365" s="25" t="s">
        <v>167</v>
      </c>
      <c r="H365" s="25" t="s">
        <v>53</v>
      </c>
      <c r="I365" s="92" t="s">
        <v>60</v>
      </c>
      <c r="J365" s="27">
        <v>150000</v>
      </c>
      <c r="K365" s="27" t="s">
        <v>1511</v>
      </c>
      <c r="L365" s="40"/>
      <c r="M365" s="25"/>
      <c r="N365" s="11"/>
      <c r="O365" s="25"/>
      <c r="P365" s="25"/>
      <c r="Q365" s="162"/>
      <c r="R365" s="25"/>
      <c r="S365" s="9"/>
    </row>
    <row r="366" spans="1:19" x14ac:dyDescent="0.25">
      <c r="B366" s="25" t="s">
        <v>1383</v>
      </c>
      <c r="C366" s="24" t="s">
        <v>1354</v>
      </c>
      <c r="D366" s="10" t="s">
        <v>269</v>
      </c>
      <c r="E366" s="10" t="s">
        <v>1392</v>
      </c>
      <c r="F366" s="10" t="s">
        <v>21</v>
      </c>
      <c r="G366" s="10" t="s">
        <v>167</v>
      </c>
      <c r="H366" s="10" t="s">
        <v>1115</v>
      </c>
      <c r="I366" s="93" t="s">
        <v>24</v>
      </c>
      <c r="J366" s="26">
        <v>84900</v>
      </c>
      <c r="K366" s="26"/>
      <c r="L366" s="42"/>
      <c r="M366" s="10"/>
      <c r="N366" s="2"/>
      <c r="O366" s="10"/>
      <c r="P366" s="10"/>
      <c r="Q366" s="159"/>
      <c r="R366" s="10"/>
      <c r="S366" s="24"/>
    </row>
    <row r="367" spans="1:19" x14ac:dyDescent="0.25">
      <c r="B367" s="25" t="s">
        <v>1384</v>
      </c>
      <c r="C367" s="24" t="s">
        <v>1395</v>
      </c>
      <c r="D367" s="10" t="s">
        <v>1396</v>
      </c>
      <c r="E367" s="10" t="s">
        <v>607</v>
      </c>
      <c r="F367" s="10" t="s">
        <v>21</v>
      </c>
      <c r="G367" s="10" t="s">
        <v>22</v>
      </c>
      <c r="H367" s="10" t="s">
        <v>30</v>
      </c>
      <c r="I367" s="93" t="s">
        <v>298</v>
      </c>
      <c r="J367" s="26">
        <v>55900</v>
      </c>
      <c r="K367" s="26" t="s">
        <v>1399</v>
      </c>
      <c r="L367" s="42" t="s">
        <v>1400</v>
      </c>
      <c r="M367" s="10">
        <v>3043822910</v>
      </c>
      <c r="N367" s="2" t="s">
        <v>1397</v>
      </c>
      <c r="O367" s="10" t="s">
        <v>517</v>
      </c>
      <c r="P367" s="45" t="s">
        <v>1398</v>
      </c>
      <c r="Q367" s="165"/>
      <c r="R367" s="10"/>
      <c r="S367" s="24" t="s">
        <v>543</v>
      </c>
    </row>
    <row r="368" spans="1:19" x14ac:dyDescent="0.25">
      <c r="B368" s="25" t="s">
        <v>1385</v>
      </c>
      <c r="C368" s="24">
        <v>44958</v>
      </c>
      <c r="D368" s="10" t="s">
        <v>168</v>
      </c>
      <c r="E368" s="10" t="s">
        <v>526</v>
      </c>
      <c r="F368" s="10" t="s">
        <v>21</v>
      </c>
      <c r="G368" s="10" t="s">
        <v>167</v>
      </c>
      <c r="H368" s="10" t="s">
        <v>53</v>
      </c>
      <c r="I368" s="93" t="s">
        <v>60</v>
      </c>
      <c r="J368" s="26">
        <v>25000</v>
      </c>
      <c r="K368" s="26"/>
      <c r="L368" s="42"/>
      <c r="M368" s="10"/>
      <c r="N368" s="2"/>
      <c r="O368" s="10"/>
      <c r="P368" s="10"/>
      <c r="Q368" s="159"/>
      <c r="R368" s="10"/>
      <c r="S368" s="24"/>
    </row>
    <row r="369" spans="2:20" x14ac:dyDescent="0.25">
      <c r="B369" s="25" t="s">
        <v>1386</v>
      </c>
      <c r="C369" s="24">
        <v>44958</v>
      </c>
      <c r="D369" s="10" t="s">
        <v>97</v>
      </c>
      <c r="E369" s="10" t="s">
        <v>1402</v>
      </c>
      <c r="F369" s="10" t="s">
        <v>21</v>
      </c>
      <c r="G369" s="10" t="s">
        <v>167</v>
      </c>
      <c r="H369" s="10" t="s">
        <v>1115</v>
      </c>
      <c r="I369" s="93" t="s">
        <v>71</v>
      </c>
      <c r="J369" s="26">
        <v>74000</v>
      </c>
      <c r="K369" s="26"/>
      <c r="L369" s="42"/>
      <c r="M369" s="10"/>
      <c r="N369" s="2"/>
      <c r="O369" s="10"/>
      <c r="P369" s="10"/>
      <c r="Q369" s="159"/>
      <c r="R369" s="10"/>
      <c r="S369" s="24"/>
    </row>
    <row r="370" spans="2:20" x14ac:dyDescent="0.25">
      <c r="B370" s="25" t="s">
        <v>1387</v>
      </c>
      <c r="C370" s="24">
        <v>44958</v>
      </c>
      <c r="D370" s="10" t="s">
        <v>97</v>
      </c>
      <c r="E370" s="10" t="s">
        <v>1403</v>
      </c>
      <c r="F370" s="10" t="s">
        <v>21</v>
      </c>
      <c r="G370" s="10" t="s">
        <v>167</v>
      </c>
      <c r="H370" s="10" t="s">
        <v>126</v>
      </c>
      <c r="I370" s="93" t="s">
        <v>71</v>
      </c>
      <c r="J370" s="26">
        <v>77000</v>
      </c>
      <c r="K370" s="26"/>
      <c r="L370" s="42"/>
      <c r="M370" s="10"/>
      <c r="N370" s="2"/>
      <c r="O370" s="10"/>
      <c r="P370" s="10"/>
      <c r="Q370" s="159"/>
      <c r="R370" s="10"/>
      <c r="S370" s="24"/>
    </row>
    <row r="371" spans="2:20" x14ac:dyDescent="0.25">
      <c r="B371" s="25" t="s">
        <v>1388</v>
      </c>
      <c r="C371" s="24">
        <v>44959</v>
      </c>
      <c r="D371" s="10" t="s">
        <v>1406</v>
      </c>
      <c r="E371" s="10" t="s">
        <v>1404</v>
      </c>
      <c r="F371" s="10" t="s">
        <v>21</v>
      </c>
      <c r="G371" s="10" t="s">
        <v>167</v>
      </c>
      <c r="H371" s="10" t="s">
        <v>126</v>
      </c>
      <c r="I371" s="93" t="s">
        <v>60</v>
      </c>
      <c r="J371" s="26">
        <v>80700</v>
      </c>
      <c r="K371" s="26"/>
      <c r="L371" s="42"/>
      <c r="M371" s="10"/>
      <c r="N371" s="2"/>
      <c r="O371" s="10"/>
      <c r="P371" s="10"/>
      <c r="Q371" s="159"/>
      <c r="R371" s="10"/>
      <c r="S371" s="24"/>
    </row>
    <row r="372" spans="2:20" x14ac:dyDescent="0.25">
      <c r="B372" s="25" t="s">
        <v>1389</v>
      </c>
      <c r="C372" s="24">
        <v>44959</v>
      </c>
      <c r="D372" s="10" t="s">
        <v>587</v>
      </c>
      <c r="E372" s="10" t="s">
        <v>102</v>
      </c>
      <c r="F372" s="10" t="s">
        <v>21</v>
      </c>
      <c r="G372" s="10" t="s">
        <v>167</v>
      </c>
      <c r="H372" s="10" t="s">
        <v>53</v>
      </c>
      <c r="I372" s="93" t="s">
        <v>60</v>
      </c>
      <c r="J372" s="26">
        <v>25000</v>
      </c>
      <c r="K372" s="26"/>
      <c r="L372" s="42"/>
      <c r="M372" s="10"/>
      <c r="N372" s="2"/>
      <c r="O372" s="10"/>
      <c r="P372" s="10"/>
      <c r="Q372" s="159"/>
      <c r="R372" s="10"/>
      <c r="S372" s="24"/>
    </row>
    <row r="373" spans="2:20" x14ac:dyDescent="0.25">
      <c r="B373" s="25" t="s">
        <v>1390</v>
      </c>
      <c r="C373" s="24">
        <v>44959</v>
      </c>
      <c r="D373" s="10" t="s">
        <v>1407</v>
      </c>
      <c r="E373" s="10" t="s">
        <v>102</v>
      </c>
      <c r="F373" s="10" t="s">
        <v>1405</v>
      </c>
      <c r="G373" s="10" t="s">
        <v>167</v>
      </c>
      <c r="H373" s="10" t="s">
        <v>53</v>
      </c>
      <c r="I373" s="93"/>
      <c r="J373" s="26"/>
      <c r="K373" s="26"/>
      <c r="L373" s="42"/>
      <c r="M373" s="10"/>
      <c r="N373" s="2"/>
      <c r="O373" s="10"/>
      <c r="P373" s="10"/>
      <c r="Q373" s="159"/>
      <c r="R373" s="10"/>
      <c r="S373" s="24"/>
    </row>
    <row r="374" spans="2:20" x14ac:dyDescent="0.25">
      <c r="B374" s="25" t="s">
        <v>1391</v>
      </c>
      <c r="C374" s="24">
        <v>44959</v>
      </c>
      <c r="D374" s="10" t="s">
        <v>324</v>
      </c>
      <c r="E374" s="10" t="s">
        <v>1304</v>
      </c>
      <c r="F374" s="10" t="s">
        <v>21</v>
      </c>
      <c r="G374" s="10" t="s">
        <v>167</v>
      </c>
      <c r="H374" s="10" t="s">
        <v>53</v>
      </c>
      <c r="I374" s="93" t="s">
        <v>60</v>
      </c>
      <c r="J374" s="26">
        <v>35900</v>
      </c>
      <c r="K374" s="26"/>
      <c r="L374" s="42"/>
      <c r="M374" s="10"/>
      <c r="N374" s="2"/>
      <c r="O374" s="10"/>
      <c r="P374" s="10"/>
      <c r="Q374" s="159"/>
      <c r="R374" s="10"/>
      <c r="S374" s="24"/>
    </row>
    <row r="375" spans="2:20" x14ac:dyDescent="0.25">
      <c r="B375" s="25" t="s">
        <v>1408</v>
      </c>
      <c r="C375" s="9">
        <v>44959</v>
      </c>
      <c r="D375" s="25" t="s">
        <v>643</v>
      </c>
      <c r="E375" s="25" t="s">
        <v>394</v>
      </c>
      <c r="F375" s="25" t="s">
        <v>21</v>
      </c>
      <c r="G375" s="25" t="s">
        <v>167</v>
      </c>
      <c r="H375" s="25" t="s">
        <v>1409</v>
      </c>
      <c r="I375" s="25" t="s">
        <v>60</v>
      </c>
      <c r="J375" s="27">
        <v>81800</v>
      </c>
      <c r="K375" s="27"/>
      <c r="L375" s="40">
        <v>1152445893</v>
      </c>
      <c r="M375" s="25">
        <v>3003553640</v>
      </c>
      <c r="N375" s="11" t="s">
        <v>1410</v>
      </c>
      <c r="O375" s="25" t="s">
        <v>517</v>
      </c>
      <c r="P375" s="34" t="s">
        <v>1411</v>
      </c>
      <c r="Q375" s="163"/>
      <c r="R375" s="25"/>
      <c r="S375" s="9"/>
    </row>
    <row r="376" spans="2:20" x14ac:dyDescent="0.25">
      <c r="B376" s="25" t="s">
        <v>1412</v>
      </c>
      <c r="C376" s="9">
        <v>44960</v>
      </c>
      <c r="D376" s="25" t="s">
        <v>50</v>
      </c>
      <c r="E376" s="25" t="s">
        <v>104</v>
      </c>
      <c r="F376" s="25" t="s">
        <v>21</v>
      </c>
      <c r="G376" s="25" t="s">
        <v>167</v>
      </c>
      <c r="H376" s="25" t="s">
        <v>121</v>
      </c>
      <c r="I376" s="25"/>
      <c r="J376" s="25"/>
      <c r="K376" s="27"/>
      <c r="L376" s="40"/>
      <c r="M376" s="40"/>
      <c r="N376" s="11"/>
      <c r="O376" s="25"/>
      <c r="P376" s="25"/>
      <c r="Q376" s="162"/>
      <c r="R376" s="25"/>
      <c r="S376" s="25"/>
      <c r="T376" s="5"/>
    </row>
    <row r="377" spans="2:20" x14ac:dyDescent="0.25">
      <c r="B377" s="25" t="s">
        <v>1413</v>
      </c>
      <c r="C377" s="9">
        <v>44960</v>
      </c>
      <c r="D377" s="25" t="s">
        <v>664</v>
      </c>
      <c r="E377" s="25" t="s">
        <v>1414</v>
      </c>
      <c r="F377" s="25" t="s">
        <v>21</v>
      </c>
      <c r="G377" s="25" t="s">
        <v>167</v>
      </c>
      <c r="H377" s="25" t="s">
        <v>95</v>
      </c>
      <c r="I377" s="25" t="s">
        <v>60</v>
      </c>
      <c r="J377" s="27">
        <v>39900</v>
      </c>
      <c r="K377" s="27"/>
      <c r="L377" s="40"/>
      <c r="M377" s="25"/>
      <c r="N377" s="11"/>
      <c r="O377" s="25"/>
      <c r="P377" s="25"/>
      <c r="Q377" s="162"/>
      <c r="R377" s="25"/>
      <c r="S377" s="9"/>
    </row>
    <row r="378" spans="2:20" ht="30" x14ac:dyDescent="0.25">
      <c r="B378" s="25" t="s">
        <v>1418</v>
      </c>
      <c r="C378" s="9">
        <v>44963</v>
      </c>
      <c r="D378" s="25" t="s">
        <v>50</v>
      </c>
      <c r="E378" s="25" t="s">
        <v>1433</v>
      </c>
      <c r="F378" s="25" t="s">
        <v>21</v>
      </c>
      <c r="G378" s="25" t="s">
        <v>167</v>
      </c>
      <c r="H378" s="25" t="s">
        <v>1434</v>
      </c>
      <c r="I378" s="25" t="s">
        <v>60</v>
      </c>
      <c r="J378" s="27">
        <v>179500</v>
      </c>
      <c r="K378" s="27"/>
      <c r="L378" s="40"/>
      <c r="M378" s="25"/>
      <c r="N378" s="11"/>
      <c r="O378" s="25"/>
      <c r="P378" s="25"/>
      <c r="Q378" s="162"/>
      <c r="R378" s="25"/>
      <c r="S378" s="9"/>
    </row>
    <row r="379" spans="2:20" x14ac:dyDescent="0.25">
      <c r="B379" s="25" t="s">
        <v>1419</v>
      </c>
      <c r="C379" s="9">
        <v>44963</v>
      </c>
      <c r="D379" s="25" t="s">
        <v>168</v>
      </c>
      <c r="E379" s="25" t="s">
        <v>102</v>
      </c>
      <c r="F379" s="25" t="s">
        <v>21</v>
      </c>
      <c r="G379" s="25" t="s">
        <v>167</v>
      </c>
      <c r="H379" s="25" t="s">
        <v>42</v>
      </c>
      <c r="I379" s="25" t="s">
        <v>60</v>
      </c>
      <c r="J379" s="27">
        <v>25000</v>
      </c>
      <c r="K379" s="27"/>
      <c r="L379" s="40"/>
      <c r="M379" s="25"/>
      <c r="N379" s="11"/>
      <c r="O379" s="25"/>
      <c r="P379" s="25"/>
      <c r="Q379" s="162"/>
      <c r="R379" s="25"/>
      <c r="S379" s="9"/>
    </row>
    <row r="380" spans="2:20" x14ac:dyDescent="0.25">
      <c r="B380" s="25" t="s">
        <v>1428</v>
      </c>
      <c r="C380" s="9">
        <v>44963</v>
      </c>
      <c r="D380" s="25" t="s">
        <v>1429</v>
      </c>
      <c r="E380" s="25" t="s">
        <v>607</v>
      </c>
      <c r="F380" s="25" t="s">
        <v>21</v>
      </c>
      <c r="G380" s="25" t="s">
        <v>167</v>
      </c>
      <c r="H380" s="25" t="s">
        <v>53</v>
      </c>
      <c r="I380" s="25" t="s">
        <v>298</v>
      </c>
      <c r="J380" s="27">
        <v>57900</v>
      </c>
      <c r="K380" s="27"/>
      <c r="L380" s="40">
        <v>52738336</v>
      </c>
      <c r="M380" s="25">
        <v>3106192127</v>
      </c>
      <c r="N380" s="11" t="s">
        <v>1430</v>
      </c>
      <c r="O380" s="25" t="s">
        <v>580</v>
      </c>
      <c r="P380" s="34" t="s">
        <v>1431</v>
      </c>
      <c r="Q380" s="163"/>
      <c r="R380" s="25"/>
      <c r="S380" s="9"/>
    </row>
    <row r="381" spans="2:20" x14ac:dyDescent="0.25">
      <c r="B381" s="25" t="s">
        <v>1432</v>
      </c>
      <c r="C381" s="9">
        <v>44963</v>
      </c>
      <c r="D381" s="25" t="s">
        <v>147</v>
      </c>
      <c r="E381" s="25" t="s">
        <v>1304</v>
      </c>
      <c r="F381" s="25" t="s">
        <v>21</v>
      </c>
      <c r="G381" s="25" t="s">
        <v>167</v>
      </c>
      <c r="H381" s="25" t="s">
        <v>84</v>
      </c>
      <c r="I381" s="25" t="s">
        <v>60</v>
      </c>
      <c r="J381" s="27">
        <v>41900</v>
      </c>
      <c r="K381" s="27"/>
      <c r="L381" s="33">
        <v>1036654076</v>
      </c>
      <c r="M381" s="33">
        <v>3137408942</v>
      </c>
      <c r="N381" s="120" t="s">
        <v>741</v>
      </c>
      <c r="O381" s="33" t="s">
        <v>742</v>
      </c>
      <c r="P381" s="86" t="s">
        <v>743</v>
      </c>
      <c r="Q381" s="169"/>
      <c r="R381" s="25"/>
      <c r="S381" s="9"/>
    </row>
    <row r="382" spans="2:20" x14ac:dyDescent="0.25">
      <c r="B382" s="25" t="s">
        <v>1435</v>
      </c>
      <c r="C382" s="9">
        <v>44964</v>
      </c>
      <c r="D382" s="25" t="s">
        <v>45</v>
      </c>
      <c r="E382" s="25" t="s">
        <v>1444</v>
      </c>
      <c r="F382" s="25" t="s">
        <v>21</v>
      </c>
      <c r="G382" s="25" t="s">
        <v>167</v>
      </c>
      <c r="H382" s="25" t="s">
        <v>53</v>
      </c>
      <c r="I382" s="25" t="s">
        <v>60</v>
      </c>
      <c r="J382" s="27">
        <v>74900</v>
      </c>
      <c r="K382" s="27"/>
      <c r="L382" s="40"/>
      <c r="M382" s="25"/>
      <c r="N382" s="11"/>
      <c r="O382" s="25"/>
      <c r="P382" s="25"/>
      <c r="Q382" s="162"/>
      <c r="R382" s="25"/>
      <c r="S382" s="9"/>
    </row>
    <row r="383" spans="2:20" x14ac:dyDescent="0.25">
      <c r="B383" s="25" t="s">
        <v>1436</v>
      </c>
      <c r="C383" s="9">
        <v>44964</v>
      </c>
      <c r="D383" s="10" t="s">
        <v>324</v>
      </c>
      <c r="E383" s="10" t="s">
        <v>102</v>
      </c>
      <c r="F383" s="10" t="s">
        <v>21</v>
      </c>
      <c r="G383" s="10" t="s">
        <v>167</v>
      </c>
      <c r="H383" s="10" t="s">
        <v>53</v>
      </c>
      <c r="I383" s="10" t="s">
        <v>60</v>
      </c>
      <c r="J383" s="26">
        <v>32900</v>
      </c>
      <c r="K383" s="26"/>
      <c r="L383" s="42"/>
      <c r="M383" s="10"/>
      <c r="N383" s="2"/>
      <c r="O383" s="10"/>
      <c r="P383" s="10"/>
      <c r="Q383" s="159"/>
      <c r="R383" s="10"/>
      <c r="S383" s="24"/>
    </row>
    <row r="384" spans="2:20" x14ac:dyDescent="0.25">
      <c r="B384" s="25" t="s">
        <v>1437</v>
      </c>
      <c r="C384" s="9">
        <v>44964</v>
      </c>
      <c r="D384" s="10" t="s">
        <v>87</v>
      </c>
      <c r="E384" s="10" t="s">
        <v>104</v>
      </c>
      <c r="F384" s="10" t="s">
        <v>21</v>
      </c>
      <c r="G384" s="10" t="s">
        <v>167</v>
      </c>
      <c r="H384" s="10" t="s">
        <v>1115</v>
      </c>
      <c r="I384" s="10" t="s">
        <v>298</v>
      </c>
      <c r="J384" s="26">
        <v>43900</v>
      </c>
      <c r="K384" s="26"/>
      <c r="L384" s="42">
        <v>1018376810</v>
      </c>
      <c r="M384" s="10">
        <v>3105035976</v>
      </c>
      <c r="N384" s="2" t="s">
        <v>1447</v>
      </c>
      <c r="O384" s="10" t="s">
        <v>517</v>
      </c>
      <c r="P384" s="45" t="s">
        <v>1448</v>
      </c>
      <c r="Q384" s="165"/>
      <c r="R384" s="10"/>
      <c r="S384" s="24"/>
    </row>
    <row r="385" spans="2:19" x14ac:dyDescent="0.25">
      <c r="B385" s="25" t="s">
        <v>1438</v>
      </c>
      <c r="C385" s="9">
        <v>44965</v>
      </c>
      <c r="D385" s="10" t="s">
        <v>1446</v>
      </c>
      <c r="E385" s="10" t="s">
        <v>607</v>
      </c>
      <c r="F385" s="10" t="s">
        <v>21</v>
      </c>
      <c r="G385" s="10" t="s">
        <v>167</v>
      </c>
      <c r="H385" s="10" t="s">
        <v>53</v>
      </c>
      <c r="I385" s="10" t="s">
        <v>60</v>
      </c>
      <c r="J385" s="26">
        <v>55900</v>
      </c>
      <c r="K385" s="26"/>
      <c r="L385" s="42"/>
      <c r="M385" s="10"/>
      <c r="N385" s="2"/>
      <c r="O385" s="10"/>
      <c r="P385" s="10"/>
      <c r="Q385" s="159"/>
      <c r="R385" s="10"/>
      <c r="S385" s="24"/>
    </row>
    <row r="386" spans="2:19" x14ac:dyDescent="0.25">
      <c r="B386" s="25" t="s">
        <v>1439</v>
      </c>
      <c r="C386" s="9">
        <v>44965</v>
      </c>
      <c r="D386" s="10" t="s">
        <v>70</v>
      </c>
      <c r="E386" s="10" t="s">
        <v>102</v>
      </c>
      <c r="F386" s="10" t="s">
        <v>21</v>
      </c>
      <c r="G386" s="10" t="s">
        <v>167</v>
      </c>
      <c r="H386" s="10" t="s">
        <v>1115</v>
      </c>
      <c r="I386" s="10" t="s">
        <v>60</v>
      </c>
      <c r="J386" s="26">
        <v>25000</v>
      </c>
      <c r="K386" s="26"/>
      <c r="L386" s="42"/>
      <c r="M386" s="10"/>
      <c r="N386" s="2"/>
      <c r="O386" s="10"/>
      <c r="P386" s="10"/>
      <c r="Q386" s="159"/>
      <c r="R386" s="10"/>
      <c r="S386" s="24"/>
    </row>
    <row r="387" spans="2:19" x14ac:dyDescent="0.25">
      <c r="B387" s="25" t="s">
        <v>1440</v>
      </c>
      <c r="C387" s="9">
        <v>44965</v>
      </c>
      <c r="D387" s="10" t="s">
        <v>191</v>
      </c>
      <c r="E387" s="10" t="s">
        <v>1304</v>
      </c>
      <c r="F387" s="10" t="s">
        <v>21</v>
      </c>
      <c r="G387" s="10" t="s">
        <v>167</v>
      </c>
      <c r="H387" s="10" t="s">
        <v>30</v>
      </c>
      <c r="I387" s="10" t="s">
        <v>60</v>
      </c>
      <c r="J387" s="26">
        <v>35900</v>
      </c>
      <c r="K387" s="26"/>
      <c r="L387" s="42"/>
      <c r="M387" s="10"/>
      <c r="N387" s="2"/>
      <c r="O387" s="10"/>
      <c r="P387" s="10"/>
      <c r="Q387" s="159"/>
      <c r="R387" s="10"/>
      <c r="S387" s="24"/>
    </row>
    <row r="388" spans="2:19" x14ac:dyDescent="0.25">
      <c r="B388" s="25" t="s">
        <v>1441</v>
      </c>
      <c r="C388" s="9">
        <v>44965</v>
      </c>
      <c r="D388" s="10" t="s">
        <v>1449</v>
      </c>
      <c r="E388" s="10" t="s">
        <v>68</v>
      </c>
      <c r="F388" s="10" t="s">
        <v>21</v>
      </c>
      <c r="G388" s="10" t="s">
        <v>167</v>
      </c>
      <c r="H388" s="10" t="s">
        <v>42</v>
      </c>
      <c r="I388" s="10" t="s">
        <v>60</v>
      </c>
      <c r="J388" s="26">
        <v>25000</v>
      </c>
      <c r="K388" s="26"/>
      <c r="L388" s="42"/>
      <c r="M388" s="10"/>
      <c r="N388" s="2"/>
      <c r="O388" s="10"/>
      <c r="P388" s="10"/>
      <c r="Q388" s="159"/>
      <c r="R388" s="10"/>
      <c r="S388" s="24"/>
    </row>
    <row r="389" spans="2:19" ht="30" x14ac:dyDescent="0.25">
      <c r="B389" s="25" t="s">
        <v>1442</v>
      </c>
      <c r="C389" s="9">
        <v>44965</v>
      </c>
      <c r="D389" s="10" t="s">
        <v>283</v>
      </c>
      <c r="E389" s="10" t="s">
        <v>1450</v>
      </c>
      <c r="F389" s="10" t="s">
        <v>21</v>
      </c>
      <c r="G389" s="10" t="s">
        <v>167</v>
      </c>
      <c r="H389" s="10" t="s">
        <v>1451</v>
      </c>
      <c r="I389" s="10" t="s">
        <v>60</v>
      </c>
      <c r="J389" s="26">
        <v>101600</v>
      </c>
      <c r="K389" s="26"/>
      <c r="L389" s="42"/>
      <c r="M389" s="10"/>
      <c r="N389" s="2"/>
      <c r="O389" s="10"/>
      <c r="P389" s="10"/>
      <c r="Q389" s="159"/>
      <c r="R389" s="10"/>
      <c r="S389" s="24"/>
    </row>
    <row r="390" spans="2:19" x14ac:dyDescent="0.25">
      <c r="B390" s="25" t="s">
        <v>1443</v>
      </c>
      <c r="C390" s="9">
        <v>44966</v>
      </c>
      <c r="D390" s="10" t="s">
        <v>522</v>
      </c>
      <c r="E390" s="10" t="s">
        <v>104</v>
      </c>
      <c r="F390" s="10" t="s">
        <v>21</v>
      </c>
      <c r="G390" s="10" t="s">
        <v>167</v>
      </c>
      <c r="H390" s="10" t="s">
        <v>84</v>
      </c>
      <c r="I390" s="10" t="s">
        <v>172</v>
      </c>
      <c r="J390" s="26">
        <v>43900</v>
      </c>
      <c r="K390" s="26" t="s">
        <v>1452</v>
      </c>
      <c r="L390" s="42"/>
      <c r="M390" s="10"/>
      <c r="N390" s="2"/>
      <c r="O390" s="10"/>
      <c r="P390" s="10"/>
      <c r="Q390" s="159"/>
      <c r="R390" s="10"/>
      <c r="S390" s="24"/>
    </row>
    <row r="391" spans="2:19" x14ac:dyDescent="0.25">
      <c r="B391" s="25" t="s">
        <v>1454</v>
      </c>
      <c r="C391" s="9">
        <v>44969</v>
      </c>
      <c r="D391" s="25" t="s">
        <v>262</v>
      </c>
      <c r="E391" s="25" t="s">
        <v>102</v>
      </c>
      <c r="F391" s="25" t="s">
        <v>21</v>
      </c>
      <c r="G391" s="25" t="s">
        <v>167</v>
      </c>
      <c r="H391" s="25" t="s">
        <v>84</v>
      </c>
      <c r="I391" s="25" t="s">
        <v>60</v>
      </c>
      <c r="J391" s="27">
        <v>32000</v>
      </c>
      <c r="K391" s="27"/>
      <c r="L391" s="40"/>
      <c r="M391" s="25"/>
      <c r="N391" s="11"/>
      <c r="O391" s="25"/>
      <c r="P391" s="25"/>
      <c r="Q391" s="162"/>
      <c r="R391" s="25"/>
      <c r="S391" s="9"/>
    </row>
    <row r="392" spans="2:19" x14ac:dyDescent="0.25">
      <c r="B392" s="25" t="s">
        <v>1455</v>
      </c>
      <c r="C392" s="9">
        <v>44972</v>
      </c>
      <c r="D392" s="25" t="s">
        <v>161</v>
      </c>
      <c r="E392" s="25" t="s">
        <v>637</v>
      </c>
      <c r="F392" s="25" t="s">
        <v>21</v>
      </c>
      <c r="G392" s="25" t="s">
        <v>167</v>
      </c>
      <c r="H392" s="25" t="s">
        <v>1115</v>
      </c>
      <c r="I392" s="25" t="s">
        <v>60</v>
      </c>
      <c r="J392" s="27">
        <v>29900</v>
      </c>
      <c r="K392" s="27"/>
      <c r="L392" s="40"/>
      <c r="M392" s="25"/>
      <c r="N392" s="11"/>
      <c r="O392" s="25"/>
      <c r="P392" s="25"/>
      <c r="Q392" s="162"/>
      <c r="R392" s="25"/>
      <c r="S392" s="9"/>
    </row>
    <row r="393" spans="2:19" x14ac:dyDescent="0.25">
      <c r="B393" s="25" t="s">
        <v>1456</v>
      </c>
      <c r="C393" s="24">
        <v>44972</v>
      </c>
      <c r="D393" s="10" t="s">
        <v>235</v>
      </c>
      <c r="E393" s="10" t="s">
        <v>1318</v>
      </c>
      <c r="F393" s="10" t="s">
        <v>21</v>
      </c>
      <c r="G393" s="10" t="s">
        <v>167</v>
      </c>
      <c r="H393" s="10" t="s">
        <v>53</v>
      </c>
      <c r="I393" s="10" t="s">
        <v>60</v>
      </c>
      <c r="J393" s="26">
        <v>23900</v>
      </c>
      <c r="K393" s="26"/>
      <c r="L393" s="42"/>
      <c r="M393" s="10"/>
      <c r="N393" s="2"/>
      <c r="O393" s="10"/>
      <c r="P393" s="10"/>
      <c r="Q393" s="159"/>
      <c r="R393" s="10"/>
      <c r="S393" s="24"/>
    </row>
    <row r="394" spans="2:19" x14ac:dyDescent="0.25">
      <c r="B394" s="25" t="s">
        <v>1457</v>
      </c>
      <c r="C394" s="24">
        <v>44973</v>
      </c>
      <c r="D394" s="10" t="s">
        <v>145</v>
      </c>
      <c r="E394" s="10" t="s">
        <v>1318</v>
      </c>
      <c r="F394" s="10" t="s">
        <v>21</v>
      </c>
      <c r="G394" s="10" t="s">
        <v>167</v>
      </c>
      <c r="H394" s="10" t="s">
        <v>84</v>
      </c>
      <c r="I394" s="10" t="s">
        <v>60</v>
      </c>
      <c r="J394" s="26">
        <v>31900</v>
      </c>
      <c r="K394" s="26"/>
      <c r="L394" s="42"/>
      <c r="M394" s="10"/>
      <c r="N394" s="2"/>
      <c r="O394" s="10"/>
      <c r="P394" s="10"/>
      <c r="Q394" s="159"/>
      <c r="R394" s="10"/>
      <c r="S394" s="24"/>
    </row>
    <row r="395" spans="2:19" x14ac:dyDescent="0.25">
      <c r="B395" s="25" t="s">
        <v>1458</v>
      </c>
      <c r="C395" s="24">
        <v>44973</v>
      </c>
      <c r="D395" s="10" t="s">
        <v>1407</v>
      </c>
      <c r="E395" s="10" t="s">
        <v>68</v>
      </c>
      <c r="F395" s="10" t="s">
        <v>1405</v>
      </c>
      <c r="G395" s="10" t="s">
        <v>167</v>
      </c>
      <c r="H395" s="10" t="s">
        <v>53</v>
      </c>
      <c r="I395" s="10"/>
      <c r="J395" s="26"/>
      <c r="K395" s="26"/>
      <c r="L395" s="42"/>
      <c r="M395" s="10"/>
      <c r="N395" s="2"/>
      <c r="O395" s="10"/>
      <c r="P395" s="10"/>
      <c r="Q395" s="159"/>
      <c r="R395" s="10"/>
      <c r="S395" s="24"/>
    </row>
    <row r="396" spans="2:19" x14ac:dyDescent="0.25">
      <c r="B396" s="25" t="s">
        <v>1459</v>
      </c>
      <c r="C396" s="24">
        <v>44974</v>
      </c>
      <c r="D396" s="10" t="s">
        <v>1508</v>
      </c>
      <c r="E396" s="10" t="s">
        <v>601</v>
      </c>
      <c r="F396" s="10" t="s">
        <v>21</v>
      </c>
      <c r="G396" s="10" t="s">
        <v>167</v>
      </c>
      <c r="H396" s="10" t="s">
        <v>53</v>
      </c>
      <c r="I396" s="10" t="s">
        <v>60</v>
      </c>
      <c r="J396" s="26">
        <v>35900</v>
      </c>
      <c r="K396" s="26"/>
      <c r="L396" s="42"/>
      <c r="M396" s="10"/>
      <c r="N396" s="2"/>
      <c r="O396" s="10"/>
      <c r="P396" s="10"/>
      <c r="Q396" s="159"/>
      <c r="R396" s="10"/>
      <c r="S396" s="24"/>
    </row>
    <row r="397" spans="2:19" x14ac:dyDescent="0.25">
      <c r="B397" s="25" t="s">
        <v>1460</v>
      </c>
      <c r="C397" s="24">
        <v>44974</v>
      </c>
      <c r="D397" s="10" t="s">
        <v>1510</v>
      </c>
      <c r="E397" s="10" t="s">
        <v>607</v>
      </c>
      <c r="F397" s="10" t="s">
        <v>21</v>
      </c>
      <c r="G397" s="10" t="s">
        <v>167</v>
      </c>
      <c r="H397" s="10" t="s">
        <v>53</v>
      </c>
      <c r="I397" s="10" t="s">
        <v>60</v>
      </c>
      <c r="J397" s="26">
        <v>50000</v>
      </c>
      <c r="K397" s="26"/>
      <c r="L397" s="42"/>
      <c r="M397" s="10"/>
      <c r="N397" s="2"/>
      <c r="O397" s="10"/>
      <c r="P397" s="10"/>
      <c r="Q397" s="159"/>
      <c r="R397" s="10"/>
      <c r="S397" s="24"/>
    </row>
    <row r="398" spans="2:19" x14ac:dyDescent="0.25">
      <c r="B398" s="25" t="s">
        <v>1461</v>
      </c>
      <c r="C398" s="24">
        <v>44977</v>
      </c>
      <c r="D398" s="10" t="s">
        <v>300</v>
      </c>
      <c r="E398" s="10" t="s">
        <v>1520</v>
      </c>
      <c r="F398" s="10" t="s">
        <v>21</v>
      </c>
      <c r="G398" s="10" t="s">
        <v>167</v>
      </c>
      <c r="H398" s="10" t="s">
        <v>1115</v>
      </c>
      <c r="I398" s="10" t="s">
        <v>60</v>
      </c>
      <c r="J398" s="26">
        <v>39900</v>
      </c>
      <c r="K398" s="26"/>
      <c r="L398" s="42"/>
      <c r="M398" s="10"/>
      <c r="N398" s="2"/>
      <c r="O398" s="10"/>
      <c r="P398" s="10"/>
      <c r="Q398" s="159"/>
      <c r="R398" s="10"/>
      <c r="S398" s="24"/>
    </row>
    <row r="399" spans="2:19" x14ac:dyDescent="0.25">
      <c r="B399" s="25" t="s">
        <v>1462</v>
      </c>
      <c r="C399" s="24">
        <v>44977</v>
      </c>
      <c r="D399" s="10" t="s">
        <v>199</v>
      </c>
      <c r="E399" s="10" t="s">
        <v>1318</v>
      </c>
      <c r="F399" s="10" t="s">
        <v>21</v>
      </c>
      <c r="G399" s="10" t="s">
        <v>167</v>
      </c>
      <c r="H399" s="10" t="s">
        <v>84</v>
      </c>
      <c r="I399" s="10" t="s">
        <v>60</v>
      </c>
      <c r="J399" s="26">
        <v>29900</v>
      </c>
      <c r="K399" s="26"/>
      <c r="L399" s="42"/>
      <c r="M399" s="10"/>
      <c r="N399" s="2"/>
      <c r="O399" s="10"/>
      <c r="P399" s="10"/>
      <c r="Q399" s="159"/>
      <c r="R399" s="10"/>
      <c r="S399" s="24"/>
    </row>
    <row r="400" spans="2:19" x14ac:dyDescent="0.25">
      <c r="B400" s="25" t="s">
        <v>1463</v>
      </c>
      <c r="C400" s="24">
        <v>44977</v>
      </c>
      <c r="D400" s="10" t="s">
        <v>47</v>
      </c>
      <c r="E400" s="10" t="s">
        <v>1304</v>
      </c>
      <c r="F400" s="10" t="s">
        <v>21</v>
      </c>
      <c r="G400" s="10" t="s">
        <v>167</v>
      </c>
      <c r="H400" s="10" t="s">
        <v>84</v>
      </c>
      <c r="I400" s="10" t="s">
        <v>60</v>
      </c>
      <c r="J400" s="26">
        <v>42000</v>
      </c>
      <c r="K400" s="26"/>
      <c r="L400" s="42"/>
      <c r="M400" s="10"/>
      <c r="N400" s="2"/>
      <c r="O400" s="10"/>
      <c r="P400" s="10"/>
      <c r="Q400" s="159"/>
      <c r="R400" s="10"/>
      <c r="S400" s="24"/>
    </row>
    <row r="401" spans="1:19" x14ac:dyDescent="0.25">
      <c r="B401" s="25" t="s">
        <v>1464</v>
      </c>
      <c r="C401" s="24">
        <v>44977</v>
      </c>
      <c r="D401" s="10" t="s">
        <v>1320</v>
      </c>
      <c r="E401" s="10" t="s">
        <v>594</v>
      </c>
      <c r="F401" s="10" t="s">
        <v>21</v>
      </c>
      <c r="G401" s="10" t="s">
        <v>167</v>
      </c>
      <c r="H401" s="10" t="s">
        <v>1115</v>
      </c>
      <c r="I401" s="10" t="s">
        <v>60</v>
      </c>
      <c r="J401" s="26">
        <v>30000</v>
      </c>
      <c r="K401" s="26"/>
      <c r="L401" s="42"/>
      <c r="M401" s="10"/>
      <c r="N401" s="2"/>
      <c r="O401" s="10"/>
      <c r="P401" s="10"/>
      <c r="Q401" s="159"/>
      <c r="R401" s="10"/>
      <c r="S401" s="24"/>
    </row>
    <row r="402" spans="1:19" x14ac:dyDescent="0.25">
      <c r="B402" s="25" t="s">
        <v>1465</v>
      </c>
      <c r="C402" s="24">
        <v>44977</v>
      </c>
      <c r="D402" s="10" t="s">
        <v>1521</v>
      </c>
      <c r="E402" s="10" t="s">
        <v>1522</v>
      </c>
      <c r="F402" s="10" t="s">
        <v>21</v>
      </c>
      <c r="G402" s="10" t="s">
        <v>167</v>
      </c>
      <c r="H402" s="10" t="s">
        <v>30</v>
      </c>
      <c r="I402" s="10" t="s">
        <v>24</v>
      </c>
      <c r="J402" s="26">
        <v>81700</v>
      </c>
      <c r="K402" s="26"/>
      <c r="L402" s="42">
        <v>1094950920</v>
      </c>
      <c r="M402" s="10">
        <v>3245476388</v>
      </c>
      <c r="N402" s="2" t="s">
        <v>1523</v>
      </c>
      <c r="O402" s="10" t="s">
        <v>517</v>
      </c>
      <c r="P402" s="45" t="s">
        <v>1524</v>
      </c>
      <c r="Q402" s="165"/>
      <c r="R402" s="10"/>
      <c r="S402" s="24"/>
    </row>
    <row r="403" spans="1:19" x14ac:dyDescent="0.25">
      <c r="B403" s="25" t="s">
        <v>1466</v>
      </c>
      <c r="C403" s="24">
        <v>44977</v>
      </c>
      <c r="D403" s="10" t="s">
        <v>717</v>
      </c>
      <c r="E403" s="10" t="s">
        <v>594</v>
      </c>
      <c r="F403" s="10" t="s">
        <v>21</v>
      </c>
      <c r="G403" s="10" t="s">
        <v>167</v>
      </c>
      <c r="H403" s="10" t="s">
        <v>84</v>
      </c>
      <c r="I403" s="10" t="s">
        <v>60</v>
      </c>
      <c r="J403" s="26">
        <v>25000</v>
      </c>
      <c r="K403" s="26"/>
      <c r="L403" s="42"/>
      <c r="M403" s="10"/>
      <c r="N403" s="2"/>
      <c r="O403" s="10"/>
      <c r="P403" s="10"/>
      <c r="Q403" s="159"/>
      <c r="R403" s="10"/>
      <c r="S403" s="24"/>
    </row>
    <row r="404" spans="1:19" x14ac:dyDescent="0.25">
      <c r="B404" s="25" t="s">
        <v>1467</v>
      </c>
      <c r="C404" s="24">
        <v>44979</v>
      </c>
      <c r="D404" s="10" t="s">
        <v>50</v>
      </c>
      <c r="E404" s="10" t="s">
        <v>1529</v>
      </c>
      <c r="F404" s="10" t="s">
        <v>21</v>
      </c>
      <c r="G404" s="10" t="s">
        <v>167</v>
      </c>
      <c r="H404" s="10" t="s">
        <v>84</v>
      </c>
      <c r="I404" s="10" t="s">
        <v>60</v>
      </c>
      <c r="J404" s="26">
        <f>37900*4+24900*3+39900</f>
        <v>266200</v>
      </c>
      <c r="K404" s="26"/>
      <c r="L404" s="42"/>
      <c r="M404" s="10"/>
      <c r="N404" s="2"/>
      <c r="O404" s="10"/>
      <c r="P404" s="10"/>
      <c r="Q404" s="159"/>
      <c r="R404" s="10"/>
      <c r="S404" s="24"/>
    </row>
    <row r="405" spans="1:19" x14ac:dyDescent="0.25">
      <c r="B405" s="25" t="s">
        <v>1605</v>
      </c>
      <c r="C405" s="24">
        <v>44979</v>
      </c>
      <c r="D405" s="10" t="s">
        <v>1525</v>
      </c>
      <c r="E405" s="10" t="s">
        <v>1528</v>
      </c>
      <c r="F405" s="10" t="s">
        <v>21</v>
      </c>
      <c r="G405" s="10" t="s">
        <v>167</v>
      </c>
      <c r="H405" s="10" t="s">
        <v>53</v>
      </c>
      <c r="I405" s="10" t="s">
        <v>60</v>
      </c>
      <c r="J405" s="26">
        <v>2350932</v>
      </c>
      <c r="K405" s="26" t="s">
        <v>1527</v>
      </c>
      <c r="L405" s="42"/>
      <c r="M405" s="10"/>
      <c r="N405" s="2"/>
      <c r="O405" s="10"/>
      <c r="P405" s="10"/>
      <c r="Q405" s="159"/>
      <c r="R405" s="10"/>
      <c r="S405" s="24"/>
    </row>
    <row r="406" spans="1:19" x14ac:dyDescent="0.25">
      <c r="B406" s="25" t="s">
        <v>1468</v>
      </c>
      <c r="C406" s="24">
        <v>44979</v>
      </c>
      <c r="D406" s="10" t="s">
        <v>649</v>
      </c>
      <c r="E406" s="10" t="s">
        <v>1304</v>
      </c>
      <c r="F406" s="10" t="s">
        <v>21</v>
      </c>
      <c r="G406" s="10" t="s">
        <v>167</v>
      </c>
      <c r="H406" s="10" t="s">
        <v>1115</v>
      </c>
      <c r="I406" s="10" t="s">
        <v>60</v>
      </c>
      <c r="J406" s="26">
        <v>36900</v>
      </c>
      <c r="K406" s="26"/>
      <c r="L406" s="42"/>
      <c r="M406" s="10"/>
      <c r="N406" s="2"/>
      <c r="O406" s="10"/>
      <c r="P406" s="10"/>
      <c r="Q406" s="159"/>
      <c r="R406" s="10"/>
      <c r="S406" s="24"/>
    </row>
    <row r="407" spans="1:19" x14ac:dyDescent="0.25">
      <c r="B407" s="25" t="s">
        <v>1469</v>
      </c>
      <c r="C407" s="24">
        <v>44980</v>
      </c>
      <c r="D407" s="10" t="s">
        <v>33</v>
      </c>
      <c r="E407" s="10" t="s">
        <v>1304</v>
      </c>
      <c r="F407" s="10" t="s">
        <v>21</v>
      </c>
      <c r="G407" s="10" t="s">
        <v>167</v>
      </c>
      <c r="H407" s="10" t="s">
        <v>1115</v>
      </c>
      <c r="I407" s="10" t="s">
        <v>60</v>
      </c>
      <c r="J407" s="26">
        <v>45900</v>
      </c>
      <c r="K407" s="26"/>
      <c r="L407" s="42"/>
      <c r="M407" s="10"/>
      <c r="N407" s="2"/>
      <c r="O407" s="10"/>
      <c r="P407" s="10"/>
      <c r="Q407" s="159"/>
      <c r="R407" s="10"/>
      <c r="S407" s="24"/>
    </row>
    <row r="408" spans="1:19" x14ac:dyDescent="0.25">
      <c r="B408" s="25" t="s">
        <v>1470</v>
      </c>
      <c r="C408" s="24">
        <v>44981</v>
      </c>
      <c r="D408" s="10" t="s">
        <v>1532</v>
      </c>
      <c r="E408" s="10" t="s">
        <v>637</v>
      </c>
      <c r="F408" s="10" t="s">
        <v>21</v>
      </c>
      <c r="G408" s="10" t="s">
        <v>167</v>
      </c>
      <c r="H408" s="10" t="s">
        <v>84</v>
      </c>
      <c r="I408" s="10" t="s">
        <v>60</v>
      </c>
      <c r="J408" s="26">
        <v>35000</v>
      </c>
      <c r="K408" s="26"/>
      <c r="L408" s="42"/>
      <c r="M408" s="10"/>
      <c r="N408" s="2"/>
      <c r="O408" s="10"/>
      <c r="P408" s="10"/>
      <c r="Q408" s="159"/>
      <c r="R408" s="10"/>
      <c r="S408" s="24"/>
    </row>
    <row r="409" spans="1:19" x14ac:dyDescent="0.25">
      <c r="B409" s="25" t="s">
        <v>1471</v>
      </c>
      <c r="C409" s="24">
        <v>44982</v>
      </c>
      <c r="D409" s="10" t="s">
        <v>147</v>
      </c>
      <c r="E409" s="10" t="s">
        <v>650</v>
      </c>
      <c r="F409" s="10" t="s">
        <v>21</v>
      </c>
      <c r="G409" s="10" t="s">
        <v>167</v>
      </c>
      <c r="H409" s="10" t="s">
        <v>84</v>
      </c>
      <c r="I409" s="10" t="s">
        <v>60</v>
      </c>
      <c r="J409" s="26">
        <v>41900</v>
      </c>
      <c r="K409" s="26"/>
      <c r="L409" s="42"/>
      <c r="M409" s="10"/>
      <c r="N409" s="2"/>
      <c r="O409" s="10"/>
      <c r="P409" s="10"/>
      <c r="Q409" s="159"/>
      <c r="R409" s="10"/>
      <c r="S409" s="24"/>
    </row>
    <row r="410" spans="1:19" x14ac:dyDescent="0.25">
      <c r="B410" s="25" t="s">
        <v>1472</v>
      </c>
      <c r="C410" s="24">
        <v>44983</v>
      </c>
      <c r="D410" s="10" t="s">
        <v>628</v>
      </c>
      <c r="E410" s="10" t="s">
        <v>650</v>
      </c>
      <c r="F410" s="10" t="s">
        <v>21</v>
      </c>
      <c r="G410" s="10" t="s">
        <v>167</v>
      </c>
      <c r="H410" s="10" t="s">
        <v>84</v>
      </c>
      <c r="I410" s="10" t="s">
        <v>60</v>
      </c>
      <c r="J410" s="26">
        <v>41900</v>
      </c>
      <c r="K410" s="26"/>
      <c r="L410" s="42"/>
      <c r="M410" s="10"/>
      <c r="N410" s="2"/>
      <c r="O410" s="10"/>
      <c r="P410" s="10"/>
      <c r="Q410" s="159"/>
      <c r="R410" s="10"/>
      <c r="S410" s="24"/>
    </row>
    <row r="411" spans="1:19" x14ac:dyDescent="0.25">
      <c r="A411" s="4" t="s">
        <v>410</v>
      </c>
      <c r="B411" s="25" t="s">
        <v>1473</v>
      </c>
      <c r="C411" s="24">
        <v>44985</v>
      </c>
      <c r="D411" s="10" t="s">
        <v>1542</v>
      </c>
      <c r="E411" s="10" t="s">
        <v>102</v>
      </c>
      <c r="F411" s="10" t="s">
        <v>21</v>
      </c>
      <c r="G411" s="10" t="s">
        <v>167</v>
      </c>
      <c r="H411" s="10" t="s">
        <v>42</v>
      </c>
      <c r="I411" s="10"/>
      <c r="J411" s="26"/>
      <c r="K411" s="26"/>
      <c r="L411" s="42"/>
      <c r="M411" s="10"/>
      <c r="N411" s="2"/>
      <c r="O411" s="10"/>
      <c r="P411" s="10"/>
      <c r="Q411" s="159"/>
      <c r="R411" s="10"/>
      <c r="S411" s="24"/>
    </row>
    <row r="412" spans="1:19" x14ac:dyDescent="0.25">
      <c r="B412" s="25" t="s">
        <v>1474</v>
      </c>
      <c r="C412" s="24">
        <v>44985</v>
      </c>
      <c r="D412" s="10" t="s">
        <v>522</v>
      </c>
      <c r="E412" s="10" t="s">
        <v>104</v>
      </c>
      <c r="F412" s="10" t="s">
        <v>21</v>
      </c>
      <c r="G412" s="10" t="s">
        <v>167</v>
      </c>
      <c r="H412" s="10" t="s">
        <v>84</v>
      </c>
      <c r="I412" s="10" t="s">
        <v>172</v>
      </c>
      <c r="J412" s="26">
        <v>44000</v>
      </c>
      <c r="K412" s="26" t="s">
        <v>1551</v>
      </c>
      <c r="L412" s="42"/>
      <c r="M412" s="10"/>
      <c r="N412" s="2"/>
      <c r="O412" s="10"/>
      <c r="P412" s="10"/>
      <c r="Q412" s="159"/>
      <c r="R412" s="10"/>
      <c r="S412" s="24"/>
    </row>
    <row r="413" spans="1:19" x14ac:dyDescent="0.25">
      <c r="B413" s="25" t="s">
        <v>1475</v>
      </c>
      <c r="C413" s="24">
        <v>44985</v>
      </c>
      <c r="D413" s="10" t="s">
        <v>291</v>
      </c>
      <c r="E413" s="10" t="s">
        <v>637</v>
      </c>
      <c r="F413" s="10" t="s">
        <v>21</v>
      </c>
      <c r="G413" s="10" t="s">
        <v>167</v>
      </c>
      <c r="H413" s="10" t="s">
        <v>84</v>
      </c>
      <c r="I413" s="10" t="s">
        <v>60</v>
      </c>
      <c r="J413" s="26">
        <v>33900</v>
      </c>
      <c r="K413" s="26"/>
      <c r="L413" s="42"/>
      <c r="M413" s="10"/>
      <c r="N413" s="2"/>
      <c r="O413" s="10"/>
      <c r="P413" s="10"/>
      <c r="Q413" s="159"/>
      <c r="R413" s="10"/>
      <c r="S413" s="24"/>
    </row>
    <row r="414" spans="1:19" x14ac:dyDescent="0.25">
      <c r="B414" s="25" t="s">
        <v>1476</v>
      </c>
      <c r="C414" s="24">
        <v>44986</v>
      </c>
      <c r="D414" s="10" t="s">
        <v>50</v>
      </c>
      <c r="E414" s="10" t="s">
        <v>1543</v>
      </c>
      <c r="F414" s="10" t="s">
        <v>21</v>
      </c>
      <c r="G414" s="10" t="s">
        <v>167</v>
      </c>
      <c r="H414" s="10" t="s">
        <v>84</v>
      </c>
      <c r="I414" s="10" t="s">
        <v>60</v>
      </c>
      <c r="J414" s="26">
        <v>137500</v>
      </c>
      <c r="K414" s="26"/>
      <c r="L414" s="42"/>
      <c r="M414" s="10"/>
      <c r="N414" s="2"/>
      <c r="O414" s="10"/>
      <c r="P414" s="10"/>
      <c r="Q414" s="159"/>
      <c r="R414" s="10"/>
      <c r="S414" s="24"/>
    </row>
    <row r="415" spans="1:19" x14ac:dyDescent="0.25">
      <c r="B415" s="25" t="s">
        <v>1477</v>
      </c>
      <c r="C415" s="24">
        <v>44986</v>
      </c>
      <c r="D415" s="10" t="s">
        <v>1544</v>
      </c>
      <c r="E415" s="10" t="s">
        <v>520</v>
      </c>
      <c r="F415" s="10" t="s">
        <v>21</v>
      </c>
      <c r="G415" s="10" t="s">
        <v>167</v>
      </c>
      <c r="H415" s="10" t="s">
        <v>53</v>
      </c>
      <c r="I415" s="10" t="s">
        <v>60</v>
      </c>
      <c r="J415" s="26">
        <v>77800</v>
      </c>
      <c r="K415" s="26"/>
      <c r="L415" s="42"/>
      <c r="M415" s="10"/>
      <c r="N415" s="2"/>
      <c r="O415" s="10"/>
      <c r="P415" s="10"/>
      <c r="Q415" s="159"/>
      <c r="R415" s="10"/>
      <c r="S415" s="24"/>
    </row>
    <row r="416" spans="1:19" x14ac:dyDescent="0.25">
      <c r="B416" s="25" t="s">
        <v>1478</v>
      </c>
      <c r="C416" s="24">
        <v>44986</v>
      </c>
      <c r="D416" s="10" t="s">
        <v>1545</v>
      </c>
      <c r="E416" s="10" t="s">
        <v>238</v>
      </c>
      <c r="F416" s="10" t="s">
        <v>21</v>
      </c>
      <c r="G416" s="10" t="s">
        <v>167</v>
      </c>
      <c r="H416" s="10" t="s">
        <v>53</v>
      </c>
      <c r="I416" s="10"/>
      <c r="J416" s="26">
        <v>50000</v>
      </c>
      <c r="K416" s="26"/>
      <c r="L416" s="42"/>
      <c r="M416" s="10"/>
      <c r="N416" s="2"/>
      <c r="O416" s="10"/>
      <c r="P416" s="10"/>
      <c r="Q416" s="159"/>
      <c r="R416" s="10"/>
      <c r="S416" s="24"/>
    </row>
    <row r="417" spans="2:19" x14ac:dyDescent="0.25">
      <c r="B417" s="25" t="s">
        <v>1479</v>
      </c>
      <c r="C417" s="24">
        <v>44986</v>
      </c>
      <c r="D417" s="10" t="s">
        <v>1546</v>
      </c>
      <c r="E417" s="10" t="s">
        <v>109</v>
      </c>
      <c r="F417" s="10" t="s">
        <v>21</v>
      </c>
      <c r="G417" s="10" t="s">
        <v>167</v>
      </c>
      <c r="H417" s="10" t="s">
        <v>42</v>
      </c>
      <c r="I417" s="10" t="s">
        <v>60</v>
      </c>
      <c r="J417" s="26">
        <v>46000</v>
      </c>
      <c r="K417" s="26"/>
      <c r="L417" s="42"/>
      <c r="M417" s="10"/>
      <c r="N417" s="2"/>
      <c r="O417" s="10"/>
      <c r="P417" s="10"/>
      <c r="Q417" s="159"/>
      <c r="R417" s="10"/>
      <c r="S417" s="24"/>
    </row>
    <row r="418" spans="2:19" x14ac:dyDescent="0.25">
      <c r="B418" s="25" t="s">
        <v>1480</v>
      </c>
      <c r="C418" s="24">
        <v>44986</v>
      </c>
      <c r="D418" s="10" t="s">
        <v>668</v>
      </c>
      <c r="E418" s="10" t="s">
        <v>594</v>
      </c>
      <c r="F418" s="10" t="s">
        <v>21</v>
      </c>
      <c r="G418" s="10" t="s">
        <v>167</v>
      </c>
      <c r="H418" s="10" t="s">
        <v>53</v>
      </c>
      <c r="I418" s="10" t="s">
        <v>60</v>
      </c>
      <c r="J418" s="26">
        <v>29900</v>
      </c>
      <c r="K418" s="26"/>
      <c r="L418" s="42"/>
      <c r="M418" s="10"/>
      <c r="N418" s="2"/>
      <c r="O418" s="10"/>
      <c r="P418" s="10"/>
      <c r="Q418" s="159"/>
      <c r="R418" s="10"/>
      <c r="S418" s="24"/>
    </row>
    <row r="419" spans="2:19" x14ac:dyDescent="0.25">
      <c r="B419" s="25" t="s">
        <v>1481</v>
      </c>
      <c r="C419" s="24">
        <v>44986</v>
      </c>
      <c r="D419" s="10" t="s">
        <v>1547</v>
      </c>
      <c r="E419" s="10" t="s">
        <v>1557</v>
      </c>
      <c r="F419" s="10" t="s">
        <v>21</v>
      </c>
      <c r="G419" s="10" t="s">
        <v>167</v>
      </c>
      <c r="H419" s="10" t="s">
        <v>1115</v>
      </c>
      <c r="I419" s="10" t="s">
        <v>60</v>
      </c>
      <c r="J419" s="26">
        <v>70000</v>
      </c>
      <c r="K419" s="26"/>
      <c r="L419" s="42"/>
      <c r="M419" s="10"/>
      <c r="N419" s="2"/>
      <c r="O419" s="10"/>
      <c r="P419" s="10"/>
      <c r="Q419" s="159"/>
      <c r="R419" s="10"/>
      <c r="S419" s="24"/>
    </row>
    <row r="420" spans="2:19" ht="14.25" customHeight="1" x14ac:dyDescent="0.25">
      <c r="B420" s="25" t="s">
        <v>1482</v>
      </c>
      <c r="C420" s="24">
        <v>44986</v>
      </c>
      <c r="D420" s="10" t="s">
        <v>643</v>
      </c>
      <c r="E420" s="10" t="s">
        <v>1548</v>
      </c>
      <c r="F420" s="10" t="s">
        <v>21</v>
      </c>
      <c r="G420" s="10" t="s">
        <v>167</v>
      </c>
      <c r="H420" s="10" t="s">
        <v>1549</v>
      </c>
      <c r="I420" s="10" t="s">
        <v>60</v>
      </c>
      <c r="J420" s="26">
        <v>115700</v>
      </c>
      <c r="K420" s="26"/>
      <c r="L420" s="42"/>
      <c r="M420" s="10"/>
      <c r="N420" s="2"/>
      <c r="O420" s="10"/>
      <c r="P420" s="10"/>
      <c r="Q420" s="159"/>
      <c r="R420" s="10"/>
      <c r="S420" s="24"/>
    </row>
    <row r="421" spans="2:19" x14ac:dyDescent="0.25">
      <c r="B421" s="25" t="s">
        <v>1483</v>
      </c>
      <c r="C421" s="24">
        <v>44986</v>
      </c>
      <c r="D421" s="10" t="s">
        <v>1550</v>
      </c>
      <c r="E421" s="10" t="s">
        <v>104</v>
      </c>
      <c r="F421" s="10" t="s">
        <v>21</v>
      </c>
      <c r="G421" s="10" t="s">
        <v>167</v>
      </c>
      <c r="H421" s="10" t="s">
        <v>84</v>
      </c>
      <c r="I421" s="10" t="s">
        <v>60</v>
      </c>
      <c r="J421" s="26">
        <v>37900</v>
      </c>
      <c r="K421" s="26"/>
      <c r="L421" s="42"/>
      <c r="M421" s="10"/>
      <c r="N421" s="2"/>
      <c r="O421" s="10"/>
      <c r="P421" s="10"/>
      <c r="Q421" s="159"/>
      <c r="R421" s="10"/>
      <c r="S421" s="24"/>
    </row>
    <row r="422" spans="2:19" x14ac:dyDescent="0.25">
      <c r="B422" s="25" t="s">
        <v>1484</v>
      </c>
      <c r="C422" s="24">
        <v>44987</v>
      </c>
      <c r="D422" s="10" t="s">
        <v>505</v>
      </c>
      <c r="E422" s="10" t="s">
        <v>594</v>
      </c>
      <c r="F422" s="10" t="s">
        <v>21</v>
      </c>
      <c r="G422" s="10" t="s">
        <v>167</v>
      </c>
      <c r="H422" s="10" t="s">
        <v>1115</v>
      </c>
      <c r="I422" s="10" t="s">
        <v>60</v>
      </c>
      <c r="J422" s="26">
        <v>23900</v>
      </c>
      <c r="K422" s="26"/>
      <c r="L422" s="42"/>
      <c r="M422" s="10"/>
      <c r="N422" s="2"/>
      <c r="O422" s="10"/>
      <c r="P422" s="10"/>
      <c r="Q422" s="159"/>
      <c r="R422" s="10"/>
      <c r="S422" s="24"/>
    </row>
    <row r="423" spans="2:19" x14ac:dyDescent="0.25">
      <c r="B423" s="25" t="s">
        <v>1485</v>
      </c>
      <c r="C423" s="24">
        <v>44988</v>
      </c>
      <c r="D423" s="10" t="s">
        <v>1565</v>
      </c>
      <c r="E423" s="10" t="s">
        <v>102</v>
      </c>
      <c r="F423" s="10" t="s">
        <v>21</v>
      </c>
      <c r="G423" s="10" t="s">
        <v>167</v>
      </c>
      <c r="H423" s="10" t="s">
        <v>42</v>
      </c>
      <c r="I423" s="10" t="s">
        <v>60</v>
      </c>
      <c r="J423" s="26">
        <v>30900</v>
      </c>
      <c r="K423" s="26"/>
      <c r="L423" s="42">
        <v>1026152473</v>
      </c>
      <c r="M423" s="10">
        <v>3015475145</v>
      </c>
      <c r="N423" s="2" t="s">
        <v>1568</v>
      </c>
      <c r="O423" s="10" t="s">
        <v>613</v>
      </c>
      <c r="P423" s="45" t="s">
        <v>1567</v>
      </c>
      <c r="Q423" s="165"/>
      <c r="R423" s="10"/>
      <c r="S423" s="24"/>
    </row>
    <row r="424" spans="2:19" x14ac:dyDescent="0.25">
      <c r="B424" s="25" t="s">
        <v>1486</v>
      </c>
      <c r="C424" s="24">
        <v>44988</v>
      </c>
      <c r="D424" s="10" t="s">
        <v>1566</v>
      </c>
      <c r="E424" s="10" t="s">
        <v>1318</v>
      </c>
      <c r="F424" s="10" t="s">
        <v>21</v>
      </c>
      <c r="G424" s="10" t="s">
        <v>167</v>
      </c>
      <c r="H424" s="10" t="s">
        <v>42</v>
      </c>
      <c r="I424" s="10" t="s">
        <v>60</v>
      </c>
      <c r="J424" s="26">
        <v>29900</v>
      </c>
      <c r="K424" s="26"/>
      <c r="L424" s="42"/>
      <c r="M424" s="10"/>
      <c r="N424" s="2"/>
      <c r="O424" s="10"/>
      <c r="P424" s="10"/>
      <c r="Q424" s="159"/>
      <c r="R424" s="10"/>
      <c r="S424" s="24"/>
    </row>
    <row r="425" spans="2:19" ht="30.75" customHeight="1" x14ac:dyDescent="0.25">
      <c r="B425" s="25" t="s">
        <v>1487</v>
      </c>
      <c r="C425" s="24">
        <v>44991</v>
      </c>
      <c r="D425" s="10" t="s">
        <v>283</v>
      </c>
      <c r="E425" s="10" t="s">
        <v>1578</v>
      </c>
      <c r="F425" s="10" t="s">
        <v>21</v>
      </c>
      <c r="G425" s="10" t="s">
        <v>167</v>
      </c>
      <c r="H425" s="10" t="s">
        <v>1579</v>
      </c>
      <c r="I425" s="10" t="s">
        <v>60</v>
      </c>
      <c r="J425" s="26">
        <v>103700</v>
      </c>
      <c r="K425" s="26"/>
      <c r="L425" s="42"/>
      <c r="M425" s="10"/>
      <c r="N425" s="2"/>
      <c r="O425" s="10"/>
      <c r="P425" s="10"/>
      <c r="Q425" s="159"/>
      <c r="R425" s="10"/>
      <c r="S425" s="24"/>
    </row>
    <row r="426" spans="2:19" x14ac:dyDescent="0.25">
      <c r="B426" s="25" t="s">
        <v>1488</v>
      </c>
      <c r="C426" s="24">
        <v>44991</v>
      </c>
      <c r="D426" s="10" t="s">
        <v>1580</v>
      </c>
      <c r="E426" s="10" t="s">
        <v>1581</v>
      </c>
      <c r="F426" s="10" t="s">
        <v>622</v>
      </c>
      <c r="G426" s="10" t="s">
        <v>167</v>
      </c>
      <c r="H426" s="10" t="s">
        <v>53</v>
      </c>
      <c r="I426" s="10"/>
      <c r="J426" s="26"/>
      <c r="K426" s="26"/>
      <c r="L426" s="42"/>
      <c r="M426" s="10"/>
      <c r="N426" s="2"/>
      <c r="O426" s="10"/>
      <c r="P426" s="10"/>
      <c r="Q426" s="159"/>
      <c r="R426" s="10"/>
      <c r="S426" s="24"/>
    </row>
    <row r="427" spans="2:19" x14ac:dyDescent="0.25">
      <c r="B427" s="25" t="s">
        <v>1489</v>
      </c>
      <c r="C427" s="24">
        <v>44991</v>
      </c>
      <c r="D427" s="10" t="s">
        <v>551</v>
      </c>
      <c r="E427" s="10" t="s">
        <v>68</v>
      </c>
      <c r="F427" s="10" t="s">
        <v>622</v>
      </c>
      <c r="G427" s="10" t="s">
        <v>167</v>
      </c>
      <c r="H427" s="10" t="s">
        <v>53</v>
      </c>
      <c r="I427" s="10"/>
      <c r="J427" s="26"/>
      <c r="K427" s="26"/>
      <c r="L427" s="42"/>
      <c r="M427" s="10"/>
      <c r="N427" s="2"/>
      <c r="O427" s="10"/>
      <c r="P427" s="10"/>
      <c r="Q427" s="159"/>
      <c r="R427" s="10"/>
      <c r="S427" s="24"/>
    </row>
    <row r="428" spans="2:19" x14ac:dyDescent="0.25">
      <c r="B428" s="25" t="s">
        <v>1490</v>
      </c>
      <c r="C428" s="24">
        <v>44992</v>
      </c>
      <c r="D428" s="10" t="s">
        <v>41</v>
      </c>
      <c r="E428" s="10" t="s">
        <v>1582</v>
      </c>
      <c r="F428" s="10" t="s">
        <v>21</v>
      </c>
      <c r="G428" s="10" t="s">
        <v>167</v>
      </c>
      <c r="H428" s="10" t="s">
        <v>42</v>
      </c>
      <c r="I428" s="10" t="s">
        <v>60</v>
      </c>
      <c r="J428" s="26">
        <v>39900</v>
      </c>
      <c r="K428" s="26"/>
      <c r="L428" s="42"/>
      <c r="M428" s="10"/>
      <c r="N428" s="2"/>
      <c r="O428" s="10"/>
      <c r="P428" s="10"/>
      <c r="Q428" s="159"/>
      <c r="R428" s="10"/>
      <c r="S428" s="24"/>
    </row>
    <row r="429" spans="2:19" x14ac:dyDescent="0.25">
      <c r="B429" s="25" t="s">
        <v>1491</v>
      </c>
      <c r="C429" s="24">
        <v>44992</v>
      </c>
      <c r="D429" s="10" t="s">
        <v>1585</v>
      </c>
      <c r="E429" s="10" t="s">
        <v>1586</v>
      </c>
      <c r="F429" s="10" t="s">
        <v>21</v>
      </c>
      <c r="G429" s="10" t="s">
        <v>22</v>
      </c>
      <c r="H429" s="10" t="s">
        <v>190</v>
      </c>
      <c r="I429" s="10" t="s">
        <v>60</v>
      </c>
      <c r="J429" s="26">
        <v>89800</v>
      </c>
      <c r="K429" s="26"/>
      <c r="L429" s="42"/>
      <c r="M429" s="10"/>
      <c r="N429" s="2"/>
      <c r="O429" s="10"/>
      <c r="P429" s="10"/>
      <c r="Q429" s="159"/>
      <c r="R429" s="10"/>
      <c r="S429" s="24"/>
    </row>
    <row r="430" spans="2:19" x14ac:dyDescent="0.25">
      <c r="B430" s="25" t="s">
        <v>1492</v>
      </c>
      <c r="C430" s="24">
        <v>44992</v>
      </c>
      <c r="D430" s="10" t="s">
        <v>694</v>
      </c>
      <c r="E430" s="10" t="s">
        <v>1587</v>
      </c>
      <c r="F430" s="10" t="s">
        <v>21</v>
      </c>
      <c r="G430" s="10" t="s">
        <v>167</v>
      </c>
      <c r="H430" s="10" t="s">
        <v>42</v>
      </c>
      <c r="I430" s="10" t="s">
        <v>172</v>
      </c>
      <c r="J430" s="26">
        <v>100000</v>
      </c>
      <c r="K430" s="26"/>
      <c r="L430" s="42"/>
      <c r="M430" s="10"/>
      <c r="N430" s="2"/>
      <c r="O430" s="10"/>
      <c r="P430" s="10"/>
      <c r="Q430" s="159"/>
      <c r="R430" s="10"/>
      <c r="S430" s="24"/>
    </row>
    <row r="431" spans="2:19" x14ac:dyDescent="0.25">
      <c r="B431" s="25" t="s">
        <v>1493</v>
      </c>
      <c r="C431" s="24">
        <v>44993</v>
      </c>
      <c r="D431" s="10" t="s">
        <v>522</v>
      </c>
      <c r="E431" s="10" t="s">
        <v>1599</v>
      </c>
      <c r="F431" s="10" t="s">
        <v>21</v>
      </c>
      <c r="G431" s="10" t="s">
        <v>167</v>
      </c>
      <c r="H431" s="10" t="s">
        <v>53</v>
      </c>
      <c r="I431" s="10" t="s">
        <v>172</v>
      </c>
      <c r="J431" s="26">
        <f>37900*2+39900+6000</f>
        <v>121700</v>
      </c>
      <c r="K431" s="26"/>
      <c r="L431" s="42"/>
      <c r="M431" s="10"/>
      <c r="N431" s="2"/>
      <c r="O431" s="10"/>
      <c r="P431" s="10"/>
      <c r="Q431" s="159"/>
      <c r="R431" s="10"/>
      <c r="S431" s="24"/>
    </row>
    <row r="432" spans="2:19" x14ac:dyDescent="0.25">
      <c r="B432" s="25" t="s">
        <v>1494</v>
      </c>
      <c r="C432" s="24">
        <v>44998</v>
      </c>
      <c r="D432" s="10" t="s">
        <v>50</v>
      </c>
      <c r="E432" s="10" t="s">
        <v>1684</v>
      </c>
      <c r="F432" s="10" t="s">
        <v>21</v>
      </c>
      <c r="G432" s="10" t="s">
        <v>167</v>
      </c>
      <c r="H432" s="10" t="s">
        <v>84</v>
      </c>
      <c r="I432" s="10" t="s">
        <v>60</v>
      </c>
      <c r="J432" s="26">
        <v>186700</v>
      </c>
      <c r="K432" s="26"/>
      <c r="L432" s="42"/>
      <c r="M432" s="10"/>
      <c r="N432" s="2"/>
      <c r="O432" s="10"/>
      <c r="P432" s="10"/>
      <c r="Q432" s="159"/>
      <c r="R432" s="10"/>
      <c r="S432" s="24"/>
    </row>
    <row r="433" spans="2:19" x14ac:dyDescent="0.25">
      <c r="B433" s="25" t="s">
        <v>1495</v>
      </c>
      <c r="C433" s="24">
        <v>44998</v>
      </c>
      <c r="D433" s="10" t="s">
        <v>63</v>
      </c>
      <c r="E433" s="10" t="s">
        <v>1629</v>
      </c>
      <c r="F433" s="10" t="s">
        <v>21</v>
      </c>
      <c r="G433" s="10" t="s">
        <v>167</v>
      </c>
      <c r="H433" s="10" t="s">
        <v>84</v>
      </c>
      <c r="I433" s="10"/>
      <c r="J433" s="26">
        <f>37900+2*39900</f>
        <v>117700</v>
      </c>
      <c r="K433" s="26"/>
      <c r="L433" s="42"/>
      <c r="M433" s="10"/>
      <c r="N433" s="2"/>
      <c r="O433" s="10"/>
      <c r="P433" s="10"/>
      <c r="Q433" s="159"/>
      <c r="R433" s="10"/>
      <c r="S433" s="24"/>
    </row>
    <row r="434" spans="2:19" x14ac:dyDescent="0.25">
      <c r="B434" s="25" t="s">
        <v>1496</v>
      </c>
      <c r="C434" s="24">
        <v>44998</v>
      </c>
      <c r="D434" s="10" t="s">
        <v>1631</v>
      </c>
      <c r="E434" s="10" t="s">
        <v>607</v>
      </c>
      <c r="F434" s="10" t="s">
        <v>622</v>
      </c>
      <c r="G434" s="10" t="s">
        <v>167</v>
      </c>
      <c r="H434" s="10" t="s">
        <v>1616</v>
      </c>
      <c r="I434" s="10"/>
      <c r="J434" s="26"/>
      <c r="K434" s="26"/>
      <c r="L434" s="42"/>
      <c r="M434" s="10"/>
      <c r="N434" s="2"/>
      <c r="O434" s="10"/>
      <c r="P434" s="10"/>
      <c r="Q434" s="159"/>
      <c r="R434" s="10"/>
      <c r="S434" s="24"/>
    </row>
    <row r="435" spans="2:19" x14ac:dyDescent="0.25">
      <c r="B435" s="25" t="s">
        <v>1497</v>
      </c>
      <c r="C435" s="24">
        <v>44998</v>
      </c>
      <c r="D435" s="10" t="s">
        <v>1624</v>
      </c>
      <c r="E435" s="10" t="s">
        <v>68</v>
      </c>
      <c r="F435" s="10" t="s">
        <v>622</v>
      </c>
      <c r="G435" s="10" t="s">
        <v>167</v>
      </c>
      <c r="H435" s="10" t="s">
        <v>53</v>
      </c>
      <c r="I435" s="10"/>
      <c r="J435" s="26"/>
      <c r="K435" s="26"/>
      <c r="L435" s="42"/>
      <c r="M435" s="10"/>
      <c r="N435" s="2"/>
      <c r="O435" s="10"/>
      <c r="P435" s="10"/>
      <c r="Q435" s="159"/>
      <c r="R435" s="10"/>
      <c r="S435" s="24"/>
    </row>
    <row r="436" spans="2:19" x14ac:dyDescent="0.25">
      <c r="B436" s="25" t="s">
        <v>1498</v>
      </c>
      <c r="C436" s="24">
        <v>44998</v>
      </c>
      <c r="D436" s="10" t="s">
        <v>45</v>
      </c>
      <c r="E436" s="10" t="s">
        <v>1650</v>
      </c>
      <c r="F436" s="10" t="s">
        <v>21</v>
      </c>
      <c r="G436" s="10" t="s">
        <v>167</v>
      </c>
      <c r="H436" s="10" t="s">
        <v>53</v>
      </c>
      <c r="I436" s="10" t="s">
        <v>60</v>
      </c>
      <c r="J436" s="26">
        <v>49000</v>
      </c>
      <c r="K436" s="26"/>
      <c r="L436" s="42"/>
      <c r="M436" s="10"/>
      <c r="N436" s="2"/>
      <c r="O436" s="10"/>
      <c r="P436" s="10"/>
      <c r="Q436" s="159"/>
      <c r="R436" s="10"/>
      <c r="S436" s="24"/>
    </row>
    <row r="437" spans="2:19" ht="14.25" customHeight="1" x14ac:dyDescent="0.25">
      <c r="B437" s="25" t="s">
        <v>1499</v>
      </c>
      <c r="C437" s="24">
        <v>44999</v>
      </c>
      <c r="D437" s="10" t="s">
        <v>1631</v>
      </c>
      <c r="E437" s="10" t="s">
        <v>1632</v>
      </c>
      <c r="F437" s="10" t="s">
        <v>622</v>
      </c>
      <c r="G437" s="10" t="s">
        <v>167</v>
      </c>
      <c r="H437" s="10" t="s">
        <v>53</v>
      </c>
      <c r="I437" s="10"/>
      <c r="J437" s="26"/>
      <c r="K437" s="26"/>
      <c r="L437" s="42"/>
      <c r="M437" s="10"/>
      <c r="N437" s="2"/>
      <c r="O437" s="10"/>
      <c r="P437" s="10"/>
      <c r="Q437" s="159"/>
      <c r="R437" s="10"/>
      <c r="S437" s="24"/>
    </row>
    <row r="438" spans="2:19" x14ac:dyDescent="0.25">
      <c r="B438" s="25" t="s">
        <v>1500</v>
      </c>
      <c r="C438" s="24">
        <v>44999</v>
      </c>
      <c r="D438" s="10" t="s">
        <v>1635</v>
      </c>
      <c r="E438" s="10" t="s">
        <v>68</v>
      </c>
      <c r="F438" s="10" t="s">
        <v>21</v>
      </c>
      <c r="G438" s="10" t="s">
        <v>167</v>
      </c>
      <c r="H438" s="10" t="s">
        <v>84</v>
      </c>
      <c r="I438" s="10" t="s">
        <v>60</v>
      </c>
      <c r="J438" s="26">
        <v>23300</v>
      </c>
      <c r="K438" s="26"/>
      <c r="L438" s="42"/>
      <c r="M438" s="10"/>
      <c r="N438" s="2"/>
      <c r="O438" s="10"/>
      <c r="P438" s="10"/>
      <c r="Q438" s="159"/>
      <c r="R438" s="10"/>
      <c r="S438" s="24"/>
    </row>
    <row r="439" spans="2:19" x14ac:dyDescent="0.25">
      <c r="B439" s="25" t="s">
        <v>1636</v>
      </c>
      <c r="C439" s="24">
        <v>44999</v>
      </c>
      <c r="D439" s="10" t="s">
        <v>1637</v>
      </c>
      <c r="E439" s="10" t="s">
        <v>68</v>
      </c>
      <c r="F439" s="10" t="s">
        <v>21</v>
      </c>
      <c r="G439" s="10" t="s">
        <v>167</v>
      </c>
      <c r="H439" s="10" t="s">
        <v>84</v>
      </c>
      <c r="I439" s="10" t="s">
        <v>60</v>
      </c>
      <c r="J439" s="26">
        <v>23300</v>
      </c>
      <c r="K439" s="26"/>
      <c r="L439" s="42"/>
      <c r="M439" s="10"/>
      <c r="N439" s="2"/>
      <c r="O439" s="10"/>
      <c r="P439" s="10"/>
      <c r="Q439" s="159"/>
      <c r="R439" s="10"/>
      <c r="S439" s="24"/>
    </row>
    <row r="440" spans="2:19" x14ac:dyDescent="0.25">
      <c r="B440" s="25" t="s">
        <v>1638</v>
      </c>
      <c r="C440" s="24">
        <v>44999</v>
      </c>
      <c r="D440" s="10" t="s">
        <v>39</v>
      </c>
      <c r="E440" s="10" t="s">
        <v>637</v>
      </c>
      <c r="F440" s="10" t="s">
        <v>21</v>
      </c>
      <c r="G440" s="10" t="s">
        <v>167</v>
      </c>
      <c r="H440" s="10" t="s">
        <v>1115</v>
      </c>
      <c r="I440" s="10" t="s">
        <v>60</v>
      </c>
      <c r="J440" s="26">
        <v>29900</v>
      </c>
      <c r="K440" s="26"/>
      <c r="L440" s="42"/>
      <c r="M440" s="10"/>
      <c r="N440" s="2"/>
      <c r="O440" s="10"/>
      <c r="P440" s="10"/>
      <c r="Q440" s="159"/>
      <c r="R440" s="10"/>
      <c r="S440" s="24"/>
    </row>
    <row r="441" spans="2:19" x14ac:dyDescent="0.25">
      <c r="B441" s="25" t="s">
        <v>1639</v>
      </c>
      <c r="C441" s="24">
        <v>45000</v>
      </c>
      <c r="D441" s="10" t="s">
        <v>1640</v>
      </c>
      <c r="E441" s="10" t="s">
        <v>520</v>
      </c>
      <c r="F441" s="10" t="s">
        <v>21</v>
      </c>
      <c r="G441" s="10" t="s">
        <v>167</v>
      </c>
      <c r="H441" s="10" t="s">
        <v>53</v>
      </c>
      <c r="I441" s="10" t="s">
        <v>60</v>
      </c>
      <c r="J441" s="26">
        <v>79800</v>
      </c>
      <c r="K441" s="26"/>
      <c r="L441" s="42" t="s">
        <v>1641</v>
      </c>
      <c r="M441" s="10">
        <v>3014342412</v>
      </c>
      <c r="N441" s="2" t="s">
        <v>1642</v>
      </c>
      <c r="O441" s="10" t="s">
        <v>546</v>
      </c>
      <c r="P441" s="10" t="s">
        <v>1643</v>
      </c>
      <c r="Q441" s="159"/>
      <c r="R441" s="10"/>
      <c r="S441" s="24"/>
    </row>
    <row r="442" spans="2:19" x14ac:dyDescent="0.25">
      <c r="B442" s="25" t="s">
        <v>1644</v>
      </c>
      <c r="C442" s="24">
        <v>45000</v>
      </c>
      <c r="D442" s="10" t="s">
        <v>161</v>
      </c>
      <c r="E442" s="10" t="s">
        <v>1649</v>
      </c>
      <c r="F442" s="10" t="s">
        <v>21</v>
      </c>
      <c r="G442" s="10" t="s">
        <v>167</v>
      </c>
      <c r="H442" s="10" t="s">
        <v>1115</v>
      </c>
      <c r="I442" s="10" t="s">
        <v>60</v>
      </c>
      <c r="J442" s="26">
        <v>29900</v>
      </c>
      <c r="K442" s="26"/>
      <c r="L442" s="42"/>
      <c r="M442" s="10"/>
      <c r="N442" s="2"/>
      <c r="O442" s="10"/>
      <c r="P442" s="10"/>
      <c r="Q442" s="159"/>
      <c r="R442" s="10"/>
      <c r="S442" s="24"/>
    </row>
    <row r="443" spans="2:19" x14ac:dyDescent="0.25">
      <c r="B443" s="25" t="s">
        <v>1645</v>
      </c>
      <c r="C443" s="24">
        <v>45000</v>
      </c>
      <c r="D443" s="10" t="s">
        <v>620</v>
      </c>
      <c r="E443" s="10" t="s">
        <v>109</v>
      </c>
      <c r="F443" s="10" t="s">
        <v>622</v>
      </c>
      <c r="G443" s="10" t="s">
        <v>167</v>
      </c>
      <c r="H443" s="10" t="s">
        <v>1115</v>
      </c>
      <c r="I443" s="10"/>
      <c r="J443" s="26"/>
      <c r="K443" s="26"/>
      <c r="L443" s="42"/>
      <c r="M443" s="10"/>
      <c r="N443" s="2"/>
      <c r="O443" s="10"/>
      <c r="P443" s="10"/>
      <c r="Q443" s="159"/>
      <c r="R443" s="10"/>
      <c r="S443" s="24"/>
    </row>
    <row r="444" spans="2:19" x14ac:dyDescent="0.25">
      <c r="B444" s="25" t="s">
        <v>1646</v>
      </c>
      <c r="C444" s="24">
        <v>45000</v>
      </c>
      <c r="D444" s="10" t="s">
        <v>283</v>
      </c>
      <c r="E444" s="10" t="s">
        <v>1651</v>
      </c>
      <c r="F444" s="10" t="s">
        <v>21</v>
      </c>
      <c r="G444" s="10" t="s">
        <v>167</v>
      </c>
      <c r="H444" s="10" t="s">
        <v>1115</v>
      </c>
      <c r="I444" s="10" t="s">
        <v>60</v>
      </c>
      <c r="J444" s="26">
        <v>43900</v>
      </c>
      <c r="K444" s="26"/>
      <c r="L444" s="42"/>
      <c r="M444" s="10"/>
      <c r="N444" s="2"/>
      <c r="O444" s="10"/>
      <c r="P444" s="10"/>
      <c r="Q444" s="159"/>
      <c r="R444" s="10"/>
      <c r="S444" s="24"/>
    </row>
    <row r="445" spans="2:19" x14ac:dyDescent="0.25">
      <c r="B445" s="25" t="s">
        <v>1647</v>
      </c>
      <c r="C445" s="24">
        <v>45001</v>
      </c>
      <c r="D445" s="10" t="s">
        <v>341</v>
      </c>
      <c r="E445" s="10" t="s">
        <v>1650</v>
      </c>
      <c r="F445" s="10" t="s">
        <v>21</v>
      </c>
      <c r="G445" s="10" t="s">
        <v>167</v>
      </c>
      <c r="H445" s="10" t="s">
        <v>84</v>
      </c>
      <c r="I445" s="10" t="s">
        <v>60</v>
      </c>
      <c r="J445" s="26">
        <v>45900</v>
      </c>
      <c r="K445" s="26"/>
      <c r="L445" s="42"/>
      <c r="M445" s="10"/>
      <c r="N445" s="2"/>
      <c r="O445" s="10"/>
      <c r="P445" s="10"/>
      <c r="Q445" s="159"/>
      <c r="R445" s="10"/>
      <c r="S445" s="24"/>
    </row>
    <row r="446" spans="2:19" x14ac:dyDescent="0.25">
      <c r="B446" s="25" t="s">
        <v>1648</v>
      </c>
      <c r="C446" s="24">
        <v>45001</v>
      </c>
      <c r="D446" s="10" t="s">
        <v>235</v>
      </c>
      <c r="E446" s="10" t="s">
        <v>1649</v>
      </c>
      <c r="F446" s="10" t="s">
        <v>21</v>
      </c>
      <c r="G446" s="10" t="s">
        <v>167</v>
      </c>
      <c r="H446" s="10" t="s">
        <v>53</v>
      </c>
      <c r="I446" s="10" t="s">
        <v>172</v>
      </c>
      <c r="J446" s="26">
        <v>24000</v>
      </c>
      <c r="K446" s="26"/>
      <c r="L446" s="42"/>
      <c r="M446" s="10"/>
      <c r="N446" s="2"/>
      <c r="O446" s="10"/>
      <c r="P446" s="10"/>
      <c r="Q446" s="159"/>
      <c r="R446" s="10"/>
      <c r="S446" s="24"/>
    </row>
    <row r="447" spans="2:19" x14ac:dyDescent="0.25">
      <c r="B447" s="25" t="s">
        <v>1652</v>
      </c>
      <c r="C447" s="24">
        <v>45001</v>
      </c>
      <c r="D447" s="10" t="s">
        <v>218</v>
      </c>
      <c r="E447" s="10" t="s">
        <v>1651</v>
      </c>
      <c r="F447" s="10" t="s">
        <v>21</v>
      </c>
      <c r="G447" s="10" t="s">
        <v>167</v>
      </c>
      <c r="H447" s="10" t="s">
        <v>53</v>
      </c>
      <c r="I447" s="10" t="s">
        <v>172</v>
      </c>
      <c r="J447" s="26">
        <v>40000</v>
      </c>
      <c r="K447" s="26"/>
      <c r="L447" s="42"/>
      <c r="M447" s="10"/>
      <c r="N447" s="2"/>
      <c r="O447" s="10"/>
      <c r="P447" s="10"/>
      <c r="Q447" s="159"/>
      <c r="R447" s="10"/>
      <c r="S447" s="24"/>
    </row>
    <row r="448" spans="2:19" x14ac:dyDescent="0.25">
      <c r="B448" s="25" t="s">
        <v>1653</v>
      </c>
      <c r="C448" s="24">
        <v>45001</v>
      </c>
      <c r="D448" s="10" t="s">
        <v>243</v>
      </c>
      <c r="E448" s="10" t="s">
        <v>1654</v>
      </c>
      <c r="F448" s="10" t="s">
        <v>21</v>
      </c>
      <c r="G448" s="10" t="s">
        <v>167</v>
      </c>
      <c r="H448" s="10" t="s">
        <v>84</v>
      </c>
      <c r="I448" s="10" t="s">
        <v>60</v>
      </c>
      <c r="J448" s="26">
        <v>41900</v>
      </c>
      <c r="K448" s="26"/>
      <c r="L448" s="42"/>
      <c r="M448" s="10"/>
      <c r="N448" s="2"/>
      <c r="O448" s="10"/>
      <c r="P448" s="10"/>
      <c r="Q448" s="159"/>
      <c r="R448" s="10"/>
      <c r="S448" s="24"/>
    </row>
    <row r="449" spans="2:19" x14ac:dyDescent="0.25">
      <c r="B449" s="25" t="s">
        <v>1655</v>
      </c>
      <c r="C449" s="24">
        <v>45001</v>
      </c>
      <c r="D449" s="10" t="s">
        <v>717</v>
      </c>
      <c r="E449" s="10" t="s">
        <v>594</v>
      </c>
      <c r="F449" s="10" t="s">
        <v>21</v>
      </c>
      <c r="G449" s="10" t="s">
        <v>167</v>
      </c>
      <c r="H449" s="10" t="s">
        <v>84</v>
      </c>
      <c r="I449" s="10" t="s">
        <v>60</v>
      </c>
      <c r="J449" s="26">
        <v>24000</v>
      </c>
      <c r="K449" s="26"/>
      <c r="L449" s="42"/>
      <c r="M449" s="10"/>
      <c r="N449" s="2"/>
      <c r="O449" s="10"/>
      <c r="P449" s="10"/>
      <c r="Q449" s="159"/>
      <c r="R449" s="10"/>
      <c r="S449" s="24"/>
    </row>
    <row r="450" spans="2:19" x14ac:dyDescent="0.25">
      <c r="B450" s="25" t="s">
        <v>1656</v>
      </c>
      <c r="C450" s="24">
        <v>45001</v>
      </c>
      <c r="D450" s="10" t="s">
        <v>1666</v>
      </c>
      <c r="E450" s="10" t="s">
        <v>1663</v>
      </c>
      <c r="F450" s="10" t="s">
        <v>21</v>
      </c>
      <c r="G450" s="10" t="s">
        <v>167</v>
      </c>
      <c r="H450" s="10"/>
      <c r="I450" s="10" t="s">
        <v>60</v>
      </c>
      <c r="J450" s="26">
        <v>56800</v>
      </c>
      <c r="K450" s="26"/>
      <c r="L450" s="42">
        <v>1017169150</v>
      </c>
      <c r="M450" s="10">
        <v>3117240972</v>
      </c>
      <c r="N450" s="2" t="s">
        <v>1664</v>
      </c>
      <c r="O450" s="10" t="s">
        <v>517</v>
      </c>
      <c r="P450" s="45" t="s">
        <v>1665</v>
      </c>
      <c r="Q450" s="165"/>
      <c r="R450" s="10"/>
      <c r="S450" s="24"/>
    </row>
    <row r="451" spans="2:19" x14ac:dyDescent="0.25">
      <c r="B451" s="25" t="s">
        <v>1657</v>
      </c>
      <c r="C451" s="24">
        <v>45001</v>
      </c>
      <c r="D451" s="10" t="s">
        <v>1668</v>
      </c>
      <c r="E451" s="10" t="s">
        <v>1669</v>
      </c>
      <c r="F451" s="10" t="s">
        <v>21</v>
      </c>
      <c r="G451" s="10" t="s">
        <v>167</v>
      </c>
      <c r="H451" s="10" t="s">
        <v>84</v>
      </c>
      <c r="I451" s="10" t="s">
        <v>60</v>
      </c>
      <c r="J451" s="26">
        <v>31000</v>
      </c>
      <c r="K451" s="26"/>
      <c r="L451" s="42">
        <v>1000752542</v>
      </c>
      <c r="M451" s="10">
        <v>3148777556</v>
      </c>
      <c r="N451" s="2" t="s">
        <v>1670</v>
      </c>
      <c r="O451" s="10" t="s">
        <v>517</v>
      </c>
      <c r="P451" s="45" t="s">
        <v>1671</v>
      </c>
      <c r="Q451" s="165"/>
      <c r="R451" s="10"/>
      <c r="S451" s="24"/>
    </row>
    <row r="452" spans="2:19" x14ac:dyDescent="0.25">
      <c r="B452" s="25" t="s">
        <v>1658</v>
      </c>
      <c r="C452" s="24">
        <v>45003</v>
      </c>
      <c r="D452" s="10" t="s">
        <v>1681</v>
      </c>
      <c r="E452" s="10" t="s">
        <v>109</v>
      </c>
      <c r="F452" s="10" t="s">
        <v>21</v>
      </c>
      <c r="G452" s="10" t="s">
        <v>167</v>
      </c>
      <c r="H452" s="10" t="s">
        <v>84</v>
      </c>
      <c r="I452" s="10" t="s">
        <v>60</v>
      </c>
      <c r="J452" s="26">
        <v>41000</v>
      </c>
      <c r="K452" s="26"/>
      <c r="L452" s="42">
        <v>1017236203</v>
      </c>
      <c r="M452" s="10">
        <v>3146617103</v>
      </c>
      <c r="N452" s="2" t="s">
        <v>1682</v>
      </c>
      <c r="O452" s="10" t="s">
        <v>517</v>
      </c>
      <c r="P452" s="45" t="s">
        <v>1683</v>
      </c>
      <c r="Q452" s="165" t="s">
        <v>1703</v>
      </c>
      <c r="R452" s="10"/>
      <c r="S452" s="24"/>
    </row>
    <row r="453" spans="2:19" x14ac:dyDescent="0.25">
      <c r="B453" s="25" t="s">
        <v>1659</v>
      </c>
      <c r="C453" s="24">
        <v>45003</v>
      </c>
      <c r="D453" s="10" t="s">
        <v>50</v>
      </c>
      <c r="E453" s="10" t="s">
        <v>1403</v>
      </c>
      <c r="F453" s="10" t="s">
        <v>21</v>
      </c>
      <c r="G453" s="10" t="s">
        <v>167</v>
      </c>
      <c r="H453" s="10" t="s">
        <v>84</v>
      </c>
      <c r="I453" s="10"/>
      <c r="J453" s="26">
        <v>96000</v>
      </c>
      <c r="K453" s="26"/>
      <c r="L453" s="42"/>
      <c r="M453" s="10"/>
      <c r="N453" s="2"/>
      <c r="O453" s="10"/>
      <c r="P453" s="10"/>
      <c r="Q453" s="159"/>
      <c r="R453" s="10"/>
      <c r="S453" s="24"/>
    </row>
    <row r="454" spans="2:19" x14ac:dyDescent="0.25">
      <c r="B454" s="25" t="s">
        <v>1660</v>
      </c>
      <c r="C454" s="24">
        <v>45005</v>
      </c>
      <c r="D454" s="10" t="s">
        <v>1585</v>
      </c>
      <c r="E454" s="10" t="s">
        <v>109</v>
      </c>
      <c r="F454" s="10" t="s">
        <v>21</v>
      </c>
      <c r="G454" s="10" t="s">
        <v>167</v>
      </c>
      <c r="H454" s="10" t="s">
        <v>42</v>
      </c>
      <c r="I454" s="10" t="s">
        <v>60</v>
      </c>
      <c r="J454" s="26">
        <v>41000</v>
      </c>
      <c r="K454" s="26"/>
      <c r="L454" s="42">
        <v>1035426993</v>
      </c>
      <c r="M454" s="10">
        <v>3004919646</v>
      </c>
      <c r="N454" s="2" t="s">
        <v>1694</v>
      </c>
      <c r="O454" s="10" t="s">
        <v>517</v>
      </c>
      <c r="P454" s="45" t="s">
        <v>1695</v>
      </c>
      <c r="Q454" s="165"/>
      <c r="R454" s="10"/>
      <c r="S454" s="24"/>
    </row>
    <row r="455" spans="2:19" x14ac:dyDescent="0.25">
      <c r="B455" s="25" t="s">
        <v>1661</v>
      </c>
      <c r="C455" s="24">
        <v>45005</v>
      </c>
      <c r="D455" s="10" t="s">
        <v>1696</v>
      </c>
      <c r="E455" s="10" t="s">
        <v>1697</v>
      </c>
      <c r="F455" s="10" t="s">
        <v>21</v>
      </c>
      <c r="G455" s="10" t="s">
        <v>167</v>
      </c>
      <c r="H455" s="10" t="s">
        <v>53</v>
      </c>
      <c r="I455" s="10" t="s">
        <v>60</v>
      </c>
      <c r="J455" s="26">
        <v>66000</v>
      </c>
      <c r="K455" s="26"/>
      <c r="L455" s="42">
        <v>1152223113</v>
      </c>
      <c r="M455" s="10">
        <v>3045680190</v>
      </c>
      <c r="N455" s="2" t="s">
        <v>1698</v>
      </c>
      <c r="O455" s="10" t="s">
        <v>517</v>
      </c>
      <c r="P455" s="45" t="s">
        <v>1699</v>
      </c>
      <c r="Q455" s="165" t="s">
        <v>1704</v>
      </c>
      <c r="R455" s="10"/>
      <c r="S455" s="24"/>
    </row>
    <row r="456" spans="2:19" x14ac:dyDescent="0.25">
      <c r="B456" s="25" t="s">
        <v>1662</v>
      </c>
      <c r="C456" s="24">
        <v>45005</v>
      </c>
      <c r="D456" s="10" t="s">
        <v>63</v>
      </c>
      <c r="E456" s="10" t="s">
        <v>1701</v>
      </c>
      <c r="F456" s="10" t="s">
        <v>21</v>
      </c>
      <c r="G456" s="10" t="s">
        <v>167</v>
      </c>
      <c r="H456" s="10" t="s">
        <v>1702</v>
      </c>
      <c r="I456" s="10"/>
      <c r="J456" s="26">
        <v>70000</v>
      </c>
      <c r="K456" s="26"/>
      <c r="L456" s="42"/>
      <c r="M456" s="10"/>
      <c r="N456" s="2"/>
      <c r="O456" s="10"/>
      <c r="P456" s="10"/>
      <c r="Q456" s="159"/>
      <c r="R456" s="10"/>
      <c r="S456" s="24"/>
    </row>
    <row r="457" spans="2:19" x14ac:dyDescent="0.25">
      <c r="B457" s="25" t="s">
        <v>1705</v>
      </c>
      <c r="C457" s="24">
        <v>45005</v>
      </c>
      <c r="D457" s="10" t="s">
        <v>1706</v>
      </c>
      <c r="E457" s="10" t="s">
        <v>102</v>
      </c>
      <c r="F457" s="10" t="s">
        <v>21</v>
      </c>
      <c r="G457" s="10" t="s">
        <v>167</v>
      </c>
      <c r="H457" s="10" t="s">
        <v>1115</v>
      </c>
      <c r="I457" s="10" t="s">
        <v>60</v>
      </c>
      <c r="J457" s="26">
        <v>20000</v>
      </c>
      <c r="K457" s="26"/>
      <c r="L457" s="42"/>
      <c r="M457" s="10"/>
      <c r="N457" s="2"/>
      <c r="O457" s="10"/>
      <c r="P457" s="10"/>
      <c r="Q457" s="159"/>
      <c r="R457" s="10"/>
      <c r="S457" s="24"/>
    </row>
    <row r="458" spans="2:19" x14ac:dyDescent="0.25">
      <c r="B458" s="25" t="s">
        <v>1709</v>
      </c>
      <c r="C458" s="24">
        <v>45006</v>
      </c>
      <c r="D458" s="10" t="s">
        <v>1710</v>
      </c>
      <c r="E458" s="10" t="s">
        <v>1651</v>
      </c>
      <c r="F458" s="10" t="s">
        <v>21</v>
      </c>
      <c r="G458" s="10" t="s">
        <v>167</v>
      </c>
      <c r="H458" s="10" t="s">
        <v>84</v>
      </c>
      <c r="I458" s="10" t="s">
        <v>60</v>
      </c>
      <c r="J458" s="26">
        <v>38000</v>
      </c>
      <c r="K458" s="26"/>
      <c r="L458" s="42"/>
      <c r="M458" s="10"/>
      <c r="N458" s="2"/>
      <c r="O458" s="10"/>
      <c r="P458" s="10"/>
      <c r="Q458" s="159"/>
      <c r="R458" s="10"/>
      <c r="S458" s="24"/>
    </row>
    <row r="459" spans="2:19" x14ac:dyDescent="0.25">
      <c r="B459" s="25" t="s">
        <v>1711</v>
      </c>
      <c r="C459" s="24">
        <v>45006</v>
      </c>
      <c r="D459" s="10" t="s">
        <v>199</v>
      </c>
      <c r="E459" s="10" t="s">
        <v>1714</v>
      </c>
      <c r="F459" s="10" t="s">
        <v>21</v>
      </c>
      <c r="G459" s="10" t="s">
        <v>167</v>
      </c>
      <c r="H459" s="10" t="s">
        <v>84</v>
      </c>
      <c r="I459" s="10" t="s">
        <v>60</v>
      </c>
      <c r="J459" s="26">
        <v>46000</v>
      </c>
      <c r="K459" s="26"/>
      <c r="L459" s="42"/>
      <c r="M459" s="10"/>
      <c r="N459" s="2"/>
      <c r="O459" s="10"/>
      <c r="P459" s="10"/>
      <c r="Q459" s="159"/>
      <c r="R459" s="10"/>
      <c r="S459" s="24"/>
    </row>
    <row r="460" spans="2:19" x14ac:dyDescent="0.25">
      <c r="B460" s="25" t="s">
        <v>1688</v>
      </c>
      <c r="C460" s="24">
        <v>45006</v>
      </c>
      <c r="D460" s="10" t="s">
        <v>1525</v>
      </c>
      <c r="E460" s="10" t="s">
        <v>1712</v>
      </c>
      <c r="F460" s="10" t="s">
        <v>21</v>
      </c>
      <c r="G460" s="10" t="s">
        <v>167</v>
      </c>
      <c r="H460" s="10" t="s">
        <v>53</v>
      </c>
      <c r="I460" s="10" t="s">
        <v>60</v>
      </c>
      <c r="J460" s="26">
        <v>2767672.28</v>
      </c>
      <c r="K460" s="26" t="s">
        <v>1713</v>
      </c>
      <c r="L460" s="42"/>
      <c r="M460" s="10"/>
      <c r="N460" s="2"/>
      <c r="O460" s="10"/>
      <c r="P460" s="10"/>
      <c r="Q460" s="159"/>
      <c r="R460" s="10"/>
      <c r="S460" s="24"/>
    </row>
    <row r="461" spans="2:19" x14ac:dyDescent="0.25">
      <c r="B461" s="25" t="s">
        <v>1715</v>
      </c>
      <c r="C461" s="24">
        <v>45007</v>
      </c>
      <c r="D461" s="10" t="s">
        <v>1320</v>
      </c>
      <c r="E461" s="10" t="s">
        <v>1714</v>
      </c>
      <c r="F461" s="10" t="s">
        <v>21</v>
      </c>
      <c r="G461" s="10" t="s">
        <v>167</v>
      </c>
      <c r="H461" s="10" t="s">
        <v>1115</v>
      </c>
      <c r="I461" s="10" t="s">
        <v>60</v>
      </c>
      <c r="J461" s="26">
        <v>46000</v>
      </c>
      <c r="K461" s="26"/>
      <c r="L461" s="42"/>
      <c r="M461" s="10"/>
      <c r="N461" s="2"/>
      <c r="O461" s="10"/>
      <c r="P461" s="10"/>
      <c r="Q461" s="159"/>
      <c r="R461" s="10"/>
      <c r="S461" s="24"/>
    </row>
    <row r="462" spans="2:19" x14ac:dyDescent="0.25">
      <c r="B462" s="25" t="s">
        <v>1716</v>
      </c>
      <c r="C462" s="24">
        <v>45008</v>
      </c>
      <c r="D462" s="10" t="s">
        <v>145</v>
      </c>
      <c r="E462" s="10" t="s">
        <v>1717</v>
      </c>
      <c r="F462" s="10" t="s">
        <v>21</v>
      </c>
      <c r="G462" s="10" t="s">
        <v>167</v>
      </c>
      <c r="H462" s="10" t="s">
        <v>84</v>
      </c>
      <c r="I462" s="10" t="s">
        <v>60</v>
      </c>
      <c r="J462" s="26">
        <v>31900</v>
      </c>
      <c r="K462" s="26"/>
      <c r="L462" s="42"/>
      <c r="M462" s="10"/>
      <c r="N462" s="2"/>
      <c r="O462" s="10"/>
      <c r="P462" s="10"/>
      <c r="Q462" s="159"/>
      <c r="R462" s="10"/>
      <c r="S462" s="24"/>
    </row>
    <row r="463" spans="2:19" x14ac:dyDescent="0.25">
      <c r="B463" s="25" t="s">
        <v>1718</v>
      </c>
      <c r="C463" s="24">
        <v>45008</v>
      </c>
      <c r="D463" s="10" t="s">
        <v>620</v>
      </c>
      <c r="E463" s="10" t="s">
        <v>1717</v>
      </c>
      <c r="F463" s="10" t="s">
        <v>21</v>
      </c>
      <c r="G463" s="10" t="s">
        <v>167</v>
      </c>
      <c r="H463" s="10" t="s">
        <v>84</v>
      </c>
      <c r="I463" s="10" t="s">
        <v>60</v>
      </c>
      <c r="J463" s="26">
        <v>24900</v>
      </c>
      <c r="K463" s="26"/>
      <c r="L463" s="42"/>
      <c r="M463" s="10"/>
      <c r="N463" s="2"/>
      <c r="O463" s="10"/>
      <c r="P463" s="10"/>
      <c r="Q463" s="159"/>
      <c r="R463" s="10"/>
      <c r="S463" s="24"/>
    </row>
    <row r="464" spans="2:19" x14ac:dyDescent="0.25">
      <c r="B464" s="25" t="s">
        <v>1721</v>
      </c>
      <c r="C464" s="24">
        <v>45008</v>
      </c>
      <c r="D464" s="10" t="s">
        <v>1722</v>
      </c>
      <c r="E464" s="10" t="s">
        <v>1723</v>
      </c>
      <c r="F464" s="10" t="s">
        <v>21</v>
      </c>
      <c r="G464" s="10" t="s">
        <v>167</v>
      </c>
      <c r="H464" s="10" t="s">
        <v>84</v>
      </c>
      <c r="I464" s="10" t="s">
        <v>60</v>
      </c>
      <c r="J464" s="26">
        <v>33900</v>
      </c>
      <c r="K464" s="26"/>
      <c r="L464" s="42"/>
      <c r="M464" s="10"/>
      <c r="N464" s="2"/>
      <c r="O464" s="10"/>
      <c r="P464" s="10"/>
      <c r="Q464" s="159"/>
      <c r="R464" s="10"/>
      <c r="S464" s="24"/>
    </row>
    <row r="465" spans="2:19" x14ac:dyDescent="0.25">
      <c r="B465" s="25" t="s">
        <v>1724</v>
      </c>
      <c r="C465" s="24">
        <v>45008</v>
      </c>
      <c r="D465" s="10" t="s">
        <v>628</v>
      </c>
      <c r="E465" s="10" t="s">
        <v>1654</v>
      </c>
      <c r="F465" s="10" t="s">
        <v>21</v>
      </c>
      <c r="G465" s="10" t="s">
        <v>167</v>
      </c>
      <c r="H465" s="10" t="s">
        <v>84</v>
      </c>
      <c r="I465" s="10" t="s">
        <v>60</v>
      </c>
      <c r="J465" s="26">
        <v>41900</v>
      </c>
      <c r="K465" s="26"/>
      <c r="L465" s="42"/>
      <c r="M465" s="10"/>
      <c r="N465" s="2"/>
      <c r="O465" s="10"/>
      <c r="P465" s="10"/>
      <c r="Q465" s="159"/>
      <c r="R465" s="10"/>
      <c r="S465" s="24"/>
    </row>
    <row r="466" spans="2:19" x14ac:dyDescent="0.25">
      <c r="B466" s="25" t="s">
        <v>1725</v>
      </c>
      <c r="C466" s="24">
        <v>45008</v>
      </c>
      <c r="D466" s="10" t="s">
        <v>1737</v>
      </c>
      <c r="E466" s="10" t="s">
        <v>607</v>
      </c>
      <c r="F466" s="10" t="s">
        <v>21</v>
      </c>
      <c r="G466" s="10" t="s">
        <v>167</v>
      </c>
      <c r="H466" s="10" t="s">
        <v>42</v>
      </c>
      <c r="I466" s="10" t="s">
        <v>60</v>
      </c>
      <c r="J466" s="26">
        <v>58000</v>
      </c>
      <c r="K466" s="26"/>
      <c r="L466" s="42">
        <v>1112789872</v>
      </c>
      <c r="M466" s="10">
        <v>3188151078</v>
      </c>
      <c r="N466" s="2" t="s">
        <v>1738</v>
      </c>
      <c r="O466" s="10" t="s">
        <v>562</v>
      </c>
      <c r="P466" s="45" t="s">
        <v>1739</v>
      </c>
      <c r="Q466" s="159"/>
      <c r="R466" s="10"/>
      <c r="S466" s="24"/>
    </row>
    <row r="467" spans="2:19" x14ac:dyDescent="0.25">
      <c r="B467" s="25" t="s">
        <v>1726</v>
      </c>
      <c r="C467" s="24">
        <v>45009</v>
      </c>
      <c r="D467" s="10" t="s">
        <v>522</v>
      </c>
      <c r="E467" s="10" t="s">
        <v>1736</v>
      </c>
      <c r="F467" s="10" t="s">
        <v>21</v>
      </c>
      <c r="G467" s="10" t="s">
        <v>167</v>
      </c>
      <c r="H467" s="10" t="s">
        <v>84</v>
      </c>
      <c r="I467" s="10" t="s">
        <v>172</v>
      </c>
      <c r="J467" s="26">
        <v>160000</v>
      </c>
      <c r="K467" s="26" t="s">
        <v>1742</v>
      </c>
      <c r="L467" s="42"/>
      <c r="M467" s="10"/>
      <c r="N467" s="2"/>
      <c r="O467" s="10"/>
      <c r="P467" s="10"/>
      <c r="Q467" s="159"/>
      <c r="R467" s="10"/>
      <c r="S467" s="24"/>
    </row>
    <row r="468" spans="2:19" x14ac:dyDescent="0.25">
      <c r="B468" s="25" t="s">
        <v>1727</v>
      </c>
      <c r="C468" s="24">
        <v>45009</v>
      </c>
      <c r="D468" s="10" t="s">
        <v>1740</v>
      </c>
      <c r="E468" s="10" t="s">
        <v>1741</v>
      </c>
      <c r="F468" s="10" t="s">
        <v>21</v>
      </c>
      <c r="G468" s="10" t="s">
        <v>167</v>
      </c>
      <c r="H468" s="10" t="s">
        <v>84</v>
      </c>
      <c r="I468" s="10" t="s">
        <v>172</v>
      </c>
      <c r="J468" s="26">
        <v>35000</v>
      </c>
      <c r="K468" s="26"/>
      <c r="L468" s="42"/>
      <c r="M468" s="10"/>
      <c r="N468" s="2"/>
      <c r="O468" s="10"/>
      <c r="P468" s="10"/>
      <c r="Q468" s="159"/>
      <c r="R468" s="10"/>
      <c r="S468" s="24"/>
    </row>
    <row r="469" spans="2:19" x14ac:dyDescent="0.25">
      <c r="B469" s="25" t="s">
        <v>1728</v>
      </c>
      <c r="C469" s="24">
        <v>45011</v>
      </c>
      <c r="D469" s="10" t="s">
        <v>1743</v>
      </c>
      <c r="E469" s="10" t="s">
        <v>1757</v>
      </c>
      <c r="F469" s="10" t="s">
        <v>21</v>
      </c>
      <c r="G469" s="10" t="s">
        <v>167</v>
      </c>
      <c r="H469" s="10" t="s">
        <v>1115</v>
      </c>
      <c r="I469" s="10" t="s">
        <v>60</v>
      </c>
      <c r="J469" s="26">
        <v>41900</v>
      </c>
      <c r="K469" s="26"/>
      <c r="L469" s="42"/>
      <c r="M469" s="10"/>
      <c r="N469" s="2"/>
      <c r="O469" s="10"/>
      <c r="P469" s="10"/>
      <c r="Q469" s="159"/>
      <c r="R469" s="10"/>
      <c r="S469" s="24"/>
    </row>
    <row r="470" spans="2:19" x14ac:dyDescent="0.25">
      <c r="B470" s="25" t="s">
        <v>1729</v>
      </c>
      <c r="C470" s="24">
        <v>45012</v>
      </c>
      <c r="D470" s="10" t="s">
        <v>147</v>
      </c>
      <c r="E470" s="10" t="s">
        <v>1757</v>
      </c>
      <c r="F470" s="10" t="s">
        <v>21</v>
      </c>
      <c r="G470" s="10" t="s">
        <v>167</v>
      </c>
      <c r="H470" s="10" t="s">
        <v>84</v>
      </c>
      <c r="I470" s="10" t="s">
        <v>60</v>
      </c>
      <c r="J470" s="26">
        <v>41900</v>
      </c>
      <c r="K470" s="26"/>
      <c r="L470" s="42"/>
      <c r="M470" s="10"/>
      <c r="N470" s="2"/>
      <c r="O470" s="10"/>
      <c r="P470" s="10"/>
      <c r="Q470" s="159"/>
      <c r="R470" s="10"/>
      <c r="S470" s="24"/>
    </row>
    <row r="471" spans="2:19" x14ac:dyDescent="0.25">
      <c r="B471" s="25" t="s">
        <v>1730</v>
      </c>
      <c r="C471" s="24">
        <v>45012</v>
      </c>
      <c r="D471" s="10" t="s">
        <v>300</v>
      </c>
      <c r="E471" s="10" t="s">
        <v>1747</v>
      </c>
      <c r="F471" s="10" t="s">
        <v>21</v>
      </c>
      <c r="G471" s="10" t="s">
        <v>167</v>
      </c>
      <c r="H471" s="10" t="s">
        <v>1115</v>
      </c>
      <c r="I471" s="10" t="s">
        <v>60</v>
      </c>
      <c r="J471" s="26">
        <v>45900</v>
      </c>
      <c r="K471" s="26"/>
      <c r="L471" s="42"/>
      <c r="M471" s="10"/>
      <c r="N471" s="2"/>
      <c r="O471" s="10"/>
      <c r="P471" s="10"/>
      <c r="Q471" s="159"/>
      <c r="R471" s="10"/>
      <c r="S471" s="24"/>
    </row>
    <row r="472" spans="2:19" x14ac:dyDescent="0.25">
      <c r="B472" s="25" t="s">
        <v>1731</v>
      </c>
      <c r="C472" s="24">
        <v>45013</v>
      </c>
      <c r="D472" s="10" t="s">
        <v>1748</v>
      </c>
      <c r="E472" s="10" t="s">
        <v>1749</v>
      </c>
      <c r="F472" s="10" t="s">
        <v>21</v>
      </c>
      <c r="G472" s="10" t="s">
        <v>167</v>
      </c>
      <c r="H472" s="10" t="s">
        <v>53</v>
      </c>
      <c r="I472" s="10"/>
      <c r="J472" s="26">
        <v>1456000</v>
      </c>
      <c r="K472" s="26" t="s">
        <v>1750</v>
      </c>
      <c r="L472" s="42"/>
      <c r="M472" s="10"/>
      <c r="N472" s="2"/>
      <c r="O472" s="10"/>
      <c r="P472" s="10"/>
      <c r="Q472" s="159"/>
      <c r="R472" s="10"/>
      <c r="S472" s="24"/>
    </row>
    <row r="473" spans="2:19" x14ac:dyDescent="0.25">
      <c r="B473" s="25" t="s">
        <v>1732</v>
      </c>
      <c r="C473" s="24">
        <v>45014</v>
      </c>
      <c r="D473" s="10" t="s">
        <v>668</v>
      </c>
      <c r="E473" s="10" t="s">
        <v>1649</v>
      </c>
      <c r="F473" s="10" t="s">
        <v>21</v>
      </c>
      <c r="G473" s="10" t="s">
        <v>167</v>
      </c>
      <c r="H473" s="10" t="s">
        <v>53</v>
      </c>
      <c r="I473" s="10" t="s">
        <v>60</v>
      </c>
      <c r="J473" s="26">
        <v>23900</v>
      </c>
      <c r="K473" s="26"/>
      <c r="L473" s="42"/>
      <c r="M473" s="10"/>
      <c r="N473" s="2"/>
      <c r="O473" s="10"/>
      <c r="P473" s="10"/>
      <c r="Q473" s="159"/>
      <c r="R473" s="10"/>
      <c r="S473" s="24"/>
    </row>
    <row r="474" spans="2:19" x14ac:dyDescent="0.25">
      <c r="B474" s="25" t="s">
        <v>1733</v>
      </c>
      <c r="C474" s="24">
        <v>45014</v>
      </c>
      <c r="D474" s="10" t="s">
        <v>291</v>
      </c>
      <c r="E474" s="10" t="s">
        <v>1751</v>
      </c>
      <c r="F474" s="10" t="s">
        <v>21</v>
      </c>
      <c r="G474" s="10" t="s">
        <v>167</v>
      </c>
      <c r="H474" s="10" t="s">
        <v>42</v>
      </c>
      <c r="I474" s="10" t="s">
        <v>60</v>
      </c>
      <c r="J474" s="26">
        <v>74310</v>
      </c>
      <c r="K474" s="26"/>
      <c r="L474" s="42"/>
      <c r="M474" s="10"/>
      <c r="N474" s="2"/>
      <c r="O474" s="10"/>
      <c r="P474" s="10"/>
      <c r="Q474" s="159"/>
      <c r="R474" s="10"/>
      <c r="S474" s="24"/>
    </row>
    <row r="475" spans="2:19" x14ac:dyDescent="0.25">
      <c r="B475" s="25" t="s">
        <v>1734</v>
      </c>
      <c r="C475" s="24">
        <v>45015</v>
      </c>
      <c r="D475" s="10" t="s">
        <v>142</v>
      </c>
      <c r="E475" s="10" t="s">
        <v>1651</v>
      </c>
      <c r="F475" s="10" t="s">
        <v>21</v>
      </c>
      <c r="G475" s="10" t="s">
        <v>167</v>
      </c>
      <c r="H475" s="10" t="s">
        <v>84</v>
      </c>
      <c r="I475" s="10" t="s">
        <v>60</v>
      </c>
      <c r="J475" s="26">
        <f>38000*0.9</f>
        <v>34200</v>
      </c>
      <c r="K475" s="26"/>
      <c r="L475" s="42"/>
      <c r="M475" s="10"/>
      <c r="N475" s="2"/>
      <c r="O475" s="10"/>
      <c r="P475" s="10"/>
      <c r="Q475" s="159"/>
      <c r="R475" s="10"/>
      <c r="S475" s="24"/>
    </row>
    <row r="476" spans="2:19" x14ac:dyDescent="0.25">
      <c r="B476" s="25" t="s">
        <v>1735</v>
      </c>
      <c r="C476" s="24">
        <v>45015</v>
      </c>
      <c r="D476" s="10" t="s">
        <v>218</v>
      </c>
      <c r="E476" s="10" t="s">
        <v>1651</v>
      </c>
      <c r="F476" s="10" t="s">
        <v>21</v>
      </c>
      <c r="G476" s="10" t="s">
        <v>167</v>
      </c>
      <c r="H476" s="10" t="s">
        <v>53</v>
      </c>
      <c r="I476" s="10" t="s">
        <v>60</v>
      </c>
      <c r="J476" s="26">
        <v>35000</v>
      </c>
      <c r="K476" s="26"/>
      <c r="L476" s="42"/>
      <c r="M476" s="10"/>
      <c r="N476" s="2"/>
      <c r="O476" s="10"/>
      <c r="P476" s="10"/>
      <c r="Q476" s="159"/>
      <c r="R476" s="10"/>
      <c r="S476" s="24"/>
    </row>
    <row r="477" spans="2:19" x14ac:dyDescent="0.25">
      <c r="B477" s="10" t="s">
        <v>1752</v>
      </c>
      <c r="C477" s="24">
        <v>45015</v>
      </c>
      <c r="D477" s="10" t="s">
        <v>1753</v>
      </c>
      <c r="E477" s="10" t="s">
        <v>109</v>
      </c>
      <c r="F477" s="10" t="s">
        <v>21</v>
      </c>
      <c r="G477" s="10" t="s">
        <v>167</v>
      </c>
      <c r="H477" s="10" t="s">
        <v>84</v>
      </c>
      <c r="I477" s="10" t="s">
        <v>60</v>
      </c>
      <c r="J477" s="26">
        <v>42000</v>
      </c>
      <c r="K477" s="26"/>
      <c r="L477" s="42"/>
      <c r="M477" s="10"/>
      <c r="N477" s="2"/>
      <c r="O477" s="10"/>
      <c r="P477" s="10"/>
      <c r="Q477" s="159"/>
      <c r="R477" s="10"/>
      <c r="S477" s="24"/>
    </row>
    <row r="478" spans="2:19" x14ac:dyDescent="0.25">
      <c r="B478" s="10" t="s">
        <v>1755</v>
      </c>
      <c r="C478" s="24">
        <v>45015</v>
      </c>
      <c r="D478" s="10" t="s">
        <v>1754</v>
      </c>
      <c r="E478" s="10" t="s">
        <v>1756</v>
      </c>
      <c r="F478" s="10" t="s">
        <v>21</v>
      </c>
      <c r="G478" s="10" t="s">
        <v>167</v>
      </c>
      <c r="H478" s="10" t="s">
        <v>42</v>
      </c>
      <c r="I478" s="10" t="s">
        <v>60</v>
      </c>
      <c r="J478" s="26">
        <v>85000</v>
      </c>
      <c r="K478" s="26"/>
      <c r="L478" s="42"/>
      <c r="M478" s="10"/>
      <c r="N478" s="2"/>
      <c r="O478" s="10"/>
      <c r="P478" s="10"/>
      <c r="Q478" s="159"/>
      <c r="R478" s="10"/>
      <c r="S478" s="24"/>
    </row>
    <row r="479" spans="2:19" x14ac:dyDescent="0.25">
      <c r="B479" s="10" t="s">
        <v>1758</v>
      </c>
      <c r="C479" s="24">
        <v>45019</v>
      </c>
      <c r="D479" s="10" t="s">
        <v>1759</v>
      </c>
      <c r="E479" s="10" t="s">
        <v>1760</v>
      </c>
      <c r="F479" s="10" t="s">
        <v>21</v>
      </c>
      <c r="G479" s="10" t="s">
        <v>167</v>
      </c>
      <c r="H479" s="10" t="s">
        <v>30</v>
      </c>
      <c r="I479" s="10" t="s">
        <v>60</v>
      </c>
      <c r="J479" s="26">
        <v>78000</v>
      </c>
      <c r="K479" s="26" t="s">
        <v>1785</v>
      </c>
      <c r="L479" s="42"/>
      <c r="M479" s="10"/>
      <c r="N479" s="2"/>
      <c r="O479" s="10"/>
      <c r="P479" s="10"/>
      <c r="Q479" s="159"/>
      <c r="R479" s="10"/>
      <c r="S479" s="24"/>
    </row>
    <row r="480" spans="2:19" x14ac:dyDescent="0.25">
      <c r="B480" s="25" t="s">
        <v>1761</v>
      </c>
      <c r="C480" s="9">
        <v>45019</v>
      </c>
      <c r="D480" s="25" t="s">
        <v>1566</v>
      </c>
      <c r="E480" s="25" t="s">
        <v>1723</v>
      </c>
      <c r="F480" s="25" t="s">
        <v>21</v>
      </c>
      <c r="G480" s="25" t="s">
        <v>167</v>
      </c>
      <c r="H480" s="25" t="s">
        <v>84</v>
      </c>
      <c r="I480" s="25" t="s">
        <v>60</v>
      </c>
      <c r="J480" s="27">
        <v>30000</v>
      </c>
      <c r="K480" s="27"/>
      <c r="L480" s="40"/>
      <c r="M480" s="25"/>
      <c r="N480" s="11"/>
      <c r="O480" s="25"/>
      <c r="P480" s="25"/>
      <c r="Q480" s="162"/>
      <c r="R480" s="25"/>
      <c r="S480" s="9"/>
    </row>
    <row r="481" spans="2:19" x14ac:dyDescent="0.25">
      <c r="B481" s="10" t="s">
        <v>1762</v>
      </c>
      <c r="C481" s="24">
        <v>45026</v>
      </c>
      <c r="D481" s="10" t="s">
        <v>262</v>
      </c>
      <c r="E481" s="10" t="s">
        <v>1786</v>
      </c>
      <c r="F481" s="10" t="s">
        <v>21</v>
      </c>
      <c r="G481" s="10" t="s">
        <v>167</v>
      </c>
      <c r="H481" s="10" t="s">
        <v>84</v>
      </c>
      <c r="I481" s="10" t="s">
        <v>60</v>
      </c>
      <c r="J481" s="26">
        <v>48000</v>
      </c>
      <c r="K481" s="26"/>
      <c r="L481" s="42"/>
      <c r="M481" s="10"/>
      <c r="N481" s="2"/>
      <c r="O481" s="10"/>
      <c r="P481" s="10"/>
      <c r="Q481" s="159"/>
      <c r="R481" s="10"/>
      <c r="S481" s="24"/>
    </row>
    <row r="482" spans="2:19" x14ac:dyDescent="0.25">
      <c r="B482" s="25" t="s">
        <v>1763</v>
      </c>
      <c r="C482" s="24">
        <v>45026</v>
      </c>
      <c r="D482" s="10" t="s">
        <v>283</v>
      </c>
      <c r="E482" s="10" t="s">
        <v>1788</v>
      </c>
      <c r="F482" s="10" t="s">
        <v>21</v>
      </c>
      <c r="G482" s="10" t="s">
        <v>167</v>
      </c>
      <c r="H482" s="10" t="s">
        <v>84</v>
      </c>
      <c r="I482" s="10" t="s">
        <v>60</v>
      </c>
      <c r="J482" s="26">
        <v>78000</v>
      </c>
      <c r="K482" s="26"/>
      <c r="L482" s="42"/>
      <c r="M482" s="10"/>
      <c r="N482" s="2"/>
      <c r="O482" s="10"/>
      <c r="P482" s="10"/>
      <c r="Q482" s="159"/>
      <c r="R482" s="10"/>
      <c r="S482" s="24"/>
    </row>
    <row r="483" spans="2:19" x14ac:dyDescent="0.25">
      <c r="B483" s="10" t="s">
        <v>1764</v>
      </c>
      <c r="C483" s="24">
        <v>45026</v>
      </c>
      <c r="D483" s="10" t="s">
        <v>717</v>
      </c>
      <c r="E483" s="10" t="s">
        <v>1787</v>
      </c>
      <c r="F483" s="10" t="s">
        <v>21</v>
      </c>
      <c r="G483" s="10" t="s">
        <v>167</v>
      </c>
      <c r="H483" s="10" t="s">
        <v>84</v>
      </c>
      <c r="I483" s="10" t="s">
        <v>60</v>
      </c>
      <c r="J483" s="26">
        <v>24000</v>
      </c>
      <c r="K483" s="26"/>
      <c r="L483" s="42"/>
      <c r="M483" s="10"/>
      <c r="N483" s="2"/>
      <c r="O483" s="10"/>
      <c r="P483" s="10"/>
      <c r="Q483" s="159"/>
      <c r="R483" s="10"/>
      <c r="S483" s="24"/>
    </row>
    <row r="484" spans="2:19" x14ac:dyDescent="0.25">
      <c r="B484" s="25" t="s">
        <v>1765</v>
      </c>
      <c r="C484" s="24">
        <v>45026</v>
      </c>
      <c r="D484" s="10" t="s">
        <v>1406</v>
      </c>
      <c r="E484" s="10" t="s">
        <v>1789</v>
      </c>
      <c r="F484" s="10" t="s">
        <v>21</v>
      </c>
      <c r="G484" s="10" t="s">
        <v>167</v>
      </c>
      <c r="H484" s="10" t="s">
        <v>53</v>
      </c>
      <c r="I484" s="10" t="s">
        <v>60</v>
      </c>
      <c r="J484" s="26">
        <v>82000</v>
      </c>
      <c r="K484" s="26"/>
      <c r="L484" s="42"/>
      <c r="M484" s="10"/>
      <c r="N484" s="2"/>
      <c r="O484" s="10"/>
      <c r="P484" s="10"/>
      <c r="Q484" s="159"/>
      <c r="R484" s="10"/>
      <c r="S484" s="24"/>
    </row>
    <row r="485" spans="2:19" x14ac:dyDescent="0.25">
      <c r="B485" s="10" t="s">
        <v>1766</v>
      </c>
      <c r="C485" s="24">
        <v>45027</v>
      </c>
      <c r="D485" s="10" t="s">
        <v>45</v>
      </c>
      <c r="E485" s="10" t="s">
        <v>1790</v>
      </c>
      <c r="F485" s="10" t="s">
        <v>21</v>
      </c>
      <c r="G485" s="10" t="s">
        <v>167</v>
      </c>
      <c r="H485" s="10" t="s">
        <v>53</v>
      </c>
      <c r="I485" s="10" t="s">
        <v>622</v>
      </c>
      <c r="J485" s="26"/>
      <c r="K485" s="26"/>
      <c r="L485" s="42"/>
      <c r="M485" s="10"/>
      <c r="N485" s="2"/>
      <c r="O485" s="10"/>
      <c r="P485" s="10"/>
      <c r="Q485" s="159"/>
      <c r="R485" s="10"/>
      <c r="S485" s="24"/>
    </row>
    <row r="486" spans="2:19" x14ac:dyDescent="0.25">
      <c r="B486" s="25" t="s">
        <v>1767</v>
      </c>
      <c r="C486" s="24">
        <v>45027</v>
      </c>
      <c r="D486" s="10" t="s">
        <v>243</v>
      </c>
      <c r="E486" s="10" t="s">
        <v>1757</v>
      </c>
      <c r="F486" s="10" t="s">
        <v>21</v>
      </c>
      <c r="G486" s="10" t="s">
        <v>167</v>
      </c>
      <c r="H486" s="10" t="s">
        <v>84</v>
      </c>
      <c r="I486" s="10" t="s">
        <v>60</v>
      </c>
      <c r="J486" s="26">
        <v>41900</v>
      </c>
      <c r="K486" s="26"/>
      <c r="L486" s="42"/>
      <c r="M486" s="10"/>
      <c r="N486" s="2"/>
      <c r="O486" s="10"/>
      <c r="P486" s="10"/>
      <c r="Q486" s="159"/>
      <c r="R486" s="10"/>
      <c r="S486" s="24"/>
    </row>
    <row r="487" spans="2:19" x14ac:dyDescent="0.25">
      <c r="B487" s="10" t="s">
        <v>1768</v>
      </c>
      <c r="C487" s="24">
        <v>45027</v>
      </c>
      <c r="D487" s="10" t="s">
        <v>1547</v>
      </c>
      <c r="E487" s="10" t="s">
        <v>68</v>
      </c>
      <c r="F487" s="10" t="s">
        <v>21</v>
      </c>
      <c r="G487" s="10" t="s">
        <v>167</v>
      </c>
      <c r="H487" s="10" t="s">
        <v>1115</v>
      </c>
      <c r="I487" s="10" t="s">
        <v>60</v>
      </c>
      <c r="J487" s="26">
        <v>23600</v>
      </c>
      <c r="K487" s="26"/>
      <c r="L487" s="42"/>
      <c r="M487" s="10"/>
      <c r="N487" s="2"/>
      <c r="O487" s="10"/>
      <c r="P487" s="10"/>
      <c r="Q487" s="159"/>
      <c r="R487" s="10"/>
      <c r="S487" s="24"/>
    </row>
    <row r="488" spans="2:19" x14ac:dyDescent="0.25">
      <c r="B488" s="25" t="s">
        <v>1769</v>
      </c>
      <c r="C488" s="24">
        <v>45028</v>
      </c>
      <c r="D488" s="10" t="s">
        <v>664</v>
      </c>
      <c r="E488" s="10" t="s">
        <v>1791</v>
      </c>
      <c r="F488" s="10" t="s">
        <v>21</v>
      </c>
      <c r="G488" s="10" t="s">
        <v>167</v>
      </c>
      <c r="H488" s="10" t="s">
        <v>1115</v>
      </c>
      <c r="I488" s="10" t="s">
        <v>60</v>
      </c>
      <c r="J488" s="26">
        <v>36000</v>
      </c>
      <c r="K488" s="26"/>
      <c r="L488" s="42"/>
      <c r="M488" s="10"/>
      <c r="N488" s="2"/>
      <c r="O488" s="10"/>
      <c r="P488" s="10"/>
      <c r="Q488" s="159"/>
      <c r="R488" s="10"/>
      <c r="S488" s="24"/>
    </row>
    <row r="489" spans="2:19" x14ac:dyDescent="0.25">
      <c r="B489" s="10" t="s">
        <v>1770</v>
      </c>
      <c r="C489" s="24">
        <v>45028</v>
      </c>
      <c r="D489" s="10" t="s">
        <v>324</v>
      </c>
      <c r="E489" s="10" t="s">
        <v>1792</v>
      </c>
      <c r="F489" s="10" t="s">
        <v>21</v>
      </c>
      <c r="G489" s="10" t="s">
        <v>167</v>
      </c>
      <c r="H489" s="10" t="s">
        <v>42</v>
      </c>
      <c r="I489" s="10" t="s">
        <v>60</v>
      </c>
      <c r="J489" s="26">
        <v>24000</v>
      </c>
      <c r="K489" s="26"/>
      <c r="L489" s="42"/>
      <c r="M489" s="10"/>
      <c r="N489" s="2"/>
      <c r="O489" s="10"/>
      <c r="P489" s="10"/>
      <c r="Q489" s="159"/>
      <c r="R489" s="10"/>
      <c r="S489" s="24"/>
    </row>
    <row r="490" spans="2:19" x14ac:dyDescent="0.25">
      <c r="B490" s="25" t="s">
        <v>1771</v>
      </c>
      <c r="C490" s="24">
        <v>45028</v>
      </c>
      <c r="D490" s="10" t="s">
        <v>349</v>
      </c>
      <c r="E490" s="10" t="s">
        <v>68</v>
      </c>
      <c r="F490" s="10" t="s">
        <v>21</v>
      </c>
      <c r="G490" s="10" t="s">
        <v>167</v>
      </c>
      <c r="H490" s="10" t="s">
        <v>53</v>
      </c>
      <c r="I490" s="10" t="s">
        <v>60</v>
      </c>
      <c r="J490" s="26">
        <v>23600</v>
      </c>
      <c r="K490" s="26"/>
      <c r="L490" s="42"/>
      <c r="M490" s="10"/>
      <c r="N490" s="2"/>
      <c r="O490" s="10"/>
      <c r="P490" s="10"/>
      <c r="Q490" s="159"/>
      <c r="R490" s="10"/>
      <c r="S490" s="24"/>
    </row>
    <row r="491" spans="2:19" x14ac:dyDescent="0.25">
      <c r="B491" s="10" t="s">
        <v>1772</v>
      </c>
      <c r="C491" s="24">
        <v>45030</v>
      </c>
      <c r="D491" s="10" t="s">
        <v>1793</v>
      </c>
      <c r="E491" s="10" t="s">
        <v>1795</v>
      </c>
      <c r="F491" s="10" t="s">
        <v>21</v>
      </c>
      <c r="G491" s="10" t="s">
        <v>167</v>
      </c>
      <c r="H491" s="10" t="s">
        <v>84</v>
      </c>
      <c r="I491" s="10" t="s">
        <v>60</v>
      </c>
      <c r="J491" s="26">
        <v>82000</v>
      </c>
      <c r="K491" s="26"/>
      <c r="L491" s="42"/>
      <c r="M491" s="10"/>
      <c r="N491" s="2"/>
      <c r="O491" s="10"/>
      <c r="P491" s="10"/>
      <c r="Q491" s="159"/>
      <c r="R491" s="10"/>
      <c r="S491" s="24"/>
    </row>
    <row r="492" spans="2:19" x14ac:dyDescent="0.25">
      <c r="B492" s="25" t="s">
        <v>1773</v>
      </c>
      <c r="C492" s="24">
        <v>45033</v>
      </c>
      <c r="D492" s="10" t="s">
        <v>452</v>
      </c>
      <c r="E492" s="10" t="s">
        <v>1794</v>
      </c>
      <c r="F492" s="10" t="s">
        <v>21</v>
      </c>
      <c r="G492" s="10" t="s">
        <v>167</v>
      </c>
      <c r="H492" s="10" t="s">
        <v>84</v>
      </c>
      <c r="I492" s="10" t="s">
        <v>60</v>
      </c>
      <c r="J492" s="26">
        <v>46000</v>
      </c>
      <c r="K492" s="26"/>
      <c r="L492" s="42"/>
      <c r="M492" s="10"/>
      <c r="N492" s="2"/>
      <c r="O492" s="10"/>
      <c r="P492" s="10"/>
      <c r="Q492" s="159"/>
      <c r="R492" s="10"/>
      <c r="S492" s="24"/>
    </row>
    <row r="493" spans="2:19" x14ac:dyDescent="0.25">
      <c r="B493" s="10" t="s">
        <v>1774</v>
      </c>
      <c r="C493" s="24">
        <v>45034</v>
      </c>
      <c r="D493" s="10" t="s">
        <v>1801</v>
      </c>
      <c r="E493" s="10" t="s">
        <v>685</v>
      </c>
      <c r="F493" s="10" t="s">
        <v>21</v>
      </c>
      <c r="G493" s="10" t="s">
        <v>167</v>
      </c>
      <c r="H493" s="10" t="s">
        <v>1115</v>
      </c>
      <c r="I493" s="10" t="s">
        <v>298</v>
      </c>
      <c r="J493" s="26">
        <v>80000</v>
      </c>
      <c r="K493" s="26"/>
      <c r="L493" s="42"/>
      <c r="M493" s="10"/>
      <c r="N493" s="2"/>
      <c r="O493" s="10"/>
      <c r="P493" s="10"/>
      <c r="Q493" s="159"/>
      <c r="R493" s="10"/>
      <c r="S493" s="24"/>
    </row>
    <row r="494" spans="2:19" x14ac:dyDescent="0.25">
      <c r="B494" s="25" t="s">
        <v>1775</v>
      </c>
      <c r="C494" s="24">
        <v>45034</v>
      </c>
      <c r="D494" s="10" t="s">
        <v>1802</v>
      </c>
      <c r="E494" s="10" t="s">
        <v>1803</v>
      </c>
      <c r="F494" s="10" t="s">
        <v>21</v>
      </c>
      <c r="G494" s="10" t="s">
        <v>167</v>
      </c>
      <c r="H494" s="10" t="s">
        <v>53</v>
      </c>
      <c r="I494" s="10" t="s">
        <v>24</v>
      </c>
      <c r="J494" s="26">
        <v>101400</v>
      </c>
      <c r="K494" s="26"/>
      <c r="L494" s="42"/>
      <c r="M494" s="10"/>
      <c r="N494" s="2"/>
      <c r="O494" s="10"/>
      <c r="P494" s="10"/>
      <c r="Q494" s="159"/>
      <c r="R494" s="10"/>
      <c r="S494" s="24"/>
    </row>
    <row r="495" spans="2:19" x14ac:dyDescent="0.25">
      <c r="B495" s="10" t="s">
        <v>1776</v>
      </c>
      <c r="C495" s="24">
        <v>45034</v>
      </c>
      <c r="D495" s="10" t="s">
        <v>265</v>
      </c>
      <c r="E495" s="10" t="s">
        <v>1805</v>
      </c>
      <c r="F495" s="10" t="s">
        <v>21</v>
      </c>
      <c r="G495" s="10" t="s">
        <v>167</v>
      </c>
      <c r="H495" s="10" t="s">
        <v>1115</v>
      </c>
      <c r="I495" s="10" t="s">
        <v>60</v>
      </c>
      <c r="J495" s="26">
        <v>60000</v>
      </c>
      <c r="K495" s="26"/>
      <c r="L495" s="42"/>
      <c r="M495" s="10"/>
      <c r="N495" s="2"/>
      <c r="O495" s="10"/>
      <c r="P495" s="10"/>
      <c r="Q495" s="159"/>
      <c r="R495" s="10"/>
      <c r="S495" s="24"/>
    </row>
    <row r="496" spans="2:19" x14ac:dyDescent="0.25">
      <c r="B496" s="25" t="s">
        <v>1777</v>
      </c>
      <c r="C496" s="24">
        <v>45034</v>
      </c>
      <c r="D496" s="10" t="s">
        <v>161</v>
      </c>
      <c r="E496" s="10" t="s">
        <v>1804</v>
      </c>
      <c r="F496" s="10" t="s">
        <v>21</v>
      </c>
      <c r="G496" s="10" t="s">
        <v>167</v>
      </c>
      <c r="H496" s="10" t="s">
        <v>84</v>
      </c>
      <c r="I496" s="10" t="s">
        <v>71</v>
      </c>
      <c r="J496" s="26">
        <v>30000</v>
      </c>
      <c r="K496" s="26"/>
      <c r="L496" s="42"/>
      <c r="M496" s="10"/>
      <c r="N496" s="2"/>
      <c r="O496" s="10"/>
      <c r="P496" s="10"/>
      <c r="Q496" s="159"/>
      <c r="R496" s="10"/>
      <c r="S496" s="24"/>
    </row>
    <row r="497" spans="1:19" x14ac:dyDescent="0.25">
      <c r="B497" s="10" t="s">
        <v>1778</v>
      </c>
      <c r="C497" s="24">
        <v>45034</v>
      </c>
      <c r="D497" s="10" t="s">
        <v>636</v>
      </c>
      <c r="E497" s="10" t="s">
        <v>637</v>
      </c>
      <c r="F497" s="10" t="s">
        <v>21</v>
      </c>
      <c r="G497" s="10" t="s">
        <v>167</v>
      </c>
      <c r="H497" s="10" t="s">
        <v>53</v>
      </c>
      <c r="I497" s="10" t="s">
        <v>60</v>
      </c>
      <c r="J497" s="26">
        <v>30000</v>
      </c>
      <c r="K497" s="26"/>
      <c r="L497" s="42"/>
      <c r="M497" s="10"/>
      <c r="N497" s="2"/>
      <c r="O497" s="10"/>
      <c r="P497" s="10"/>
      <c r="Q497" s="159"/>
      <c r="R497" s="10"/>
      <c r="S497" s="24"/>
    </row>
    <row r="498" spans="1:19" x14ac:dyDescent="0.25">
      <c r="B498" s="25" t="s">
        <v>1779</v>
      </c>
      <c r="C498" s="24">
        <v>45034</v>
      </c>
      <c r="D498" s="10" t="s">
        <v>341</v>
      </c>
      <c r="E498" s="10" t="s">
        <v>1663</v>
      </c>
      <c r="F498" s="10" t="s">
        <v>21</v>
      </c>
      <c r="G498" s="10" t="s">
        <v>167</v>
      </c>
      <c r="H498" s="10" t="s">
        <v>84</v>
      </c>
      <c r="I498" s="10" t="s">
        <v>24</v>
      </c>
      <c r="J498" s="26">
        <v>46000</v>
      </c>
      <c r="K498" s="26"/>
      <c r="L498" s="42"/>
      <c r="M498" s="10"/>
      <c r="N498" s="2"/>
      <c r="O498" s="10"/>
      <c r="P498" s="10"/>
      <c r="Q498" s="159"/>
      <c r="R498" s="10"/>
      <c r="S498" s="24"/>
    </row>
    <row r="499" spans="1:19" x14ac:dyDescent="0.25">
      <c r="B499" s="10" t="s">
        <v>1780</v>
      </c>
      <c r="C499" s="24">
        <v>45035</v>
      </c>
      <c r="D499" s="10" t="s">
        <v>50</v>
      </c>
      <c r="E499" s="10" t="s">
        <v>1806</v>
      </c>
      <c r="F499" s="10" t="s">
        <v>21</v>
      </c>
      <c r="G499" s="10" t="s">
        <v>167</v>
      </c>
      <c r="H499" s="10" t="s">
        <v>1620</v>
      </c>
      <c r="I499" s="10" t="s">
        <v>60</v>
      </c>
      <c r="J499" s="26">
        <f>4*24000+3*38000+13000</f>
        <v>223000</v>
      </c>
      <c r="K499" s="26"/>
      <c r="L499" s="42"/>
      <c r="M499" s="10"/>
      <c r="N499" s="2"/>
      <c r="O499" s="10"/>
      <c r="P499" s="10"/>
      <c r="Q499" s="159"/>
      <c r="R499" s="10"/>
      <c r="S499" s="24"/>
    </row>
    <row r="500" spans="1:19" x14ac:dyDescent="0.25">
      <c r="B500" s="25" t="s">
        <v>1807</v>
      </c>
      <c r="C500" s="9">
        <v>45036</v>
      </c>
      <c r="D500" s="25" t="s">
        <v>609</v>
      </c>
      <c r="E500" s="25" t="s">
        <v>1858</v>
      </c>
      <c r="F500" s="10" t="s">
        <v>21</v>
      </c>
      <c r="G500" s="25" t="s">
        <v>167</v>
      </c>
      <c r="H500" s="25" t="s">
        <v>42</v>
      </c>
      <c r="I500" s="25" t="s">
        <v>24</v>
      </c>
      <c r="J500" s="27">
        <f>80000+6000</f>
        <v>86000</v>
      </c>
      <c r="K500" s="27"/>
      <c r="L500" s="40"/>
      <c r="M500" s="25"/>
      <c r="N500" s="11"/>
      <c r="O500" s="25"/>
      <c r="P500" s="25"/>
      <c r="Q500" s="162"/>
      <c r="R500" s="25"/>
      <c r="S500" s="9"/>
    </row>
    <row r="501" spans="1:19" x14ac:dyDescent="0.25">
      <c r="A501" s="4" t="s">
        <v>1366</v>
      </c>
      <c r="B501" s="10" t="s">
        <v>1808</v>
      </c>
      <c r="C501" s="24">
        <v>45036</v>
      </c>
      <c r="D501" s="10" t="s">
        <v>349</v>
      </c>
      <c r="E501" s="10" t="s">
        <v>1859</v>
      </c>
      <c r="F501" s="10" t="s">
        <v>21</v>
      </c>
      <c r="G501" s="10" t="s">
        <v>167</v>
      </c>
      <c r="H501" s="10" t="s">
        <v>53</v>
      </c>
      <c r="I501" s="10" t="s">
        <v>60</v>
      </c>
      <c r="J501" s="26">
        <f>36000</f>
        <v>36000</v>
      </c>
      <c r="K501" s="26"/>
      <c r="L501" s="42"/>
      <c r="M501" s="10"/>
      <c r="N501" s="2"/>
      <c r="O501" s="10"/>
      <c r="P501" s="10"/>
      <c r="Q501" s="159"/>
      <c r="R501" s="10"/>
      <c r="S501" s="24"/>
    </row>
    <row r="502" spans="1:19" x14ac:dyDescent="0.25">
      <c r="B502" s="25" t="s">
        <v>1809</v>
      </c>
      <c r="C502" s="24">
        <v>45040</v>
      </c>
      <c r="D502" s="10" t="s">
        <v>147</v>
      </c>
      <c r="E502" s="93" t="s">
        <v>1651</v>
      </c>
      <c r="F502" s="10" t="s">
        <v>21</v>
      </c>
      <c r="G502" s="10" t="s">
        <v>167</v>
      </c>
      <c r="H502" s="10" t="s">
        <v>84</v>
      </c>
      <c r="I502" s="10" t="s">
        <v>60</v>
      </c>
      <c r="J502" s="26">
        <v>41900</v>
      </c>
      <c r="K502" s="26"/>
      <c r="L502" s="42"/>
      <c r="M502" s="10"/>
      <c r="N502" s="2"/>
      <c r="O502" s="10"/>
      <c r="P502" s="10"/>
      <c r="Q502" s="159"/>
      <c r="R502" s="10"/>
      <c r="S502" s="24"/>
    </row>
    <row r="503" spans="1:19" x14ac:dyDescent="0.25">
      <c r="B503" s="10" t="s">
        <v>1810</v>
      </c>
      <c r="C503" s="24">
        <v>45040</v>
      </c>
      <c r="D503" s="10" t="s">
        <v>218</v>
      </c>
      <c r="E503" s="93" t="s">
        <v>1860</v>
      </c>
      <c r="F503" s="10" t="s">
        <v>21</v>
      </c>
      <c r="G503" s="10" t="s">
        <v>167</v>
      </c>
      <c r="H503" s="10" t="s">
        <v>53</v>
      </c>
      <c r="I503" s="10" t="s">
        <v>60</v>
      </c>
      <c r="J503" s="26">
        <v>75000</v>
      </c>
      <c r="K503" s="26"/>
      <c r="L503" s="42"/>
      <c r="M503" s="10"/>
      <c r="N503" s="2"/>
      <c r="O503" s="10"/>
      <c r="P503" s="10"/>
      <c r="Q503" s="159"/>
      <c r="R503" s="10"/>
      <c r="S503" s="24"/>
    </row>
    <row r="504" spans="1:19" x14ac:dyDescent="0.25">
      <c r="B504" s="25" t="s">
        <v>1811</v>
      </c>
      <c r="C504" s="24">
        <v>45040</v>
      </c>
      <c r="D504" s="10" t="s">
        <v>643</v>
      </c>
      <c r="E504" s="10" t="s">
        <v>1863</v>
      </c>
      <c r="F504" s="10" t="s">
        <v>21</v>
      </c>
      <c r="G504" s="10" t="s">
        <v>167</v>
      </c>
      <c r="H504" s="10" t="s">
        <v>42</v>
      </c>
      <c r="I504" s="10" t="s">
        <v>43</v>
      </c>
      <c r="J504" s="26">
        <f>70000+36000</f>
        <v>106000</v>
      </c>
      <c r="K504" s="26"/>
      <c r="L504" s="42"/>
      <c r="M504" s="10"/>
      <c r="N504" s="2"/>
      <c r="O504" s="10"/>
      <c r="P504" s="10"/>
      <c r="Q504" s="159"/>
      <c r="R504" s="10"/>
      <c r="S504" s="24"/>
    </row>
    <row r="505" spans="1:19" x14ac:dyDescent="0.25">
      <c r="B505" s="10" t="s">
        <v>1812</v>
      </c>
      <c r="C505" s="24">
        <v>45041</v>
      </c>
      <c r="D505" s="10" t="s">
        <v>649</v>
      </c>
      <c r="E505" s="10" t="s">
        <v>1864</v>
      </c>
      <c r="F505" s="10" t="s">
        <v>21</v>
      </c>
      <c r="G505" s="10" t="s">
        <v>167</v>
      </c>
      <c r="H505" s="10" t="s">
        <v>1115</v>
      </c>
      <c r="I505" s="10" t="s">
        <v>60</v>
      </c>
      <c r="J505" s="26">
        <v>43900</v>
      </c>
      <c r="K505" s="26"/>
      <c r="L505" s="42"/>
      <c r="M505" s="10"/>
      <c r="N505" s="2"/>
      <c r="O505" s="10"/>
      <c r="P505" s="10"/>
      <c r="Q505" s="159"/>
      <c r="R505" s="10"/>
      <c r="S505" s="24"/>
    </row>
    <row r="506" spans="1:19" x14ac:dyDescent="0.25">
      <c r="B506" s="25" t="s">
        <v>1813</v>
      </c>
      <c r="C506" s="24">
        <v>45041</v>
      </c>
      <c r="D506" s="10" t="s">
        <v>628</v>
      </c>
      <c r="E506" s="10" t="s">
        <v>1865</v>
      </c>
      <c r="F506" s="10" t="s">
        <v>21</v>
      </c>
      <c r="G506" s="10" t="s">
        <v>167</v>
      </c>
      <c r="H506" s="10" t="s">
        <v>84</v>
      </c>
      <c r="I506" s="10" t="s">
        <v>60</v>
      </c>
      <c r="J506" s="26">
        <v>42000</v>
      </c>
      <c r="K506" s="26"/>
      <c r="L506" s="42"/>
      <c r="M506" s="10"/>
      <c r="N506" s="2"/>
      <c r="O506" s="10"/>
      <c r="P506" s="10"/>
      <c r="Q506" s="159"/>
      <c r="R506" s="10"/>
      <c r="S506" s="24"/>
    </row>
    <row r="507" spans="1:19" x14ac:dyDescent="0.25">
      <c r="B507" s="25" t="s">
        <v>1814</v>
      </c>
      <c r="C507" s="24">
        <v>45041</v>
      </c>
      <c r="D507" s="10" t="s">
        <v>1744</v>
      </c>
      <c r="E507" s="10" t="s">
        <v>1864</v>
      </c>
      <c r="F507" s="10" t="s">
        <v>21</v>
      </c>
      <c r="G507" s="10" t="s">
        <v>167</v>
      </c>
      <c r="H507" s="10" t="s">
        <v>1115</v>
      </c>
      <c r="I507" s="10" t="s">
        <v>24</v>
      </c>
      <c r="J507" s="26">
        <v>42000</v>
      </c>
      <c r="K507" s="26"/>
      <c r="L507" s="42"/>
      <c r="M507" s="10"/>
      <c r="N507" s="2"/>
      <c r="O507" s="10"/>
      <c r="P507" s="10"/>
      <c r="Q507" s="159"/>
      <c r="R507" s="10"/>
      <c r="S507" s="24"/>
    </row>
    <row r="508" spans="1:19" x14ac:dyDescent="0.25">
      <c r="B508" s="10" t="s">
        <v>1815</v>
      </c>
      <c r="C508" s="24">
        <v>45041</v>
      </c>
      <c r="D508" s="10" t="s">
        <v>145</v>
      </c>
      <c r="E508" s="10" t="s">
        <v>1866</v>
      </c>
      <c r="F508" s="10" t="s">
        <v>21</v>
      </c>
      <c r="G508" s="10" t="s">
        <v>167</v>
      </c>
      <c r="H508" s="10" t="s">
        <v>84</v>
      </c>
      <c r="I508" s="10" t="s">
        <v>24</v>
      </c>
      <c r="J508" s="26">
        <v>32000</v>
      </c>
      <c r="K508" s="26"/>
      <c r="L508" s="42"/>
      <c r="M508" s="10"/>
      <c r="N508" s="2"/>
      <c r="O508" s="10"/>
      <c r="P508" s="10"/>
      <c r="Q508" s="159"/>
      <c r="R508" s="10"/>
      <c r="S508" s="24"/>
    </row>
    <row r="509" spans="1:19" x14ac:dyDescent="0.25">
      <c r="B509" s="25" t="s">
        <v>1816</v>
      </c>
      <c r="C509" s="24">
        <v>45041</v>
      </c>
      <c r="D509" s="10" t="s">
        <v>235</v>
      </c>
      <c r="E509" s="10" t="s">
        <v>1866</v>
      </c>
      <c r="F509" s="10" t="s">
        <v>21</v>
      </c>
      <c r="G509" s="10" t="s">
        <v>167</v>
      </c>
      <c r="H509" s="10" t="s">
        <v>53</v>
      </c>
      <c r="I509" s="10" t="s">
        <v>60</v>
      </c>
      <c r="J509" s="26">
        <v>24000</v>
      </c>
      <c r="K509" s="26"/>
      <c r="L509" s="42"/>
      <c r="M509" s="10"/>
      <c r="N509" s="2"/>
      <c r="O509" s="10"/>
      <c r="P509" s="10"/>
      <c r="Q509" s="159"/>
      <c r="R509" s="10"/>
      <c r="S509" s="24"/>
    </row>
    <row r="510" spans="1:19" x14ac:dyDescent="0.25">
      <c r="B510" s="10" t="s">
        <v>1817</v>
      </c>
      <c r="C510" s="24">
        <v>45041</v>
      </c>
      <c r="D510" s="10" t="s">
        <v>1532</v>
      </c>
      <c r="E510" s="10" t="s">
        <v>1787</v>
      </c>
      <c r="F510" s="10" t="s">
        <v>21</v>
      </c>
      <c r="G510" s="10" t="s">
        <v>167</v>
      </c>
      <c r="H510" s="10" t="s">
        <v>84</v>
      </c>
      <c r="I510" s="10" t="s">
        <v>24</v>
      </c>
      <c r="J510" s="26">
        <v>24900</v>
      </c>
      <c r="K510" s="26"/>
      <c r="L510" s="42"/>
      <c r="M510" s="10"/>
      <c r="N510" s="2"/>
      <c r="O510" s="10"/>
      <c r="P510" s="10"/>
      <c r="Q510" s="159"/>
      <c r="R510" s="10"/>
      <c r="S510" s="24"/>
    </row>
    <row r="511" spans="1:19" x14ac:dyDescent="0.25">
      <c r="B511" s="25" t="s">
        <v>1818</v>
      </c>
      <c r="C511" s="24">
        <v>45043</v>
      </c>
      <c r="D511" s="10" t="s">
        <v>199</v>
      </c>
      <c r="E511" s="10" t="s">
        <v>1866</v>
      </c>
      <c r="F511" s="10" t="s">
        <v>21</v>
      </c>
      <c r="G511" s="10" t="s">
        <v>167</v>
      </c>
      <c r="H511" s="10" t="s">
        <v>84</v>
      </c>
      <c r="I511" s="10" t="s">
        <v>24</v>
      </c>
      <c r="J511" s="26">
        <v>30000</v>
      </c>
      <c r="K511" s="26"/>
      <c r="L511" s="42"/>
      <c r="M511" s="10"/>
      <c r="N511" s="2"/>
      <c r="O511" s="10"/>
      <c r="P511" s="10"/>
      <c r="Q511" s="159"/>
      <c r="R511" s="10"/>
      <c r="S511" s="24"/>
    </row>
    <row r="512" spans="1:19" x14ac:dyDescent="0.25">
      <c r="B512" s="10" t="s">
        <v>1819</v>
      </c>
      <c r="C512" s="24">
        <v>45043</v>
      </c>
      <c r="D512" s="10" t="s">
        <v>1585</v>
      </c>
      <c r="E512" s="10" t="s">
        <v>1869</v>
      </c>
      <c r="F512" s="10" t="s">
        <v>21</v>
      </c>
      <c r="G512" s="10" t="s">
        <v>167</v>
      </c>
      <c r="H512" s="10" t="s">
        <v>1870</v>
      </c>
      <c r="I512" s="10" t="s">
        <v>24</v>
      </c>
      <c r="J512" s="26">
        <v>78000</v>
      </c>
      <c r="K512" s="26"/>
      <c r="L512" s="42"/>
      <c r="M512" s="10"/>
      <c r="N512" s="2"/>
      <c r="O512" s="10"/>
      <c r="P512" s="10"/>
      <c r="Q512" s="159"/>
      <c r="R512" s="10"/>
      <c r="S512" s="24"/>
    </row>
    <row r="513" spans="2:19" x14ac:dyDescent="0.25">
      <c r="B513" s="25" t="s">
        <v>1820</v>
      </c>
      <c r="C513" s="24">
        <v>45044</v>
      </c>
      <c r="D513" s="10" t="s">
        <v>300</v>
      </c>
      <c r="E513" s="10" t="s">
        <v>1871</v>
      </c>
      <c r="F513" s="10" t="s">
        <v>21</v>
      </c>
      <c r="G513" s="10" t="s">
        <v>167</v>
      </c>
      <c r="H513" s="10" t="s">
        <v>1115</v>
      </c>
      <c r="I513" s="10" t="s">
        <v>24</v>
      </c>
      <c r="J513" s="26">
        <v>46000</v>
      </c>
      <c r="K513" s="26"/>
      <c r="L513" s="42"/>
      <c r="M513" s="10"/>
      <c r="N513" s="2"/>
      <c r="O513" s="10"/>
      <c r="P513" s="10"/>
      <c r="Q513" s="159"/>
      <c r="R513" s="10"/>
      <c r="S513" s="24"/>
    </row>
    <row r="514" spans="2:19" x14ac:dyDescent="0.25">
      <c r="B514" s="10" t="s">
        <v>1821</v>
      </c>
      <c r="C514" s="24">
        <v>45048</v>
      </c>
      <c r="D514" s="10" t="s">
        <v>1872</v>
      </c>
      <c r="E514" s="10" t="s">
        <v>109</v>
      </c>
      <c r="F514" s="10" t="s">
        <v>21</v>
      </c>
      <c r="G514" s="10" t="s">
        <v>167</v>
      </c>
      <c r="H514" s="10" t="s">
        <v>84</v>
      </c>
      <c r="I514" s="10" t="s">
        <v>60</v>
      </c>
      <c r="J514" s="26">
        <v>36000</v>
      </c>
      <c r="K514" s="26"/>
      <c r="L514" s="42"/>
      <c r="M514" s="10"/>
      <c r="N514" s="2"/>
      <c r="O514" s="10"/>
      <c r="P514" s="10"/>
      <c r="Q514" s="159"/>
      <c r="R514" s="10"/>
      <c r="S514" s="24"/>
    </row>
    <row r="515" spans="2:19" x14ac:dyDescent="0.25">
      <c r="B515" s="25" t="s">
        <v>1822</v>
      </c>
      <c r="C515" s="24">
        <v>45051</v>
      </c>
      <c r="D515" s="10" t="s">
        <v>514</v>
      </c>
      <c r="E515" s="10" t="s">
        <v>1869</v>
      </c>
      <c r="F515" s="10" t="s">
        <v>21</v>
      </c>
      <c r="G515" s="10" t="s">
        <v>167</v>
      </c>
      <c r="H515" s="10" t="s">
        <v>53</v>
      </c>
      <c r="I515" s="10" t="s">
        <v>24</v>
      </c>
      <c r="J515" s="26">
        <v>80000</v>
      </c>
      <c r="K515" s="26"/>
      <c r="L515" s="42"/>
      <c r="M515" s="10"/>
      <c r="N515" s="2"/>
      <c r="O515" s="10"/>
      <c r="P515" s="10"/>
      <c r="Q515" s="159"/>
      <c r="R515" s="10"/>
      <c r="S515" s="24"/>
    </row>
    <row r="516" spans="2:19" x14ac:dyDescent="0.25">
      <c r="B516" s="10" t="s">
        <v>1823</v>
      </c>
      <c r="C516" s="24">
        <v>45052</v>
      </c>
      <c r="D516" s="10" t="s">
        <v>265</v>
      </c>
      <c r="E516" s="10" t="s">
        <v>1717</v>
      </c>
      <c r="F516" s="10" t="s">
        <v>21</v>
      </c>
      <c r="G516" s="10" t="s">
        <v>167</v>
      </c>
      <c r="H516" s="10" t="s">
        <v>84</v>
      </c>
      <c r="I516" s="10" t="s">
        <v>60</v>
      </c>
      <c r="J516" s="26">
        <v>24000</v>
      </c>
      <c r="K516" s="26"/>
      <c r="L516" s="42"/>
      <c r="M516" s="10"/>
      <c r="N516" s="2"/>
      <c r="O516" s="10"/>
      <c r="P516" s="10"/>
      <c r="Q516" s="159"/>
      <c r="R516" s="10"/>
      <c r="S516" s="24"/>
    </row>
    <row r="517" spans="2:19" x14ac:dyDescent="0.25">
      <c r="B517" s="25" t="s">
        <v>1824</v>
      </c>
      <c r="C517" s="24">
        <v>45053</v>
      </c>
      <c r="D517" s="10" t="s">
        <v>97</v>
      </c>
      <c r="E517" s="10" t="s">
        <v>1126</v>
      </c>
      <c r="F517" s="10" t="s">
        <v>21</v>
      </c>
      <c r="G517" s="10" t="s">
        <v>167</v>
      </c>
      <c r="H517" s="10"/>
      <c r="I517" s="10" t="s">
        <v>60</v>
      </c>
      <c r="J517" s="26">
        <v>50000</v>
      </c>
      <c r="K517" s="26"/>
      <c r="L517" s="42"/>
      <c r="M517" s="10"/>
      <c r="N517" s="2"/>
      <c r="O517" s="10"/>
      <c r="P517" s="10"/>
      <c r="Q517" s="159"/>
      <c r="R517" s="10"/>
      <c r="S517" s="24"/>
    </row>
    <row r="518" spans="2:19" x14ac:dyDescent="0.25">
      <c r="B518" s="25" t="s">
        <v>1825</v>
      </c>
      <c r="C518" s="24">
        <v>45054</v>
      </c>
      <c r="D518" s="10" t="s">
        <v>291</v>
      </c>
      <c r="E518" s="10" t="s">
        <v>1876</v>
      </c>
      <c r="F518" s="10" t="s">
        <v>21</v>
      </c>
      <c r="G518" s="10" t="s">
        <v>167</v>
      </c>
      <c r="H518" s="10" t="s">
        <v>1877</v>
      </c>
      <c r="I518" s="10" t="s">
        <v>24</v>
      </c>
      <c r="J518" s="26">
        <v>70000</v>
      </c>
      <c r="K518" s="26"/>
      <c r="L518" s="42"/>
      <c r="M518" s="10"/>
      <c r="N518" s="2"/>
      <c r="O518" s="10"/>
      <c r="P518" s="10"/>
      <c r="Q518" s="159"/>
      <c r="R518" s="10"/>
      <c r="S518" s="24"/>
    </row>
    <row r="519" spans="2:19" x14ac:dyDescent="0.25">
      <c r="B519" s="10" t="s">
        <v>1826</v>
      </c>
      <c r="C519" s="24">
        <v>45058</v>
      </c>
      <c r="D519" s="10" t="s">
        <v>643</v>
      </c>
      <c r="E519" s="10" t="s">
        <v>1651</v>
      </c>
      <c r="F519" s="10" t="s">
        <v>21</v>
      </c>
      <c r="G519" s="10" t="s">
        <v>167</v>
      </c>
      <c r="H519" s="10" t="s">
        <v>1115</v>
      </c>
      <c r="I519" s="10" t="s">
        <v>60</v>
      </c>
      <c r="J519" s="26">
        <v>36000</v>
      </c>
      <c r="K519" s="26"/>
      <c r="L519" s="42"/>
      <c r="M519" s="10"/>
      <c r="N519" s="2"/>
      <c r="O519" s="10"/>
      <c r="P519" s="10"/>
      <c r="Q519" s="159"/>
      <c r="R519" s="10"/>
      <c r="S519" s="24"/>
    </row>
    <row r="520" spans="2:19" x14ac:dyDescent="0.25">
      <c r="B520" s="25" t="s">
        <v>1827</v>
      </c>
      <c r="C520" s="24">
        <v>45061</v>
      </c>
      <c r="D520" s="10" t="s">
        <v>1886</v>
      </c>
      <c r="E520" s="10" t="s">
        <v>1910</v>
      </c>
      <c r="F520" s="10" t="s">
        <v>21</v>
      </c>
      <c r="G520" s="10" t="s">
        <v>167</v>
      </c>
      <c r="H520" s="10"/>
      <c r="I520" s="10"/>
      <c r="J520" s="26">
        <v>150000</v>
      </c>
      <c r="K520" s="26"/>
      <c r="L520" s="42"/>
      <c r="M520" s="10"/>
      <c r="N520" s="2"/>
      <c r="O520" s="10"/>
      <c r="P520" s="10"/>
      <c r="Q520" s="159"/>
      <c r="R520" s="10"/>
      <c r="S520" s="24"/>
    </row>
    <row r="521" spans="2:19" x14ac:dyDescent="0.25">
      <c r="B521" s="10" t="s">
        <v>1828</v>
      </c>
      <c r="C521" s="24">
        <v>45061</v>
      </c>
      <c r="D521" s="10" t="s">
        <v>50</v>
      </c>
      <c r="E521" s="10" t="s">
        <v>1887</v>
      </c>
      <c r="F521" s="10" t="s">
        <v>21</v>
      </c>
      <c r="G521" s="10" t="s">
        <v>167</v>
      </c>
      <c r="H521" s="10" t="s">
        <v>1888</v>
      </c>
      <c r="I521" s="10"/>
      <c r="J521" s="26">
        <f>30000*4+8000</f>
        <v>128000</v>
      </c>
      <c r="K521" s="26"/>
      <c r="L521" s="42"/>
      <c r="M521" s="10"/>
      <c r="N521" s="2"/>
      <c r="O521" s="10"/>
      <c r="P521" s="10"/>
      <c r="Q521" s="159"/>
      <c r="R521" s="10"/>
      <c r="S521" s="24"/>
    </row>
    <row r="522" spans="2:19" x14ac:dyDescent="0.25">
      <c r="B522" s="25" t="s">
        <v>1829</v>
      </c>
      <c r="C522" s="24">
        <v>45063</v>
      </c>
      <c r="D522" s="10" t="s">
        <v>63</v>
      </c>
      <c r="E522" s="10" t="s">
        <v>1892</v>
      </c>
      <c r="F522" s="10" t="s">
        <v>21</v>
      </c>
      <c r="G522" s="10" t="s">
        <v>167</v>
      </c>
      <c r="H522" s="10" t="s">
        <v>30</v>
      </c>
      <c r="I522" s="10"/>
      <c r="J522" s="26">
        <v>30000</v>
      </c>
      <c r="K522" s="26"/>
      <c r="L522" s="42"/>
      <c r="M522" s="10"/>
      <c r="N522" s="2"/>
      <c r="O522" s="10"/>
      <c r="P522" s="10"/>
      <c r="Q522" s="159"/>
      <c r="R522" s="10"/>
      <c r="S522" s="24"/>
    </row>
    <row r="523" spans="2:19" x14ac:dyDescent="0.25">
      <c r="B523" s="10" t="s">
        <v>1830</v>
      </c>
      <c r="C523" s="24">
        <v>45063</v>
      </c>
      <c r="D523" s="10" t="s">
        <v>664</v>
      </c>
      <c r="E523" s="10" t="s">
        <v>1893</v>
      </c>
      <c r="F523" s="10" t="s">
        <v>21</v>
      </c>
      <c r="G523" s="10" t="s">
        <v>167</v>
      </c>
      <c r="H523" s="10" t="s">
        <v>1115</v>
      </c>
      <c r="I523" s="10" t="s">
        <v>60</v>
      </c>
      <c r="J523" s="26">
        <v>30000</v>
      </c>
      <c r="K523" s="26"/>
      <c r="L523" s="42"/>
      <c r="M523" s="10"/>
      <c r="N523" s="2"/>
      <c r="O523" s="10"/>
      <c r="P523" s="10"/>
      <c r="Q523" s="159"/>
      <c r="R523" s="10"/>
      <c r="S523" s="24"/>
    </row>
    <row r="524" spans="2:19" x14ac:dyDescent="0.25">
      <c r="B524" s="25" t="s">
        <v>1831</v>
      </c>
      <c r="C524" s="24">
        <v>45064</v>
      </c>
      <c r="D524" s="10" t="s">
        <v>283</v>
      </c>
      <c r="E524" s="10" t="s">
        <v>1901</v>
      </c>
      <c r="F524" s="10" t="s">
        <v>21</v>
      </c>
      <c r="G524" s="10" t="s">
        <v>167</v>
      </c>
      <c r="H524" s="10" t="s">
        <v>1620</v>
      </c>
      <c r="I524" s="10"/>
      <c r="J524" s="26">
        <f>150000</f>
        <v>150000</v>
      </c>
      <c r="K524" s="26"/>
      <c r="L524" s="42"/>
      <c r="M524" s="10"/>
      <c r="N524" s="2"/>
      <c r="O524" s="10"/>
      <c r="P524" s="10"/>
      <c r="Q524" s="159"/>
      <c r="R524" s="10"/>
      <c r="S524" s="24"/>
    </row>
    <row r="525" spans="2:19" x14ac:dyDescent="0.25">
      <c r="B525" s="10" t="s">
        <v>1832</v>
      </c>
      <c r="C525" s="24">
        <v>45064</v>
      </c>
      <c r="D525" s="10" t="s">
        <v>476</v>
      </c>
      <c r="E525" s="10" t="s">
        <v>1906</v>
      </c>
      <c r="F525" s="10" t="s">
        <v>21</v>
      </c>
      <c r="G525" s="10" t="s">
        <v>167</v>
      </c>
      <c r="H525" s="10" t="s">
        <v>84</v>
      </c>
      <c r="I525" s="10"/>
      <c r="J525" s="26">
        <v>70000</v>
      </c>
      <c r="K525" s="26"/>
      <c r="L525" s="42"/>
      <c r="M525" s="10"/>
      <c r="N525" s="2"/>
      <c r="O525" s="10"/>
      <c r="P525" s="10"/>
      <c r="Q525" s="159"/>
      <c r="R525" s="10"/>
      <c r="S525" s="24"/>
    </row>
    <row r="526" spans="2:19" x14ac:dyDescent="0.25">
      <c r="B526" s="25" t="s">
        <v>1833</v>
      </c>
      <c r="C526" s="24">
        <v>45064</v>
      </c>
      <c r="D526" s="10" t="s">
        <v>1902</v>
      </c>
      <c r="E526" s="10" t="s">
        <v>1903</v>
      </c>
      <c r="F526" s="10" t="s">
        <v>21</v>
      </c>
      <c r="G526" s="10" t="s">
        <v>167</v>
      </c>
      <c r="H526" s="10" t="s">
        <v>1909</v>
      </c>
      <c r="I526" s="10" t="s">
        <v>24</v>
      </c>
      <c r="J526" s="26">
        <v>120000</v>
      </c>
      <c r="K526" s="26"/>
      <c r="L526" s="42"/>
      <c r="M526" s="10"/>
      <c r="N526" s="2"/>
      <c r="O526" s="10"/>
      <c r="P526" s="10"/>
      <c r="Q526" s="159"/>
      <c r="R526" s="10"/>
      <c r="S526" s="24"/>
    </row>
    <row r="527" spans="2:19" x14ac:dyDescent="0.25">
      <c r="B527" s="10" t="s">
        <v>1834</v>
      </c>
      <c r="C527" s="24">
        <v>45069</v>
      </c>
      <c r="D527" s="10" t="s">
        <v>1907</v>
      </c>
      <c r="E527" s="10" t="s">
        <v>1908</v>
      </c>
      <c r="F527" s="10" t="s">
        <v>21</v>
      </c>
      <c r="G527" s="10" t="s">
        <v>167</v>
      </c>
      <c r="H527" s="10" t="s">
        <v>1115</v>
      </c>
      <c r="I527" s="10" t="s">
        <v>24</v>
      </c>
      <c r="J527" s="26">
        <v>36000</v>
      </c>
      <c r="K527" s="26"/>
      <c r="L527" s="42"/>
      <c r="M527" s="10"/>
      <c r="N527" s="2"/>
      <c r="O527" s="10"/>
      <c r="P527" s="10"/>
      <c r="Q527" s="159"/>
      <c r="R527" s="10"/>
      <c r="S527" s="24"/>
    </row>
    <row r="528" spans="2:19" x14ac:dyDescent="0.25">
      <c r="B528" s="25" t="s">
        <v>1835</v>
      </c>
      <c r="C528" s="24">
        <v>45069</v>
      </c>
      <c r="D528" s="10" t="s">
        <v>1759</v>
      </c>
      <c r="E528" s="10" t="s">
        <v>1911</v>
      </c>
      <c r="F528" s="10" t="s">
        <v>21</v>
      </c>
      <c r="G528" s="10" t="s">
        <v>167</v>
      </c>
      <c r="H528" s="10" t="s">
        <v>30</v>
      </c>
      <c r="I528" s="10" t="s">
        <v>24</v>
      </c>
      <c r="J528" s="26">
        <v>66000</v>
      </c>
      <c r="K528" s="26" t="s">
        <v>1915</v>
      </c>
      <c r="L528" s="42"/>
      <c r="M528" s="10"/>
      <c r="N528" s="2"/>
      <c r="O528" s="10"/>
      <c r="P528" s="10"/>
      <c r="Q528" s="159"/>
      <c r="R528" s="10"/>
      <c r="S528" s="24"/>
    </row>
    <row r="529" spans="2:19" x14ac:dyDescent="0.25">
      <c r="B529" s="25" t="s">
        <v>1836</v>
      </c>
      <c r="C529" s="24">
        <v>45069</v>
      </c>
      <c r="D529" s="10" t="s">
        <v>97</v>
      </c>
      <c r="E529" s="10" t="s">
        <v>1908</v>
      </c>
      <c r="F529" s="10" t="s">
        <v>21</v>
      </c>
      <c r="G529" s="10" t="s">
        <v>167</v>
      </c>
      <c r="H529" s="10" t="s">
        <v>1115</v>
      </c>
      <c r="I529" s="10" t="s">
        <v>60</v>
      </c>
      <c r="J529" s="26">
        <v>30000</v>
      </c>
      <c r="K529" s="26"/>
      <c r="L529" s="42"/>
      <c r="M529" s="10"/>
      <c r="N529" s="2"/>
      <c r="O529" s="10"/>
      <c r="P529" s="10"/>
      <c r="Q529" s="159"/>
      <c r="R529" s="10"/>
      <c r="S529" s="24"/>
    </row>
    <row r="530" spans="2:19" x14ac:dyDescent="0.25">
      <c r="B530" s="10" t="s">
        <v>1837</v>
      </c>
      <c r="C530" s="24">
        <v>45069</v>
      </c>
      <c r="D530" s="10" t="s">
        <v>50</v>
      </c>
      <c r="E530" s="10" t="s">
        <v>1914</v>
      </c>
      <c r="F530" s="10" t="s">
        <v>21</v>
      </c>
      <c r="G530" s="10" t="s">
        <v>167</v>
      </c>
      <c r="H530" s="10" t="s">
        <v>30</v>
      </c>
      <c r="I530" s="10" t="s">
        <v>60</v>
      </c>
      <c r="J530" s="26">
        <v>38000</v>
      </c>
      <c r="K530" s="26"/>
      <c r="L530" s="42"/>
      <c r="M530" s="10"/>
      <c r="N530" s="2"/>
      <c r="O530" s="10"/>
      <c r="P530" s="10"/>
      <c r="Q530" s="159"/>
      <c r="R530" s="10"/>
      <c r="S530" s="24"/>
    </row>
    <row r="531" spans="2:19" x14ac:dyDescent="0.25">
      <c r="B531" s="25" t="s">
        <v>1838</v>
      </c>
      <c r="C531" s="24">
        <v>45071</v>
      </c>
      <c r="D531" s="10" t="s">
        <v>218</v>
      </c>
      <c r="E531" s="10" t="s">
        <v>1917</v>
      </c>
      <c r="F531" s="10" t="s">
        <v>21</v>
      </c>
      <c r="G531" s="10" t="s">
        <v>167</v>
      </c>
      <c r="H531" s="10" t="s">
        <v>53</v>
      </c>
      <c r="I531" s="10" t="s">
        <v>60</v>
      </c>
      <c r="J531" s="26">
        <v>90000</v>
      </c>
      <c r="K531" s="26"/>
      <c r="L531" s="42"/>
      <c r="M531" s="10"/>
      <c r="N531" s="2"/>
      <c r="O531" s="10"/>
      <c r="P531" s="10"/>
      <c r="Q531" s="159"/>
      <c r="R531" s="10"/>
      <c r="S531" s="24"/>
    </row>
    <row r="532" spans="2:19" x14ac:dyDescent="0.25">
      <c r="B532" s="10" t="s">
        <v>1839</v>
      </c>
      <c r="C532" s="24">
        <v>45071</v>
      </c>
      <c r="D532" s="10" t="s">
        <v>522</v>
      </c>
      <c r="E532" s="10" t="s">
        <v>463</v>
      </c>
      <c r="F532" s="10" t="s">
        <v>21</v>
      </c>
      <c r="G532" s="10" t="s">
        <v>167</v>
      </c>
      <c r="H532" s="10" t="s">
        <v>84</v>
      </c>
      <c r="I532" s="10" t="s">
        <v>60</v>
      </c>
      <c r="J532" s="26">
        <v>156000</v>
      </c>
      <c r="K532" s="26" t="s">
        <v>1933</v>
      </c>
      <c r="L532" s="42"/>
      <c r="M532" s="10"/>
      <c r="N532" s="2"/>
      <c r="O532" s="10"/>
      <c r="P532" s="10"/>
      <c r="Q532" s="159"/>
      <c r="R532" s="10"/>
      <c r="S532" s="24"/>
    </row>
    <row r="533" spans="2:19" x14ac:dyDescent="0.25">
      <c r="B533" s="25" t="s">
        <v>1840</v>
      </c>
      <c r="C533" s="24">
        <v>45071</v>
      </c>
      <c r="D533" s="10" t="s">
        <v>643</v>
      </c>
      <c r="E533" s="10" t="s">
        <v>1918</v>
      </c>
      <c r="F533" s="10" t="s">
        <v>21</v>
      </c>
      <c r="G533" s="10" t="s">
        <v>167</v>
      </c>
      <c r="H533" s="10" t="s">
        <v>84</v>
      </c>
      <c r="I533" s="10" t="s">
        <v>60</v>
      </c>
      <c r="J533" s="26">
        <v>30000</v>
      </c>
      <c r="K533" s="26"/>
      <c r="L533" s="42"/>
      <c r="M533" s="10"/>
      <c r="N533" s="2"/>
      <c r="O533" s="10"/>
      <c r="P533" s="10"/>
      <c r="Q533" s="159"/>
      <c r="R533" s="10"/>
      <c r="S533" s="24"/>
    </row>
    <row r="534" spans="2:19" x14ac:dyDescent="0.25">
      <c r="B534" s="10" t="s">
        <v>1841</v>
      </c>
      <c r="C534" s="24">
        <v>45071</v>
      </c>
      <c r="D534" s="10" t="s">
        <v>1919</v>
      </c>
      <c r="E534" s="10" t="s">
        <v>1908</v>
      </c>
      <c r="F534" s="10" t="s">
        <v>21</v>
      </c>
      <c r="G534" s="10" t="s">
        <v>167</v>
      </c>
      <c r="H534" s="10" t="s">
        <v>1115</v>
      </c>
      <c r="I534" s="10" t="s">
        <v>24</v>
      </c>
      <c r="J534" s="26">
        <v>36000</v>
      </c>
      <c r="K534" s="26"/>
      <c r="L534" s="42"/>
      <c r="M534" s="10"/>
      <c r="N534" s="2"/>
      <c r="O534" s="10"/>
      <c r="P534" s="10"/>
      <c r="Q534" s="159"/>
      <c r="R534" s="10"/>
      <c r="S534" s="24"/>
    </row>
    <row r="535" spans="2:19" x14ac:dyDescent="0.25">
      <c r="B535" s="25" t="s">
        <v>1842</v>
      </c>
      <c r="C535" s="24">
        <v>45076</v>
      </c>
      <c r="D535" s="10" t="s">
        <v>265</v>
      </c>
      <c r="E535" s="10" t="s">
        <v>1805</v>
      </c>
      <c r="F535" s="10" t="s">
        <v>21</v>
      </c>
      <c r="G535" s="10" t="s">
        <v>167</v>
      </c>
      <c r="H535" s="10" t="s">
        <v>1115</v>
      </c>
      <c r="I535" s="10" t="s">
        <v>60</v>
      </c>
      <c r="J535" s="26">
        <v>66000</v>
      </c>
      <c r="K535" s="26"/>
      <c r="L535" s="42"/>
      <c r="M535" s="10"/>
      <c r="N535" s="2"/>
      <c r="O535" s="10"/>
      <c r="P535" s="10"/>
      <c r="Q535" s="159"/>
      <c r="R535" s="10"/>
      <c r="S535" s="24"/>
    </row>
    <row r="536" spans="2:19" x14ac:dyDescent="0.25">
      <c r="B536" s="10" t="s">
        <v>1843</v>
      </c>
      <c r="C536" s="24">
        <v>45076</v>
      </c>
      <c r="D536" s="10" t="s">
        <v>694</v>
      </c>
      <c r="E536" s="10" t="s">
        <v>1922</v>
      </c>
      <c r="F536" s="10" t="s">
        <v>21</v>
      </c>
      <c r="G536" s="10" t="s">
        <v>167</v>
      </c>
      <c r="H536" s="10" t="s">
        <v>84</v>
      </c>
      <c r="I536" s="10" t="s">
        <v>60</v>
      </c>
      <c r="J536" s="26">
        <v>150000</v>
      </c>
      <c r="K536" s="26"/>
      <c r="L536" s="42"/>
      <c r="M536" s="10"/>
      <c r="N536" s="2"/>
      <c r="O536" s="10"/>
      <c r="P536" s="10"/>
      <c r="Q536" s="159"/>
      <c r="R536" s="10"/>
      <c r="S536" s="24"/>
    </row>
    <row r="537" spans="2:19" x14ac:dyDescent="0.25">
      <c r="B537" s="25" t="s">
        <v>1844</v>
      </c>
      <c r="C537" s="24">
        <v>45076</v>
      </c>
      <c r="D537" s="10" t="s">
        <v>87</v>
      </c>
      <c r="E537" s="10" t="s">
        <v>1892</v>
      </c>
      <c r="F537" s="10" t="s">
        <v>21</v>
      </c>
      <c r="G537" s="10" t="s">
        <v>167</v>
      </c>
      <c r="H537" s="10" t="s">
        <v>1115</v>
      </c>
      <c r="I537" s="10" t="s">
        <v>60</v>
      </c>
      <c r="J537" s="26">
        <v>36000</v>
      </c>
      <c r="K537" s="26"/>
      <c r="L537" s="42"/>
      <c r="M537" s="10"/>
      <c r="N537" s="2"/>
      <c r="O537" s="10"/>
      <c r="P537" s="10"/>
      <c r="Q537" s="159"/>
      <c r="R537" s="10"/>
      <c r="S537" s="24"/>
    </row>
    <row r="538" spans="2:19" x14ac:dyDescent="0.25">
      <c r="B538" s="10" t="s">
        <v>1845</v>
      </c>
      <c r="C538" s="24">
        <v>45077</v>
      </c>
      <c r="D538" s="10" t="s">
        <v>45</v>
      </c>
      <c r="E538" s="10" t="s">
        <v>1923</v>
      </c>
      <c r="F538" s="10" t="s">
        <v>21</v>
      </c>
      <c r="G538" s="10" t="s">
        <v>167</v>
      </c>
      <c r="H538" s="10" t="s">
        <v>53</v>
      </c>
      <c r="I538" s="10" t="s">
        <v>60</v>
      </c>
      <c r="J538" s="26">
        <v>130000</v>
      </c>
      <c r="K538" s="26"/>
      <c r="L538" s="42"/>
      <c r="M538" s="10"/>
      <c r="N538" s="2"/>
      <c r="O538" s="10"/>
      <c r="P538" s="10"/>
      <c r="Q538" s="159"/>
      <c r="R538" s="10"/>
      <c r="S538" s="24"/>
    </row>
    <row r="539" spans="2:19" x14ac:dyDescent="0.25">
      <c r="B539" s="25" t="s">
        <v>1846</v>
      </c>
      <c r="C539" s="24">
        <v>45078</v>
      </c>
      <c r="D539" s="10" t="s">
        <v>1924</v>
      </c>
      <c r="E539" s="10" t="s">
        <v>1925</v>
      </c>
      <c r="F539" s="10" t="s">
        <v>21</v>
      </c>
      <c r="G539" s="10" t="s">
        <v>167</v>
      </c>
      <c r="H539" s="10" t="s">
        <v>37</v>
      </c>
      <c r="I539" s="10"/>
      <c r="J539" s="26">
        <v>715000</v>
      </c>
      <c r="K539" s="26"/>
      <c r="L539" s="42"/>
      <c r="M539" s="10"/>
      <c r="N539" s="2"/>
      <c r="O539" s="10"/>
      <c r="P539" s="10"/>
      <c r="Q539" s="159"/>
      <c r="R539" s="10"/>
      <c r="S539" s="24"/>
    </row>
    <row r="540" spans="2:19" x14ac:dyDescent="0.25">
      <c r="B540" s="25" t="s">
        <v>1847</v>
      </c>
      <c r="C540" s="24">
        <v>45078</v>
      </c>
      <c r="D540" s="10" t="s">
        <v>147</v>
      </c>
      <c r="E540" s="10" t="s">
        <v>104</v>
      </c>
      <c r="F540" s="10" t="s">
        <v>21</v>
      </c>
      <c r="G540" s="10" t="s">
        <v>167</v>
      </c>
      <c r="H540" s="10" t="s">
        <v>84</v>
      </c>
      <c r="I540" s="10" t="s">
        <v>60</v>
      </c>
      <c r="J540" s="26">
        <v>41900</v>
      </c>
      <c r="K540" s="26"/>
      <c r="L540" s="42"/>
      <c r="M540" s="10"/>
      <c r="N540" s="2"/>
      <c r="O540" s="10"/>
      <c r="P540" s="10"/>
      <c r="Q540" s="159"/>
      <c r="R540" s="10"/>
      <c r="S540" s="24"/>
    </row>
    <row r="541" spans="2:19" x14ac:dyDescent="0.25">
      <c r="B541" s="10" t="s">
        <v>1848</v>
      </c>
      <c r="C541" s="24">
        <v>45079</v>
      </c>
      <c r="D541" s="10" t="s">
        <v>1970</v>
      </c>
      <c r="E541" s="10" t="s">
        <v>1908</v>
      </c>
      <c r="F541" s="10" t="s">
        <v>21</v>
      </c>
      <c r="G541" s="10" t="s">
        <v>167</v>
      </c>
      <c r="H541" s="10" t="s">
        <v>42</v>
      </c>
      <c r="I541" s="10" t="s">
        <v>60</v>
      </c>
      <c r="J541" s="26">
        <v>35000</v>
      </c>
      <c r="K541" s="26"/>
      <c r="L541" s="42"/>
      <c r="M541" s="10"/>
      <c r="N541" s="2"/>
      <c r="O541" s="10"/>
      <c r="P541" s="10"/>
      <c r="Q541" s="159"/>
      <c r="R541" s="10"/>
      <c r="S541" s="24"/>
    </row>
    <row r="542" spans="2:19" x14ac:dyDescent="0.25">
      <c r="B542" s="25" t="s">
        <v>1849</v>
      </c>
      <c r="C542" s="24">
        <v>45079</v>
      </c>
      <c r="D542" s="10" t="s">
        <v>1971</v>
      </c>
      <c r="E542" s="10" t="s">
        <v>607</v>
      </c>
      <c r="F542" s="10" t="s">
        <v>21</v>
      </c>
      <c r="G542" s="10" t="s">
        <v>167</v>
      </c>
      <c r="H542" s="10" t="s">
        <v>84</v>
      </c>
      <c r="I542" s="10" t="s">
        <v>60</v>
      </c>
      <c r="J542" s="26">
        <v>65000</v>
      </c>
      <c r="K542" s="26"/>
      <c r="L542" s="42"/>
      <c r="M542" s="10"/>
      <c r="N542" s="2"/>
      <c r="O542" s="10"/>
      <c r="P542" s="10"/>
      <c r="Q542" s="159"/>
      <c r="R542" s="10"/>
      <c r="S542" s="24"/>
    </row>
    <row r="543" spans="2:19" x14ac:dyDescent="0.25">
      <c r="B543" s="10" t="s">
        <v>1850</v>
      </c>
      <c r="C543" s="24">
        <v>45082</v>
      </c>
      <c r="D543" s="10" t="s">
        <v>1972</v>
      </c>
      <c r="E543" s="10" t="s">
        <v>1973</v>
      </c>
      <c r="F543" s="10" t="s">
        <v>21</v>
      </c>
      <c r="G543" s="10" t="s">
        <v>167</v>
      </c>
      <c r="H543" s="10" t="s">
        <v>1115</v>
      </c>
      <c r="I543" s="10" t="s">
        <v>43</v>
      </c>
      <c r="J543" s="26">
        <v>95000</v>
      </c>
      <c r="K543" s="26"/>
      <c r="L543" s="42"/>
      <c r="M543" s="10"/>
      <c r="N543" s="2"/>
      <c r="O543" s="10"/>
      <c r="P543" s="10"/>
      <c r="Q543" s="159"/>
      <c r="R543" s="10"/>
      <c r="S543" s="24"/>
    </row>
    <row r="544" spans="2:19" x14ac:dyDescent="0.25">
      <c r="B544" s="25" t="s">
        <v>1851</v>
      </c>
      <c r="C544" s="24">
        <v>45084</v>
      </c>
      <c r="D544" s="10" t="s">
        <v>1759</v>
      </c>
      <c r="E544" s="10" t="s">
        <v>1984</v>
      </c>
      <c r="F544" s="10" t="s">
        <v>21</v>
      </c>
      <c r="G544" s="10" t="s">
        <v>167</v>
      </c>
      <c r="H544" s="10" t="s">
        <v>30</v>
      </c>
      <c r="I544" s="10" t="s">
        <v>60</v>
      </c>
      <c r="J544" s="26">
        <v>90000</v>
      </c>
      <c r="K544" s="26"/>
      <c r="L544" s="42"/>
      <c r="M544" s="10"/>
      <c r="N544" s="2"/>
      <c r="O544" s="10"/>
      <c r="P544" s="10"/>
      <c r="Q544" s="159"/>
      <c r="R544" s="10"/>
      <c r="S544" s="24"/>
    </row>
    <row r="545" spans="1:19" x14ac:dyDescent="0.25">
      <c r="B545" s="10" t="s">
        <v>1852</v>
      </c>
      <c r="C545" s="24">
        <v>45085</v>
      </c>
      <c r="D545" s="10" t="s">
        <v>643</v>
      </c>
      <c r="E545" s="10" t="s">
        <v>1918</v>
      </c>
      <c r="F545" s="10" t="s">
        <v>21</v>
      </c>
      <c r="G545" s="10" t="s">
        <v>167</v>
      </c>
      <c r="H545" s="10" t="s">
        <v>84</v>
      </c>
      <c r="I545" s="10" t="s">
        <v>60</v>
      </c>
      <c r="J545" s="26">
        <v>30000</v>
      </c>
      <c r="K545" s="26"/>
      <c r="L545" s="42"/>
      <c r="M545" s="10"/>
      <c r="N545" s="2"/>
      <c r="O545" s="10"/>
      <c r="P545" s="10"/>
      <c r="Q545" s="159"/>
      <c r="R545" s="10"/>
      <c r="S545" s="24"/>
    </row>
    <row r="546" spans="1:19" x14ac:dyDescent="0.25">
      <c r="A546" s="4" t="s">
        <v>761</v>
      </c>
      <c r="B546" s="25" t="s">
        <v>1853</v>
      </c>
      <c r="C546" s="24">
        <v>45085</v>
      </c>
      <c r="D546" s="10" t="s">
        <v>1985</v>
      </c>
      <c r="E546" s="10" t="s">
        <v>1918</v>
      </c>
      <c r="F546" s="10" t="s">
        <v>21</v>
      </c>
      <c r="G546" s="10" t="s">
        <v>167</v>
      </c>
      <c r="H546" s="10" t="s">
        <v>30</v>
      </c>
      <c r="I546" s="10" t="s">
        <v>60</v>
      </c>
      <c r="J546" s="26">
        <v>36000</v>
      </c>
      <c r="K546" s="26"/>
      <c r="L546" s="42"/>
      <c r="M546" s="10"/>
      <c r="N546" s="2"/>
      <c r="O546" s="10"/>
      <c r="P546" s="10"/>
      <c r="Q546" s="159"/>
      <c r="R546" s="10"/>
      <c r="S546" s="24"/>
    </row>
    <row r="547" spans="1:19" x14ac:dyDescent="0.25">
      <c r="B547" s="10" t="s">
        <v>1854</v>
      </c>
      <c r="C547" s="24">
        <v>45085</v>
      </c>
      <c r="D547" s="10" t="s">
        <v>1274</v>
      </c>
      <c r="E547" s="10" t="s">
        <v>1992</v>
      </c>
      <c r="F547" s="10" t="s">
        <v>21</v>
      </c>
      <c r="G547" s="10" t="s">
        <v>167</v>
      </c>
      <c r="H547" s="10"/>
      <c r="I547" s="10"/>
      <c r="J547" s="26">
        <f>7*30000+65000</f>
        <v>275000</v>
      </c>
      <c r="K547" s="26"/>
      <c r="L547" s="42"/>
      <c r="M547" s="10"/>
      <c r="N547" s="2"/>
      <c r="O547" s="10"/>
      <c r="P547" s="10"/>
      <c r="Q547" s="159"/>
      <c r="R547" s="10"/>
      <c r="S547" s="24"/>
    </row>
    <row r="548" spans="1:19" x14ac:dyDescent="0.25">
      <c r="A548" s="4" t="s">
        <v>2055</v>
      </c>
      <c r="B548" s="25" t="s">
        <v>1855</v>
      </c>
      <c r="C548" s="24">
        <v>45091</v>
      </c>
      <c r="D548" s="10" t="s">
        <v>33</v>
      </c>
      <c r="E548" s="10" t="s">
        <v>2000</v>
      </c>
      <c r="F548" s="10" t="s">
        <v>21</v>
      </c>
      <c r="G548" s="10" t="s">
        <v>167</v>
      </c>
      <c r="H548" s="10" t="s">
        <v>1115</v>
      </c>
      <c r="I548" s="10" t="s">
        <v>60</v>
      </c>
      <c r="J548" s="26">
        <v>90000</v>
      </c>
      <c r="K548" s="26"/>
      <c r="L548" s="42"/>
      <c r="M548" s="10"/>
      <c r="N548" s="2"/>
      <c r="O548" s="10"/>
      <c r="P548" s="10"/>
      <c r="Q548" s="159"/>
      <c r="R548" s="10"/>
      <c r="S548" s="24"/>
    </row>
    <row r="549" spans="1:19" x14ac:dyDescent="0.25">
      <c r="A549" s="4" t="s">
        <v>2056</v>
      </c>
      <c r="B549" s="10" t="s">
        <v>1856</v>
      </c>
      <c r="C549" s="24">
        <v>45091</v>
      </c>
      <c r="D549" s="10" t="s">
        <v>664</v>
      </c>
      <c r="E549" s="10" t="s">
        <v>1918</v>
      </c>
      <c r="F549" s="10" t="s">
        <v>21</v>
      </c>
      <c r="G549" s="10" t="s">
        <v>167</v>
      </c>
      <c r="H549" s="10" t="s">
        <v>1115</v>
      </c>
      <c r="I549" s="10" t="s">
        <v>60</v>
      </c>
      <c r="J549" s="26">
        <v>30000</v>
      </c>
      <c r="K549" s="26"/>
      <c r="L549" s="42"/>
      <c r="M549" s="10"/>
      <c r="N549" s="2"/>
      <c r="O549" s="10"/>
      <c r="P549" s="10"/>
      <c r="Q549" s="159"/>
      <c r="R549" s="10"/>
      <c r="S549" s="24"/>
    </row>
    <row r="550" spans="1:19" x14ac:dyDescent="0.25">
      <c r="A550" s="4" t="s">
        <v>2056</v>
      </c>
      <c r="B550" s="25" t="s">
        <v>1857</v>
      </c>
      <c r="C550" s="9">
        <v>45091</v>
      </c>
      <c r="D550" s="25" t="s">
        <v>1743</v>
      </c>
      <c r="E550" s="25" t="s">
        <v>1918</v>
      </c>
      <c r="F550" s="25" t="s">
        <v>21</v>
      </c>
      <c r="G550" s="25" t="s">
        <v>167</v>
      </c>
      <c r="H550" s="25" t="s">
        <v>1115</v>
      </c>
      <c r="I550" s="25" t="s">
        <v>60</v>
      </c>
      <c r="J550" s="27">
        <v>35000</v>
      </c>
      <c r="K550" s="27"/>
      <c r="L550" s="40"/>
      <c r="M550" s="25"/>
      <c r="N550" s="11"/>
      <c r="O550" s="25"/>
      <c r="P550" s="25"/>
      <c r="Q550" s="162"/>
      <c r="R550" s="25"/>
      <c r="S550" s="9"/>
    </row>
    <row r="551" spans="1:19" x14ac:dyDescent="0.25">
      <c r="B551" s="10"/>
      <c r="C551" s="24">
        <v>45092</v>
      </c>
      <c r="D551" s="10" t="s">
        <v>63</v>
      </c>
      <c r="E551" s="10" t="s">
        <v>1906</v>
      </c>
      <c r="F551" s="10" t="s">
        <v>21</v>
      </c>
      <c r="G551" s="10" t="s">
        <v>167</v>
      </c>
      <c r="H551" s="10" t="s">
        <v>1620</v>
      </c>
      <c r="I551" s="10" t="s">
        <v>43</v>
      </c>
      <c r="J551" s="26">
        <v>60000</v>
      </c>
      <c r="K551" s="26"/>
      <c r="L551" s="42"/>
      <c r="M551" s="10"/>
      <c r="N551" s="2"/>
      <c r="O551" s="10"/>
      <c r="P551" s="10"/>
      <c r="Q551" s="159"/>
      <c r="R551" s="10"/>
      <c r="S551" s="24"/>
    </row>
    <row r="552" spans="1:19" x14ac:dyDescent="0.25">
      <c r="A552" s="4" t="s">
        <v>2056</v>
      </c>
      <c r="B552" s="10" t="s">
        <v>2001</v>
      </c>
      <c r="C552" s="24">
        <v>45094</v>
      </c>
      <c r="D552" s="10" t="s">
        <v>45</v>
      </c>
      <c r="E552" s="10" t="s">
        <v>2050</v>
      </c>
      <c r="F552" s="10" t="s">
        <v>21</v>
      </c>
      <c r="G552" s="10" t="s">
        <v>167</v>
      </c>
      <c r="H552" s="10" t="s">
        <v>53</v>
      </c>
      <c r="I552" s="10" t="s">
        <v>43</v>
      </c>
      <c r="J552" s="26">
        <v>70000</v>
      </c>
      <c r="K552" s="26"/>
      <c r="L552" s="42"/>
      <c r="M552" s="10"/>
      <c r="N552" s="2"/>
      <c r="O552" s="10"/>
      <c r="P552" s="10"/>
      <c r="Q552" s="159"/>
      <c r="R552" s="10"/>
      <c r="S552" s="24"/>
    </row>
    <row r="553" spans="1:19" x14ac:dyDescent="0.25">
      <c r="A553" s="4" t="s">
        <v>2056</v>
      </c>
      <c r="B553" s="25" t="s">
        <v>2002</v>
      </c>
      <c r="C553" s="24">
        <v>45094</v>
      </c>
      <c r="D553" s="10" t="s">
        <v>2049</v>
      </c>
      <c r="E553" s="10" t="s">
        <v>1918</v>
      </c>
      <c r="F553" s="10" t="s">
        <v>21</v>
      </c>
      <c r="G553" s="10" t="s">
        <v>167</v>
      </c>
      <c r="H553" s="10" t="s">
        <v>53</v>
      </c>
      <c r="I553" s="10" t="s">
        <v>43</v>
      </c>
      <c r="J553" s="26">
        <v>35000</v>
      </c>
      <c r="K553" s="26"/>
      <c r="L553" s="42"/>
      <c r="M553" s="10"/>
      <c r="N553" s="2"/>
      <c r="O553" s="10"/>
      <c r="P553" s="10"/>
      <c r="Q553" s="159"/>
      <c r="R553" s="10"/>
      <c r="S553" s="24"/>
    </row>
    <row r="554" spans="1:19" x14ac:dyDescent="0.25">
      <c r="A554" s="4" t="s">
        <v>2056</v>
      </c>
      <c r="B554" s="10" t="s">
        <v>2003</v>
      </c>
      <c r="C554" s="24">
        <v>45094</v>
      </c>
      <c r="D554" s="10" t="s">
        <v>2051</v>
      </c>
      <c r="E554" s="10" t="s">
        <v>1918</v>
      </c>
      <c r="F554" s="10" t="s">
        <v>21</v>
      </c>
      <c r="G554" s="10" t="s">
        <v>167</v>
      </c>
      <c r="H554" s="10" t="s">
        <v>53</v>
      </c>
      <c r="I554" s="10" t="s">
        <v>43</v>
      </c>
      <c r="J554" s="26">
        <v>35000</v>
      </c>
      <c r="K554" s="26"/>
      <c r="L554" s="42"/>
      <c r="M554" s="10"/>
      <c r="N554" s="2"/>
      <c r="O554" s="10"/>
      <c r="P554" s="10"/>
      <c r="Q554" s="159"/>
      <c r="R554" s="10"/>
      <c r="S554" s="24"/>
    </row>
    <row r="555" spans="1:19" x14ac:dyDescent="0.25">
      <c r="A555" s="4" t="s">
        <v>2056</v>
      </c>
      <c r="B555" s="25" t="s">
        <v>2004</v>
      </c>
      <c r="C555" s="24">
        <v>45095</v>
      </c>
      <c r="D555" s="10" t="s">
        <v>2052</v>
      </c>
      <c r="E555" s="10" t="s">
        <v>1918</v>
      </c>
      <c r="F555" s="10" t="s">
        <v>21</v>
      </c>
      <c r="G555" s="10" t="s">
        <v>167</v>
      </c>
      <c r="H555" s="10" t="s">
        <v>84</v>
      </c>
      <c r="I555" s="10" t="s">
        <v>172</v>
      </c>
      <c r="J555" s="26">
        <v>30000</v>
      </c>
      <c r="K555" s="26"/>
      <c r="L555" s="42"/>
      <c r="M555" s="10"/>
      <c r="N555" s="2"/>
      <c r="O555" s="10"/>
      <c r="P555" s="10"/>
      <c r="Q555" s="159"/>
      <c r="R555" s="10"/>
      <c r="S555" s="24"/>
    </row>
    <row r="556" spans="1:19" x14ac:dyDescent="0.25">
      <c r="A556" s="4" t="s">
        <v>2056</v>
      </c>
      <c r="B556" s="10" t="s">
        <v>2005</v>
      </c>
      <c r="C556" s="24">
        <v>45097</v>
      </c>
      <c r="D556" s="10" t="s">
        <v>218</v>
      </c>
      <c r="E556" s="10" t="s">
        <v>1906</v>
      </c>
      <c r="F556" s="10" t="s">
        <v>21</v>
      </c>
      <c r="G556" s="10" t="s">
        <v>167</v>
      </c>
      <c r="H556" s="10" t="s">
        <v>53</v>
      </c>
      <c r="I556" s="10" t="s">
        <v>172</v>
      </c>
      <c r="J556" s="26">
        <v>60000</v>
      </c>
      <c r="K556" s="26"/>
      <c r="L556" s="42"/>
      <c r="M556" s="10"/>
      <c r="N556" s="2"/>
      <c r="O556" s="10"/>
      <c r="P556" s="10"/>
      <c r="Q556" s="159"/>
      <c r="R556" s="10"/>
      <c r="S556" s="24"/>
    </row>
    <row r="557" spans="1:19" x14ac:dyDescent="0.25">
      <c r="A557" s="4" t="s">
        <v>2056</v>
      </c>
      <c r="B557" s="25" t="s">
        <v>2006</v>
      </c>
      <c r="C557" s="24">
        <v>45097</v>
      </c>
      <c r="D557" s="10" t="s">
        <v>1406</v>
      </c>
      <c r="E557" s="10" t="s">
        <v>1918</v>
      </c>
      <c r="F557" s="10" t="s">
        <v>21</v>
      </c>
      <c r="G557" s="10" t="s">
        <v>167</v>
      </c>
      <c r="H557" s="10" t="s">
        <v>84</v>
      </c>
      <c r="I557" s="10" t="s">
        <v>43</v>
      </c>
      <c r="J557" s="26">
        <v>35000</v>
      </c>
      <c r="K557" s="26"/>
      <c r="L557" s="42"/>
      <c r="M557" s="10"/>
      <c r="N557" s="2"/>
      <c r="O557" s="10"/>
      <c r="P557" s="10"/>
      <c r="Q557" s="159"/>
      <c r="R557" s="10"/>
      <c r="S557" s="24"/>
    </row>
    <row r="558" spans="1:19" x14ac:dyDescent="0.25">
      <c r="A558" s="4" t="s">
        <v>2056</v>
      </c>
      <c r="B558" s="10" t="s">
        <v>2007</v>
      </c>
      <c r="C558" s="24">
        <v>45097</v>
      </c>
      <c r="D558" s="10" t="s">
        <v>50</v>
      </c>
      <c r="E558" s="10" t="s">
        <v>2057</v>
      </c>
      <c r="F558" s="10" t="s">
        <v>21</v>
      </c>
      <c r="G558" s="10" t="s">
        <v>167</v>
      </c>
      <c r="H558" s="10" t="s">
        <v>1620</v>
      </c>
      <c r="I558" s="10" t="s">
        <v>60</v>
      </c>
      <c r="J558" s="26">
        <f>210000</f>
        <v>210000</v>
      </c>
      <c r="K558" s="26"/>
      <c r="L558" s="42"/>
      <c r="M558" s="10"/>
      <c r="N558" s="2"/>
      <c r="O558" s="10"/>
      <c r="P558" s="10"/>
      <c r="Q558" s="159"/>
      <c r="R558" s="10"/>
      <c r="S558" s="24"/>
    </row>
    <row r="559" spans="1:19" x14ac:dyDescent="0.25">
      <c r="A559" s="4" t="s">
        <v>2056</v>
      </c>
      <c r="B559" s="25" t="s">
        <v>2008</v>
      </c>
      <c r="C559" s="24">
        <v>45097</v>
      </c>
      <c r="D559" s="10" t="s">
        <v>97</v>
      </c>
      <c r="E559" s="10" t="s">
        <v>1918</v>
      </c>
      <c r="F559" s="10" t="s">
        <v>21</v>
      </c>
      <c r="G559" s="10" t="s">
        <v>167</v>
      </c>
      <c r="H559" s="10" t="s">
        <v>1115</v>
      </c>
      <c r="I559" s="10" t="s">
        <v>43</v>
      </c>
      <c r="J559" s="26">
        <v>30000</v>
      </c>
      <c r="K559" s="26"/>
      <c r="L559" s="42"/>
      <c r="M559" s="10"/>
      <c r="N559" s="2"/>
      <c r="O559" s="10"/>
      <c r="P559" s="10"/>
      <c r="Q559" s="159"/>
      <c r="R559" s="10"/>
      <c r="S559" s="24"/>
    </row>
    <row r="560" spans="1:19" x14ac:dyDescent="0.25">
      <c r="A560" s="4" t="s">
        <v>2056</v>
      </c>
      <c r="B560" s="10" t="s">
        <v>2009</v>
      </c>
      <c r="C560" s="24">
        <v>45097</v>
      </c>
      <c r="D560" s="10" t="s">
        <v>243</v>
      </c>
      <c r="E560" s="10" t="s">
        <v>1918</v>
      </c>
      <c r="F560" s="10" t="s">
        <v>21</v>
      </c>
      <c r="G560" s="10" t="s">
        <v>167</v>
      </c>
      <c r="H560" s="10" t="s">
        <v>84</v>
      </c>
      <c r="I560" s="10" t="s">
        <v>43</v>
      </c>
      <c r="J560" s="26">
        <v>35000</v>
      </c>
      <c r="K560" s="26"/>
      <c r="L560" s="42"/>
      <c r="M560" s="10"/>
      <c r="N560" s="2"/>
      <c r="O560" s="10"/>
      <c r="P560" s="10"/>
      <c r="Q560" s="159"/>
      <c r="R560" s="10"/>
      <c r="S560" s="24"/>
    </row>
    <row r="561" spans="1:19" x14ac:dyDescent="0.25">
      <c r="A561" s="4" t="s">
        <v>2056</v>
      </c>
      <c r="B561" s="25" t="s">
        <v>2010</v>
      </c>
      <c r="C561" s="24">
        <v>45097</v>
      </c>
      <c r="D561" s="10" t="s">
        <v>254</v>
      </c>
      <c r="E561" s="10" t="s">
        <v>2058</v>
      </c>
      <c r="F561" s="10" t="s">
        <v>21</v>
      </c>
      <c r="G561" s="10" t="s">
        <v>167</v>
      </c>
      <c r="H561" s="10" t="s">
        <v>42</v>
      </c>
      <c r="I561" s="10" t="s">
        <v>43</v>
      </c>
      <c r="J561" s="26">
        <v>60000</v>
      </c>
      <c r="K561" s="26"/>
      <c r="L561" s="42"/>
      <c r="M561" s="10"/>
      <c r="N561" s="2"/>
      <c r="O561" s="10"/>
      <c r="P561" s="10"/>
      <c r="Q561" s="159"/>
      <c r="R561" s="10"/>
      <c r="S561" s="24"/>
    </row>
    <row r="562" spans="1:19" x14ac:dyDescent="0.25">
      <c r="A562" s="4" t="s">
        <v>2056</v>
      </c>
      <c r="B562" s="10" t="s">
        <v>2011</v>
      </c>
      <c r="C562" s="24">
        <v>45097</v>
      </c>
      <c r="D562" s="10" t="s">
        <v>283</v>
      </c>
      <c r="E562" s="10" t="s">
        <v>2059</v>
      </c>
      <c r="F562" s="10" t="s">
        <v>21</v>
      </c>
      <c r="G562" s="10" t="s">
        <v>167</v>
      </c>
      <c r="H562" s="10" t="s">
        <v>1620</v>
      </c>
      <c r="I562" s="10" t="s">
        <v>43</v>
      </c>
      <c r="J562" s="26">
        <v>185000</v>
      </c>
      <c r="K562" s="26"/>
      <c r="L562" s="42"/>
      <c r="M562" s="10"/>
      <c r="N562" s="2"/>
      <c r="O562" s="10"/>
      <c r="P562" s="10"/>
      <c r="Q562" s="159"/>
      <c r="R562" s="10"/>
      <c r="S562" s="24"/>
    </row>
    <row r="563" spans="1:19" x14ac:dyDescent="0.25">
      <c r="A563" s="4" t="s">
        <v>2056</v>
      </c>
      <c r="B563" s="25" t="s">
        <v>2012</v>
      </c>
      <c r="C563" s="24">
        <v>45103</v>
      </c>
      <c r="D563" s="10" t="s">
        <v>2063</v>
      </c>
      <c r="E563" s="10" t="s">
        <v>2064</v>
      </c>
      <c r="F563" s="10" t="s">
        <v>21</v>
      </c>
      <c r="G563" s="10" t="s">
        <v>167</v>
      </c>
      <c r="H563" s="10" t="s">
        <v>1620</v>
      </c>
      <c r="I563" s="10" t="s">
        <v>43</v>
      </c>
      <c r="J563" s="26">
        <v>120000</v>
      </c>
      <c r="K563" s="26"/>
      <c r="L563" s="42"/>
      <c r="M563" s="10"/>
      <c r="N563" s="2"/>
      <c r="O563" s="10"/>
      <c r="P563" s="10"/>
      <c r="Q563" s="159"/>
      <c r="R563" s="10"/>
      <c r="S563" s="24"/>
    </row>
    <row r="564" spans="1:19" x14ac:dyDescent="0.25">
      <c r="B564" s="10" t="s">
        <v>2013</v>
      </c>
      <c r="C564" s="24">
        <v>45106</v>
      </c>
      <c r="D564" s="10" t="s">
        <v>50</v>
      </c>
      <c r="E564" s="10" t="s">
        <v>2065</v>
      </c>
      <c r="F564" s="10" t="s">
        <v>21</v>
      </c>
      <c r="G564" s="10" t="s">
        <v>167</v>
      </c>
      <c r="H564" s="10" t="s">
        <v>1620</v>
      </c>
      <c r="I564" s="10" t="s">
        <v>60</v>
      </c>
      <c r="J564" s="26">
        <f>5*30000+8000</f>
        <v>158000</v>
      </c>
      <c r="K564" s="26"/>
      <c r="L564" s="42"/>
      <c r="M564" s="10"/>
      <c r="N564" s="2"/>
      <c r="O564" s="10"/>
      <c r="P564" s="10"/>
      <c r="Q564" s="159"/>
      <c r="R564" s="10"/>
      <c r="S564" s="24"/>
    </row>
    <row r="565" spans="1:19" x14ac:dyDescent="0.25">
      <c r="B565" s="25" t="s">
        <v>2014</v>
      </c>
      <c r="C565" s="24">
        <v>45106</v>
      </c>
      <c r="D565" s="10" t="s">
        <v>604</v>
      </c>
      <c r="E565" s="10" t="s">
        <v>1892</v>
      </c>
      <c r="F565" s="10" t="s">
        <v>21</v>
      </c>
      <c r="G565" s="10" t="s">
        <v>167</v>
      </c>
      <c r="H565" s="10" t="s">
        <v>1115</v>
      </c>
      <c r="I565" s="10" t="s">
        <v>24</v>
      </c>
      <c r="J565" s="26">
        <v>30000</v>
      </c>
      <c r="K565" s="26"/>
      <c r="L565" s="42"/>
      <c r="M565" s="10"/>
      <c r="N565" s="2"/>
      <c r="O565" s="10"/>
      <c r="P565" s="10"/>
      <c r="Q565" s="159"/>
      <c r="R565" s="10"/>
      <c r="S565" s="24"/>
    </row>
    <row r="566" spans="1:19" x14ac:dyDescent="0.25">
      <c r="B566" s="10" t="s">
        <v>2015</v>
      </c>
      <c r="C566" s="24">
        <v>45106</v>
      </c>
      <c r="D566" s="10" t="s">
        <v>673</v>
      </c>
      <c r="E566" s="10" t="s">
        <v>2066</v>
      </c>
      <c r="F566" s="10" t="s">
        <v>21</v>
      </c>
      <c r="G566" s="10" t="s">
        <v>167</v>
      </c>
      <c r="H566" s="10" t="s">
        <v>53</v>
      </c>
      <c r="I566" s="10" t="s">
        <v>43</v>
      </c>
      <c r="J566" s="26">
        <v>65000</v>
      </c>
      <c r="K566" s="26"/>
      <c r="L566" s="42"/>
      <c r="M566" s="10"/>
      <c r="N566" s="2"/>
      <c r="O566" s="10"/>
      <c r="P566" s="10"/>
      <c r="Q566" s="159"/>
      <c r="R566" s="10"/>
      <c r="S566" s="24"/>
    </row>
    <row r="567" spans="1:19" x14ac:dyDescent="0.25">
      <c r="B567" s="25" t="s">
        <v>2016</v>
      </c>
      <c r="C567" s="24">
        <v>45106</v>
      </c>
      <c r="D567" s="10" t="s">
        <v>522</v>
      </c>
      <c r="E567" s="10" t="s">
        <v>463</v>
      </c>
      <c r="F567" s="10" t="s">
        <v>21</v>
      </c>
      <c r="G567" s="10" t="s">
        <v>167</v>
      </c>
      <c r="H567" s="10" t="s">
        <v>84</v>
      </c>
      <c r="I567" s="10" t="s">
        <v>60</v>
      </c>
      <c r="J567" s="26">
        <v>155000</v>
      </c>
      <c r="K567" s="26"/>
      <c r="L567" s="42"/>
      <c r="M567" s="10"/>
      <c r="N567" s="2"/>
      <c r="O567" s="10"/>
      <c r="P567" s="10"/>
      <c r="Q567" s="159"/>
      <c r="R567" s="10"/>
      <c r="S567" s="24"/>
    </row>
    <row r="568" spans="1:19" x14ac:dyDescent="0.25">
      <c r="B568" s="10" t="s">
        <v>2017</v>
      </c>
      <c r="C568" s="24">
        <v>45107</v>
      </c>
      <c r="D568" s="10" t="s">
        <v>243</v>
      </c>
      <c r="E568" s="10" t="s">
        <v>1908</v>
      </c>
      <c r="F568" s="10" t="s">
        <v>21</v>
      </c>
      <c r="G568" s="10" t="s">
        <v>167</v>
      </c>
      <c r="H568" s="10" t="s">
        <v>84</v>
      </c>
      <c r="I568" s="10" t="s">
        <v>60</v>
      </c>
      <c r="J568" s="26">
        <v>35000</v>
      </c>
      <c r="K568" s="26"/>
      <c r="L568" s="42"/>
      <c r="M568" s="10"/>
      <c r="N568" s="2"/>
      <c r="O568" s="10"/>
      <c r="P568" s="10"/>
      <c r="Q568" s="159"/>
      <c r="R568" s="10"/>
      <c r="S568" s="24"/>
    </row>
    <row r="569" spans="1:19" x14ac:dyDescent="0.25">
      <c r="B569" s="25" t="s">
        <v>2018</v>
      </c>
      <c r="C569" s="24">
        <v>45107</v>
      </c>
      <c r="D569" s="10" t="s">
        <v>462</v>
      </c>
      <c r="E569" s="10" t="s">
        <v>463</v>
      </c>
      <c r="F569" s="10" t="s">
        <v>21</v>
      </c>
      <c r="G569" s="10" t="s">
        <v>167</v>
      </c>
      <c r="H569" s="10" t="s">
        <v>84</v>
      </c>
      <c r="I569" s="10" t="s">
        <v>60</v>
      </c>
      <c r="J569" s="26">
        <v>150000</v>
      </c>
      <c r="K569" s="26"/>
      <c r="L569" s="42"/>
      <c r="M569" s="10"/>
      <c r="N569" s="2"/>
      <c r="O569" s="10"/>
      <c r="P569" s="10"/>
      <c r="Q569" s="159"/>
      <c r="R569" s="10"/>
      <c r="S569" s="24"/>
    </row>
    <row r="570" spans="1:19" x14ac:dyDescent="0.25">
      <c r="B570" s="10" t="s">
        <v>2019</v>
      </c>
      <c r="C570" s="24">
        <v>45113</v>
      </c>
      <c r="D570" s="10" t="s">
        <v>191</v>
      </c>
      <c r="E570" s="10" t="s">
        <v>2069</v>
      </c>
      <c r="F570" s="10" t="s">
        <v>21</v>
      </c>
      <c r="G570" s="10" t="s">
        <v>167</v>
      </c>
      <c r="H570" s="10" t="s">
        <v>84</v>
      </c>
      <c r="I570" s="10" t="s">
        <v>60</v>
      </c>
      <c r="J570" s="26">
        <v>90000</v>
      </c>
      <c r="K570" s="26"/>
      <c r="L570" s="42"/>
      <c r="M570" s="10"/>
      <c r="N570" s="2"/>
      <c r="O570" s="10"/>
      <c r="P570" s="10"/>
      <c r="Q570" s="159"/>
      <c r="R570" s="10"/>
      <c r="S570" s="24"/>
    </row>
    <row r="571" spans="1:19" x14ac:dyDescent="0.25">
      <c r="B571" s="25" t="s">
        <v>2020</v>
      </c>
      <c r="C571" s="24">
        <v>45113</v>
      </c>
      <c r="D571" s="10" t="s">
        <v>2067</v>
      </c>
      <c r="E571" s="10" t="s">
        <v>1918</v>
      </c>
      <c r="F571" s="10" t="s">
        <v>21</v>
      </c>
      <c r="G571" s="10" t="s">
        <v>167</v>
      </c>
      <c r="H571" s="10" t="s">
        <v>42</v>
      </c>
      <c r="I571" s="10" t="s">
        <v>60</v>
      </c>
      <c r="J571" s="26">
        <v>30000</v>
      </c>
      <c r="K571" s="26"/>
      <c r="L571" s="42"/>
      <c r="M571" s="10"/>
      <c r="N571" s="2"/>
      <c r="O571" s="10"/>
      <c r="P571" s="10"/>
      <c r="Q571" s="159"/>
      <c r="R571" s="10"/>
      <c r="S571" s="24"/>
    </row>
    <row r="572" spans="1:19" x14ac:dyDescent="0.25">
      <c r="A572" s="4" t="s">
        <v>2055</v>
      </c>
      <c r="B572" s="10" t="s">
        <v>2021</v>
      </c>
      <c r="C572" s="24">
        <v>45114</v>
      </c>
      <c r="D572" s="10" t="s">
        <v>218</v>
      </c>
      <c r="E572" s="10" t="s">
        <v>1906</v>
      </c>
      <c r="F572" s="10" t="s">
        <v>21</v>
      </c>
      <c r="G572" s="10" t="s">
        <v>167</v>
      </c>
      <c r="H572" s="10" t="s">
        <v>53</v>
      </c>
      <c r="I572" s="10" t="s">
        <v>43</v>
      </c>
      <c r="J572" s="26">
        <v>60000</v>
      </c>
      <c r="K572" s="26"/>
      <c r="L572" s="42"/>
      <c r="M572" s="10"/>
      <c r="N572" s="2"/>
      <c r="O572" s="10"/>
      <c r="P572" s="10"/>
      <c r="Q572" s="159"/>
      <c r="R572" s="10"/>
      <c r="S572" s="24"/>
    </row>
    <row r="573" spans="1:19" x14ac:dyDescent="0.25">
      <c r="B573" s="25" t="s">
        <v>2022</v>
      </c>
      <c r="C573" s="24">
        <v>45114</v>
      </c>
      <c r="D573" s="10" t="s">
        <v>1547</v>
      </c>
      <c r="E573" s="10" t="s">
        <v>1908</v>
      </c>
      <c r="F573" s="10" t="s">
        <v>21</v>
      </c>
      <c r="G573" s="10" t="s">
        <v>167</v>
      </c>
      <c r="H573" s="10" t="s">
        <v>1115</v>
      </c>
      <c r="I573" s="10" t="s">
        <v>43</v>
      </c>
      <c r="J573" s="26">
        <v>30000</v>
      </c>
      <c r="K573" s="26"/>
      <c r="L573" s="42"/>
      <c r="M573" s="10"/>
      <c r="N573" s="2"/>
      <c r="O573" s="10"/>
      <c r="P573" s="10"/>
      <c r="Q573" s="159"/>
      <c r="R573" s="10"/>
      <c r="S573" s="24"/>
    </row>
    <row r="574" spans="1:19" x14ac:dyDescent="0.25">
      <c r="B574" s="10" t="s">
        <v>2023</v>
      </c>
      <c r="C574" s="24">
        <v>45114</v>
      </c>
      <c r="D574" s="10" t="s">
        <v>2068</v>
      </c>
      <c r="E574" s="10" t="s">
        <v>2075</v>
      </c>
      <c r="F574" s="10" t="s">
        <v>21</v>
      </c>
      <c r="G574" s="10" t="s">
        <v>167</v>
      </c>
      <c r="H574" s="10" t="s">
        <v>1115</v>
      </c>
      <c r="I574" s="10" t="s">
        <v>43</v>
      </c>
      <c r="J574" s="26">
        <f>45000+30000</f>
        <v>75000</v>
      </c>
      <c r="K574" s="26"/>
      <c r="L574" s="42"/>
      <c r="M574" s="10"/>
      <c r="N574" s="2"/>
      <c r="O574" s="10"/>
      <c r="P574" s="10"/>
      <c r="Q574" s="159"/>
      <c r="R574" s="10"/>
      <c r="S574" s="24"/>
    </row>
    <row r="575" spans="1:19" x14ac:dyDescent="0.25">
      <c r="B575" s="25" t="s">
        <v>2024</v>
      </c>
      <c r="C575" s="24">
        <v>45114</v>
      </c>
      <c r="D575" s="10" t="s">
        <v>2076</v>
      </c>
      <c r="E575" s="10" t="s">
        <v>1906</v>
      </c>
      <c r="F575" s="10" t="s">
        <v>21</v>
      </c>
      <c r="G575" s="20" t="s">
        <v>167</v>
      </c>
      <c r="H575" s="10" t="s">
        <v>84</v>
      </c>
      <c r="I575" s="10" t="s">
        <v>43</v>
      </c>
      <c r="J575" s="26">
        <v>60000</v>
      </c>
      <c r="K575" s="26"/>
      <c r="L575" s="42"/>
      <c r="M575" s="10"/>
      <c r="N575" s="2"/>
      <c r="O575" s="10"/>
      <c r="P575" s="10"/>
      <c r="Q575" s="159"/>
      <c r="R575" s="10"/>
      <c r="S575" s="24"/>
    </row>
    <row r="576" spans="1:19" x14ac:dyDescent="0.25">
      <c r="B576" s="10" t="s">
        <v>2025</v>
      </c>
      <c r="C576" s="9">
        <v>45119</v>
      </c>
      <c r="D576" s="25" t="s">
        <v>2078</v>
      </c>
      <c r="E576" s="25" t="s">
        <v>463</v>
      </c>
      <c r="F576" s="25" t="s">
        <v>21</v>
      </c>
      <c r="G576" s="25" t="s">
        <v>167</v>
      </c>
      <c r="H576" s="25" t="s">
        <v>84</v>
      </c>
      <c r="I576" s="25" t="s">
        <v>43</v>
      </c>
      <c r="J576" s="27">
        <v>100000</v>
      </c>
      <c r="K576" s="26"/>
      <c r="L576" s="42"/>
      <c r="M576" s="10"/>
      <c r="N576" s="2"/>
      <c r="O576" s="10"/>
      <c r="P576" s="10"/>
      <c r="Q576" s="159"/>
      <c r="R576" s="10"/>
      <c r="S576" s="24"/>
    </row>
    <row r="577" spans="2:19" x14ac:dyDescent="0.25">
      <c r="B577" s="25" t="s">
        <v>2026</v>
      </c>
      <c r="C577" s="9">
        <v>45120</v>
      </c>
      <c r="D577" s="25" t="s">
        <v>2077</v>
      </c>
      <c r="E577" s="25" t="s">
        <v>1918</v>
      </c>
      <c r="F577" s="25" t="s">
        <v>21</v>
      </c>
      <c r="G577" s="25" t="s">
        <v>167</v>
      </c>
      <c r="H577" s="25" t="s">
        <v>1115</v>
      </c>
      <c r="I577" s="25" t="s">
        <v>43</v>
      </c>
      <c r="J577" s="27">
        <v>35000</v>
      </c>
      <c r="K577" s="26"/>
      <c r="L577" s="42"/>
      <c r="M577" s="10"/>
      <c r="N577" s="2"/>
      <c r="O577" s="10"/>
      <c r="P577" s="10"/>
      <c r="Q577" s="159"/>
      <c r="R577" s="10"/>
      <c r="S577" s="24"/>
    </row>
    <row r="578" spans="2:19" x14ac:dyDescent="0.25">
      <c r="B578" s="10" t="s">
        <v>2027</v>
      </c>
      <c r="C578" s="24">
        <v>45124</v>
      </c>
      <c r="D578" s="10" t="s">
        <v>1274</v>
      </c>
      <c r="E578" s="10" t="s">
        <v>2058</v>
      </c>
      <c r="F578" s="10" t="s">
        <v>21</v>
      </c>
      <c r="G578" s="10" t="s">
        <v>167</v>
      </c>
      <c r="H578" s="10" t="s">
        <v>53</v>
      </c>
      <c r="I578" s="10" t="s">
        <v>43</v>
      </c>
      <c r="J578" s="26">
        <v>65000</v>
      </c>
      <c r="K578" s="26"/>
      <c r="L578" s="42"/>
      <c r="M578" s="10"/>
      <c r="N578" s="2"/>
      <c r="O578" s="10"/>
      <c r="P578" s="10"/>
      <c r="Q578" s="159"/>
      <c r="R578" s="10"/>
      <c r="S578" s="24"/>
    </row>
    <row r="579" spans="2:19" x14ac:dyDescent="0.25">
      <c r="B579" s="25" t="s">
        <v>2028</v>
      </c>
      <c r="C579" s="24">
        <v>45124</v>
      </c>
      <c r="D579" s="10" t="s">
        <v>2077</v>
      </c>
      <c r="E579" s="10" t="s">
        <v>2066</v>
      </c>
      <c r="F579" s="10" t="s">
        <v>21</v>
      </c>
      <c r="G579" s="10" t="s">
        <v>167</v>
      </c>
      <c r="H579" s="10" t="s">
        <v>1115</v>
      </c>
      <c r="I579" s="10" t="s">
        <v>43</v>
      </c>
      <c r="J579" s="26">
        <v>65000</v>
      </c>
      <c r="K579" s="26"/>
      <c r="L579" s="42"/>
      <c r="M579" s="10"/>
      <c r="N579" s="2"/>
      <c r="O579" s="10"/>
      <c r="P579" s="10"/>
      <c r="Q579" s="159"/>
      <c r="R579" s="10"/>
      <c r="S579" s="24"/>
    </row>
    <row r="580" spans="2:19" x14ac:dyDescent="0.25">
      <c r="B580" s="10" t="s">
        <v>2029</v>
      </c>
      <c r="C580" s="24">
        <v>45124</v>
      </c>
      <c r="D580" s="10" t="s">
        <v>283</v>
      </c>
      <c r="E580" s="10" t="s">
        <v>2079</v>
      </c>
      <c r="F580" s="10" t="s">
        <v>21</v>
      </c>
      <c r="G580" s="10" t="s">
        <v>167</v>
      </c>
      <c r="H580" s="10" t="s">
        <v>1115</v>
      </c>
      <c r="I580" s="10" t="s">
        <v>43</v>
      </c>
      <c r="J580" s="26">
        <v>125000</v>
      </c>
      <c r="K580" s="26"/>
      <c r="L580" s="42"/>
      <c r="M580" s="10"/>
      <c r="N580" s="2"/>
      <c r="O580" s="10"/>
      <c r="P580" s="10"/>
      <c r="Q580" s="159"/>
      <c r="R580" s="10"/>
      <c r="S580" s="24"/>
    </row>
    <row r="581" spans="2:19" x14ac:dyDescent="0.25">
      <c r="B581" s="25" t="s">
        <v>2030</v>
      </c>
      <c r="C581" s="24">
        <v>45124</v>
      </c>
      <c r="D581" s="10" t="s">
        <v>452</v>
      </c>
      <c r="E581" s="10" t="s">
        <v>1923</v>
      </c>
      <c r="F581" s="10" t="s">
        <v>21</v>
      </c>
      <c r="G581" s="10" t="s">
        <v>167</v>
      </c>
      <c r="H581" s="10" t="s">
        <v>1620</v>
      </c>
      <c r="I581" s="10"/>
      <c r="J581" s="26">
        <f>30000*4</f>
        <v>120000</v>
      </c>
      <c r="K581" s="26"/>
      <c r="L581" s="42"/>
      <c r="M581" s="10"/>
      <c r="N581" s="2"/>
      <c r="O581" s="10"/>
      <c r="P581" s="10"/>
      <c r="Q581" s="159"/>
      <c r="R581" s="10"/>
      <c r="S581" s="24"/>
    </row>
    <row r="582" spans="2:19" x14ac:dyDescent="0.25">
      <c r="B582" s="10" t="s">
        <v>2031</v>
      </c>
      <c r="C582" s="24">
        <v>45124</v>
      </c>
      <c r="D582" s="10" t="s">
        <v>643</v>
      </c>
      <c r="E582" s="10" t="s">
        <v>1918</v>
      </c>
      <c r="F582" s="10" t="s">
        <v>21</v>
      </c>
      <c r="G582" s="10" t="s">
        <v>167</v>
      </c>
      <c r="H582" s="10" t="s">
        <v>1115</v>
      </c>
      <c r="I582" s="10" t="s">
        <v>43</v>
      </c>
      <c r="J582" s="26">
        <v>30000</v>
      </c>
      <c r="K582" s="26"/>
      <c r="L582" s="42"/>
      <c r="M582" s="10"/>
      <c r="N582" s="2"/>
      <c r="O582" s="10"/>
      <c r="P582" s="10"/>
      <c r="Q582" s="159"/>
      <c r="R582" s="10"/>
      <c r="S582" s="24"/>
    </row>
    <row r="583" spans="2:19" x14ac:dyDescent="0.25">
      <c r="B583" s="25" t="s">
        <v>2032</v>
      </c>
      <c r="C583" s="24">
        <v>45124</v>
      </c>
      <c r="D583" s="10" t="s">
        <v>50</v>
      </c>
      <c r="E583" s="10" t="s">
        <v>2080</v>
      </c>
      <c r="F583" s="10" t="s">
        <v>21</v>
      </c>
      <c r="G583" s="10" t="s">
        <v>167</v>
      </c>
      <c r="H583" s="10" t="s">
        <v>1620</v>
      </c>
      <c r="I583" s="10"/>
      <c r="J583" s="26">
        <f>6*30000</f>
        <v>180000</v>
      </c>
      <c r="K583" s="26"/>
      <c r="L583" s="42"/>
      <c r="M583" s="10"/>
      <c r="N583" s="2"/>
      <c r="O583" s="10"/>
      <c r="P583" s="10"/>
      <c r="Q583" s="159"/>
      <c r="R583" s="10"/>
      <c r="S583" s="24"/>
    </row>
    <row r="584" spans="2:19" x14ac:dyDescent="0.25">
      <c r="B584" s="10" t="s">
        <v>2033</v>
      </c>
      <c r="C584" s="24">
        <v>45125</v>
      </c>
      <c r="D584" s="10" t="s">
        <v>664</v>
      </c>
      <c r="E584" s="10" t="s">
        <v>1918</v>
      </c>
      <c r="F584" s="10" t="s">
        <v>21</v>
      </c>
      <c r="G584" s="10" t="s">
        <v>167</v>
      </c>
      <c r="H584" s="10" t="s">
        <v>42</v>
      </c>
      <c r="I584" s="10" t="s">
        <v>43</v>
      </c>
      <c r="J584" s="26">
        <v>30000</v>
      </c>
      <c r="K584" s="26"/>
      <c r="L584" s="42"/>
      <c r="M584" s="10"/>
      <c r="N584" s="2"/>
      <c r="O584" s="10"/>
      <c r="P584" s="10"/>
      <c r="Q584" s="159"/>
      <c r="R584" s="10"/>
      <c r="S584" s="24"/>
    </row>
    <row r="585" spans="2:19" x14ac:dyDescent="0.25">
      <c r="B585" s="25" t="s">
        <v>2034</v>
      </c>
      <c r="C585" s="24">
        <v>45127</v>
      </c>
      <c r="D585" s="10" t="s">
        <v>1743</v>
      </c>
      <c r="E585" s="10" t="s">
        <v>1908</v>
      </c>
      <c r="F585" s="10" t="s">
        <v>21</v>
      </c>
      <c r="G585" s="10" t="s">
        <v>167</v>
      </c>
      <c r="H585" s="10" t="s">
        <v>1115</v>
      </c>
      <c r="I585" s="10" t="s">
        <v>43</v>
      </c>
      <c r="J585" s="26">
        <v>35000</v>
      </c>
      <c r="K585" s="26"/>
      <c r="L585" s="42"/>
      <c r="M585" s="10"/>
      <c r="N585" s="2"/>
      <c r="O585" s="10"/>
      <c r="P585" s="10"/>
      <c r="Q585" s="159"/>
      <c r="R585" s="10"/>
      <c r="S585" s="24"/>
    </row>
    <row r="586" spans="2:19" x14ac:dyDescent="0.25">
      <c r="B586" s="10" t="s">
        <v>2035</v>
      </c>
      <c r="C586" s="24">
        <v>45128</v>
      </c>
      <c r="D586" s="10" t="s">
        <v>97</v>
      </c>
      <c r="E586" s="10" t="s">
        <v>1918</v>
      </c>
      <c r="F586" s="10" t="s">
        <v>21</v>
      </c>
      <c r="G586" s="10" t="s">
        <v>167</v>
      </c>
      <c r="H586" s="10" t="s">
        <v>1115</v>
      </c>
      <c r="I586" s="10" t="s">
        <v>60</v>
      </c>
      <c r="J586" s="26">
        <v>30000</v>
      </c>
      <c r="K586" s="26"/>
      <c r="L586" s="42"/>
      <c r="M586" s="10"/>
      <c r="N586" s="2"/>
      <c r="O586" s="10"/>
      <c r="P586" s="10"/>
      <c r="Q586" s="159"/>
      <c r="R586" s="10"/>
      <c r="S586" s="24"/>
    </row>
    <row r="587" spans="2:19" x14ac:dyDescent="0.25">
      <c r="B587" s="25" t="s">
        <v>2036</v>
      </c>
      <c r="C587" s="24">
        <v>45130</v>
      </c>
      <c r="D587" s="10" t="s">
        <v>420</v>
      </c>
      <c r="E587" s="10" t="s">
        <v>2058</v>
      </c>
      <c r="F587" s="10" t="s">
        <v>21</v>
      </c>
      <c r="G587" s="10" t="s">
        <v>167</v>
      </c>
      <c r="H587" s="10" t="s">
        <v>1115</v>
      </c>
      <c r="I587" s="10" t="s">
        <v>60</v>
      </c>
      <c r="J587" s="26">
        <v>60000</v>
      </c>
      <c r="K587" s="26"/>
      <c r="L587" s="42"/>
      <c r="M587" s="10"/>
      <c r="N587" s="2"/>
      <c r="O587" s="10"/>
      <c r="P587" s="10"/>
      <c r="Q587" s="159"/>
      <c r="R587" s="10"/>
      <c r="S587" s="24"/>
    </row>
    <row r="588" spans="2:19" x14ac:dyDescent="0.25">
      <c r="B588" s="25" t="s">
        <v>2037</v>
      </c>
      <c r="C588" s="24">
        <v>45131</v>
      </c>
      <c r="D588" s="10" t="s">
        <v>1759</v>
      </c>
      <c r="E588" s="10" t="s">
        <v>1984</v>
      </c>
      <c r="F588" s="10" t="s">
        <v>21</v>
      </c>
      <c r="G588" s="10" t="s">
        <v>167</v>
      </c>
      <c r="H588" s="10" t="s">
        <v>1620</v>
      </c>
      <c r="I588" s="10" t="s">
        <v>60</v>
      </c>
      <c r="J588" s="26">
        <v>95000</v>
      </c>
      <c r="K588" s="26"/>
      <c r="L588" s="42"/>
      <c r="M588" s="10"/>
      <c r="N588" s="2"/>
      <c r="O588" s="10"/>
      <c r="P588" s="10"/>
      <c r="Q588" s="159"/>
      <c r="R588" s="10"/>
      <c r="S588" s="24"/>
    </row>
    <row r="589" spans="2:19" x14ac:dyDescent="0.25">
      <c r="B589" s="10" t="s">
        <v>2038</v>
      </c>
      <c r="C589" s="24">
        <v>45132</v>
      </c>
      <c r="D589" s="10" t="s">
        <v>77</v>
      </c>
      <c r="E589" s="10" t="s">
        <v>1908</v>
      </c>
      <c r="F589" s="10" t="s">
        <v>21</v>
      </c>
      <c r="G589" s="10" t="s">
        <v>167</v>
      </c>
      <c r="H589" s="10" t="s">
        <v>1115</v>
      </c>
      <c r="I589" s="10" t="s">
        <v>60</v>
      </c>
      <c r="J589" s="26">
        <v>30000</v>
      </c>
      <c r="K589" s="26"/>
      <c r="L589" s="42"/>
      <c r="M589" s="10"/>
      <c r="N589" s="2"/>
      <c r="O589" s="10"/>
      <c r="P589" s="10"/>
      <c r="Q589" s="159"/>
      <c r="R589" s="10"/>
      <c r="S589" s="24"/>
    </row>
    <row r="590" spans="2:19" x14ac:dyDescent="0.25">
      <c r="B590" s="25" t="s">
        <v>2039</v>
      </c>
      <c r="C590" s="24">
        <v>45142</v>
      </c>
      <c r="D590" s="10" t="s">
        <v>2081</v>
      </c>
      <c r="E590" s="10" t="s">
        <v>2082</v>
      </c>
      <c r="F590" s="10" t="s">
        <v>21</v>
      </c>
      <c r="G590" s="10" t="s">
        <v>167</v>
      </c>
      <c r="H590" s="10" t="s">
        <v>1620</v>
      </c>
      <c r="I590" s="10" t="s">
        <v>60</v>
      </c>
      <c r="J590" s="26">
        <f>60000*15</f>
        <v>900000</v>
      </c>
      <c r="K590" s="26"/>
      <c r="L590" s="42"/>
      <c r="M590" s="10"/>
      <c r="N590" s="2"/>
      <c r="O590" s="10"/>
      <c r="P590" s="10"/>
      <c r="Q590" s="159"/>
      <c r="R590" s="10"/>
      <c r="S590" s="24"/>
    </row>
    <row r="591" spans="2:19" x14ac:dyDescent="0.25">
      <c r="B591" s="10" t="s">
        <v>2040</v>
      </c>
      <c r="C591" s="24">
        <v>45142</v>
      </c>
      <c r="D591" s="10" t="s">
        <v>283</v>
      </c>
      <c r="E591" s="10" t="s">
        <v>2083</v>
      </c>
      <c r="F591" s="10" t="s">
        <v>21</v>
      </c>
      <c r="G591" s="10" t="s">
        <v>167</v>
      </c>
      <c r="H591" s="10" t="s">
        <v>1620</v>
      </c>
      <c r="I591" s="10" t="s">
        <v>60</v>
      </c>
      <c r="J591" s="26">
        <v>210000</v>
      </c>
      <c r="K591" s="26"/>
      <c r="L591" s="42"/>
      <c r="M591" s="10"/>
      <c r="N591" s="2"/>
      <c r="O591" s="10"/>
      <c r="P591" s="10"/>
      <c r="Q591" s="159"/>
      <c r="R591" s="10"/>
      <c r="S591" s="24"/>
    </row>
    <row r="592" spans="2:19" x14ac:dyDescent="0.25">
      <c r="B592" s="25" t="s">
        <v>2041</v>
      </c>
      <c r="C592" s="24">
        <v>45148</v>
      </c>
      <c r="D592" s="10" t="s">
        <v>63</v>
      </c>
      <c r="E592" s="10" t="s">
        <v>1887</v>
      </c>
      <c r="F592" s="10" t="s">
        <v>21</v>
      </c>
      <c r="G592" s="10" t="s">
        <v>167</v>
      </c>
      <c r="H592" s="10" t="s">
        <v>1620</v>
      </c>
      <c r="I592" s="10" t="s">
        <v>60</v>
      </c>
      <c r="J592" s="26">
        <v>120000</v>
      </c>
      <c r="K592" s="26"/>
      <c r="L592" s="42"/>
      <c r="M592" s="10"/>
      <c r="N592" s="2"/>
      <c r="O592" s="10"/>
      <c r="P592" s="10"/>
      <c r="Q592" s="159"/>
      <c r="R592" s="10"/>
      <c r="S592" s="24"/>
    </row>
    <row r="593" spans="2:19" x14ac:dyDescent="0.25">
      <c r="B593" s="10" t="s">
        <v>2042</v>
      </c>
      <c r="C593" s="24">
        <v>45148</v>
      </c>
      <c r="D593" s="10" t="s">
        <v>433</v>
      </c>
      <c r="E593" s="10" t="s">
        <v>2058</v>
      </c>
      <c r="F593" s="10" t="s">
        <v>21</v>
      </c>
      <c r="G593" s="10" t="s">
        <v>167</v>
      </c>
      <c r="H593" s="10" t="s">
        <v>1620</v>
      </c>
      <c r="I593" s="10" t="s">
        <v>60</v>
      </c>
      <c r="J593" s="26">
        <v>68000</v>
      </c>
      <c r="K593" s="26"/>
      <c r="L593" s="42"/>
      <c r="M593" s="10"/>
      <c r="N593" s="2"/>
      <c r="O593" s="10"/>
      <c r="P593" s="10"/>
      <c r="Q593" s="159"/>
      <c r="R593" s="10"/>
      <c r="S593" s="24"/>
    </row>
    <row r="594" spans="2:19" x14ac:dyDescent="0.25">
      <c r="B594" s="25" t="s">
        <v>2043</v>
      </c>
      <c r="C594" s="198">
        <v>45148</v>
      </c>
      <c r="D594" s="10" t="s">
        <v>505</v>
      </c>
      <c r="E594" s="10" t="s">
        <v>2066</v>
      </c>
      <c r="F594" s="10" t="s">
        <v>21</v>
      </c>
      <c r="G594" s="10" t="s">
        <v>167</v>
      </c>
      <c r="H594" s="10" t="s">
        <v>1620</v>
      </c>
      <c r="I594" s="10" t="s">
        <v>60</v>
      </c>
      <c r="J594" s="26">
        <v>60000</v>
      </c>
      <c r="K594" s="26"/>
      <c r="L594" s="42"/>
      <c r="M594" s="10"/>
      <c r="N594" s="2"/>
      <c r="O594" s="10"/>
      <c r="P594" s="10"/>
      <c r="Q594" s="159"/>
      <c r="R594" s="10"/>
      <c r="S594" s="24"/>
    </row>
    <row r="595" spans="2:19" x14ac:dyDescent="0.25">
      <c r="B595" s="25" t="s">
        <v>2044</v>
      </c>
      <c r="C595" s="24">
        <v>45175</v>
      </c>
      <c r="D595" s="10" t="s">
        <v>643</v>
      </c>
      <c r="E595" s="32" t="s">
        <v>2096</v>
      </c>
      <c r="F595" s="10" t="s">
        <v>543</v>
      </c>
      <c r="G595" s="10" t="s">
        <v>167</v>
      </c>
      <c r="H595" s="10" t="s">
        <v>1616</v>
      </c>
      <c r="I595" s="10"/>
      <c r="J595" s="26">
        <v>120000</v>
      </c>
      <c r="K595" s="26"/>
      <c r="L595" s="42"/>
      <c r="M595" s="10"/>
      <c r="N595" s="2"/>
      <c r="O595" s="10"/>
      <c r="P595" s="10"/>
      <c r="Q595" s="159"/>
      <c r="R595" s="10"/>
      <c r="S595" s="24"/>
    </row>
    <row r="596" spans="2:19" x14ac:dyDescent="0.25">
      <c r="B596" s="10" t="s">
        <v>2045</v>
      </c>
      <c r="C596" s="24">
        <v>45175</v>
      </c>
      <c r="D596" s="10" t="s">
        <v>522</v>
      </c>
      <c r="E596" s="10" t="s">
        <v>463</v>
      </c>
      <c r="F596" s="10" t="s">
        <v>21</v>
      </c>
      <c r="G596" s="10" t="s">
        <v>167</v>
      </c>
      <c r="H596" s="10" t="s">
        <v>84</v>
      </c>
      <c r="I596" s="10" t="s">
        <v>60</v>
      </c>
      <c r="J596" s="26">
        <v>155000</v>
      </c>
      <c r="K596" s="26" t="s">
        <v>2092</v>
      </c>
      <c r="L596" s="42"/>
      <c r="M596" s="10"/>
      <c r="N596" s="2"/>
      <c r="O596" s="10"/>
      <c r="P596" s="10"/>
      <c r="Q596" s="159"/>
      <c r="R596" s="10"/>
      <c r="S596" s="24"/>
    </row>
    <row r="597" spans="2:19" x14ac:dyDescent="0.25">
      <c r="B597" s="25" t="s">
        <v>2046</v>
      </c>
      <c r="C597" s="24">
        <v>45175</v>
      </c>
      <c r="D597" s="25" t="s">
        <v>218</v>
      </c>
      <c r="E597" s="199" t="s">
        <v>2090</v>
      </c>
      <c r="F597" s="10" t="s">
        <v>21</v>
      </c>
      <c r="G597" s="10" t="s">
        <v>167</v>
      </c>
      <c r="H597" s="10" t="s">
        <v>53</v>
      </c>
      <c r="I597" s="10" t="s">
        <v>60</v>
      </c>
      <c r="J597" s="26">
        <v>60000</v>
      </c>
      <c r="K597" s="26"/>
      <c r="L597" s="42"/>
      <c r="M597" s="10"/>
      <c r="N597" s="2"/>
      <c r="O597" s="10"/>
      <c r="P597" s="10"/>
      <c r="Q597" s="159"/>
      <c r="R597" s="10"/>
      <c r="S597" s="24"/>
    </row>
    <row r="598" spans="2:19" x14ac:dyDescent="0.25">
      <c r="B598" s="10" t="s">
        <v>2047</v>
      </c>
      <c r="C598" s="24">
        <v>45180</v>
      </c>
      <c r="D598" s="25" t="s">
        <v>2091</v>
      </c>
      <c r="E598" s="25" t="s">
        <v>463</v>
      </c>
      <c r="F598" s="10" t="s">
        <v>21</v>
      </c>
      <c r="G598" s="10" t="s">
        <v>167</v>
      </c>
      <c r="H598" s="10" t="s">
        <v>53</v>
      </c>
      <c r="I598" s="10" t="s">
        <v>60</v>
      </c>
      <c r="J598" s="26">
        <v>150000</v>
      </c>
      <c r="K598" s="26" t="s">
        <v>2093</v>
      </c>
      <c r="L598" s="42"/>
      <c r="M598" s="10"/>
      <c r="N598" s="2"/>
      <c r="O598" s="10"/>
      <c r="P598" s="10"/>
      <c r="Q598" s="159"/>
      <c r="R598" s="10"/>
      <c r="S598" s="24"/>
    </row>
    <row r="599" spans="2:19" x14ac:dyDescent="0.25">
      <c r="B599" s="25" t="s">
        <v>2048</v>
      </c>
      <c r="C599" s="9">
        <v>45180</v>
      </c>
      <c r="D599" s="25" t="s">
        <v>2089</v>
      </c>
      <c r="E599" s="199" t="s">
        <v>2095</v>
      </c>
      <c r="F599" s="25" t="s">
        <v>21</v>
      </c>
      <c r="G599" s="25" t="s">
        <v>167</v>
      </c>
      <c r="H599" s="25" t="s">
        <v>84</v>
      </c>
      <c r="I599" s="25" t="s">
        <v>60</v>
      </c>
      <c r="J599" s="27">
        <v>125000</v>
      </c>
      <c r="K599" s="27" t="s">
        <v>2094</v>
      </c>
      <c r="L599" s="40"/>
      <c r="M599" s="25"/>
      <c r="N599" s="11"/>
      <c r="O599" s="25"/>
      <c r="P599" s="25"/>
      <c r="Q599" s="162"/>
      <c r="R599" s="25"/>
      <c r="S599" s="9"/>
    </row>
    <row r="600" spans="2:19" x14ac:dyDescent="0.25">
      <c r="B600" s="25" t="s">
        <v>2024</v>
      </c>
      <c r="C600" s="9"/>
      <c r="D600" s="10"/>
      <c r="E600" s="10"/>
      <c r="F600" s="25"/>
      <c r="G600" s="25"/>
      <c r="H600" s="25"/>
      <c r="I600" s="25"/>
      <c r="J600" s="27"/>
      <c r="K600" s="27"/>
      <c r="L600" s="40"/>
      <c r="M600" s="25"/>
      <c r="N600" s="11"/>
      <c r="O600" s="25"/>
      <c r="P600" s="25"/>
      <c r="Q600" s="162"/>
      <c r="R600" s="25"/>
      <c r="S600" s="9"/>
    </row>
    <row r="601" spans="2:19" x14ac:dyDescent="0.25">
      <c r="B601" s="25" t="s">
        <v>2025</v>
      </c>
      <c r="C601" s="9"/>
      <c r="D601" s="10"/>
      <c r="E601" s="10"/>
      <c r="F601" s="25"/>
      <c r="G601" s="25"/>
      <c r="H601" s="25"/>
      <c r="I601" s="25"/>
      <c r="J601" s="27"/>
      <c r="K601" s="27"/>
      <c r="L601" s="40"/>
      <c r="M601" s="25"/>
      <c r="N601" s="11"/>
      <c r="O601" s="25"/>
      <c r="P601" s="25"/>
      <c r="Q601" s="162"/>
      <c r="R601" s="25"/>
      <c r="S601" s="9"/>
    </row>
    <row r="602" spans="2:19" x14ac:dyDescent="0.25">
      <c r="B602" s="25" t="s">
        <v>2026</v>
      </c>
      <c r="C602" s="9"/>
      <c r="D602" s="10"/>
      <c r="E602" s="10"/>
      <c r="F602" s="25"/>
      <c r="G602" s="25"/>
      <c r="H602" s="25"/>
      <c r="I602" s="25"/>
      <c r="J602" s="27"/>
      <c r="K602" s="27"/>
      <c r="L602" s="40"/>
      <c r="M602" s="25"/>
      <c r="N602" s="11"/>
      <c r="O602" s="25"/>
      <c r="P602" s="25"/>
      <c r="Q602" s="162"/>
      <c r="R602" s="25"/>
      <c r="S602" s="9"/>
    </row>
    <row r="603" spans="2:19" x14ac:dyDescent="0.25">
      <c r="B603" s="25" t="s">
        <v>2027</v>
      </c>
      <c r="C603" s="9"/>
      <c r="D603" s="25"/>
      <c r="E603" s="25"/>
      <c r="F603" s="25"/>
      <c r="G603" s="25"/>
      <c r="H603" s="25"/>
      <c r="I603" s="25"/>
      <c r="J603" s="27"/>
      <c r="K603" s="27"/>
      <c r="L603" s="40"/>
      <c r="M603" s="25"/>
      <c r="N603" s="11"/>
      <c r="O603" s="25"/>
      <c r="P603" s="25"/>
      <c r="Q603" s="162"/>
      <c r="R603" s="25"/>
      <c r="S603" s="9"/>
    </row>
    <row r="604" spans="2:19" x14ac:dyDescent="0.25">
      <c r="B604" s="25" t="s">
        <v>2028</v>
      </c>
      <c r="C604" s="9"/>
      <c r="D604" s="25"/>
      <c r="E604" s="25"/>
      <c r="F604" s="25"/>
      <c r="G604" s="25"/>
      <c r="H604" s="25"/>
      <c r="I604" s="25"/>
      <c r="J604" s="27"/>
      <c r="K604" s="27"/>
      <c r="L604" s="40"/>
      <c r="M604" s="25"/>
      <c r="N604" s="11"/>
      <c r="O604" s="25"/>
      <c r="P604" s="25"/>
      <c r="Q604" s="162"/>
      <c r="R604" s="25"/>
      <c r="S604" s="9"/>
    </row>
    <row r="1048574" spans="10:10" x14ac:dyDescent="0.25">
      <c r="J1048574" s="30">
        <f>SUM(J1:J1048573)</f>
        <v>84122738.560000002</v>
      </c>
    </row>
  </sheetData>
  <phoneticPr fontId="4" type="noConversion"/>
  <conditionalFormatting sqref="F1:F1048576">
    <cfRule type="cellIs" dxfId="63" priority="24" operator="equal">
      <formula>"No"</formula>
    </cfRule>
    <cfRule type="cellIs" dxfId="62" priority="68" operator="equal">
      <formula>"Sí"</formula>
    </cfRule>
  </conditionalFormatting>
  <conditionalFormatting sqref="F366">
    <cfRule type="cellIs" dxfId="61" priority="23" operator="equal">
      <formula>"No"</formula>
    </cfRule>
  </conditionalFormatting>
  <conditionalFormatting sqref="G1:G375 G376:H376 G527:G1048576">
    <cfRule type="cellIs" dxfId="60" priority="65" operator="equal">
      <formula>"Guía"</formula>
    </cfRule>
  </conditionalFormatting>
  <conditionalFormatting sqref="G377:G526">
    <cfRule type="cellIs" dxfId="59" priority="4" operator="equal">
      <formula>"Guía"</formula>
    </cfRule>
  </conditionalFormatting>
  <conditionalFormatting sqref="H1:H8 G1:G259 D5 F5 H5:R5 H10:H11 H13:H16 H18:H21 H23:H259 S230:S375 G260:H276 F273 G277 G278:H375 G376:I376 T376 G377:H503 S377:S1048576 H504 G504:G523 H514:H523 G524:H1048576">
    <cfRule type="cellIs" dxfId="58" priority="66" operator="equal">
      <formula>"Pagado*"</formula>
    </cfRule>
    <cfRule type="cellIs" dxfId="57" priority="74" operator="equal">
      <formula>"Feedback"</formula>
    </cfRule>
    <cfRule type="cellIs" dxfId="56" priority="75" operator="equal">
      <formula>"Recibido"</formula>
    </cfRule>
    <cfRule type="cellIs" dxfId="55" priority="76" operator="equal">
      <formula>"Despachado"</formula>
    </cfRule>
    <cfRule type="cellIs" dxfId="54" priority="77" operator="equal">
      <formula>"Empacado"</formula>
    </cfRule>
    <cfRule type="cellIs" dxfId="53" priority="78" operator="equal">
      <formula>"Pagado"</formula>
    </cfRule>
  </conditionalFormatting>
  <conditionalFormatting sqref="L309:O309">
    <cfRule type="cellIs" dxfId="52" priority="39" operator="equal">
      <formula>"Sí"</formula>
    </cfRule>
    <cfRule type="cellIs" dxfId="51" priority="40" operator="equal">
      <formula>"No"</formula>
    </cfRule>
  </conditionalFormatting>
  <conditionalFormatting sqref="L347:Q347">
    <cfRule type="cellIs" dxfId="50" priority="27" operator="equal">
      <formula>"Sí"</formula>
    </cfRule>
    <cfRule type="cellIs" dxfId="49" priority="28" operator="equal">
      <formula>"No"</formula>
    </cfRule>
  </conditionalFormatting>
  <conditionalFormatting sqref="L351:Q351">
    <cfRule type="cellIs" dxfId="48" priority="25" operator="equal">
      <formula>"Sí"</formula>
    </cfRule>
    <cfRule type="cellIs" dxfId="47" priority="26" operator="equal">
      <formula>"No"</formula>
    </cfRule>
  </conditionalFormatting>
  <conditionalFormatting sqref="L381:Q381">
    <cfRule type="cellIs" dxfId="46" priority="21" operator="equal">
      <formula>"Sí"</formula>
    </cfRule>
    <cfRule type="cellIs" dxfId="45" priority="22" operator="equal">
      <formula>"No"</formula>
    </cfRule>
  </conditionalFormatting>
  <hyperlinks>
    <hyperlink ref="P237" r:id="rId1" xr:uid="{FC8544F0-D42F-4F0C-895E-692C1954E410}"/>
    <hyperlink ref="P249" r:id="rId2" xr:uid="{1AF35A4E-0B15-4381-994C-3BF09B87A15E}"/>
    <hyperlink ref="P252" r:id="rId3" xr:uid="{86AA63D6-667D-4BB7-9F83-BAB8ACBEA35D}"/>
    <hyperlink ref="P253" r:id="rId4" xr:uid="{308A8316-266D-4D15-83F7-B2387C02FAD9}"/>
    <hyperlink ref="P255" r:id="rId5" xr:uid="{536B4EA7-8949-47CC-8882-955BDA81A3E0}"/>
    <hyperlink ref="P264" r:id="rId6" xr:uid="{05DF89FA-678E-436A-9650-F0425A5C79A0}"/>
    <hyperlink ref="P266" r:id="rId7" xr:uid="{5EB2BA3E-1EF5-4B8F-BD41-81F1D1FAEC34}"/>
    <hyperlink ref="P273" r:id="rId8" xr:uid="{A4C7F220-124F-4E3F-A1CE-FE7B3968F1A4}"/>
    <hyperlink ref="P277" r:id="rId9" xr:uid="{0D3F15D9-3F4D-4535-BEB5-A482E091086B}"/>
    <hyperlink ref="P275" r:id="rId10" xr:uid="{2E204145-CBDB-4EF0-8071-EC6863FC14C0}"/>
    <hyperlink ref="P276" r:id="rId11" xr:uid="{F596DB38-9F9D-43D1-B46D-45AAF54FF542}"/>
    <hyperlink ref="P272" r:id="rId12" xr:uid="{5DE6BCBA-35E1-4DEB-839A-920D7C60FC09}"/>
    <hyperlink ref="P278" r:id="rId13" xr:uid="{BE34162F-F434-4916-99CF-AF2A05222FC6}"/>
    <hyperlink ref="P285" r:id="rId14" xr:uid="{C6C26FAF-C563-4277-95B4-1EDDC6B097F1}"/>
    <hyperlink ref="P290" r:id="rId15" xr:uid="{0DA88DFA-3584-4AD9-82C3-2E7B13257EE9}"/>
    <hyperlink ref="P288" r:id="rId16" xr:uid="{62E4409E-6D35-44FE-8715-0A5FDA0438CC}"/>
    <hyperlink ref="P292" r:id="rId17" xr:uid="{6F67AB4A-35A8-431B-8060-F2D8C151BEC5}"/>
    <hyperlink ref="P296" r:id="rId18" xr:uid="{FCF8FBBA-47E7-427D-B0B7-426DC36BBD3B}"/>
    <hyperlink ref="P297" r:id="rId19" xr:uid="{90B2AE05-64E6-4754-905C-F87655C4CDA1}"/>
    <hyperlink ref="P299" r:id="rId20" xr:uid="{57C5EA9C-2C7F-4361-9455-274E61624290}"/>
    <hyperlink ref="P300" r:id="rId21" xr:uid="{A213B54E-C9EE-430F-9346-877916CB1515}"/>
    <hyperlink ref="P301" r:id="rId22" xr:uid="{07C42C8A-4658-42D0-8C7B-019308FCB5D6}"/>
    <hyperlink ref="P306" r:id="rId23" xr:uid="{6BCE83A7-87A0-46EA-8C35-F26AFBAFFD8F}"/>
    <hyperlink ref="P308" r:id="rId24" xr:uid="{A1C0781C-BA07-49BE-B285-FD2BD3B89E59}"/>
    <hyperlink ref="P309" r:id="rId25" xr:uid="{7CA38693-4476-4F9B-9C1F-02F37966700A}"/>
    <hyperlink ref="P310" r:id="rId26" xr:uid="{82CDF103-A0B7-40B6-87CD-40C3B1B86C89}"/>
    <hyperlink ref="P311" r:id="rId27" xr:uid="{B57C5D9C-7B0B-4678-8290-A1CAC026C58F}"/>
    <hyperlink ref="P314" r:id="rId28" xr:uid="{E95BE3C3-8835-4368-946F-34C938E180C5}"/>
    <hyperlink ref="P307" r:id="rId29" xr:uid="{B6598922-614E-4ED9-ADA5-B5D88EC50EA5}"/>
    <hyperlink ref="P317" r:id="rId30" xr:uid="{C8875E9B-60EE-4C2C-885A-A18C7DF42399}"/>
    <hyperlink ref="P320" r:id="rId31" xr:uid="{9162CCCB-C2EE-4241-B5BD-20CAEEBCB7CF}"/>
    <hyperlink ref="P322" r:id="rId32" xr:uid="{82EFF401-1B6A-4BAF-BD1B-B65CEC38EE6B}"/>
    <hyperlink ref="P325" r:id="rId33" xr:uid="{D422E25E-3E47-4D2C-91FD-C00F13688620}"/>
    <hyperlink ref="P329" r:id="rId34" xr:uid="{A68CCF83-3239-489C-A075-94AC3B8A3EFB}"/>
    <hyperlink ref="P333" r:id="rId35" xr:uid="{41694B5A-AC92-434D-A668-BFD8B84D2225}"/>
    <hyperlink ref="P347" r:id="rId36" xr:uid="{FD8C1DC7-0BA8-4A8E-894A-69BA3222415B}"/>
    <hyperlink ref="P351" r:id="rId37" xr:uid="{5A554E5B-2565-47D4-A9F6-C67AC63F3A15}"/>
    <hyperlink ref="P360" r:id="rId38" xr:uid="{9271FB3C-6C80-4D11-B3E1-FC14537B93B6}"/>
    <hyperlink ref="P367" r:id="rId39" xr:uid="{39ADDB1F-AFB7-4262-A25B-DA4E21DE765B}"/>
    <hyperlink ref="P375" r:id="rId40" xr:uid="{7B699D71-992A-4742-A3AA-7FF90337976A}"/>
    <hyperlink ref="P380" r:id="rId41" xr:uid="{B52BEC1B-DB3E-4C82-9B73-5310F3693F07}"/>
    <hyperlink ref="P381" r:id="rId42" xr:uid="{6BA2FF3D-BB6C-4465-8EB2-8909262D1ADD}"/>
    <hyperlink ref="P384" r:id="rId43" xr:uid="{50AE98C8-3B39-4F6C-8EBD-993034CACBCA}"/>
    <hyperlink ref="P402" r:id="rId44" xr:uid="{A0933DF8-5880-4B9E-85CE-B1C48ADCA1CF}"/>
    <hyperlink ref="P423" r:id="rId45" xr:uid="{ADEA5B13-8EBA-4779-A804-60B71071EFAC}"/>
    <hyperlink ref="P441" r:id="rId46" xr:uid="{32577FD0-C918-4C34-9060-0998C5092014}"/>
    <hyperlink ref="P450" r:id="rId47" xr:uid="{F05EC640-860A-4B29-8674-906B8BAD6624}"/>
    <hyperlink ref="P451" r:id="rId48" xr:uid="{205653BF-9B45-43AB-B9DD-27418900FCB2}"/>
    <hyperlink ref="P452" r:id="rId49" xr:uid="{7D7BBF48-FB56-4891-9115-6C9842B0F126}"/>
    <hyperlink ref="P454" r:id="rId50" xr:uid="{24FF3D3C-9716-49D5-B232-6AF3B9DE45CB}"/>
    <hyperlink ref="P455" r:id="rId51" xr:uid="{2EA61D1A-4CDD-410E-AD91-88EAF5E03300}"/>
    <hyperlink ref="P466" r:id="rId52" xr:uid="{B0E43D42-E539-48CE-8192-9A4CDCB1B1BA}"/>
  </hyperlinks>
  <pageMargins left="0.7" right="0.7" top="0.75" bottom="0.75" header="0.3" footer="0.3"/>
  <pageSetup orientation="portrait" horizontalDpi="300" verticalDpi="300" r:id="rId53"/>
  <drawing r:id="rId54"/>
  <legacyDrawing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C3A4-8E8C-4DD8-8259-37713CE90731}">
  <sheetPr codeName="Hoja2"/>
  <dimension ref="B2:BA212"/>
  <sheetViews>
    <sheetView zoomScaleNormal="100" workbookViewId="0">
      <pane xSplit="1" ySplit="4" topLeftCell="E203" activePane="bottomRight" state="frozen"/>
      <selection pane="topRight" activeCell="B1" sqref="B1"/>
      <selection pane="bottomLeft" activeCell="A7" sqref="A7"/>
      <selection pane="bottomRight" activeCell="M212" sqref="M212"/>
    </sheetView>
  </sheetViews>
  <sheetFormatPr baseColWidth="10" defaultColWidth="9.140625" defaultRowHeight="15" x14ac:dyDescent="0.25"/>
  <cols>
    <col min="1" max="3" width="9.140625" style="1"/>
    <col min="4" max="4" width="11.140625" style="1" customWidth="1"/>
    <col min="5" max="5" width="9.5703125" style="129" bestFit="1" customWidth="1"/>
    <col min="6" max="6" width="2.28515625" style="1" hidden="1" customWidth="1"/>
    <col min="7" max="7" width="2.28515625" style="130" hidden="1" customWidth="1"/>
    <col min="8" max="8" width="47.85546875" style="1" bestFit="1" customWidth="1"/>
    <col min="9" max="9" width="30.85546875" style="1" bestFit="1" customWidth="1"/>
    <col min="10" max="10" width="20.42578125" style="64" customWidth="1"/>
    <col min="11" max="11" width="16" style="1" bestFit="1" customWidth="1"/>
    <col min="12" max="12" width="14.28515625" style="1" bestFit="1" customWidth="1"/>
    <col min="13" max="13" width="39" style="1" customWidth="1"/>
    <col min="14" max="14" width="16.140625" style="131" customWidth="1"/>
    <col min="15" max="17" width="9.140625" style="1"/>
    <col min="18" max="18" width="20.7109375" style="1" customWidth="1"/>
    <col min="19" max="19" width="16.28515625" style="1" bestFit="1" customWidth="1"/>
    <col min="20" max="16384" width="9.140625" style="1"/>
  </cols>
  <sheetData>
    <row r="2" spans="2:53" x14ac:dyDescent="0.25">
      <c r="H2"/>
      <c r="I2"/>
      <c r="R2" s="1" t="s">
        <v>1563</v>
      </c>
      <c r="S2" s="131">
        <f>J6+J7+J8+J9+J12+J15+J17+J18+J19+J20+J26+J30+J53+J56+J61+J100+J99+J104+J128</f>
        <v>5018229</v>
      </c>
    </row>
    <row r="3" spans="2:53" x14ac:dyDescent="0.25">
      <c r="H3"/>
      <c r="I3"/>
      <c r="S3" s="1" t="s">
        <v>1564</v>
      </c>
    </row>
    <row r="4" spans="2:53" ht="28.5" customHeight="1" x14ac:dyDescent="0.25">
      <c r="B4" s="132" t="s">
        <v>2</v>
      </c>
      <c r="C4" s="132" t="s">
        <v>1533</v>
      </c>
      <c r="D4" s="132" t="s">
        <v>1617</v>
      </c>
      <c r="E4" s="133" t="s">
        <v>1</v>
      </c>
      <c r="F4" s="53" t="s">
        <v>758</v>
      </c>
      <c r="G4" s="134" t="s">
        <v>759</v>
      </c>
      <c r="H4" s="53" t="s">
        <v>760</v>
      </c>
      <c r="I4" s="53" t="s">
        <v>761</v>
      </c>
      <c r="J4" s="62" t="s">
        <v>762</v>
      </c>
      <c r="K4" s="53" t="s">
        <v>763</v>
      </c>
      <c r="L4" s="135" t="s">
        <v>764</v>
      </c>
      <c r="M4" s="136" t="s">
        <v>765</v>
      </c>
      <c r="N4" s="136" t="s">
        <v>766</v>
      </c>
    </row>
    <row r="5" spans="2:53" s="137" customFormat="1" ht="56.25" hidden="1" customHeight="1" x14ac:dyDescent="0.25">
      <c r="E5" s="138" t="s">
        <v>767</v>
      </c>
      <c r="F5" s="80" t="s">
        <v>768</v>
      </c>
      <c r="G5" s="139" t="s">
        <v>23</v>
      </c>
      <c r="H5" s="2" t="s">
        <v>769</v>
      </c>
      <c r="I5" s="2" t="s">
        <v>770</v>
      </c>
      <c r="J5" s="58">
        <v>111800</v>
      </c>
      <c r="K5" s="2" t="s">
        <v>771</v>
      </c>
      <c r="L5" s="11" t="s">
        <v>772</v>
      </c>
      <c r="M5" s="80" t="s">
        <v>773</v>
      </c>
      <c r="N5" s="140"/>
    </row>
    <row r="6" spans="2:53" s="137" customFormat="1" hidden="1" x14ac:dyDescent="0.25">
      <c r="E6" s="138" t="s">
        <v>774</v>
      </c>
      <c r="F6" s="80" t="s">
        <v>775</v>
      </c>
      <c r="G6" s="139" t="s">
        <v>23</v>
      </c>
      <c r="H6" s="2" t="s">
        <v>776</v>
      </c>
      <c r="I6" s="2" t="s">
        <v>777</v>
      </c>
      <c r="J6" s="58">
        <v>30000</v>
      </c>
      <c r="K6" s="2" t="s">
        <v>771</v>
      </c>
      <c r="L6" s="11" t="s">
        <v>772</v>
      </c>
      <c r="M6" s="80" t="s">
        <v>773</v>
      </c>
      <c r="N6" s="140"/>
    </row>
    <row r="7" spans="2:53" s="137" customFormat="1" hidden="1" x14ac:dyDescent="0.25">
      <c r="E7" s="138" t="s">
        <v>778</v>
      </c>
      <c r="F7" s="80" t="s">
        <v>779</v>
      </c>
      <c r="G7" s="139" t="s">
        <v>23</v>
      </c>
      <c r="H7" s="2" t="s">
        <v>780</v>
      </c>
      <c r="I7" s="2" t="s">
        <v>781</v>
      </c>
      <c r="J7" s="58">
        <v>510000</v>
      </c>
      <c r="K7" s="2" t="s">
        <v>771</v>
      </c>
      <c r="L7" s="11" t="s">
        <v>772</v>
      </c>
      <c r="M7" s="80" t="s">
        <v>782</v>
      </c>
      <c r="N7" s="140"/>
    </row>
    <row r="8" spans="2:53" s="137" customFormat="1" hidden="1" x14ac:dyDescent="0.25">
      <c r="E8" s="138" t="s">
        <v>783</v>
      </c>
      <c r="F8" s="141">
        <v>44810</v>
      </c>
      <c r="G8" s="139" t="s">
        <v>23</v>
      </c>
      <c r="H8" s="2" t="s">
        <v>784</v>
      </c>
      <c r="I8" s="2" t="s">
        <v>785</v>
      </c>
      <c r="J8" s="58">
        <v>50000</v>
      </c>
      <c r="K8" s="2" t="s">
        <v>771</v>
      </c>
      <c r="L8" s="11" t="s">
        <v>772</v>
      </c>
      <c r="M8" s="80" t="s">
        <v>773</v>
      </c>
      <c r="N8" s="14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2:53" s="137" customFormat="1" hidden="1" x14ac:dyDescent="0.25">
      <c r="E9" s="138" t="s">
        <v>786</v>
      </c>
      <c r="F9" s="141" t="s">
        <v>787</v>
      </c>
      <c r="G9" s="139" t="s">
        <v>23</v>
      </c>
      <c r="H9" s="2" t="s">
        <v>788</v>
      </c>
      <c r="I9" s="2" t="s">
        <v>789</v>
      </c>
      <c r="J9" s="58">
        <v>28000</v>
      </c>
      <c r="K9" s="2" t="s">
        <v>771</v>
      </c>
      <c r="L9" s="11" t="s">
        <v>772</v>
      </c>
      <c r="M9" s="80" t="s">
        <v>773</v>
      </c>
      <c r="N9" s="14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2:53" s="137" customFormat="1" hidden="1" x14ac:dyDescent="0.25">
      <c r="E10" s="138" t="s">
        <v>790</v>
      </c>
      <c r="F10" s="141" t="s">
        <v>791</v>
      </c>
      <c r="G10" s="139" t="s">
        <v>23</v>
      </c>
      <c r="H10" s="2" t="s">
        <v>792</v>
      </c>
      <c r="I10" s="2" t="s">
        <v>793</v>
      </c>
      <c r="J10" s="58">
        <v>1436000</v>
      </c>
      <c r="K10" s="2" t="s">
        <v>771</v>
      </c>
      <c r="L10" s="11" t="s">
        <v>772</v>
      </c>
      <c r="M10" s="80"/>
      <c r="N10" s="14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2:53" s="137" customFormat="1" hidden="1" x14ac:dyDescent="0.25">
      <c r="E11" s="138" t="s">
        <v>794</v>
      </c>
      <c r="F11" s="141" t="s">
        <v>791</v>
      </c>
      <c r="G11" s="139">
        <v>44735</v>
      </c>
      <c r="H11" s="2" t="s">
        <v>795</v>
      </c>
      <c r="I11" s="2" t="s">
        <v>781</v>
      </c>
      <c r="J11" s="58">
        <v>9700</v>
      </c>
      <c r="K11" s="2" t="s">
        <v>771</v>
      </c>
      <c r="L11" s="11" t="s">
        <v>772</v>
      </c>
      <c r="M11" s="2"/>
      <c r="N11" s="14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2:53" s="137" customFormat="1" hidden="1" x14ac:dyDescent="0.25">
      <c r="E12" s="138" t="s">
        <v>796</v>
      </c>
      <c r="F12" s="141" t="s">
        <v>797</v>
      </c>
      <c r="G12" s="139" t="s">
        <v>23</v>
      </c>
      <c r="H12" s="2" t="s">
        <v>788</v>
      </c>
      <c r="I12" s="2" t="s">
        <v>789</v>
      </c>
      <c r="J12" s="58">
        <v>15000</v>
      </c>
      <c r="K12" s="2" t="s">
        <v>771</v>
      </c>
      <c r="L12" s="11" t="s">
        <v>772</v>
      </c>
      <c r="M12" s="80" t="s">
        <v>773</v>
      </c>
      <c r="N12" s="14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2:53" s="137" customFormat="1" hidden="1" x14ac:dyDescent="0.25">
      <c r="E13" s="138" t="s">
        <v>798</v>
      </c>
      <c r="F13" s="141" t="s">
        <v>797</v>
      </c>
      <c r="G13" s="139" t="s">
        <v>799</v>
      </c>
      <c r="H13" s="2" t="s">
        <v>800</v>
      </c>
      <c r="I13" s="2" t="s">
        <v>801</v>
      </c>
      <c r="J13" s="58">
        <v>525000</v>
      </c>
      <c r="K13" s="2" t="s">
        <v>771</v>
      </c>
      <c r="L13" s="11" t="s">
        <v>772</v>
      </c>
      <c r="M13" s="2"/>
      <c r="N13" s="14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2:53" s="137" customFormat="1" hidden="1" x14ac:dyDescent="0.25">
      <c r="E14" s="138" t="s">
        <v>802</v>
      </c>
      <c r="F14" s="141" t="s">
        <v>797</v>
      </c>
      <c r="G14" s="139">
        <v>44628</v>
      </c>
      <c r="H14" s="2" t="s">
        <v>803</v>
      </c>
      <c r="I14" s="2" t="s">
        <v>804</v>
      </c>
      <c r="J14" s="58">
        <v>3150000</v>
      </c>
      <c r="K14" s="2" t="s">
        <v>771</v>
      </c>
      <c r="L14" s="11" t="s">
        <v>772</v>
      </c>
      <c r="M14" s="2"/>
      <c r="N14" s="14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2:53" s="137" customFormat="1" hidden="1" x14ac:dyDescent="0.25">
      <c r="E15" s="138" t="s">
        <v>805</v>
      </c>
      <c r="F15" s="141" t="s">
        <v>806</v>
      </c>
      <c r="G15" s="139" t="s">
        <v>23</v>
      </c>
      <c r="H15" s="2" t="s">
        <v>788</v>
      </c>
      <c r="I15" s="2" t="s">
        <v>789</v>
      </c>
      <c r="J15" s="58">
        <v>38000</v>
      </c>
      <c r="K15" s="2" t="s">
        <v>771</v>
      </c>
      <c r="L15" s="11" t="s">
        <v>772</v>
      </c>
      <c r="M15" s="2" t="s">
        <v>773</v>
      </c>
      <c r="N15" s="14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2:53" s="137" customFormat="1" hidden="1" x14ac:dyDescent="0.25">
      <c r="E16" s="138" t="s">
        <v>807</v>
      </c>
      <c r="F16" s="141" t="s">
        <v>808</v>
      </c>
      <c r="G16" s="139" t="s">
        <v>23</v>
      </c>
      <c r="H16" s="2" t="s">
        <v>809</v>
      </c>
      <c r="I16" s="2" t="s">
        <v>810</v>
      </c>
      <c r="J16" s="180">
        <v>10000</v>
      </c>
      <c r="K16" s="2" t="s">
        <v>771</v>
      </c>
      <c r="L16" s="11" t="s">
        <v>772</v>
      </c>
      <c r="M16" s="2" t="s">
        <v>773</v>
      </c>
      <c r="N16" s="1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5:53" s="137" customFormat="1" hidden="1" x14ac:dyDescent="0.25">
      <c r="E17" s="138" t="s">
        <v>811</v>
      </c>
      <c r="F17" s="141" t="s">
        <v>812</v>
      </c>
      <c r="G17" s="139" t="s">
        <v>23</v>
      </c>
      <c r="H17" s="2" t="s">
        <v>813</v>
      </c>
      <c r="I17" s="2" t="s">
        <v>814</v>
      </c>
      <c r="J17" s="180">
        <v>20000</v>
      </c>
      <c r="K17" s="2" t="s">
        <v>771</v>
      </c>
      <c r="L17" s="11" t="s">
        <v>772</v>
      </c>
      <c r="M17" s="2" t="s">
        <v>773</v>
      </c>
      <c r="N17" s="14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5:53" hidden="1" x14ac:dyDescent="0.25">
      <c r="E18" s="138" t="s">
        <v>815</v>
      </c>
      <c r="F18" s="139" t="s">
        <v>816</v>
      </c>
      <c r="G18" s="141" t="s">
        <v>816</v>
      </c>
      <c r="H18" s="2" t="s">
        <v>817</v>
      </c>
      <c r="I18" s="2" t="s">
        <v>111</v>
      </c>
      <c r="J18" s="58">
        <v>1650000</v>
      </c>
      <c r="K18" s="2" t="s">
        <v>771</v>
      </c>
      <c r="L18" s="11" t="s">
        <v>772</v>
      </c>
      <c r="M18" s="2"/>
      <c r="N18" s="142">
        <f>-J18-1584000</f>
        <v>-3234000</v>
      </c>
    </row>
    <row r="19" spans="5:53" hidden="1" x14ac:dyDescent="0.25">
      <c r="E19" s="138" t="s">
        <v>818</v>
      </c>
      <c r="F19" s="141" t="s">
        <v>819</v>
      </c>
      <c r="G19" s="141">
        <v>44775</v>
      </c>
      <c r="H19" s="2" t="s">
        <v>820</v>
      </c>
      <c r="I19" s="2" t="s">
        <v>821</v>
      </c>
      <c r="J19" s="58">
        <v>148000</v>
      </c>
      <c r="K19" s="2" t="s">
        <v>771</v>
      </c>
      <c r="L19" s="11" t="s">
        <v>772</v>
      </c>
      <c r="M19" s="2"/>
      <c r="N19" s="142"/>
    </row>
    <row r="20" spans="5:53" hidden="1" x14ac:dyDescent="0.25">
      <c r="E20" s="138" t="s">
        <v>822</v>
      </c>
      <c r="F20" s="141" t="s">
        <v>819</v>
      </c>
      <c r="G20" s="141">
        <v>44774</v>
      </c>
      <c r="H20" s="2" t="s">
        <v>823</v>
      </c>
      <c r="I20" s="2" t="s">
        <v>824</v>
      </c>
      <c r="J20" s="58">
        <v>265000</v>
      </c>
      <c r="K20" s="2" t="s">
        <v>771</v>
      </c>
      <c r="L20" s="11" t="s">
        <v>772</v>
      </c>
      <c r="M20" s="2"/>
      <c r="N20" s="142"/>
    </row>
    <row r="21" spans="5:53" hidden="1" x14ac:dyDescent="0.25">
      <c r="E21" s="138" t="s">
        <v>825</v>
      </c>
      <c r="F21" s="141" t="s">
        <v>816</v>
      </c>
      <c r="G21" s="141">
        <v>44774</v>
      </c>
      <c r="H21" s="2" t="s">
        <v>826</v>
      </c>
      <c r="I21" s="2" t="s">
        <v>827</v>
      </c>
      <c r="J21" s="58">
        <v>798000</v>
      </c>
      <c r="K21" s="2" t="s">
        <v>771</v>
      </c>
      <c r="L21" s="11" t="s">
        <v>772</v>
      </c>
      <c r="M21" s="2"/>
      <c r="N21" s="142"/>
    </row>
    <row r="22" spans="5:53" hidden="1" x14ac:dyDescent="0.25">
      <c r="E22" s="138" t="s">
        <v>828</v>
      </c>
      <c r="F22" s="141" t="s">
        <v>829</v>
      </c>
      <c r="G22" s="141">
        <v>44774</v>
      </c>
      <c r="H22" s="2" t="s">
        <v>830</v>
      </c>
      <c r="I22" s="2" t="s">
        <v>827</v>
      </c>
      <c r="J22" s="58">
        <v>152000</v>
      </c>
      <c r="K22" s="2" t="s">
        <v>771</v>
      </c>
      <c r="L22" s="11" t="s">
        <v>772</v>
      </c>
      <c r="M22" s="2"/>
      <c r="N22" s="142"/>
    </row>
    <row r="23" spans="5:53" hidden="1" x14ac:dyDescent="0.25">
      <c r="E23" s="138" t="s">
        <v>831</v>
      </c>
      <c r="F23" s="141" t="s">
        <v>832</v>
      </c>
      <c r="G23" s="141">
        <v>44775</v>
      </c>
      <c r="H23" s="2" t="s">
        <v>833</v>
      </c>
      <c r="I23" s="2" t="s">
        <v>834</v>
      </c>
      <c r="J23" s="58">
        <v>1808180</v>
      </c>
      <c r="K23" s="2" t="s">
        <v>771</v>
      </c>
      <c r="L23" s="11" t="s">
        <v>772</v>
      </c>
      <c r="M23" s="2"/>
      <c r="N23" s="142"/>
    </row>
    <row r="24" spans="5:53" hidden="1" x14ac:dyDescent="0.25">
      <c r="E24" s="138" t="s">
        <v>835</v>
      </c>
      <c r="F24" s="141" t="s">
        <v>836</v>
      </c>
      <c r="G24" s="141" t="s">
        <v>837</v>
      </c>
      <c r="H24" s="2" t="s">
        <v>838</v>
      </c>
      <c r="I24" s="2" t="s">
        <v>839</v>
      </c>
      <c r="J24" s="58">
        <v>51123</v>
      </c>
      <c r="K24" s="2" t="s">
        <v>771</v>
      </c>
      <c r="L24" s="11" t="s">
        <v>772</v>
      </c>
      <c r="M24" s="2"/>
      <c r="N24" s="142"/>
    </row>
    <row r="25" spans="5:53" hidden="1" x14ac:dyDescent="0.25">
      <c r="E25" s="138" t="s">
        <v>840</v>
      </c>
      <c r="F25" s="141" t="s">
        <v>837</v>
      </c>
      <c r="G25" s="141" t="s">
        <v>837</v>
      </c>
      <c r="H25" s="2" t="s">
        <v>841</v>
      </c>
      <c r="I25" s="2" t="s">
        <v>842</v>
      </c>
      <c r="J25" s="58">
        <v>31000</v>
      </c>
      <c r="K25" s="2" t="s">
        <v>771</v>
      </c>
      <c r="L25" s="11" t="s">
        <v>772</v>
      </c>
      <c r="M25" s="2"/>
      <c r="N25" s="142"/>
    </row>
    <row r="26" spans="5:53" hidden="1" x14ac:dyDescent="0.25">
      <c r="E26" s="138" t="s">
        <v>843</v>
      </c>
      <c r="F26" s="141" t="s">
        <v>837</v>
      </c>
      <c r="G26" s="139" t="s">
        <v>23</v>
      </c>
      <c r="H26" s="2" t="s">
        <v>844</v>
      </c>
      <c r="I26" s="2" t="s">
        <v>111</v>
      </c>
      <c r="J26" s="58">
        <v>540000</v>
      </c>
      <c r="K26" s="2" t="s">
        <v>771</v>
      </c>
      <c r="L26" s="11" t="s">
        <v>772</v>
      </c>
      <c r="M26" s="2"/>
      <c r="N26" s="142"/>
    </row>
    <row r="27" spans="5:53" hidden="1" x14ac:dyDescent="0.25">
      <c r="E27" s="138" t="s">
        <v>845</v>
      </c>
      <c r="F27" s="141" t="s">
        <v>846</v>
      </c>
      <c r="G27" s="141" t="s">
        <v>846</v>
      </c>
      <c r="H27" s="2" t="s">
        <v>847</v>
      </c>
      <c r="I27" s="2" t="s">
        <v>848</v>
      </c>
      <c r="J27" s="58">
        <v>442400</v>
      </c>
      <c r="K27" s="2" t="s">
        <v>771</v>
      </c>
      <c r="L27" s="11" t="s">
        <v>772</v>
      </c>
      <c r="M27" s="2"/>
      <c r="N27" s="142"/>
    </row>
    <row r="28" spans="5:53" hidden="1" x14ac:dyDescent="0.25">
      <c r="E28" s="138" t="s">
        <v>849</v>
      </c>
      <c r="F28" s="143">
        <v>44600</v>
      </c>
      <c r="G28" s="141">
        <v>44782</v>
      </c>
      <c r="H28" s="2" t="s">
        <v>850</v>
      </c>
      <c r="I28" s="2" t="s">
        <v>851</v>
      </c>
      <c r="J28" s="58">
        <v>6479550</v>
      </c>
      <c r="K28" s="2" t="s">
        <v>771</v>
      </c>
      <c r="L28" s="11" t="s">
        <v>772</v>
      </c>
      <c r="M28" s="2"/>
      <c r="N28" s="142">
        <v>136125</v>
      </c>
    </row>
    <row r="29" spans="5:53" hidden="1" x14ac:dyDescent="0.25">
      <c r="E29" s="138" t="s">
        <v>852</v>
      </c>
      <c r="F29" s="141">
        <v>44782</v>
      </c>
      <c r="G29" s="141" t="s">
        <v>23</v>
      </c>
      <c r="H29" s="2" t="s">
        <v>853</v>
      </c>
      <c r="I29" s="2" t="s">
        <v>854</v>
      </c>
      <c r="J29" s="58">
        <v>150000</v>
      </c>
      <c r="K29" s="2" t="s">
        <v>771</v>
      </c>
      <c r="L29" s="11" t="s">
        <v>772</v>
      </c>
      <c r="M29" s="2" t="s">
        <v>855</v>
      </c>
      <c r="N29" s="142"/>
    </row>
    <row r="30" spans="5:53" hidden="1" x14ac:dyDescent="0.25">
      <c r="E30" s="138" t="s">
        <v>856</v>
      </c>
      <c r="F30" s="2" t="s">
        <v>857</v>
      </c>
      <c r="G30" s="141" t="s">
        <v>23</v>
      </c>
      <c r="H30" s="2" t="s">
        <v>858</v>
      </c>
      <c r="I30" s="2"/>
      <c r="J30" s="58">
        <v>40000</v>
      </c>
      <c r="K30" s="2" t="s">
        <v>771</v>
      </c>
      <c r="L30" s="11" t="s">
        <v>772</v>
      </c>
      <c r="M30" s="2" t="s">
        <v>773</v>
      </c>
      <c r="N30" s="142"/>
    </row>
    <row r="31" spans="5:53" hidden="1" x14ac:dyDescent="0.25">
      <c r="E31" s="138" t="s">
        <v>859</v>
      </c>
      <c r="F31" s="2" t="s">
        <v>860</v>
      </c>
      <c r="G31" s="2" t="s">
        <v>18</v>
      </c>
      <c r="H31" s="2" t="s">
        <v>861</v>
      </c>
      <c r="I31" s="2" t="s">
        <v>862</v>
      </c>
      <c r="J31" s="58">
        <v>33915</v>
      </c>
      <c r="K31" s="2" t="s">
        <v>771</v>
      </c>
      <c r="L31" s="11" t="s">
        <v>772</v>
      </c>
      <c r="M31" s="58"/>
      <c r="N31" s="142"/>
    </row>
    <row r="32" spans="5:53" hidden="1" x14ac:dyDescent="0.25">
      <c r="E32" s="138" t="s">
        <v>863</v>
      </c>
      <c r="F32" s="2" t="s">
        <v>28</v>
      </c>
      <c r="G32" s="141" t="s">
        <v>23</v>
      </c>
      <c r="H32" s="2" t="s">
        <v>864</v>
      </c>
      <c r="I32" s="2" t="s">
        <v>865</v>
      </c>
      <c r="J32" s="58">
        <v>40000</v>
      </c>
      <c r="K32" s="2" t="s">
        <v>771</v>
      </c>
      <c r="L32" s="11" t="s">
        <v>772</v>
      </c>
      <c r="M32" s="2" t="s">
        <v>773</v>
      </c>
      <c r="N32" s="142"/>
    </row>
    <row r="33" spans="5:14" hidden="1" x14ac:dyDescent="0.25">
      <c r="E33" s="138" t="s">
        <v>866</v>
      </c>
      <c r="F33" s="2" t="s">
        <v>18</v>
      </c>
      <c r="G33" s="141" t="s">
        <v>23</v>
      </c>
      <c r="H33" s="2" t="s">
        <v>867</v>
      </c>
      <c r="I33" s="2" t="s">
        <v>868</v>
      </c>
      <c r="J33" s="58">
        <v>4200</v>
      </c>
      <c r="K33" s="2" t="s">
        <v>771</v>
      </c>
      <c r="L33" s="11" t="s">
        <v>772</v>
      </c>
      <c r="M33" s="2" t="s">
        <v>773</v>
      </c>
      <c r="N33" s="142"/>
    </row>
    <row r="34" spans="5:14" hidden="1" x14ac:dyDescent="0.25">
      <c r="E34" s="138" t="s">
        <v>869</v>
      </c>
      <c r="F34" s="2" t="s">
        <v>18</v>
      </c>
      <c r="G34" s="2" t="s">
        <v>18</v>
      </c>
      <c r="H34" s="2" t="s">
        <v>148</v>
      </c>
      <c r="I34" s="2" t="s">
        <v>870</v>
      </c>
      <c r="J34" s="58">
        <v>45000</v>
      </c>
      <c r="K34" s="2" t="s">
        <v>771</v>
      </c>
      <c r="L34" s="11" t="s">
        <v>772</v>
      </c>
      <c r="M34" s="2"/>
      <c r="N34" s="142"/>
    </row>
    <row r="35" spans="5:14" hidden="1" x14ac:dyDescent="0.25">
      <c r="E35" s="138" t="s">
        <v>871</v>
      </c>
      <c r="F35" s="2" t="s">
        <v>872</v>
      </c>
      <c r="G35" s="2" t="s">
        <v>59</v>
      </c>
      <c r="H35" s="2" t="s">
        <v>873</v>
      </c>
      <c r="I35" s="2" t="s">
        <v>874</v>
      </c>
      <c r="J35" s="58">
        <v>20000</v>
      </c>
      <c r="K35" s="2" t="s">
        <v>771</v>
      </c>
      <c r="L35" s="11" t="s">
        <v>772</v>
      </c>
      <c r="M35" s="2"/>
      <c r="N35" s="142"/>
    </row>
    <row r="36" spans="5:14" hidden="1" x14ac:dyDescent="0.25">
      <c r="E36" s="138" t="s">
        <v>875</v>
      </c>
      <c r="F36" s="2" t="s">
        <v>59</v>
      </c>
      <c r="G36" s="141" t="s">
        <v>23</v>
      </c>
      <c r="H36" s="2" t="s">
        <v>876</v>
      </c>
      <c r="I36" s="2" t="s">
        <v>877</v>
      </c>
      <c r="J36" s="58">
        <v>4000</v>
      </c>
      <c r="K36" s="2" t="s">
        <v>771</v>
      </c>
      <c r="L36" s="11" t="s">
        <v>772</v>
      </c>
      <c r="M36" s="2" t="s">
        <v>773</v>
      </c>
      <c r="N36" s="142"/>
    </row>
    <row r="37" spans="5:14" hidden="1" x14ac:dyDescent="0.25">
      <c r="E37" s="138" t="s">
        <v>878</v>
      </c>
      <c r="F37" s="2" t="s">
        <v>879</v>
      </c>
      <c r="G37" s="141" t="s">
        <v>880</v>
      </c>
      <c r="H37" s="2" t="s">
        <v>867</v>
      </c>
      <c r="I37" s="2" t="s">
        <v>868</v>
      </c>
      <c r="J37" s="58">
        <v>140000</v>
      </c>
      <c r="K37" s="2" t="s">
        <v>771</v>
      </c>
      <c r="L37" s="11" t="s">
        <v>772</v>
      </c>
      <c r="M37" s="2"/>
      <c r="N37" s="142"/>
    </row>
    <row r="38" spans="5:14" hidden="1" x14ac:dyDescent="0.25">
      <c r="E38" s="138" t="s">
        <v>881</v>
      </c>
      <c r="F38" s="2" t="s">
        <v>880</v>
      </c>
      <c r="G38" s="2" t="s">
        <v>880</v>
      </c>
      <c r="H38" s="2" t="s">
        <v>882</v>
      </c>
      <c r="I38" s="2" t="s">
        <v>883</v>
      </c>
      <c r="J38" s="58">
        <v>29036</v>
      </c>
      <c r="K38" s="2" t="s">
        <v>771</v>
      </c>
      <c r="L38" s="11" t="s">
        <v>772</v>
      </c>
      <c r="M38" s="2"/>
      <c r="N38" s="142"/>
    </row>
    <row r="39" spans="5:14" hidden="1" x14ac:dyDescent="0.25">
      <c r="E39" s="138" t="s">
        <v>884</v>
      </c>
      <c r="F39" s="2" t="s">
        <v>62</v>
      </c>
      <c r="G39" s="141" t="s">
        <v>86</v>
      </c>
      <c r="H39" s="2" t="s">
        <v>885</v>
      </c>
      <c r="I39" s="2" t="s">
        <v>874</v>
      </c>
      <c r="J39" s="58">
        <v>300000</v>
      </c>
      <c r="K39" s="2" t="s">
        <v>771</v>
      </c>
      <c r="L39" s="11" t="s">
        <v>772</v>
      </c>
      <c r="M39" s="2"/>
      <c r="N39" s="142"/>
    </row>
    <row r="40" spans="5:14" hidden="1" x14ac:dyDescent="0.25">
      <c r="E40" s="138" t="s">
        <v>886</v>
      </c>
      <c r="F40" s="145">
        <v>44807</v>
      </c>
      <c r="G40" s="141">
        <v>44844</v>
      </c>
      <c r="H40" s="2" t="s">
        <v>887</v>
      </c>
      <c r="I40" s="2" t="s">
        <v>888</v>
      </c>
      <c r="J40" s="58">
        <v>1185000</v>
      </c>
      <c r="K40" s="2" t="s">
        <v>771</v>
      </c>
      <c r="L40" s="11" t="s">
        <v>772</v>
      </c>
      <c r="M40" s="2"/>
      <c r="N40" s="142"/>
    </row>
    <row r="41" spans="5:14" hidden="1" x14ac:dyDescent="0.25">
      <c r="E41" s="138" t="s">
        <v>889</v>
      </c>
      <c r="F41" s="145">
        <v>44807</v>
      </c>
      <c r="G41" s="141">
        <v>44806</v>
      </c>
      <c r="H41" s="2" t="s">
        <v>890</v>
      </c>
      <c r="I41" s="2" t="s">
        <v>883</v>
      </c>
      <c r="J41" s="58">
        <v>40751</v>
      </c>
      <c r="K41" s="2" t="s">
        <v>771</v>
      </c>
      <c r="L41" s="11" t="s">
        <v>772</v>
      </c>
      <c r="M41" s="2"/>
      <c r="N41" s="142"/>
    </row>
    <row r="42" spans="5:14" hidden="1" x14ac:dyDescent="0.25">
      <c r="E42" s="138" t="s">
        <v>891</v>
      </c>
      <c r="F42" s="145">
        <v>44811</v>
      </c>
      <c r="G42" s="141" t="s">
        <v>892</v>
      </c>
      <c r="H42" s="2" t="s">
        <v>893</v>
      </c>
      <c r="I42" s="2" t="s">
        <v>894</v>
      </c>
      <c r="J42" s="58">
        <v>5000000</v>
      </c>
      <c r="K42" s="2" t="s">
        <v>771</v>
      </c>
      <c r="L42" s="11" t="s">
        <v>772</v>
      </c>
      <c r="M42" s="2" t="s">
        <v>855</v>
      </c>
      <c r="N42" s="142"/>
    </row>
    <row r="43" spans="5:14" hidden="1" x14ac:dyDescent="0.25">
      <c r="E43" s="138" t="s">
        <v>895</v>
      </c>
      <c r="F43" s="145">
        <v>44808</v>
      </c>
      <c r="G43" s="141">
        <v>44808</v>
      </c>
      <c r="H43" s="2" t="s">
        <v>896</v>
      </c>
      <c r="I43" s="2" t="s">
        <v>897</v>
      </c>
      <c r="J43" s="58">
        <v>392555</v>
      </c>
      <c r="K43" s="2" t="s">
        <v>771</v>
      </c>
      <c r="L43" s="11" t="s">
        <v>772</v>
      </c>
      <c r="M43" s="2" t="s">
        <v>898</v>
      </c>
      <c r="N43" s="142"/>
    </row>
    <row r="44" spans="5:14" hidden="1" x14ac:dyDescent="0.25">
      <c r="E44" s="138" t="s">
        <v>899</v>
      </c>
      <c r="F44" s="145">
        <v>44809</v>
      </c>
      <c r="G44" s="141">
        <v>44809</v>
      </c>
      <c r="H44" s="2" t="s">
        <v>900</v>
      </c>
      <c r="I44" s="2" t="s">
        <v>883</v>
      </c>
      <c r="J44" s="58">
        <v>116832</v>
      </c>
      <c r="K44" s="2" t="s">
        <v>771</v>
      </c>
      <c r="L44" s="11" t="s">
        <v>772</v>
      </c>
      <c r="M44" s="2"/>
      <c r="N44" s="142"/>
    </row>
    <row r="45" spans="5:14" hidden="1" x14ac:dyDescent="0.25">
      <c r="E45" s="138" t="s">
        <v>901</v>
      </c>
      <c r="F45" s="145">
        <v>44809</v>
      </c>
      <c r="G45" s="141">
        <v>44809</v>
      </c>
      <c r="H45" s="2" t="s">
        <v>902</v>
      </c>
      <c r="I45" s="2" t="s">
        <v>848</v>
      </c>
      <c r="J45" s="58">
        <v>551000</v>
      </c>
      <c r="K45" s="2" t="s">
        <v>771</v>
      </c>
      <c r="L45" s="11" t="s">
        <v>772</v>
      </c>
      <c r="M45" s="2"/>
      <c r="N45" s="142"/>
    </row>
    <row r="46" spans="5:14" hidden="1" x14ac:dyDescent="0.25">
      <c r="E46" s="138" t="s">
        <v>903</v>
      </c>
      <c r="F46" s="145">
        <v>44809</v>
      </c>
      <c r="G46" s="141">
        <v>44809</v>
      </c>
      <c r="H46" s="2" t="s">
        <v>904</v>
      </c>
      <c r="I46" s="2" t="s">
        <v>905</v>
      </c>
      <c r="J46" s="58">
        <v>43320</v>
      </c>
      <c r="K46" s="2" t="s">
        <v>771</v>
      </c>
      <c r="L46" s="11" t="s">
        <v>772</v>
      </c>
      <c r="M46" s="2"/>
      <c r="N46" s="142"/>
    </row>
    <row r="47" spans="5:14" hidden="1" x14ac:dyDescent="0.25">
      <c r="E47" s="138" t="s">
        <v>906</v>
      </c>
      <c r="F47" s="145">
        <v>44809</v>
      </c>
      <c r="G47" s="141" t="s">
        <v>23</v>
      </c>
      <c r="H47" s="2" t="s">
        <v>907</v>
      </c>
      <c r="I47" s="2" t="s">
        <v>908</v>
      </c>
      <c r="J47" s="58">
        <v>14000</v>
      </c>
      <c r="K47" s="2" t="s">
        <v>771</v>
      </c>
      <c r="L47" s="11" t="s">
        <v>772</v>
      </c>
      <c r="M47" s="2" t="s">
        <v>773</v>
      </c>
      <c r="N47" s="142"/>
    </row>
    <row r="48" spans="5:14" hidden="1" x14ac:dyDescent="0.25">
      <c r="E48" s="138" t="s">
        <v>909</v>
      </c>
      <c r="F48" s="145">
        <v>44809</v>
      </c>
      <c r="G48" s="141" t="s">
        <v>23</v>
      </c>
      <c r="H48" s="2" t="s">
        <v>910</v>
      </c>
      <c r="I48" s="2" t="s">
        <v>911</v>
      </c>
      <c r="J48" s="58">
        <v>21000</v>
      </c>
      <c r="K48" s="2" t="s">
        <v>771</v>
      </c>
      <c r="L48" s="11" t="s">
        <v>772</v>
      </c>
      <c r="M48" s="2" t="s">
        <v>773</v>
      </c>
      <c r="N48" s="142"/>
    </row>
    <row r="49" spans="5:14" hidden="1" x14ac:dyDescent="0.25">
      <c r="E49" s="138" t="s">
        <v>912</v>
      </c>
      <c r="F49" s="145">
        <v>44814</v>
      </c>
      <c r="G49" s="141">
        <v>44813</v>
      </c>
      <c r="H49" s="2" t="s">
        <v>913</v>
      </c>
      <c r="I49" s="2" t="s">
        <v>914</v>
      </c>
      <c r="J49" s="58">
        <v>300000</v>
      </c>
      <c r="K49" s="2" t="s">
        <v>915</v>
      </c>
      <c r="L49" s="11" t="s">
        <v>772</v>
      </c>
      <c r="M49" s="2"/>
      <c r="N49" s="142"/>
    </row>
    <row r="50" spans="5:14" hidden="1" x14ac:dyDescent="0.25">
      <c r="E50" s="138" t="s">
        <v>916</v>
      </c>
      <c r="F50" s="2"/>
      <c r="G50" s="141">
        <v>44805</v>
      </c>
      <c r="H50" s="2" t="s">
        <v>917</v>
      </c>
      <c r="I50" s="2" t="s">
        <v>918</v>
      </c>
      <c r="J50" s="58">
        <v>6419</v>
      </c>
      <c r="K50" s="2" t="s">
        <v>919</v>
      </c>
      <c r="L50" s="11" t="s">
        <v>772</v>
      </c>
      <c r="M50" s="2"/>
      <c r="N50" s="142"/>
    </row>
    <row r="51" spans="5:14" hidden="1" x14ac:dyDescent="0.25">
      <c r="E51" s="138" t="s">
        <v>920</v>
      </c>
      <c r="F51" s="145">
        <v>44817</v>
      </c>
      <c r="G51" s="141">
        <v>44817</v>
      </c>
      <c r="H51" s="2" t="s">
        <v>921</v>
      </c>
      <c r="I51" s="2" t="s">
        <v>848</v>
      </c>
      <c r="J51" s="58">
        <v>144000</v>
      </c>
      <c r="K51" s="2" t="s">
        <v>771</v>
      </c>
      <c r="L51" s="11" t="s">
        <v>772</v>
      </c>
      <c r="M51" s="2"/>
      <c r="N51" s="142"/>
    </row>
    <row r="52" spans="5:14" hidden="1" x14ac:dyDescent="0.25">
      <c r="E52" s="138" t="s">
        <v>922</v>
      </c>
      <c r="F52" s="145">
        <v>44825</v>
      </c>
      <c r="G52" s="141" t="s">
        <v>892</v>
      </c>
      <c r="H52" s="2" t="s">
        <v>923</v>
      </c>
      <c r="I52" s="2" t="s">
        <v>924</v>
      </c>
      <c r="J52" s="58">
        <v>1573000</v>
      </c>
      <c r="K52" s="2" t="s">
        <v>915</v>
      </c>
      <c r="L52" s="11" t="s">
        <v>772</v>
      </c>
      <c r="M52" s="2"/>
      <c r="N52" s="142"/>
    </row>
    <row r="53" spans="5:14" hidden="1" x14ac:dyDescent="0.25">
      <c r="E53" s="138" t="s">
        <v>925</v>
      </c>
      <c r="F53" s="145">
        <v>44825</v>
      </c>
      <c r="G53" s="141">
        <v>44825</v>
      </c>
      <c r="H53" s="2" t="s">
        <v>926</v>
      </c>
      <c r="I53" s="2" t="s">
        <v>111</v>
      </c>
      <c r="J53" s="58">
        <v>1112500</v>
      </c>
      <c r="K53" s="2" t="s">
        <v>771</v>
      </c>
      <c r="L53" s="11" t="s">
        <v>772</v>
      </c>
      <c r="M53" s="2"/>
      <c r="N53" s="142"/>
    </row>
    <row r="54" spans="5:14" hidden="1" x14ac:dyDescent="0.25">
      <c r="E54" s="138" t="s">
        <v>927</v>
      </c>
      <c r="F54" s="145">
        <v>44829</v>
      </c>
      <c r="G54" s="141">
        <v>44829</v>
      </c>
      <c r="H54" s="2" t="s">
        <v>928</v>
      </c>
      <c r="I54" s="2" t="s">
        <v>781</v>
      </c>
      <c r="J54" s="58">
        <v>6500</v>
      </c>
      <c r="K54" s="2" t="s">
        <v>771</v>
      </c>
      <c r="L54" s="11" t="s">
        <v>772</v>
      </c>
      <c r="M54" s="2"/>
      <c r="N54" s="142"/>
    </row>
    <row r="55" spans="5:14" hidden="1" x14ac:dyDescent="0.25">
      <c r="E55" s="138" t="s">
        <v>929</v>
      </c>
      <c r="F55" s="145">
        <v>44832</v>
      </c>
      <c r="G55" s="141">
        <v>44832</v>
      </c>
      <c r="H55" s="2" t="s">
        <v>930</v>
      </c>
      <c r="I55" s="2" t="s">
        <v>931</v>
      </c>
      <c r="J55" s="58">
        <v>124540</v>
      </c>
      <c r="K55" s="2" t="s">
        <v>915</v>
      </c>
      <c r="L55" s="11" t="s">
        <v>772</v>
      </c>
      <c r="M55" s="2"/>
      <c r="N55" s="142"/>
    </row>
    <row r="56" spans="5:14" hidden="1" x14ac:dyDescent="0.25">
      <c r="E56" s="138" t="s">
        <v>932</v>
      </c>
      <c r="F56" s="145">
        <v>44833</v>
      </c>
      <c r="G56" s="141">
        <v>44833</v>
      </c>
      <c r="H56" s="2" t="s">
        <v>933</v>
      </c>
      <c r="I56" s="2" t="s">
        <v>821</v>
      </c>
      <c r="J56" s="58">
        <v>305000</v>
      </c>
      <c r="K56" s="2" t="s">
        <v>771</v>
      </c>
      <c r="L56" s="11" t="s">
        <v>772</v>
      </c>
      <c r="M56" s="2"/>
      <c r="N56" s="142"/>
    </row>
    <row r="57" spans="5:14" hidden="1" x14ac:dyDescent="0.25">
      <c r="E57" s="138" t="s">
        <v>934</v>
      </c>
      <c r="F57" s="145">
        <v>44833</v>
      </c>
      <c r="G57" s="141">
        <v>44833</v>
      </c>
      <c r="H57" s="2" t="s">
        <v>930</v>
      </c>
      <c r="I57" s="2" t="s">
        <v>935</v>
      </c>
      <c r="J57" s="58">
        <v>57400</v>
      </c>
      <c r="K57" s="2" t="s">
        <v>915</v>
      </c>
      <c r="L57" s="11" t="s">
        <v>772</v>
      </c>
      <c r="M57" s="2"/>
      <c r="N57" s="142"/>
    </row>
    <row r="58" spans="5:14" hidden="1" x14ac:dyDescent="0.25">
      <c r="E58" s="138" t="s">
        <v>936</v>
      </c>
      <c r="F58" s="145">
        <v>44838</v>
      </c>
      <c r="G58" s="141">
        <v>44838</v>
      </c>
      <c r="H58" s="2" t="s">
        <v>937</v>
      </c>
      <c r="I58" s="2" t="s">
        <v>24</v>
      </c>
      <c r="J58" s="58">
        <v>10043</v>
      </c>
      <c r="K58" s="2" t="s">
        <v>915</v>
      </c>
      <c r="L58" s="11" t="s">
        <v>772</v>
      </c>
      <c r="M58" s="2"/>
      <c r="N58" s="142"/>
    </row>
    <row r="59" spans="5:14" hidden="1" x14ac:dyDescent="0.25">
      <c r="E59" s="138" t="s">
        <v>938</v>
      </c>
      <c r="F59" s="145">
        <v>44838</v>
      </c>
      <c r="G59" s="141">
        <v>44838</v>
      </c>
      <c r="H59" s="2" t="s">
        <v>930</v>
      </c>
      <c r="I59" s="2" t="s">
        <v>935</v>
      </c>
      <c r="J59" s="58">
        <v>57400</v>
      </c>
      <c r="K59" s="2" t="s">
        <v>915</v>
      </c>
      <c r="L59" s="11" t="s">
        <v>772</v>
      </c>
      <c r="M59" s="2"/>
      <c r="N59" s="142"/>
    </row>
    <row r="60" spans="5:14" hidden="1" x14ac:dyDescent="0.25">
      <c r="E60" s="138" t="s">
        <v>939</v>
      </c>
      <c r="F60" s="145">
        <v>44838</v>
      </c>
      <c r="G60" s="141">
        <v>44838</v>
      </c>
      <c r="H60" s="2" t="s">
        <v>930</v>
      </c>
      <c r="I60" s="2" t="s">
        <v>935</v>
      </c>
      <c r="J60" s="58">
        <v>121360</v>
      </c>
      <c r="K60" s="2" t="s">
        <v>915</v>
      </c>
      <c r="L60" s="11" t="s">
        <v>772</v>
      </c>
      <c r="M60" s="2"/>
      <c r="N60" s="142"/>
    </row>
    <row r="61" spans="5:14" hidden="1" x14ac:dyDescent="0.25">
      <c r="E61" s="138" t="s">
        <v>940</v>
      </c>
      <c r="F61" s="145">
        <v>44839</v>
      </c>
      <c r="G61" s="141">
        <v>44839</v>
      </c>
      <c r="H61" s="2" t="s">
        <v>941</v>
      </c>
      <c r="I61" s="2" t="s">
        <v>111</v>
      </c>
      <c r="J61" s="58">
        <v>30000</v>
      </c>
      <c r="K61" s="2" t="s">
        <v>771</v>
      </c>
      <c r="L61" s="11" t="s">
        <v>772</v>
      </c>
      <c r="M61" s="2"/>
      <c r="N61" s="142"/>
    </row>
    <row r="62" spans="5:14" hidden="1" x14ac:dyDescent="0.25">
      <c r="E62" s="146" t="s">
        <v>942</v>
      </c>
      <c r="F62" s="145">
        <v>44844</v>
      </c>
      <c r="G62" s="147" t="s">
        <v>23</v>
      </c>
      <c r="H62" s="2" t="s">
        <v>943</v>
      </c>
      <c r="I62" s="2" t="s">
        <v>865</v>
      </c>
      <c r="J62" s="58">
        <v>20000</v>
      </c>
      <c r="K62" s="2" t="s">
        <v>771</v>
      </c>
      <c r="L62" s="11" t="s">
        <v>772</v>
      </c>
      <c r="M62" s="2" t="s">
        <v>773</v>
      </c>
      <c r="N62" s="144"/>
    </row>
    <row r="63" spans="5:14" hidden="1" x14ac:dyDescent="0.25">
      <c r="E63" s="146" t="s">
        <v>944</v>
      </c>
      <c r="F63" s="145">
        <v>44844</v>
      </c>
      <c r="G63" s="147" t="s">
        <v>23</v>
      </c>
      <c r="H63" s="2" t="s">
        <v>945</v>
      </c>
      <c r="I63" s="2" t="s">
        <v>908</v>
      </c>
      <c r="J63" s="58">
        <v>15000</v>
      </c>
      <c r="K63" s="2" t="s">
        <v>771</v>
      </c>
      <c r="L63" s="11" t="s">
        <v>772</v>
      </c>
      <c r="M63" s="2" t="s">
        <v>773</v>
      </c>
      <c r="N63" s="144"/>
    </row>
    <row r="64" spans="5:14" hidden="1" x14ac:dyDescent="0.25">
      <c r="E64" s="138" t="s">
        <v>946</v>
      </c>
      <c r="F64" s="145"/>
      <c r="G64" s="141" t="s">
        <v>892</v>
      </c>
      <c r="H64" s="2" t="s">
        <v>947</v>
      </c>
      <c r="I64" s="2" t="s">
        <v>948</v>
      </c>
      <c r="J64" s="58">
        <v>96371</v>
      </c>
      <c r="K64" s="2" t="s">
        <v>915</v>
      </c>
      <c r="L64" s="11" t="s">
        <v>772</v>
      </c>
      <c r="M64" s="142" t="s">
        <v>949</v>
      </c>
      <c r="N64" s="142"/>
    </row>
    <row r="65" spans="5:14" hidden="1" x14ac:dyDescent="0.25">
      <c r="E65" s="138" t="s">
        <v>950</v>
      </c>
      <c r="F65" s="145">
        <v>44845</v>
      </c>
      <c r="G65" s="141">
        <v>44845</v>
      </c>
      <c r="H65" s="2" t="s">
        <v>951</v>
      </c>
      <c r="I65" s="2" t="s">
        <v>914</v>
      </c>
      <c r="J65" s="58">
        <v>300000</v>
      </c>
      <c r="K65" s="2" t="s">
        <v>915</v>
      </c>
      <c r="L65" s="11" t="s">
        <v>772</v>
      </c>
      <c r="M65" s="2"/>
      <c r="N65" s="142"/>
    </row>
    <row r="66" spans="5:14" hidden="1" x14ac:dyDescent="0.25">
      <c r="E66" s="138" t="s">
        <v>952</v>
      </c>
      <c r="F66" s="145">
        <v>44818</v>
      </c>
      <c r="G66" s="141" t="s">
        <v>892</v>
      </c>
      <c r="H66" s="2" t="s">
        <v>953</v>
      </c>
      <c r="I66" s="2" t="s">
        <v>954</v>
      </c>
      <c r="J66" s="58">
        <v>12900</v>
      </c>
      <c r="K66" s="2" t="s">
        <v>915</v>
      </c>
      <c r="L66" s="11" t="s">
        <v>772</v>
      </c>
      <c r="M66" s="142" t="s">
        <v>949</v>
      </c>
    </row>
    <row r="67" spans="5:14" hidden="1" x14ac:dyDescent="0.25">
      <c r="E67" s="138" t="s">
        <v>955</v>
      </c>
      <c r="F67" s="145">
        <v>44846</v>
      </c>
      <c r="G67" s="141">
        <v>44846</v>
      </c>
      <c r="H67" s="2" t="s">
        <v>921</v>
      </c>
      <c r="I67" s="2" t="s">
        <v>848</v>
      </c>
      <c r="J67" s="58">
        <v>153000</v>
      </c>
      <c r="K67" s="2" t="s">
        <v>915</v>
      </c>
      <c r="L67" s="11" t="s">
        <v>772</v>
      </c>
      <c r="M67" s="2"/>
      <c r="N67" s="142"/>
    </row>
    <row r="68" spans="5:14" hidden="1" x14ac:dyDescent="0.25">
      <c r="E68" s="138" t="s">
        <v>956</v>
      </c>
      <c r="F68" s="145">
        <v>44848</v>
      </c>
      <c r="G68" s="141">
        <v>44848</v>
      </c>
      <c r="H68" s="2" t="s">
        <v>957</v>
      </c>
      <c r="I68" s="2" t="s">
        <v>958</v>
      </c>
      <c r="J68" s="58">
        <v>255097</v>
      </c>
      <c r="K68" s="2" t="s">
        <v>915</v>
      </c>
      <c r="L68" s="11" t="s">
        <v>772</v>
      </c>
      <c r="M68" s="2" t="s">
        <v>959</v>
      </c>
      <c r="N68" s="142"/>
    </row>
    <row r="69" spans="5:14" hidden="1" x14ac:dyDescent="0.25">
      <c r="E69" s="138" t="s">
        <v>960</v>
      </c>
      <c r="F69" s="145">
        <v>44847</v>
      </c>
      <c r="G69" s="141">
        <v>44852</v>
      </c>
      <c r="H69" s="2" t="s">
        <v>961</v>
      </c>
      <c r="I69" s="2" t="s">
        <v>962</v>
      </c>
      <c r="J69" s="58">
        <v>646920</v>
      </c>
      <c r="K69" s="2" t="s">
        <v>915</v>
      </c>
      <c r="L69" s="11" t="s">
        <v>772</v>
      </c>
      <c r="M69" s="2"/>
      <c r="N69" s="142"/>
    </row>
    <row r="70" spans="5:14" hidden="1" x14ac:dyDescent="0.25">
      <c r="E70" s="138" t="s">
        <v>963</v>
      </c>
      <c r="F70" s="145">
        <v>44853</v>
      </c>
      <c r="G70" s="141">
        <v>44853</v>
      </c>
      <c r="H70" s="2" t="s">
        <v>930</v>
      </c>
      <c r="I70" s="2" t="s">
        <v>935</v>
      </c>
      <c r="J70" s="58">
        <v>61880</v>
      </c>
      <c r="K70" s="2" t="s">
        <v>915</v>
      </c>
      <c r="L70" s="11" t="s">
        <v>772</v>
      </c>
      <c r="M70" s="2"/>
      <c r="N70" s="142"/>
    </row>
    <row r="71" spans="5:14" hidden="1" x14ac:dyDescent="0.25">
      <c r="E71" s="138" t="s">
        <v>964</v>
      </c>
      <c r="F71" s="145">
        <v>44854</v>
      </c>
      <c r="G71" s="141">
        <v>44854</v>
      </c>
      <c r="H71" s="2" t="s">
        <v>965</v>
      </c>
      <c r="I71" s="2" t="s">
        <v>848</v>
      </c>
      <c r="J71" s="58">
        <v>90250</v>
      </c>
      <c r="K71" s="2" t="s">
        <v>915</v>
      </c>
      <c r="L71" s="11" t="s">
        <v>772</v>
      </c>
      <c r="M71" s="2"/>
      <c r="N71" s="142"/>
    </row>
    <row r="72" spans="5:14" hidden="1" x14ac:dyDescent="0.25">
      <c r="E72" s="138" t="s">
        <v>966</v>
      </c>
      <c r="F72" s="145">
        <v>44855</v>
      </c>
      <c r="G72" s="141">
        <v>44855</v>
      </c>
      <c r="H72" s="2" t="s">
        <v>967</v>
      </c>
      <c r="I72" s="2" t="s">
        <v>848</v>
      </c>
      <c r="J72" s="58">
        <v>200000</v>
      </c>
      <c r="K72" s="2" t="s">
        <v>172</v>
      </c>
      <c r="L72" s="11" t="s">
        <v>772</v>
      </c>
      <c r="M72" s="2"/>
      <c r="N72" s="142"/>
    </row>
    <row r="73" spans="5:14" hidden="1" x14ac:dyDescent="0.25">
      <c r="E73" s="138" t="s">
        <v>968</v>
      </c>
      <c r="F73" s="145">
        <v>44861</v>
      </c>
      <c r="G73" s="141">
        <v>44861</v>
      </c>
      <c r="H73" s="2" t="s">
        <v>969</v>
      </c>
      <c r="I73" s="2" t="s">
        <v>848</v>
      </c>
      <c r="J73" s="58">
        <v>378000</v>
      </c>
      <c r="K73" s="2" t="s">
        <v>915</v>
      </c>
      <c r="L73" s="11" t="s">
        <v>772</v>
      </c>
      <c r="M73" s="2"/>
      <c r="N73" s="142"/>
    </row>
    <row r="74" spans="5:14" hidden="1" x14ac:dyDescent="0.25">
      <c r="E74" s="138" t="s">
        <v>970</v>
      </c>
      <c r="F74" s="145">
        <v>44861</v>
      </c>
      <c r="G74" s="141">
        <v>44861</v>
      </c>
      <c r="H74" s="2" t="s">
        <v>930</v>
      </c>
      <c r="I74" s="2" t="s">
        <v>935</v>
      </c>
      <c r="J74" s="58">
        <v>56000</v>
      </c>
      <c r="K74" s="2" t="s">
        <v>915</v>
      </c>
      <c r="L74" s="11" t="s">
        <v>772</v>
      </c>
      <c r="M74" s="2"/>
      <c r="N74" s="142"/>
    </row>
    <row r="75" spans="5:14" hidden="1" x14ac:dyDescent="0.25">
      <c r="E75" s="138" t="s">
        <v>971</v>
      </c>
      <c r="F75" s="145">
        <v>44862</v>
      </c>
      <c r="G75" s="141">
        <v>44862</v>
      </c>
      <c r="H75" s="2" t="s">
        <v>972</v>
      </c>
      <c r="I75" s="2" t="s">
        <v>973</v>
      </c>
      <c r="J75" s="58">
        <v>81642</v>
      </c>
      <c r="K75" s="2" t="s">
        <v>915</v>
      </c>
      <c r="L75" s="11" t="s">
        <v>772</v>
      </c>
      <c r="M75" s="2"/>
      <c r="N75" s="142"/>
    </row>
    <row r="76" spans="5:14" hidden="1" x14ac:dyDescent="0.25">
      <c r="E76" s="146" t="s">
        <v>974</v>
      </c>
      <c r="F76" s="145">
        <v>44862</v>
      </c>
      <c r="G76" s="147" t="s">
        <v>23</v>
      </c>
      <c r="H76" s="2" t="s">
        <v>975</v>
      </c>
      <c r="I76" s="2" t="s">
        <v>976</v>
      </c>
      <c r="J76" s="58">
        <v>10000</v>
      </c>
      <c r="K76" s="2" t="s">
        <v>771</v>
      </c>
      <c r="L76" s="11" t="s">
        <v>772</v>
      </c>
      <c r="M76" s="2" t="s">
        <v>773</v>
      </c>
      <c r="N76" s="144"/>
    </row>
    <row r="77" spans="5:14" hidden="1" x14ac:dyDescent="0.25">
      <c r="E77" s="138" t="s">
        <v>977</v>
      </c>
      <c r="F77" s="145">
        <v>44862</v>
      </c>
      <c r="G77" s="141">
        <v>44862</v>
      </c>
      <c r="H77" s="1" t="s">
        <v>978</v>
      </c>
      <c r="I77" s="2" t="s">
        <v>979</v>
      </c>
      <c r="J77" s="58">
        <v>57900</v>
      </c>
      <c r="K77" s="2" t="s">
        <v>915</v>
      </c>
      <c r="L77" s="11" t="s">
        <v>772</v>
      </c>
      <c r="M77" s="2"/>
      <c r="N77" s="142"/>
    </row>
    <row r="78" spans="5:14" hidden="1" x14ac:dyDescent="0.25">
      <c r="E78" s="146" t="s">
        <v>980</v>
      </c>
      <c r="F78" s="145">
        <v>44863</v>
      </c>
      <c r="G78" s="147">
        <v>44863</v>
      </c>
      <c r="H78" s="2" t="s">
        <v>981</v>
      </c>
      <c r="I78" s="2" t="s">
        <v>982</v>
      </c>
      <c r="J78" s="58">
        <v>6800</v>
      </c>
      <c r="K78" s="2" t="s">
        <v>771</v>
      </c>
      <c r="L78" s="11" t="s">
        <v>772</v>
      </c>
      <c r="M78" s="2"/>
      <c r="N78" s="144"/>
    </row>
    <row r="79" spans="5:14" hidden="1" x14ac:dyDescent="0.25">
      <c r="E79" s="146" t="s">
        <v>983</v>
      </c>
      <c r="F79" s="145">
        <v>44864</v>
      </c>
      <c r="G79" s="147">
        <v>44866</v>
      </c>
      <c r="H79" s="2" t="s">
        <v>885</v>
      </c>
      <c r="I79" s="2" t="s">
        <v>874</v>
      </c>
      <c r="J79" s="58">
        <v>300000</v>
      </c>
      <c r="K79" s="2" t="s">
        <v>771</v>
      </c>
      <c r="L79" s="11" t="s">
        <v>772</v>
      </c>
      <c r="M79" s="2"/>
      <c r="N79" s="144"/>
    </row>
    <row r="80" spans="5:14" hidden="1" x14ac:dyDescent="0.25">
      <c r="E80" s="146" t="s">
        <v>984</v>
      </c>
      <c r="F80" s="148">
        <v>44860</v>
      </c>
      <c r="G80" s="149">
        <v>44862</v>
      </c>
      <c r="H80" s="2" t="s">
        <v>885</v>
      </c>
      <c r="I80" s="2" t="s">
        <v>874</v>
      </c>
      <c r="J80" s="58">
        <v>10000</v>
      </c>
      <c r="K80" s="2" t="s">
        <v>771</v>
      </c>
      <c r="L80" s="11" t="s">
        <v>772</v>
      </c>
      <c r="M80" s="11"/>
      <c r="N80" s="144"/>
    </row>
    <row r="81" spans="5:14" hidden="1" x14ac:dyDescent="0.25">
      <c r="E81" s="146" t="s">
        <v>985</v>
      </c>
      <c r="F81" s="148">
        <v>44865</v>
      </c>
      <c r="G81" s="149">
        <v>44865</v>
      </c>
      <c r="H81" s="2" t="s">
        <v>986</v>
      </c>
      <c r="I81" s="2" t="s">
        <v>987</v>
      </c>
      <c r="J81" s="58">
        <v>10080</v>
      </c>
      <c r="K81" s="2" t="s">
        <v>771</v>
      </c>
      <c r="L81" s="11" t="s">
        <v>772</v>
      </c>
      <c r="M81" s="11"/>
      <c r="N81" s="144"/>
    </row>
    <row r="82" spans="5:14" hidden="1" x14ac:dyDescent="0.25">
      <c r="E82" s="150" t="s">
        <v>988</v>
      </c>
      <c r="F82" s="148">
        <v>44865</v>
      </c>
      <c r="G82" s="151">
        <v>44865</v>
      </c>
      <c r="H82" s="11" t="s">
        <v>989</v>
      </c>
      <c r="I82" s="11" t="s">
        <v>987</v>
      </c>
      <c r="J82" s="60">
        <v>122040</v>
      </c>
      <c r="K82" s="11" t="s">
        <v>172</v>
      </c>
      <c r="L82" s="11" t="s">
        <v>772</v>
      </c>
      <c r="M82" s="11"/>
      <c r="N82" s="153"/>
    </row>
    <row r="83" spans="5:14" hidden="1" x14ac:dyDescent="0.25">
      <c r="E83" s="150" t="s">
        <v>990</v>
      </c>
      <c r="F83" s="148">
        <v>44865</v>
      </c>
      <c r="G83" s="151">
        <v>44865</v>
      </c>
      <c r="H83" s="11" t="s">
        <v>991</v>
      </c>
      <c r="I83" s="11" t="s">
        <v>888</v>
      </c>
      <c r="J83" s="60">
        <v>300000</v>
      </c>
      <c r="K83" s="11" t="s">
        <v>915</v>
      </c>
      <c r="L83" s="11" t="s">
        <v>772</v>
      </c>
      <c r="M83" s="11"/>
      <c r="N83" s="153"/>
    </row>
    <row r="84" spans="5:14" hidden="1" x14ac:dyDescent="0.25">
      <c r="E84" s="146" t="s">
        <v>992</v>
      </c>
      <c r="F84" s="148">
        <v>44866</v>
      </c>
      <c r="G84" s="149">
        <v>44866</v>
      </c>
      <c r="H84" s="2" t="s">
        <v>993</v>
      </c>
      <c r="I84" s="2" t="s">
        <v>834</v>
      </c>
      <c r="J84" s="58">
        <v>598800</v>
      </c>
      <c r="K84" s="2" t="s">
        <v>771</v>
      </c>
      <c r="L84" s="11" t="s">
        <v>772</v>
      </c>
      <c r="M84" s="11"/>
      <c r="N84" s="144"/>
    </row>
    <row r="85" spans="5:14" hidden="1" x14ac:dyDescent="0.25">
      <c r="E85" s="146" t="s">
        <v>994</v>
      </c>
      <c r="F85" s="148">
        <v>44866</v>
      </c>
      <c r="G85" s="149">
        <v>44866</v>
      </c>
      <c r="H85" s="2" t="s">
        <v>995</v>
      </c>
      <c r="I85" s="2" t="s">
        <v>996</v>
      </c>
      <c r="J85" s="58">
        <v>80000</v>
      </c>
      <c r="K85" s="2" t="s">
        <v>771</v>
      </c>
      <c r="L85" s="11" t="s">
        <v>772</v>
      </c>
      <c r="M85" s="11"/>
      <c r="N85" s="144"/>
    </row>
    <row r="86" spans="5:14" hidden="1" x14ac:dyDescent="0.25">
      <c r="E86" s="138" t="s">
        <v>997</v>
      </c>
      <c r="F86" s="145"/>
      <c r="G86" s="141"/>
      <c r="H86" s="2" t="s">
        <v>998</v>
      </c>
      <c r="I86" s="2" t="s">
        <v>999</v>
      </c>
      <c r="J86" s="58">
        <v>31600</v>
      </c>
      <c r="K86" s="2" t="s">
        <v>915</v>
      </c>
      <c r="L86" s="11" t="s">
        <v>772</v>
      </c>
      <c r="M86" s="2"/>
      <c r="N86" s="142"/>
    </row>
    <row r="87" spans="5:14" hidden="1" x14ac:dyDescent="0.25">
      <c r="E87" s="146" t="s">
        <v>1000</v>
      </c>
      <c r="F87" s="148"/>
      <c r="G87" s="149"/>
      <c r="H87" s="2" t="s">
        <v>1001</v>
      </c>
      <c r="I87" s="2" t="s">
        <v>982</v>
      </c>
      <c r="J87" s="58">
        <v>6800</v>
      </c>
      <c r="K87" s="2" t="s">
        <v>771</v>
      </c>
      <c r="L87" s="11" t="s">
        <v>772</v>
      </c>
      <c r="M87" s="11"/>
      <c r="N87" s="144"/>
    </row>
    <row r="88" spans="5:14" hidden="1" x14ac:dyDescent="0.25">
      <c r="E88" s="146" t="s">
        <v>1002</v>
      </c>
      <c r="F88" s="148"/>
      <c r="G88" s="149"/>
      <c r="H88" s="2" t="s">
        <v>1003</v>
      </c>
      <c r="I88" s="2" t="s">
        <v>1004</v>
      </c>
      <c r="J88" s="58">
        <v>65450</v>
      </c>
      <c r="K88" s="2" t="s">
        <v>771</v>
      </c>
      <c r="L88" s="11" t="s">
        <v>772</v>
      </c>
      <c r="M88" s="11"/>
      <c r="N88" s="144"/>
    </row>
    <row r="89" spans="5:14" hidden="1" x14ac:dyDescent="0.25">
      <c r="E89" s="150" t="s">
        <v>1005</v>
      </c>
      <c r="F89" s="148"/>
      <c r="G89" s="151"/>
      <c r="H89" s="11" t="s">
        <v>937</v>
      </c>
      <c r="I89" s="11" t="s">
        <v>24</v>
      </c>
      <c r="J89" s="60">
        <v>21549</v>
      </c>
      <c r="K89" s="11" t="s">
        <v>915</v>
      </c>
      <c r="L89" s="11" t="s">
        <v>772</v>
      </c>
      <c r="M89" s="11"/>
      <c r="N89" s="153"/>
    </row>
    <row r="90" spans="5:14" hidden="1" x14ac:dyDescent="0.25">
      <c r="E90" s="150" t="s">
        <v>1006</v>
      </c>
      <c r="F90" s="148"/>
      <c r="G90" s="151"/>
      <c r="H90" s="11" t="s">
        <v>969</v>
      </c>
      <c r="I90" s="11" t="s">
        <v>1007</v>
      </c>
      <c r="J90" s="60">
        <v>283220</v>
      </c>
      <c r="K90" s="11" t="s">
        <v>915</v>
      </c>
      <c r="L90" s="11" t="s">
        <v>772</v>
      </c>
      <c r="M90" s="142"/>
      <c r="N90" s="153"/>
    </row>
    <row r="91" spans="5:14" hidden="1" x14ac:dyDescent="0.25">
      <c r="E91" s="150" t="s">
        <v>1008</v>
      </c>
      <c r="F91" s="148"/>
      <c r="G91" s="151"/>
      <c r="H91" s="2" t="s">
        <v>1009</v>
      </c>
      <c r="I91" s="2" t="s">
        <v>948</v>
      </c>
      <c r="J91" s="60">
        <v>111000</v>
      </c>
      <c r="K91" s="11" t="s">
        <v>915</v>
      </c>
      <c r="L91" s="11" t="s">
        <v>772</v>
      </c>
      <c r="M91" s="142" t="s">
        <v>1010</v>
      </c>
      <c r="N91" s="153"/>
    </row>
    <row r="92" spans="5:14" hidden="1" x14ac:dyDescent="0.25">
      <c r="E92" s="150" t="s">
        <v>1011</v>
      </c>
      <c r="F92" s="148"/>
      <c r="G92" s="151"/>
      <c r="H92" s="11" t="s">
        <v>921</v>
      </c>
      <c r="I92" s="11" t="s">
        <v>870</v>
      </c>
      <c r="J92" s="60">
        <v>432000</v>
      </c>
      <c r="K92" s="11" t="s">
        <v>915</v>
      </c>
      <c r="L92" s="11" t="s">
        <v>772</v>
      </c>
      <c r="M92" s="11"/>
      <c r="N92" s="153"/>
    </row>
    <row r="93" spans="5:14" hidden="1" x14ac:dyDescent="0.25">
      <c r="E93" s="150" t="s">
        <v>1012</v>
      </c>
      <c r="F93" s="148"/>
      <c r="G93" s="151"/>
      <c r="H93" s="11" t="s">
        <v>1013</v>
      </c>
      <c r="I93" s="11" t="s">
        <v>996</v>
      </c>
      <c r="J93" s="60">
        <v>99000</v>
      </c>
      <c r="K93" s="11" t="s">
        <v>915</v>
      </c>
      <c r="L93" s="11" t="s">
        <v>772</v>
      </c>
      <c r="M93" s="11"/>
      <c r="N93" s="153"/>
    </row>
    <row r="94" spans="5:14" hidden="1" x14ac:dyDescent="0.25">
      <c r="E94" s="150" t="s">
        <v>1014</v>
      </c>
      <c r="F94" s="148"/>
      <c r="G94" s="151"/>
      <c r="H94" s="11" t="s">
        <v>1015</v>
      </c>
      <c r="I94" s="11" t="s">
        <v>935</v>
      </c>
      <c r="J94" s="60">
        <v>101000</v>
      </c>
      <c r="K94" s="11" t="s">
        <v>915</v>
      </c>
      <c r="L94" s="11" t="s">
        <v>772</v>
      </c>
      <c r="M94" s="11" t="s">
        <v>773</v>
      </c>
      <c r="N94" s="153"/>
    </row>
    <row r="95" spans="5:14" hidden="1" x14ac:dyDescent="0.25">
      <c r="E95" s="150" t="s">
        <v>1016</v>
      </c>
      <c r="F95" s="148"/>
      <c r="G95" s="151"/>
      <c r="H95" s="11" t="s">
        <v>1017</v>
      </c>
      <c r="I95" s="11" t="s">
        <v>914</v>
      </c>
      <c r="J95" s="60">
        <v>400000</v>
      </c>
      <c r="K95" s="11" t="s">
        <v>915</v>
      </c>
      <c r="L95" s="11" t="s">
        <v>772</v>
      </c>
      <c r="M95" s="11"/>
      <c r="N95" s="153"/>
    </row>
    <row r="96" spans="5:14" hidden="1" x14ac:dyDescent="0.25">
      <c r="E96" s="150" t="s">
        <v>1018</v>
      </c>
      <c r="F96" s="148"/>
      <c r="G96" s="151"/>
      <c r="H96" s="11" t="s">
        <v>1019</v>
      </c>
      <c r="I96" s="11" t="s">
        <v>862</v>
      </c>
      <c r="J96" s="60">
        <v>290955</v>
      </c>
      <c r="K96" s="11" t="s">
        <v>915</v>
      </c>
      <c r="L96" s="11" t="s">
        <v>772</v>
      </c>
      <c r="M96" s="11"/>
      <c r="N96" s="153"/>
    </row>
    <row r="97" spans="5:14" hidden="1" x14ac:dyDescent="0.25">
      <c r="E97" s="150" t="s">
        <v>1020</v>
      </c>
      <c r="F97" s="148"/>
      <c r="G97" s="151"/>
      <c r="H97" s="11" t="s">
        <v>1001</v>
      </c>
      <c r="I97" s="11" t="s">
        <v>982</v>
      </c>
      <c r="J97" s="60">
        <v>6800</v>
      </c>
      <c r="K97" s="11" t="s">
        <v>172</v>
      </c>
      <c r="L97" s="11" t="s">
        <v>772</v>
      </c>
      <c r="M97" s="11"/>
      <c r="N97" s="153"/>
    </row>
    <row r="98" spans="5:14" hidden="1" x14ac:dyDescent="0.25">
      <c r="E98" s="150" t="s">
        <v>1021</v>
      </c>
      <c r="F98" s="148"/>
      <c r="G98" s="151"/>
      <c r="H98" s="11" t="s">
        <v>1001</v>
      </c>
      <c r="I98" s="11" t="s">
        <v>982</v>
      </c>
      <c r="J98" s="60">
        <v>13500</v>
      </c>
      <c r="K98" s="11" t="s">
        <v>172</v>
      </c>
      <c r="L98" s="11" t="s">
        <v>772</v>
      </c>
      <c r="M98" s="11"/>
      <c r="N98" s="153"/>
    </row>
    <row r="99" spans="5:14" hidden="1" x14ac:dyDescent="0.25">
      <c r="E99" s="150" t="s">
        <v>1022</v>
      </c>
      <c r="F99" s="148"/>
      <c r="G99" s="151"/>
      <c r="H99" s="11" t="s">
        <v>813</v>
      </c>
      <c r="I99" s="11" t="s">
        <v>1023</v>
      </c>
      <c r="J99" s="60">
        <v>115029</v>
      </c>
      <c r="K99" s="11" t="s">
        <v>915</v>
      </c>
      <c r="L99" s="11" t="s">
        <v>772</v>
      </c>
      <c r="M99" s="11"/>
      <c r="N99" s="153"/>
    </row>
    <row r="100" spans="5:14" hidden="1" x14ac:dyDescent="0.25">
      <c r="E100" s="150" t="s">
        <v>1024</v>
      </c>
      <c r="F100" s="148"/>
      <c r="G100" s="151"/>
      <c r="H100" s="11" t="s">
        <v>1025</v>
      </c>
      <c r="I100" s="11" t="s">
        <v>810</v>
      </c>
      <c r="J100" s="60">
        <v>85100</v>
      </c>
      <c r="K100" s="11" t="s">
        <v>915</v>
      </c>
      <c r="L100" s="11" t="s">
        <v>772</v>
      </c>
      <c r="M100" s="11"/>
      <c r="N100" s="153"/>
    </row>
    <row r="101" spans="5:14" hidden="1" x14ac:dyDescent="0.25">
      <c r="E101" s="150" t="s">
        <v>1026</v>
      </c>
      <c r="F101" s="148"/>
      <c r="G101" s="151"/>
      <c r="H101" s="11" t="s">
        <v>1027</v>
      </c>
      <c r="I101" s="11" t="s">
        <v>1028</v>
      </c>
      <c r="J101" s="60">
        <v>0</v>
      </c>
      <c r="K101" s="11"/>
      <c r="L101" s="11"/>
      <c r="M101" s="153" t="s">
        <v>1029</v>
      </c>
      <c r="N101" s="142"/>
    </row>
    <row r="102" spans="5:14" hidden="1" x14ac:dyDescent="0.25">
      <c r="E102" s="150" t="s">
        <v>1030</v>
      </c>
      <c r="F102" s="148"/>
      <c r="G102" s="151"/>
      <c r="H102" s="11" t="s">
        <v>1031</v>
      </c>
      <c r="I102" s="11" t="s">
        <v>924</v>
      </c>
      <c r="J102" s="60">
        <v>1690000</v>
      </c>
      <c r="K102" s="11" t="s">
        <v>915</v>
      </c>
      <c r="L102" s="11" t="s">
        <v>772</v>
      </c>
      <c r="M102" s="11"/>
      <c r="N102" s="153"/>
    </row>
    <row r="103" spans="5:14" hidden="1" x14ac:dyDescent="0.25">
      <c r="E103" s="150" t="s">
        <v>1032</v>
      </c>
      <c r="F103" s="148"/>
      <c r="G103" s="151"/>
      <c r="H103" s="11" t="s">
        <v>1033</v>
      </c>
      <c r="I103" s="11" t="s">
        <v>1034</v>
      </c>
      <c r="J103" s="60">
        <v>80000</v>
      </c>
      <c r="K103" s="11" t="s">
        <v>915</v>
      </c>
      <c r="L103" s="11" t="s">
        <v>772</v>
      </c>
      <c r="M103" s="153"/>
      <c r="N103" s="142"/>
    </row>
    <row r="104" spans="5:14" hidden="1" x14ac:dyDescent="0.25">
      <c r="E104" s="150" t="s">
        <v>1035</v>
      </c>
      <c r="F104" s="148"/>
      <c r="G104" s="151"/>
      <c r="H104" s="11" t="s">
        <v>1036</v>
      </c>
      <c r="I104" s="11" t="s">
        <v>781</v>
      </c>
      <c r="J104" s="60">
        <v>16600</v>
      </c>
      <c r="K104" s="11" t="s">
        <v>915</v>
      </c>
      <c r="L104" s="11" t="s">
        <v>772</v>
      </c>
      <c r="M104" s="11"/>
      <c r="N104" s="153"/>
    </row>
    <row r="105" spans="5:14" hidden="1" x14ac:dyDescent="0.25">
      <c r="E105" s="150" t="s">
        <v>1037</v>
      </c>
      <c r="F105" s="148"/>
      <c r="G105" s="151"/>
      <c r="H105" s="11" t="s">
        <v>1038</v>
      </c>
      <c r="I105" s="11" t="s">
        <v>587</v>
      </c>
      <c r="J105" s="60">
        <v>572000</v>
      </c>
      <c r="K105" s="11" t="s">
        <v>23</v>
      </c>
      <c r="L105" s="11" t="s">
        <v>772</v>
      </c>
      <c r="M105" s="153" t="s">
        <v>1039</v>
      </c>
      <c r="N105" s="153"/>
    </row>
    <row r="106" spans="5:14" hidden="1" x14ac:dyDescent="0.25">
      <c r="E106" s="150" t="s">
        <v>1040</v>
      </c>
      <c r="F106" s="148"/>
      <c r="G106" s="151"/>
      <c r="H106" s="11" t="s">
        <v>937</v>
      </c>
      <c r="I106" s="11" t="s">
        <v>24</v>
      </c>
      <c r="J106" s="60">
        <v>8484</v>
      </c>
      <c r="K106" s="11" t="s">
        <v>915</v>
      </c>
      <c r="L106" s="11" t="s">
        <v>772</v>
      </c>
      <c r="M106" s="153"/>
      <c r="N106" s="153"/>
    </row>
    <row r="107" spans="5:14" hidden="1" x14ac:dyDescent="0.25">
      <c r="E107" s="150" t="s">
        <v>1041</v>
      </c>
      <c r="F107" s="148"/>
      <c r="G107" s="151"/>
      <c r="H107" s="11" t="s">
        <v>1042</v>
      </c>
      <c r="I107" s="11" t="s">
        <v>914</v>
      </c>
      <c r="J107" s="60">
        <v>400000</v>
      </c>
      <c r="K107" s="11" t="s">
        <v>915</v>
      </c>
      <c r="L107" s="11" t="s">
        <v>772</v>
      </c>
      <c r="M107" s="153"/>
      <c r="N107" s="153"/>
    </row>
    <row r="108" spans="5:14" hidden="1" x14ac:dyDescent="0.25">
      <c r="E108" s="150" t="s">
        <v>1043</v>
      </c>
      <c r="F108" s="148"/>
      <c r="G108" s="151"/>
      <c r="H108" s="11" t="s">
        <v>1044</v>
      </c>
      <c r="I108" s="11" t="s">
        <v>1045</v>
      </c>
      <c r="J108" s="60">
        <v>129710</v>
      </c>
      <c r="K108" s="11" t="s">
        <v>915</v>
      </c>
      <c r="L108" s="11" t="s">
        <v>772</v>
      </c>
      <c r="M108" s="153"/>
      <c r="N108" s="153"/>
    </row>
    <row r="109" spans="5:14" hidden="1" x14ac:dyDescent="0.25">
      <c r="E109" s="150" t="s">
        <v>1046</v>
      </c>
      <c r="F109" s="148"/>
      <c r="G109" s="151"/>
      <c r="H109" s="11" t="s">
        <v>1047</v>
      </c>
      <c r="I109" s="11" t="s">
        <v>996</v>
      </c>
      <c r="J109" s="60">
        <v>127500</v>
      </c>
      <c r="K109" s="11" t="s">
        <v>915</v>
      </c>
      <c r="L109" s="11" t="s">
        <v>772</v>
      </c>
      <c r="M109" s="153" t="s">
        <v>1048</v>
      </c>
      <c r="N109" s="153"/>
    </row>
    <row r="110" spans="5:14" hidden="1" x14ac:dyDescent="0.25">
      <c r="E110" s="150" t="s">
        <v>1049</v>
      </c>
      <c r="F110" s="148"/>
      <c r="G110" s="151"/>
      <c r="H110" s="11" t="s">
        <v>1050</v>
      </c>
      <c r="I110" s="11" t="s">
        <v>996</v>
      </c>
      <c r="J110" s="60">
        <v>76700</v>
      </c>
      <c r="K110" s="11" t="s">
        <v>915</v>
      </c>
      <c r="L110" s="11" t="s">
        <v>772</v>
      </c>
      <c r="M110" s="153" t="s">
        <v>1051</v>
      </c>
      <c r="N110" s="153"/>
    </row>
    <row r="111" spans="5:14" hidden="1" x14ac:dyDescent="0.25">
      <c r="E111" s="150" t="s">
        <v>1052</v>
      </c>
      <c r="F111" s="148"/>
      <c r="G111" s="151"/>
      <c r="H111" s="11" t="s">
        <v>1053</v>
      </c>
      <c r="I111" s="11" t="s">
        <v>870</v>
      </c>
      <c r="J111" s="60">
        <v>1961000</v>
      </c>
      <c r="K111" s="11" t="s">
        <v>915</v>
      </c>
      <c r="L111" s="11" t="s">
        <v>772</v>
      </c>
      <c r="M111" s="153" t="s">
        <v>1054</v>
      </c>
      <c r="N111" s="153"/>
    </row>
    <row r="112" spans="5:14" hidden="1" x14ac:dyDescent="0.25">
      <c r="E112" s="150" t="s">
        <v>1055</v>
      </c>
      <c r="F112" s="148"/>
      <c r="G112" s="151"/>
      <c r="H112" s="11" t="s">
        <v>1015</v>
      </c>
      <c r="I112" s="11" t="s">
        <v>935</v>
      </c>
      <c r="J112" s="60">
        <v>14700</v>
      </c>
      <c r="K112" s="11" t="s">
        <v>915</v>
      </c>
      <c r="L112" s="11" t="s">
        <v>1251</v>
      </c>
      <c r="M112" s="153" t="s">
        <v>1056</v>
      </c>
      <c r="N112" s="153"/>
    </row>
    <row r="113" spans="5:14" hidden="1" x14ac:dyDescent="0.25">
      <c r="E113" s="150" t="s">
        <v>1057</v>
      </c>
      <c r="F113" s="148"/>
      <c r="G113" s="151"/>
      <c r="H113" s="11" t="s">
        <v>1058</v>
      </c>
      <c r="I113" s="11" t="s">
        <v>865</v>
      </c>
      <c r="J113" s="60">
        <v>60000</v>
      </c>
      <c r="K113" s="11" t="s">
        <v>172</v>
      </c>
      <c r="L113" s="11" t="s">
        <v>772</v>
      </c>
      <c r="M113" s="153" t="s">
        <v>1059</v>
      </c>
      <c r="N113" s="153"/>
    </row>
    <row r="114" spans="5:14" hidden="1" x14ac:dyDescent="0.25">
      <c r="E114" s="150" t="s">
        <v>1060</v>
      </c>
      <c r="F114" s="148"/>
      <c r="G114" s="151"/>
      <c r="H114" s="11" t="s">
        <v>1061</v>
      </c>
      <c r="I114" s="11" t="s">
        <v>842</v>
      </c>
      <c r="J114" s="60">
        <v>15000</v>
      </c>
      <c r="K114" s="11" t="s">
        <v>915</v>
      </c>
      <c r="L114" s="11" t="s">
        <v>772</v>
      </c>
      <c r="M114" s="153" t="s">
        <v>1062</v>
      </c>
      <c r="N114" s="153"/>
    </row>
    <row r="115" spans="5:14" hidden="1" x14ac:dyDescent="0.25">
      <c r="E115" s="150" t="s">
        <v>1063</v>
      </c>
      <c r="F115" s="148"/>
      <c r="G115" s="151"/>
      <c r="H115" s="11" t="s">
        <v>1064</v>
      </c>
      <c r="I115" s="11" t="s">
        <v>1065</v>
      </c>
      <c r="J115" s="60">
        <v>49200</v>
      </c>
      <c r="K115" s="11" t="s">
        <v>915</v>
      </c>
      <c r="L115" s="11" t="s">
        <v>772</v>
      </c>
      <c r="M115" s="153"/>
      <c r="N115" s="153"/>
    </row>
    <row r="116" spans="5:14" hidden="1" x14ac:dyDescent="0.25">
      <c r="E116" s="150" t="s">
        <v>1066</v>
      </c>
      <c r="F116" s="148"/>
      <c r="G116" s="151"/>
      <c r="H116" s="11" t="s">
        <v>1064</v>
      </c>
      <c r="I116" s="11" t="s">
        <v>1065</v>
      </c>
      <c r="J116" s="60">
        <v>64800</v>
      </c>
      <c r="K116" s="11" t="s">
        <v>915</v>
      </c>
      <c r="L116" s="11" t="s">
        <v>772</v>
      </c>
      <c r="M116" s="153"/>
      <c r="N116" s="153"/>
    </row>
    <row r="117" spans="5:14" hidden="1" x14ac:dyDescent="0.25">
      <c r="E117" s="150" t="s">
        <v>1067</v>
      </c>
      <c r="F117" s="148"/>
      <c r="G117" s="151"/>
      <c r="H117" s="11" t="s">
        <v>1068</v>
      </c>
      <c r="I117" s="11" t="s">
        <v>948</v>
      </c>
      <c r="J117" s="60">
        <v>57732</v>
      </c>
      <c r="K117" s="11" t="s">
        <v>915</v>
      </c>
      <c r="L117" s="11" t="s">
        <v>772</v>
      </c>
      <c r="M117" s="153" t="s">
        <v>1069</v>
      </c>
      <c r="N117" s="153"/>
    </row>
    <row r="118" spans="5:14" hidden="1" x14ac:dyDescent="0.25">
      <c r="E118" s="150" t="s">
        <v>1070</v>
      </c>
      <c r="F118" s="148"/>
      <c r="G118" s="151"/>
      <c r="H118" s="11" t="s">
        <v>1071</v>
      </c>
      <c r="I118" s="11" t="s">
        <v>781</v>
      </c>
      <c r="J118" s="60">
        <v>6500</v>
      </c>
      <c r="K118" s="11" t="s">
        <v>771</v>
      </c>
      <c r="L118" s="11" t="s">
        <v>772</v>
      </c>
      <c r="M118" s="153"/>
      <c r="N118" s="153"/>
    </row>
    <row r="119" spans="5:14" hidden="1" x14ac:dyDescent="0.25">
      <c r="E119" s="150" t="s">
        <v>1072</v>
      </c>
      <c r="F119" s="148"/>
      <c r="G119" s="151"/>
      <c r="H119" s="11" t="s">
        <v>1073</v>
      </c>
      <c r="I119" s="11" t="s">
        <v>1074</v>
      </c>
      <c r="J119" s="60">
        <v>55000</v>
      </c>
      <c r="K119" s="11" t="s">
        <v>915</v>
      </c>
      <c r="L119" s="11" t="s">
        <v>772</v>
      </c>
      <c r="M119" s="153" t="s">
        <v>1075</v>
      </c>
      <c r="N119" s="153"/>
    </row>
    <row r="120" spans="5:14" hidden="1" x14ac:dyDescent="0.25">
      <c r="E120" s="150" t="s">
        <v>1076</v>
      </c>
      <c r="F120" s="148"/>
      <c r="G120" s="151"/>
      <c r="H120" s="11" t="s">
        <v>1077</v>
      </c>
      <c r="I120" s="11" t="s">
        <v>1078</v>
      </c>
      <c r="J120" s="60">
        <v>12660</v>
      </c>
      <c r="K120" s="11" t="s">
        <v>172</v>
      </c>
      <c r="L120" s="11" t="s">
        <v>772</v>
      </c>
      <c r="M120" s="153"/>
      <c r="N120" s="153"/>
    </row>
    <row r="121" spans="5:14" hidden="1" x14ac:dyDescent="0.25">
      <c r="E121" s="150" t="s">
        <v>1079</v>
      </c>
      <c r="F121" s="148"/>
      <c r="G121" s="151"/>
      <c r="H121" s="11" t="s">
        <v>1080</v>
      </c>
      <c r="I121" s="11" t="s">
        <v>587</v>
      </c>
      <c r="J121" s="60">
        <v>600000</v>
      </c>
      <c r="K121" s="11" t="s">
        <v>915</v>
      </c>
      <c r="L121" s="11" t="s">
        <v>772</v>
      </c>
      <c r="M121" s="153"/>
      <c r="N121" s="153"/>
    </row>
    <row r="122" spans="5:14" hidden="1" x14ac:dyDescent="0.25">
      <c r="E122" s="150" t="s">
        <v>1081</v>
      </c>
      <c r="F122" s="148"/>
      <c r="G122" s="151"/>
      <c r="H122" s="11" t="s">
        <v>1082</v>
      </c>
      <c r="I122" s="11" t="s">
        <v>874</v>
      </c>
      <c r="J122" s="60">
        <v>300000</v>
      </c>
      <c r="K122" s="11" t="s">
        <v>915</v>
      </c>
      <c r="L122" s="11" t="s">
        <v>772</v>
      </c>
      <c r="M122" s="153" t="s">
        <v>1083</v>
      </c>
      <c r="N122" s="153"/>
    </row>
    <row r="123" spans="5:14" hidden="1" x14ac:dyDescent="0.25">
      <c r="E123" s="150" t="s">
        <v>1084</v>
      </c>
      <c r="F123" s="148"/>
      <c r="G123" s="151"/>
      <c r="H123" s="11" t="s">
        <v>1053</v>
      </c>
      <c r="I123" s="11" t="s">
        <v>870</v>
      </c>
      <c r="J123" s="60">
        <v>799250.44</v>
      </c>
      <c r="K123" s="11" t="s">
        <v>915</v>
      </c>
      <c r="L123" s="11" t="s">
        <v>772</v>
      </c>
      <c r="M123" s="153" t="s">
        <v>1085</v>
      </c>
      <c r="N123" s="153"/>
    </row>
    <row r="124" spans="5:14" hidden="1" x14ac:dyDescent="0.25">
      <c r="E124" s="138"/>
      <c r="F124" s="145"/>
      <c r="G124" s="141"/>
      <c r="H124" s="2" t="s">
        <v>1086</v>
      </c>
      <c r="I124" s="2" t="s">
        <v>870</v>
      </c>
      <c r="J124" s="58">
        <v>-259250</v>
      </c>
      <c r="K124" s="2" t="s">
        <v>915</v>
      </c>
      <c r="L124" s="11"/>
      <c r="M124" s="153" t="s">
        <v>1087</v>
      </c>
      <c r="N124" s="142"/>
    </row>
    <row r="125" spans="5:14" hidden="1" x14ac:dyDescent="0.25">
      <c r="E125" s="150" t="s">
        <v>1088</v>
      </c>
      <c r="F125" s="148"/>
      <c r="G125" s="151"/>
      <c r="H125" s="11" t="s">
        <v>1089</v>
      </c>
      <c r="I125" s="11" t="s">
        <v>1090</v>
      </c>
      <c r="J125" s="60">
        <v>108000</v>
      </c>
      <c r="K125" s="11" t="s">
        <v>915</v>
      </c>
      <c r="L125" s="11" t="s">
        <v>772</v>
      </c>
      <c r="M125" s="153"/>
      <c r="N125" s="153"/>
    </row>
    <row r="126" spans="5:14" hidden="1" x14ac:dyDescent="0.25">
      <c r="E126" s="150" t="s">
        <v>1091</v>
      </c>
      <c r="F126" s="148"/>
      <c r="G126" s="151"/>
      <c r="H126" s="11" t="s">
        <v>1092</v>
      </c>
      <c r="I126" s="11" t="s">
        <v>1065</v>
      </c>
      <c r="J126" s="60">
        <v>44000</v>
      </c>
      <c r="K126" s="11" t="s">
        <v>172</v>
      </c>
      <c r="L126" s="11" t="s">
        <v>772</v>
      </c>
      <c r="M126" s="153" t="s">
        <v>1093</v>
      </c>
      <c r="N126" s="153"/>
    </row>
    <row r="127" spans="5:14" hidden="1" x14ac:dyDescent="0.25">
      <c r="E127" s="150" t="s">
        <v>1094</v>
      </c>
      <c r="F127" s="148"/>
      <c r="G127" s="151"/>
      <c r="H127" s="11" t="s">
        <v>1095</v>
      </c>
      <c r="I127" s="11" t="s">
        <v>1096</v>
      </c>
      <c r="J127" s="60">
        <v>80000</v>
      </c>
      <c r="K127" s="11" t="s">
        <v>915</v>
      </c>
      <c r="L127" s="11" t="s">
        <v>772</v>
      </c>
      <c r="M127" s="153" t="s">
        <v>1097</v>
      </c>
      <c r="N127" s="153"/>
    </row>
    <row r="128" spans="5:14" hidden="1" x14ac:dyDescent="0.25">
      <c r="E128" s="150" t="s">
        <v>1098</v>
      </c>
      <c r="F128" s="148"/>
      <c r="G128" s="151"/>
      <c r="H128" s="11" t="s">
        <v>1099</v>
      </c>
      <c r="I128" s="11" t="s">
        <v>1100</v>
      </c>
      <c r="J128" s="60">
        <v>20000</v>
      </c>
      <c r="K128" s="11" t="s">
        <v>915</v>
      </c>
      <c r="L128" s="11" t="s">
        <v>772</v>
      </c>
      <c r="M128" s="153"/>
      <c r="N128" s="153"/>
    </row>
    <row r="129" spans="5:14" hidden="1" x14ac:dyDescent="0.25">
      <c r="E129" s="150" t="s">
        <v>1101</v>
      </c>
      <c r="F129" s="148"/>
      <c r="G129" s="151"/>
      <c r="H129" s="11" t="s">
        <v>1102</v>
      </c>
      <c r="I129" s="11" t="s">
        <v>894</v>
      </c>
      <c r="J129" s="60">
        <v>3300000</v>
      </c>
      <c r="K129" s="11" t="s">
        <v>915</v>
      </c>
      <c r="L129" s="11" t="s">
        <v>772</v>
      </c>
      <c r="M129" s="153"/>
      <c r="N129" s="153"/>
    </row>
    <row r="130" spans="5:14" hidden="1" x14ac:dyDescent="0.25">
      <c r="E130" s="150" t="s">
        <v>1103</v>
      </c>
      <c r="F130" s="148"/>
      <c r="G130" s="151"/>
      <c r="H130" s="11" t="s">
        <v>1104</v>
      </c>
      <c r="I130" s="11" t="s">
        <v>24</v>
      </c>
      <c r="J130" s="60">
        <v>14436.42</v>
      </c>
      <c r="K130" s="11" t="s">
        <v>915</v>
      </c>
      <c r="L130" s="11" t="s">
        <v>772</v>
      </c>
      <c r="M130" s="153"/>
      <c r="N130" s="153"/>
    </row>
    <row r="131" spans="5:14" hidden="1" x14ac:dyDescent="0.25">
      <c r="E131" s="150" t="s">
        <v>1105</v>
      </c>
      <c r="F131" s="148"/>
      <c r="G131" s="151"/>
      <c r="H131" s="11" t="s">
        <v>1106</v>
      </c>
      <c r="I131" s="11" t="s">
        <v>1107</v>
      </c>
      <c r="J131" s="60">
        <v>475000</v>
      </c>
      <c r="K131" s="11" t="s">
        <v>915</v>
      </c>
      <c r="L131" s="11" t="s">
        <v>772</v>
      </c>
      <c r="M131" s="153" t="s">
        <v>1303</v>
      </c>
      <c r="N131" s="153"/>
    </row>
    <row r="132" spans="5:14" hidden="1" x14ac:dyDescent="0.25">
      <c r="E132" s="150" t="s">
        <v>1235</v>
      </c>
      <c r="F132" s="148"/>
      <c r="G132" s="151"/>
      <c r="H132" s="11" t="s">
        <v>1236</v>
      </c>
      <c r="I132" s="11" t="s">
        <v>868</v>
      </c>
      <c r="J132" s="60">
        <v>327600</v>
      </c>
      <c r="K132" s="11" t="s">
        <v>915</v>
      </c>
      <c r="L132" s="11" t="s">
        <v>772</v>
      </c>
      <c r="M132" s="153"/>
      <c r="N132" s="153"/>
    </row>
    <row r="133" spans="5:14" hidden="1" x14ac:dyDescent="0.25">
      <c r="E133" s="150" t="s">
        <v>1243</v>
      </c>
      <c r="F133" s="148"/>
      <c r="G133" s="151"/>
      <c r="H133" s="11" t="s">
        <v>1244</v>
      </c>
      <c r="I133" s="11" t="s">
        <v>1245</v>
      </c>
      <c r="J133" s="60">
        <v>40000</v>
      </c>
      <c r="K133" s="11" t="s">
        <v>172</v>
      </c>
      <c r="L133" s="11" t="s">
        <v>772</v>
      </c>
      <c r="M133" s="153" t="s">
        <v>1603</v>
      </c>
      <c r="N133" s="153"/>
    </row>
    <row r="134" spans="5:14" hidden="1" x14ac:dyDescent="0.25">
      <c r="E134" s="150" t="s">
        <v>1246</v>
      </c>
      <c r="F134" s="148"/>
      <c r="G134" s="151"/>
      <c r="H134" s="11" t="s">
        <v>1247</v>
      </c>
      <c r="I134" s="11" t="s">
        <v>914</v>
      </c>
      <c r="J134" s="60">
        <v>400000</v>
      </c>
      <c r="K134" s="11" t="s">
        <v>915</v>
      </c>
      <c r="L134" s="11" t="s">
        <v>772</v>
      </c>
      <c r="M134" s="153" t="s">
        <v>1248</v>
      </c>
      <c r="N134" s="153"/>
    </row>
    <row r="135" spans="5:14" hidden="1" x14ac:dyDescent="0.25">
      <c r="E135" s="150" t="s">
        <v>1252</v>
      </c>
      <c r="F135" s="148"/>
      <c r="G135" s="151"/>
      <c r="H135" s="11" t="s">
        <v>1253</v>
      </c>
      <c r="I135" s="11" t="s">
        <v>1045</v>
      </c>
      <c r="J135" s="60">
        <v>107100</v>
      </c>
      <c r="K135" s="11" t="s">
        <v>915</v>
      </c>
      <c r="L135" s="11" t="s">
        <v>772</v>
      </c>
      <c r="M135" s="153"/>
      <c r="N135" s="153"/>
    </row>
    <row r="136" spans="5:14" hidden="1" x14ac:dyDescent="0.25">
      <c r="E136" s="150" t="s">
        <v>1263</v>
      </c>
      <c r="F136" s="148"/>
      <c r="G136" s="151"/>
      <c r="H136" s="11" t="s">
        <v>1258</v>
      </c>
      <c r="I136" s="11" t="s">
        <v>868</v>
      </c>
      <c r="J136" s="60">
        <v>8000</v>
      </c>
      <c r="K136" s="11" t="s">
        <v>172</v>
      </c>
      <c r="L136" s="11" t="s">
        <v>772</v>
      </c>
      <c r="M136" s="153" t="s">
        <v>1603</v>
      </c>
      <c r="N136" s="153"/>
    </row>
    <row r="137" spans="5:14" hidden="1" x14ac:dyDescent="0.25">
      <c r="E137" s="150" t="s">
        <v>1264</v>
      </c>
      <c r="F137" s="148"/>
      <c r="G137" s="151"/>
      <c r="H137" s="11" t="s">
        <v>1061</v>
      </c>
      <c r="I137" s="11" t="s">
        <v>842</v>
      </c>
      <c r="J137" s="60">
        <v>15000</v>
      </c>
      <c r="K137" s="152" t="s">
        <v>172</v>
      </c>
      <c r="L137" s="11" t="s">
        <v>772</v>
      </c>
      <c r="M137" s="153" t="s">
        <v>1270</v>
      </c>
      <c r="N137" s="153"/>
    </row>
    <row r="138" spans="5:14" hidden="1" x14ac:dyDescent="0.25">
      <c r="E138" s="150" t="s">
        <v>1265</v>
      </c>
      <c r="F138" s="148"/>
      <c r="G138" s="151"/>
      <c r="H138" s="11" t="s">
        <v>1266</v>
      </c>
      <c r="I138" s="11" t="s">
        <v>996</v>
      </c>
      <c r="J138" s="60">
        <v>111500</v>
      </c>
      <c r="K138" s="11" t="s">
        <v>915</v>
      </c>
      <c r="L138" s="11" t="s">
        <v>772</v>
      </c>
      <c r="M138" s="153" t="s">
        <v>1267</v>
      </c>
      <c r="N138" s="153"/>
    </row>
    <row r="139" spans="5:14" hidden="1" x14ac:dyDescent="0.25">
      <c r="E139" s="150" t="s">
        <v>1309</v>
      </c>
      <c r="F139" s="148"/>
      <c r="G139" s="151"/>
      <c r="H139" s="11" t="s">
        <v>1308</v>
      </c>
      <c r="I139" s="11" t="s">
        <v>658</v>
      </c>
      <c r="J139" s="60">
        <v>180000</v>
      </c>
      <c r="K139" s="11" t="s">
        <v>915</v>
      </c>
      <c r="L139" s="11" t="s">
        <v>772</v>
      </c>
      <c r="M139" s="153" t="s">
        <v>2072</v>
      </c>
      <c r="N139" s="153" t="s">
        <v>1602</v>
      </c>
    </row>
    <row r="140" spans="5:14" hidden="1" x14ac:dyDescent="0.25">
      <c r="E140" s="150" t="s">
        <v>1329</v>
      </c>
      <c r="F140" s="148"/>
      <c r="G140" s="151"/>
      <c r="H140" s="11" t="s">
        <v>1330</v>
      </c>
      <c r="I140" s="11"/>
      <c r="J140" s="60">
        <v>49800</v>
      </c>
      <c r="K140" s="152"/>
      <c r="L140" s="11"/>
      <c r="M140" s="153" t="s">
        <v>1330</v>
      </c>
      <c r="N140" s="153"/>
    </row>
    <row r="141" spans="5:14" hidden="1" x14ac:dyDescent="0.25">
      <c r="E141" s="150" t="s">
        <v>1338</v>
      </c>
      <c r="F141" s="148"/>
      <c r="G141" s="151"/>
      <c r="H141" s="11" t="s">
        <v>1339</v>
      </c>
      <c r="I141" s="11" t="s">
        <v>1007</v>
      </c>
      <c r="J141" s="60">
        <v>142800</v>
      </c>
      <c r="K141" s="11" t="s">
        <v>915</v>
      </c>
      <c r="L141" s="11" t="s">
        <v>772</v>
      </c>
      <c r="M141" s="153" t="s">
        <v>1347</v>
      </c>
      <c r="N141" s="153"/>
    </row>
    <row r="142" spans="5:14" hidden="1" x14ac:dyDescent="0.25">
      <c r="E142" s="150" t="s">
        <v>1340</v>
      </c>
      <c r="F142" s="148"/>
      <c r="G142" s="151"/>
      <c r="H142" s="11" t="s">
        <v>1348</v>
      </c>
      <c r="I142" s="11" t="s">
        <v>365</v>
      </c>
      <c r="J142" s="60">
        <v>159389</v>
      </c>
      <c r="K142" s="11" t="s">
        <v>915</v>
      </c>
      <c r="L142" s="11" t="s">
        <v>772</v>
      </c>
      <c r="M142" s="153" t="s">
        <v>1393</v>
      </c>
      <c r="N142" s="153"/>
    </row>
    <row r="143" spans="5:14" hidden="1" x14ac:dyDescent="0.25">
      <c r="E143" s="150" t="s">
        <v>1341</v>
      </c>
      <c r="F143" s="145"/>
      <c r="G143" s="141"/>
      <c r="H143" s="2" t="s">
        <v>1349</v>
      </c>
      <c r="I143" s="2" t="s">
        <v>587</v>
      </c>
      <c r="J143" s="58">
        <v>200000</v>
      </c>
      <c r="K143" s="2" t="s">
        <v>915</v>
      </c>
      <c r="L143" s="11" t="s">
        <v>772</v>
      </c>
      <c r="M143" s="153"/>
      <c r="N143" s="142"/>
    </row>
    <row r="144" spans="5:14" hidden="1" x14ac:dyDescent="0.25">
      <c r="E144" s="150" t="s">
        <v>1342</v>
      </c>
      <c r="F144" s="145"/>
      <c r="G144" s="141"/>
      <c r="H144" s="2" t="s">
        <v>1355</v>
      </c>
      <c r="I144" s="2" t="s">
        <v>1096</v>
      </c>
      <c r="J144" s="58">
        <v>282050</v>
      </c>
      <c r="K144" s="2" t="s">
        <v>915</v>
      </c>
      <c r="L144" s="11" t="s">
        <v>772</v>
      </c>
      <c r="M144" s="153"/>
      <c r="N144" s="142"/>
    </row>
    <row r="145" spans="3:14" hidden="1" x14ac:dyDescent="0.25">
      <c r="E145" s="150" t="s">
        <v>1343</v>
      </c>
      <c r="F145" s="145"/>
      <c r="G145" s="141"/>
      <c r="H145" s="2" t="s">
        <v>1370</v>
      </c>
      <c r="I145" s="2" t="s">
        <v>996</v>
      </c>
      <c r="J145" s="58">
        <v>100000</v>
      </c>
      <c r="K145" s="2" t="s">
        <v>915</v>
      </c>
      <c r="L145" s="11" t="s">
        <v>772</v>
      </c>
      <c r="M145" s="153"/>
      <c r="N145" s="142"/>
    </row>
    <row r="146" spans="3:14" hidden="1" x14ac:dyDescent="0.25">
      <c r="E146" s="150" t="s">
        <v>1344</v>
      </c>
      <c r="F146" s="145"/>
      <c r="G146" s="141"/>
      <c r="H146" s="2" t="s">
        <v>1375</v>
      </c>
      <c r="I146" s="2" t="s">
        <v>1045</v>
      </c>
      <c r="J146" s="58">
        <v>129592</v>
      </c>
      <c r="K146" s="2" t="s">
        <v>915</v>
      </c>
      <c r="L146" s="11" t="s">
        <v>772</v>
      </c>
      <c r="M146" s="153"/>
      <c r="N146" s="142"/>
    </row>
    <row r="147" spans="3:14" hidden="1" x14ac:dyDescent="0.25">
      <c r="E147" s="150" t="s">
        <v>1345</v>
      </c>
      <c r="F147" s="145"/>
      <c r="G147" s="141"/>
      <c r="H147" s="2" t="s">
        <v>913</v>
      </c>
      <c r="I147" s="2" t="s">
        <v>914</v>
      </c>
      <c r="J147" s="58">
        <v>400000</v>
      </c>
      <c r="K147" s="2" t="s">
        <v>915</v>
      </c>
      <c r="L147" s="11" t="s">
        <v>772</v>
      </c>
      <c r="M147" s="153"/>
      <c r="N147" s="142"/>
    </row>
    <row r="148" spans="3:14" hidden="1" x14ac:dyDescent="0.25">
      <c r="E148" s="150" t="s">
        <v>1346</v>
      </c>
      <c r="F148" s="145"/>
      <c r="G148" s="141"/>
      <c r="H148" s="2" t="s">
        <v>1394</v>
      </c>
      <c r="I148" s="2" t="s">
        <v>1100</v>
      </c>
      <c r="J148" s="58">
        <v>50000</v>
      </c>
      <c r="K148" s="2" t="s">
        <v>915</v>
      </c>
      <c r="L148" s="11" t="s">
        <v>772</v>
      </c>
      <c r="M148" s="153"/>
      <c r="N148" s="142"/>
    </row>
    <row r="149" spans="3:14" hidden="1" x14ac:dyDescent="0.25">
      <c r="E149" s="150" t="s">
        <v>1420</v>
      </c>
      <c r="F149" s="145"/>
      <c r="G149" s="141"/>
      <c r="H149" s="2" t="s">
        <v>1104</v>
      </c>
      <c r="I149" s="2" t="s">
        <v>24</v>
      </c>
      <c r="J149" s="58">
        <v>18892.32</v>
      </c>
      <c r="K149" s="2" t="s">
        <v>915</v>
      </c>
      <c r="L149" s="11" t="s">
        <v>772</v>
      </c>
      <c r="M149" s="153"/>
      <c r="N149" s="142"/>
    </row>
    <row r="150" spans="3:14" hidden="1" x14ac:dyDescent="0.25">
      <c r="E150" s="150" t="s">
        <v>1421</v>
      </c>
      <c r="F150" s="145"/>
      <c r="G150" s="141"/>
      <c r="H150" s="2" t="s">
        <v>1445</v>
      </c>
      <c r="I150" s="2" t="s">
        <v>874</v>
      </c>
      <c r="J150" s="58">
        <v>200000</v>
      </c>
      <c r="K150" s="2" t="s">
        <v>915</v>
      </c>
      <c r="L150" s="11" t="s">
        <v>772</v>
      </c>
      <c r="M150" s="153"/>
      <c r="N150" s="142"/>
    </row>
    <row r="151" spans="3:14" hidden="1" x14ac:dyDescent="0.25">
      <c r="E151" s="150" t="s">
        <v>1422</v>
      </c>
      <c r="F151" s="145"/>
      <c r="G151" s="141"/>
      <c r="H151" s="2" t="s">
        <v>1503</v>
      </c>
      <c r="I151" s="2" t="s">
        <v>1453</v>
      </c>
      <c r="J151" s="58">
        <v>71748</v>
      </c>
      <c r="K151" s="2" t="s">
        <v>915</v>
      </c>
      <c r="L151" s="11" t="s">
        <v>772</v>
      </c>
      <c r="M151" s="153"/>
      <c r="N151" s="142"/>
    </row>
    <row r="152" spans="3:14" hidden="1" x14ac:dyDescent="0.25">
      <c r="E152" s="150" t="s">
        <v>1423</v>
      </c>
      <c r="F152" s="145"/>
      <c r="G152" s="141"/>
      <c r="H152" s="2" t="s">
        <v>1505</v>
      </c>
      <c r="I152" s="2" t="s">
        <v>1506</v>
      </c>
      <c r="J152" s="58">
        <v>50000</v>
      </c>
      <c r="K152" s="2" t="s">
        <v>915</v>
      </c>
      <c r="L152" s="11" t="s">
        <v>772</v>
      </c>
      <c r="M152" s="153"/>
      <c r="N152" s="142"/>
    </row>
    <row r="153" spans="3:14" hidden="1" x14ac:dyDescent="0.25">
      <c r="E153" s="150" t="s">
        <v>1424</v>
      </c>
      <c r="F153" s="145"/>
      <c r="G153" s="141"/>
      <c r="H153" s="2" t="s">
        <v>1526</v>
      </c>
      <c r="I153" s="2" t="s">
        <v>587</v>
      </c>
      <c r="J153" s="58">
        <v>300000</v>
      </c>
      <c r="K153" s="2" t="s">
        <v>915</v>
      </c>
      <c r="L153" s="11" t="s">
        <v>772</v>
      </c>
      <c r="M153" s="153"/>
      <c r="N153" s="142"/>
    </row>
    <row r="154" spans="3:14" hidden="1" x14ac:dyDescent="0.25">
      <c r="E154" s="150" t="s">
        <v>1425</v>
      </c>
      <c r="F154" s="145"/>
      <c r="G154" s="141"/>
      <c r="H154" s="2" t="s">
        <v>1355</v>
      </c>
      <c r="I154" s="2" t="s">
        <v>1096</v>
      </c>
      <c r="J154" s="58">
        <v>561888.25</v>
      </c>
      <c r="K154" s="2" t="s">
        <v>915</v>
      </c>
      <c r="L154" s="11" t="s">
        <v>772</v>
      </c>
      <c r="M154" s="153"/>
      <c r="N154" s="142"/>
    </row>
    <row r="155" spans="3:14" hidden="1" x14ac:dyDescent="0.25">
      <c r="E155" s="150" t="s">
        <v>1426</v>
      </c>
      <c r="F155" s="145"/>
      <c r="G155" s="141"/>
      <c r="H155" s="2" t="s">
        <v>1537</v>
      </c>
      <c r="I155" s="2" t="s">
        <v>1538</v>
      </c>
      <c r="J155" s="58">
        <v>22000</v>
      </c>
      <c r="K155" s="2" t="s">
        <v>172</v>
      </c>
      <c r="L155" s="11" t="s">
        <v>772</v>
      </c>
      <c r="M155" s="153"/>
      <c r="N155" s="142"/>
    </row>
    <row r="156" spans="3:14" hidden="1" x14ac:dyDescent="0.25">
      <c r="E156" s="150" t="s">
        <v>1427</v>
      </c>
      <c r="F156" s="145"/>
      <c r="G156" s="141"/>
      <c r="H156" s="2" t="s">
        <v>1540</v>
      </c>
      <c r="I156" s="2" t="s">
        <v>1541</v>
      </c>
      <c r="J156" s="58">
        <v>1700000</v>
      </c>
      <c r="K156" s="2" t="s">
        <v>915</v>
      </c>
      <c r="L156" s="11" t="s">
        <v>772</v>
      </c>
      <c r="M156" s="153" t="s">
        <v>1507</v>
      </c>
      <c r="N156" s="142" t="s">
        <v>1602</v>
      </c>
    </row>
    <row r="157" spans="3:14" hidden="1" x14ac:dyDescent="0.25">
      <c r="C157" s="1" t="s">
        <v>1618</v>
      </c>
      <c r="D157" s="1" t="s">
        <v>1619</v>
      </c>
      <c r="E157" s="150" t="s">
        <v>1552</v>
      </c>
      <c r="F157" s="148"/>
      <c r="G157" s="151"/>
      <c r="H157" s="11" t="s">
        <v>1553</v>
      </c>
      <c r="I157" s="11" t="s">
        <v>888</v>
      </c>
      <c r="J157" s="60">
        <v>55000</v>
      </c>
      <c r="K157" s="11" t="s">
        <v>915</v>
      </c>
      <c r="L157" s="11" t="s">
        <v>772</v>
      </c>
      <c r="M157" s="153"/>
      <c r="N157" s="153"/>
    </row>
    <row r="158" spans="3:14" hidden="1" x14ac:dyDescent="0.25">
      <c r="C158" s="1" t="s">
        <v>1618</v>
      </c>
      <c r="D158" s="1" t="s">
        <v>1620</v>
      </c>
      <c r="E158" s="150" t="s">
        <v>1559</v>
      </c>
      <c r="F158" s="148"/>
      <c r="G158" s="151"/>
      <c r="H158" s="11" t="s">
        <v>921</v>
      </c>
      <c r="I158" s="11" t="s">
        <v>870</v>
      </c>
      <c r="J158" s="60">
        <v>255000</v>
      </c>
      <c r="K158" s="11" t="s">
        <v>915</v>
      </c>
      <c r="L158" s="11" t="s">
        <v>772</v>
      </c>
      <c r="M158" s="153" t="s">
        <v>1558</v>
      </c>
      <c r="N158" s="153"/>
    </row>
    <row r="159" spans="3:14" hidden="1" x14ac:dyDescent="0.25">
      <c r="C159" s="1" t="s">
        <v>1618</v>
      </c>
      <c r="D159" s="1" t="s">
        <v>1109</v>
      </c>
      <c r="E159" s="150" t="s">
        <v>1560</v>
      </c>
      <c r="F159" s="148"/>
      <c r="G159" s="151"/>
      <c r="H159" s="11" t="s">
        <v>1561</v>
      </c>
      <c r="I159" s="11" t="s">
        <v>865</v>
      </c>
      <c r="J159" s="60">
        <v>60000</v>
      </c>
      <c r="K159" s="11" t="s">
        <v>915</v>
      </c>
      <c r="L159" s="11" t="s">
        <v>772</v>
      </c>
      <c r="M159" s="153" t="s">
        <v>1562</v>
      </c>
      <c r="N159" s="153"/>
    </row>
    <row r="160" spans="3:14" hidden="1" x14ac:dyDescent="0.25">
      <c r="C160" s="1" t="s">
        <v>1621</v>
      </c>
      <c r="D160" s="1" t="s">
        <v>1535</v>
      </c>
      <c r="E160" s="150" t="s">
        <v>1569</v>
      </c>
      <c r="F160" s="148"/>
      <c r="G160" s="151"/>
      <c r="H160" s="11" t="s">
        <v>1570</v>
      </c>
      <c r="I160" s="11" t="s">
        <v>821</v>
      </c>
      <c r="J160" s="60">
        <v>20000</v>
      </c>
      <c r="K160" s="11" t="s">
        <v>915</v>
      </c>
      <c r="L160" s="11" t="s">
        <v>772</v>
      </c>
      <c r="M160" s="153"/>
      <c r="N160" s="153"/>
    </row>
    <row r="161" spans="2:14" hidden="1" x14ac:dyDescent="0.25">
      <c r="C161" s="1" t="s">
        <v>1621</v>
      </c>
      <c r="D161" s="1" t="s">
        <v>1535</v>
      </c>
      <c r="E161" s="150" t="s">
        <v>1571</v>
      </c>
      <c r="F161" s="148"/>
      <c r="G161" s="151"/>
      <c r="H161" s="11" t="s">
        <v>1572</v>
      </c>
      <c r="I161" s="11" t="s">
        <v>1573</v>
      </c>
      <c r="J161" s="60">
        <v>89845</v>
      </c>
      <c r="K161" s="11" t="s">
        <v>915</v>
      </c>
      <c r="L161" s="11" t="s">
        <v>772</v>
      </c>
      <c r="M161" s="153"/>
      <c r="N161" s="153"/>
    </row>
    <row r="162" spans="2:14" hidden="1" x14ac:dyDescent="0.25">
      <c r="C162" s="1" t="s">
        <v>1621</v>
      </c>
      <c r="D162" s="1" t="s">
        <v>1622</v>
      </c>
      <c r="E162" s="150" t="s">
        <v>1574</v>
      </c>
      <c r="F162" s="148"/>
      <c r="G162" s="151"/>
      <c r="H162" s="11" t="s">
        <v>1575</v>
      </c>
      <c r="I162" s="11" t="s">
        <v>914</v>
      </c>
      <c r="J162" s="60">
        <v>400000</v>
      </c>
      <c r="K162" s="11" t="s">
        <v>915</v>
      </c>
      <c r="L162" s="11" t="s">
        <v>772</v>
      </c>
      <c r="M162" s="153"/>
      <c r="N162" s="153" t="s">
        <v>1602</v>
      </c>
    </row>
    <row r="163" spans="2:14" hidden="1" x14ac:dyDescent="0.25">
      <c r="C163" s="1" t="s">
        <v>1618</v>
      </c>
      <c r="D163" s="1" t="s">
        <v>1620</v>
      </c>
      <c r="E163" s="138" t="s">
        <v>1576</v>
      </c>
      <c r="F163" s="145"/>
      <c r="G163" s="141"/>
      <c r="H163" s="2" t="s">
        <v>1577</v>
      </c>
      <c r="I163" s="2" t="s">
        <v>24</v>
      </c>
      <c r="J163" s="58">
        <v>11795.99</v>
      </c>
      <c r="K163" s="2" t="s">
        <v>915</v>
      </c>
      <c r="L163" s="11" t="s">
        <v>772</v>
      </c>
      <c r="M163" s="153"/>
      <c r="N163" s="142"/>
    </row>
    <row r="164" spans="2:14" hidden="1" x14ac:dyDescent="0.25">
      <c r="C164" s="1" t="s">
        <v>1621</v>
      </c>
      <c r="D164" s="1" t="s">
        <v>1535</v>
      </c>
      <c r="E164" s="138" t="s">
        <v>1583</v>
      </c>
      <c r="F164" s="145"/>
      <c r="G164" s="141"/>
      <c r="H164" s="2" t="s">
        <v>1584</v>
      </c>
      <c r="I164" s="2" t="s">
        <v>781</v>
      </c>
      <c r="J164" s="58">
        <v>7200</v>
      </c>
      <c r="K164" s="2" t="s">
        <v>172</v>
      </c>
      <c r="L164" s="11" t="s">
        <v>772</v>
      </c>
      <c r="M164" s="153"/>
      <c r="N164" s="142"/>
    </row>
    <row r="165" spans="2:14" hidden="1" x14ac:dyDescent="0.25">
      <c r="C165" s="1" t="s">
        <v>1618</v>
      </c>
      <c r="D165" s="1" t="s">
        <v>1623</v>
      </c>
      <c r="E165" s="138" t="s">
        <v>1600</v>
      </c>
      <c r="F165" s="145"/>
      <c r="G165" s="141"/>
      <c r="H165" s="2" t="s">
        <v>1601</v>
      </c>
      <c r="I165" s="2" t="s">
        <v>1096</v>
      </c>
      <c r="J165" s="58">
        <v>381554</v>
      </c>
      <c r="K165" s="2" t="s">
        <v>915</v>
      </c>
      <c r="L165" s="11" t="s">
        <v>772</v>
      </c>
      <c r="M165" s="153"/>
      <c r="N165" s="142"/>
    </row>
    <row r="166" spans="2:14" hidden="1" x14ac:dyDescent="0.25">
      <c r="C166" s="1" t="s">
        <v>1618</v>
      </c>
      <c r="D166" s="1" t="s">
        <v>1623</v>
      </c>
      <c r="E166" s="138" t="s">
        <v>1626</v>
      </c>
      <c r="F166" s="145"/>
      <c r="G166" s="141"/>
      <c r="H166" s="2" t="s">
        <v>1627</v>
      </c>
      <c r="I166" s="2" t="s">
        <v>1628</v>
      </c>
      <c r="J166" s="58">
        <v>12000</v>
      </c>
      <c r="K166" s="2" t="s">
        <v>172</v>
      </c>
      <c r="L166" s="11" t="s">
        <v>772</v>
      </c>
      <c r="M166" s="153" t="s">
        <v>1784</v>
      </c>
      <c r="N166" s="142"/>
    </row>
    <row r="167" spans="2:14" x14ac:dyDescent="0.25">
      <c r="B167" s="156">
        <v>45000</v>
      </c>
      <c r="C167" s="1" t="s">
        <v>1621</v>
      </c>
      <c r="D167" s="1" t="s">
        <v>1535</v>
      </c>
      <c r="E167" s="138" t="s">
        <v>1634</v>
      </c>
      <c r="F167" s="145"/>
      <c r="G167" s="141"/>
      <c r="H167" s="2" t="s">
        <v>1633</v>
      </c>
      <c r="I167" s="2" t="s">
        <v>1453</v>
      </c>
      <c r="J167" s="58">
        <v>71546.399999999994</v>
      </c>
      <c r="K167" s="2" t="s">
        <v>915</v>
      </c>
      <c r="L167" s="11" t="s">
        <v>772</v>
      </c>
      <c r="M167" s="153"/>
      <c r="N167" s="142"/>
    </row>
    <row r="168" spans="2:14" x14ac:dyDescent="0.25">
      <c r="B168" s="156">
        <v>45001</v>
      </c>
      <c r="C168" s="1" t="s">
        <v>1621</v>
      </c>
      <c r="D168" s="1" t="s">
        <v>1673</v>
      </c>
      <c r="E168" s="138" t="s">
        <v>1667</v>
      </c>
      <c r="F168" s="145"/>
      <c r="G168" s="141"/>
      <c r="H168" s="2" t="s">
        <v>1445</v>
      </c>
      <c r="I168" s="2" t="s">
        <v>874</v>
      </c>
      <c r="J168" s="58">
        <v>300000</v>
      </c>
      <c r="K168" s="2" t="s">
        <v>915</v>
      </c>
      <c r="L168" s="11" t="s">
        <v>772</v>
      </c>
      <c r="M168" s="153"/>
      <c r="N168" s="142"/>
    </row>
    <row r="169" spans="2:14" x14ac:dyDescent="0.25">
      <c r="B169" s="156">
        <v>45001</v>
      </c>
      <c r="C169" s="1" t="s">
        <v>1621</v>
      </c>
      <c r="D169" s="1" t="s">
        <v>1673</v>
      </c>
      <c r="E169" s="138" t="s">
        <v>1672</v>
      </c>
      <c r="F169" s="145"/>
      <c r="G169" s="141"/>
      <c r="H169" s="2" t="s">
        <v>1675</v>
      </c>
      <c r="I169" s="2" t="s">
        <v>1674</v>
      </c>
      <c r="J169" s="58">
        <v>607332</v>
      </c>
      <c r="K169" s="2" t="s">
        <v>915</v>
      </c>
      <c r="L169" s="11" t="s">
        <v>772</v>
      </c>
      <c r="M169" s="153"/>
      <c r="N169" s="142"/>
    </row>
    <row r="170" spans="2:14" x14ac:dyDescent="0.25">
      <c r="B170" s="156">
        <v>45001</v>
      </c>
      <c r="C170" s="1" t="s">
        <v>1621</v>
      </c>
      <c r="D170" s="1" t="s">
        <v>1622</v>
      </c>
      <c r="E170" s="138" t="s">
        <v>1676</v>
      </c>
      <c r="F170" s="145"/>
      <c r="G170" s="141"/>
      <c r="H170" s="2" t="s">
        <v>1526</v>
      </c>
      <c r="I170" s="2" t="s">
        <v>587</v>
      </c>
      <c r="J170" s="58">
        <v>300000</v>
      </c>
      <c r="K170" s="2" t="s">
        <v>915</v>
      </c>
      <c r="L170" s="11" t="s">
        <v>772</v>
      </c>
      <c r="M170" s="153"/>
      <c r="N170" s="142"/>
    </row>
    <row r="171" spans="2:14" x14ac:dyDescent="0.25">
      <c r="B171" s="156">
        <v>45001</v>
      </c>
      <c r="C171" s="1" t="s">
        <v>1618</v>
      </c>
      <c r="D171" s="1" t="s">
        <v>1623</v>
      </c>
      <c r="E171" s="138" t="s">
        <v>1678</v>
      </c>
      <c r="F171" s="145"/>
      <c r="G171" s="141"/>
      <c r="H171" s="2" t="s">
        <v>1679</v>
      </c>
      <c r="I171" s="2" t="s">
        <v>1096</v>
      </c>
      <c r="J171" s="58">
        <v>126935</v>
      </c>
      <c r="K171" s="2" t="s">
        <v>915</v>
      </c>
      <c r="L171" s="11" t="s">
        <v>772</v>
      </c>
      <c r="M171" s="153"/>
      <c r="N171" s="142"/>
    </row>
    <row r="172" spans="2:14" x14ac:dyDescent="0.25">
      <c r="B172" s="156">
        <v>45004</v>
      </c>
      <c r="C172" s="1" t="s">
        <v>1621</v>
      </c>
      <c r="D172" s="1" t="s">
        <v>1535</v>
      </c>
      <c r="E172" s="138" t="s">
        <v>1685</v>
      </c>
      <c r="F172" s="145"/>
      <c r="G172" s="141"/>
      <c r="H172" s="2" t="s">
        <v>1686</v>
      </c>
      <c r="I172" s="2" t="s">
        <v>1100</v>
      </c>
      <c r="J172" s="58">
        <v>475000</v>
      </c>
      <c r="K172" s="2" t="s">
        <v>915</v>
      </c>
      <c r="L172" s="11" t="s">
        <v>772</v>
      </c>
      <c r="M172" s="153"/>
      <c r="N172" s="142"/>
    </row>
    <row r="173" spans="2:14" x14ac:dyDescent="0.25">
      <c r="B173" s="156">
        <v>45006</v>
      </c>
      <c r="C173" s="1" t="s">
        <v>1618</v>
      </c>
      <c r="D173" s="1" t="s">
        <v>1623</v>
      </c>
      <c r="E173" s="138" t="s">
        <v>1707</v>
      </c>
      <c r="F173" s="145"/>
      <c r="G173" s="141"/>
      <c r="H173" s="2" t="s">
        <v>1308</v>
      </c>
      <c r="I173" s="2" t="s">
        <v>1708</v>
      </c>
      <c r="J173" s="58">
        <v>50000</v>
      </c>
      <c r="K173" s="2" t="s">
        <v>172</v>
      </c>
      <c r="L173" s="120" t="s">
        <v>772</v>
      </c>
      <c r="M173" s="153" t="s">
        <v>1784</v>
      </c>
      <c r="N173" s="142"/>
    </row>
    <row r="174" spans="2:14" x14ac:dyDescent="0.25">
      <c r="B174" s="156">
        <v>45008</v>
      </c>
      <c r="C174" s="1" t="s">
        <v>1618</v>
      </c>
      <c r="D174" s="1" t="s">
        <v>1623</v>
      </c>
      <c r="E174" s="138" t="s">
        <v>1719</v>
      </c>
      <c r="F174" s="145"/>
      <c r="G174" s="141"/>
      <c r="H174" s="2" t="s">
        <v>1720</v>
      </c>
      <c r="I174" s="2" t="s">
        <v>1593</v>
      </c>
      <c r="J174" s="58">
        <v>385200</v>
      </c>
      <c r="K174" s="2" t="s">
        <v>915</v>
      </c>
      <c r="L174" s="120" t="s">
        <v>772</v>
      </c>
      <c r="M174" s="153"/>
      <c r="N174" s="142"/>
    </row>
    <row r="175" spans="2:14" x14ac:dyDescent="0.25">
      <c r="B175" s="156">
        <v>45012</v>
      </c>
      <c r="C175" s="1" t="s">
        <v>1621</v>
      </c>
      <c r="D175" s="1" t="s">
        <v>1535</v>
      </c>
      <c r="E175" s="138" t="s">
        <v>1745</v>
      </c>
      <c r="F175" s="145"/>
      <c r="G175" s="141"/>
      <c r="H175" s="2" t="s">
        <v>1746</v>
      </c>
      <c r="I175" s="2" t="s">
        <v>781</v>
      </c>
      <c r="J175" s="58">
        <v>190000</v>
      </c>
      <c r="K175" s="2" t="s">
        <v>915</v>
      </c>
      <c r="L175" s="120" t="s">
        <v>772</v>
      </c>
      <c r="M175" s="153"/>
      <c r="N175" s="142"/>
    </row>
    <row r="176" spans="2:14" x14ac:dyDescent="0.25">
      <c r="B176" s="156">
        <v>45020</v>
      </c>
      <c r="C176" s="1" t="s">
        <v>1621</v>
      </c>
      <c r="D176" s="1" t="s">
        <v>1622</v>
      </c>
      <c r="E176" s="138" t="s">
        <v>1781</v>
      </c>
      <c r="F176" s="145"/>
      <c r="G176" s="141"/>
      <c r="H176" s="2" t="s">
        <v>913</v>
      </c>
      <c r="I176" s="2" t="s">
        <v>914</v>
      </c>
      <c r="J176" s="58">
        <v>300000</v>
      </c>
      <c r="K176" s="2" t="s">
        <v>915</v>
      </c>
      <c r="L176" s="120" t="s">
        <v>772</v>
      </c>
      <c r="M176" s="153"/>
      <c r="N176" s="142"/>
    </row>
    <row r="177" spans="2:14" x14ac:dyDescent="0.25">
      <c r="B177" s="156">
        <v>45020</v>
      </c>
      <c r="C177" s="1" t="s">
        <v>1621</v>
      </c>
      <c r="D177" s="1" t="s">
        <v>1673</v>
      </c>
      <c r="E177" s="138" t="s">
        <v>1782</v>
      </c>
      <c r="F177" s="145"/>
      <c r="G177" s="141"/>
      <c r="H177" s="2" t="s">
        <v>1674</v>
      </c>
      <c r="I177" s="2" t="s">
        <v>1675</v>
      </c>
      <c r="J177" s="58">
        <v>90509</v>
      </c>
      <c r="K177" s="2" t="s">
        <v>915</v>
      </c>
      <c r="L177" s="120" t="s">
        <v>772</v>
      </c>
      <c r="M177" s="153"/>
      <c r="N177" s="142"/>
    </row>
    <row r="178" spans="2:14" x14ac:dyDescent="0.25">
      <c r="B178" s="156">
        <v>45020</v>
      </c>
      <c r="C178" s="1" t="s">
        <v>1621</v>
      </c>
      <c r="D178" s="1" t="s">
        <v>1673</v>
      </c>
      <c r="E178" s="150" t="s">
        <v>1783</v>
      </c>
      <c r="F178" s="148"/>
      <c r="G178" s="151"/>
      <c r="H178" s="2" t="s">
        <v>1674</v>
      </c>
      <c r="I178" s="11" t="s">
        <v>1675</v>
      </c>
      <c r="J178" s="60">
        <v>873783</v>
      </c>
      <c r="K178" s="11" t="s">
        <v>915</v>
      </c>
      <c r="L178" s="120" t="s">
        <v>772</v>
      </c>
      <c r="M178" s="153"/>
      <c r="N178" s="153"/>
    </row>
    <row r="179" spans="2:14" x14ac:dyDescent="0.25">
      <c r="B179" s="156">
        <v>45033</v>
      </c>
      <c r="C179" s="1" t="s">
        <v>1621</v>
      </c>
      <c r="D179" s="1" t="s">
        <v>1535</v>
      </c>
      <c r="E179" s="138" t="s">
        <v>1796</v>
      </c>
      <c r="F179" s="145"/>
      <c r="G179" s="141"/>
      <c r="H179" s="2" t="s">
        <v>1686</v>
      </c>
      <c r="I179" s="2" t="s">
        <v>1100</v>
      </c>
      <c r="J179" s="58">
        <v>275000</v>
      </c>
      <c r="K179" s="2" t="s">
        <v>915</v>
      </c>
      <c r="L179" s="11" t="s">
        <v>772</v>
      </c>
      <c r="M179" s="153" t="s">
        <v>1891</v>
      </c>
      <c r="N179" s="142"/>
    </row>
    <row r="180" spans="2:14" x14ac:dyDescent="0.25">
      <c r="B180" s="156">
        <v>45033</v>
      </c>
      <c r="C180" s="1" t="s">
        <v>1621</v>
      </c>
      <c r="D180" s="1" t="s">
        <v>1535</v>
      </c>
      <c r="E180" s="138" t="s">
        <v>1797</v>
      </c>
      <c r="F180" s="145"/>
      <c r="G180" s="141"/>
      <c r="H180" s="2" t="s">
        <v>1503</v>
      </c>
      <c r="I180" s="2" t="s">
        <v>1453</v>
      </c>
      <c r="J180" s="58">
        <v>66360.3</v>
      </c>
      <c r="K180" s="2" t="s">
        <v>915</v>
      </c>
      <c r="L180" s="11" t="s">
        <v>772</v>
      </c>
      <c r="M180" s="153"/>
      <c r="N180" s="142"/>
    </row>
    <row r="181" spans="2:14" x14ac:dyDescent="0.25">
      <c r="B181" s="156">
        <v>45033</v>
      </c>
      <c r="C181" s="1" t="s">
        <v>1621</v>
      </c>
      <c r="D181" s="1" t="s">
        <v>1622</v>
      </c>
      <c r="E181" s="138" t="s">
        <v>1798</v>
      </c>
      <c r="F181" s="145"/>
      <c r="G181" s="141"/>
      <c r="H181" s="2" t="s">
        <v>1349</v>
      </c>
      <c r="I181" s="2" t="s">
        <v>587</v>
      </c>
      <c r="J181" s="58">
        <v>560000</v>
      </c>
      <c r="K181" s="2" t="s">
        <v>915</v>
      </c>
      <c r="L181" s="11" t="s">
        <v>772</v>
      </c>
      <c r="M181" s="153"/>
      <c r="N181" s="142"/>
    </row>
    <row r="182" spans="2:14" x14ac:dyDescent="0.25">
      <c r="B182" s="156">
        <v>45033</v>
      </c>
      <c r="C182" s="1" t="s">
        <v>1621</v>
      </c>
      <c r="D182" s="1" t="s">
        <v>1673</v>
      </c>
      <c r="E182" s="138" t="s">
        <v>1799</v>
      </c>
      <c r="F182" s="145"/>
      <c r="G182" s="141"/>
      <c r="H182" s="2" t="s">
        <v>1674</v>
      </c>
      <c r="I182" s="2" t="s">
        <v>1675</v>
      </c>
      <c r="J182" s="58">
        <v>55134</v>
      </c>
      <c r="K182" s="2" t="s">
        <v>915</v>
      </c>
      <c r="L182" s="11" t="s">
        <v>772</v>
      </c>
      <c r="M182" s="153"/>
      <c r="N182" s="142"/>
    </row>
    <row r="183" spans="2:14" x14ac:dyDescent="0.25">
      <c r="B183" s="156">
        <v>45033</v>
      </c>
      <c r="C183" s="1" t="s">
        <v>1621</v>
      </c>
      <c r="D183" s="1" t="s">
        <v>1673</v>
      </c>
      <c r="E183" s="138" t="s">
        <v>1800</v>
      </c>
      <c r="F183" s="145"/>
      <c r="G183" s="141"/>
      <c r="H183" s="2" t="s">
        <v>1674</v>
      </c>
      <c r="I183" s="2" t="s">
        <v>1675</v>
      </c>
      <c r="J183" s="58">
        <v>887652</v>
      </c>
      <c r="K183" s="2" t="s">
        <v>915</v>
      </c>
      <c r="L183" s="11" t="s">
        <v>772</v>
      </c>
      <c r="M183" s="153"/>
      <c r="N183" s="142"/>
    </row>
    <row r="184" spans="2:14" x14ac:dyDescent="0.25">
      <c r="B184" s="156">
        <v>45040</v>
      </c>
      <c r="C184" s="1" t="s">
        <v>1618</v>
      </c>
      <c r="D184" s="1" t="s">
        <v>1109</v>
      </c>
      <c r="E184" s="138" t="s">
        <v>1861</v>
      </c>
      <c r="F184" s="145"/>
      <c r="G184" s="141"/>
      <c r="H184" s="2" t="s">
        <v>1862</v>
      </c>
      <c r="I184" s="2" t="s">
        <v>894</v>
      </c>
      <c r="J184" s="58">
        <v>1950000</v>
      </c>
      <c r="K184" s="2" t="s">
        <v>915</v>
      </c>
      <c r="L184" s="11" t="s">
        <v>772</v>
      </c>
      <c r="M184" s="153"/>
      <c r="N184" s="142"/>
    </row>
    <row r="185" spans="2:14" x14ac:dyDescent="0.25">
      <c r="B185" s="156">
        <v>45043</v>
      </c>
      <c r="C185" s="1" t="s">
        <v>1621</v>
      </c>
      <c r="D185" s="1" t="s">
        <v>1535</v>
      </c>
      <c r="E185" s="138" t="s">
        <v>1867</v>
      </c>
      <c r="F185" s="145"/>
      <c r="G185" s="141"/>
      <c r="H185" s="2" t="s">
        <v>1584</v>
      </c>
      <c r="I185" s="2" t="s">
        <v>1868</v>
      </c>
      <c r="J185" s="58">
        <v>7200</v>
      </c>
      <c r="K185" s="2" t="s">
        <v>915</v>
      </c>
      <c r="L185" s="11" t="s">
        <v>772</v>
      </c>
      <c r="M185" s="153"/>
      <c r="N185" s="142"/>
    </row>
    <row r="186" spans="2:14" x14ac:dyDescent="0.25">
      <c r="B186" s="156">
        <v>45051</v>
      </c>
      <c r="C186" s="1" t="s">
        <v>1618</v>
      </c>
      <c r="D186" s="1" t="s">
        <v>1535</v>
      </c>
      <c r="E186" s="138" t="s">
        <v>1873</v>
      </c>
      <c r="F186" s="145"/>
      <c r="G186" s="141"/>
      <c r="H186" s="2" t="s">
        <v>1875</v>
      </c>
      <c r="I186" s="2" t="s">
        <v>1007</v>
      </c>
      <c r="J186" s="58">
        <v>21196875</v>
      </c>
      <c r="K186" s="2" t="s">
        <v>915</v>
      </c>
      <c r="L186" s="11" t="s">
        <v>772</v>
      </c>
      <c r="M186" s="153"/>
      <c r="N186" s="142"/>
    </row>
    <row r="187" spans="2:14" x14ac:dyDescent="0.25">
      <c r="B187" s="156">
        <v>45051</v>
      </c>
      <c r="C187" s="1" t="s">
        <v>1621</v>
      </c>
      <c r="D187" s="1" t="s">
        <v>1673</v>
      </c>
      <c r="E187" s="138" t="s">
        <v>1874</v>
      </c>
      <c r="F187" s="145"/>
      <c r="G187" s="141"/>
      <c r="H187" s="2" t="s">
        <v>1674</v>
      </c>
      <c r="I187" s="2" t="s">
        <v>1675</v>
      </c>
      <c r="J187" s="58">
        <v>65528</v>
      </c>
      <c r="K187" s="2" t="s">
        <v>915</v>
      </c>
      <c r="L187" s="11" t="s">
        <v>772</v>
      </c>
      <c r="M187" s="153"/>
      <c r="N187" s="142"/>
    </row>
    <row r="188" spans="2:14" x14ac:dyDescent="0.25">
      <c r="B188" s="156">
        <v>45055</v>
      </c>
      <c r="C188" s="1" t="s">
        <v>1618</v>
      </c>
      <c r="D188" s="1" t="s">
        <v>1623</v>
      </c>
      <c r="E188" s="138" t="s">
        <v>1878</v>
      </c>
      <c r="F188" s="145"/>
      <c r="G188" s="141"/>
      <c r="H188" s="2" t="s">
        <v>1720</v>
      </c>
      <c r="I188" s="2" t="s">
        <v>1593</v>
      </c>
      <c r="J188" s="58">
        <v>89700</v>
      </c>
      <c r="K188" s="2" t="s">
        <v>915</v>
      </c>
      <c r="L188" s="11" t="s">
        <v>772</v>
      </c>
      <c r="M188" s="153"/>
      <c r="N188" s="142"/>
    </row>
    <row r="189" spans="2:14" x14ac:dyDescent="0.25">
      <c r="B189" s="156">
        <v>45055</v>
      </c>
      <c r="C189" s="1" t="s">
        <v>1621</v>
      </c>
      <c r="D189" s="1" t="s">
        <v>1405</v>
      </c>
      <c r="E189" s="138" t="s">
        <v>1879</v>
      </c>
      <c r="F189" s="145"/>
      <c r="G189" s="141"/>
      <c r="H189" s="2" t="s">
        <v>1880</v>
      </c>
      <c r="I189" s="2" t="s">
        <v>1045</v>
      </c>
      <c r="J189" s="58">
        <v>550000</v>
      </c>
      <c r="K189" s="2" t="s">
        <v>915</v>
      </c>
      <c r="L189" s="11" t="s">
        <v>772</v>
      </c>
      <c r="M189" s="153"/>
      <c r="N189" s="142"/>
    </row>
    <row r="190" spans="2:14" x14ac:dyDescent="0.25">
      <c r="B190" s="156">
        <v>45055</v>
      </c>
      <c r="C190" s="1" t="s">
        <v>1621</v>
      </c>
      <c r="D190" s="1" t="s">
        <v>1622</v>
      </c>
      <c r="E190" s="138" t="s">
        <v>1881</v>
      </c>
      <c r="F190" s="145"/>
      <c r="G190" s="141"/>
      <c r="H190" s="2" t="s">
        <v>1882</v>
      </c>
      <c r="I190" s="2" t="s">
        <v>914</v>
      </c>
      <c r="J190" s="58">
        <v>300000</v>
      </c>
      <c r="K190" s="2" t="s">
        <v>915</v>
      </c>
      <c r="L190" s="11" t="s">
        <v>772</v>
      </c>
      <c r="M190" s="153"/>
      <c r="N190" s="142"/>
    </row>
    <row r="191" spans="2:14" x14ac:dyDescent="0.25">
      <c r="B191" s="156">
        <v>45057</v>
      </c>
      <c r="C191" s="1" t="s">
        <v>1618</v>
      </c>
      <c r="D191" s="1" t="s">
        <v>1619</v>
      </c>
      <c r="E191" s="138" t="s">
        <v>1885</v>
      </c>
      <c r="F191" s="145"/>
      <c r="G191" s="141"/>
      <c r="H191" s="2" t="s">
        <v>1884</v>
      </c>
      <c r="I191" s="2" t="s">
        <v>1883</v>
      </c>
      <c r="J191" s="58">
        <v>61300</v>
      </c>
      <c r="K191" s="2" t="s">
        <v>915</v>
      </c>
      <c r="L191" s="11" t="s">
        <v>772</v>
      </c>
      <c r="M191" s="153"/>
      <c r="N191" s="142"/>
    </row>
    <row r="192" spans="2:14" x14ac:dyDescent="0.25">
      <c r="B192" s="156">
        <v>45063</v>
      </c>
      <c r="C192" s="1" t="s">
        <v>1621</v>
      </c>
      <c r="D192" s="1" t="s">
        <v>1535</v>
      </c>
      <c r="E192" s="138" t="s">
        <v>1889</v>
      </c>
      <c r="F192" s="145"/>
      <c r="G192" s="141"/>
      <c r="H192" s="2" t="s">
        <v>1890</v>
      </c>
      <c r="I192" s="2" t="s">
        <v>1100</v>
      </c>
      <c r="J192" s="58">
        <v>275000</v>
      </c>
      <c r="K192" s="2" t="s">
        <v>915</v>
      </c>
      <c r="L192" s="11" t="s">
        <v>772</v>
      </c>
      <c r="M192" s="153"/>
      <c r="N192" s="142"/>
    </row>
    <row r="193" spans="2:14" x14ac:dyDescent="0.25">
      <c r="B193" s="156">
        <v>45063</v>
      </c>
      <c r="C193" s="1" t="s">
        <v>1621</v>
      </c>
      <c r="D193" s="1" t="s">
        <v>1673</v>
      </c>
      <c r="E193" s="138" t="s">
        <v>1895</v>
      </c>
      <c r="F193" s="145"/>
      <c r="G193" s="141"/>
      <c r="H193" s="2" t="s">
        <v>1894</v>
      </c>
      <c r="I193" s="2" t="s">
        <v>1675</v>
      </c>
      <c r="J193" s="58">
        <v>34463</v>
      </c>
      <c r="K193" s="2" t="s">
        <v>915</v>
      </c>
      <c r="L193" s="11" t="s">
        <v>772</v>
      </c>
      <c r="M193" s="153"/>
      <c r="N193" s="142"/>
    </row>
    <row r="194" spans="2:14" x14ac:dyDescent="0.25">
      <c r="B194" s="156">
        <v>45063</v>
      </c>
      <c r="C194" s="1" t="s">
        <v>1621</v>
      </c>
      <c r="D194" s="1" t="s">
        <v>1535</v>
      </c>
      <c r="E194" s="138" t="s">
        <v>1897</v>
      </c>
      <c r="F194" s="145"/>
      <c r="G194" s="141"/>
      <c r="H194" s="2" t="s">
        <v>1896</v>
      </c>
      <c r="I194" s="2" t="s">
        <v>1898</v>
      </c>
      <c r="J194" s="58">
        <v>72346</v>
      </c>
      <c r="K194" s="2" t="s">
        <v>915</v>
      </c>
      <c r="L194" s="11" t="s">
        <v>772</v>
      </c>
      <c r="M194" s="153"/>
      <c r="N194" s="142"/>
    </row>
    <row r="195" spans="2:14" x14ac:dyDescent="0.25">
      <c r="B195" s="156">
        <v>45063</v>
      </c>
      <c r="C195" s="1" t="s">
        <v>1621</v>
      </c>
      <c r="D195" s="1" t="s">
        <v>1535</v>
      </c>
      <c r="E195" s="138" t="s">
        <v>1899</v>
      </c>
      <c r="F195" s="145"/>
      <c r="G195" s="141"/>
      <c r="H195" s="2" t="s">
        <v>1453</v>
      </c>
      <c r="I195" s="2" t="s">
        <v>1453</v>
      </c>
      <c r="J195" s="58">
        <v>69017</v>
      </c>
      <c r="K195" s="2" t="s">
        <v>915</v>
      </c>
      <c r="L195" s="11" t="s">
        <v>772</v>
      </c>
      <c r="M195" s="153"/>
      <c r="N195" s="142"/>
    </row>
    <row r="196" spans="2:14" x14ac:dyDescent="0.25">
      <c r="B196" s="156">
        <v>45064</v>
      </c>
      <c r="C196" s="1" t="s">
        <v>1621</v>
      </c>
      <c r="D196" s="1" t="s">
        <v>1622</v>
      </c>
      <c r="E196" s="138" t="s">
        <v>1900</v>
      </c>
      <c r="F196" s="145"/>
      <c r="G196" s="141"/>
      <c r="H196" s="2" t="s">
        <v>1349</v>
      </c>
      <c r="I196" s="2" t="s">
        <v>587</v>
      </c>
      <c r="J196" s="58">
        <v>380800</v>
      </c>
      <c r="K196" s="2" t="s">
        <v>915</v>
      </c>
      <c r="L196" s="11" t="s">
        <v>772</v>
      </c>
      <c r="M196" s="153"/>
      <c r="N196" s="142"/>
    </row>
    <row r="197" spans="2:14" x14ac:dyDescent="0.25">
      <c r="B197" s="156">
        <v>45064</v>
      </c>
      <c r="C197" s="1" t="s">
        <v>1621</v>
      </c>
      <c r="D197" s="1" t="s">
        <v>1535</v>
      </c>
      <c r="E197" s="138" t="s">
        <v>1904</v>
      </c>
      <c r="F197" s="145"/>
      <c r="G197" s="141"/>
      <c r="H197" s="2" t="s">
        <v>1905</v>
      </c>
      <c r="I197" s="2" t="s">
        <v>870</v>
      </c>
      <c r="J197" s="58">
        <v>114000</v>
      </c>
      <c r="K197" s="2" t="s">
        <v>915</v>
      </c>
      <c r="L197" s="11" t="s">
        <v>772</v>
      </c>
      <c r="M197" s="153" t="s">
        <v>2072</v>
      </c>
      <c r="N197" s="142"/>
    </row>
    <row r="198" spans="2:14" x14ac:dyDescent="0.25">
      <c r="B198" s="156">
        <v>45064</v>
      </c>
      <c r="C198" s="1" t="s">
        <v>1618</v>
      </c>
      <c r="D198" s="1" t="s">
        <v>1623</v>
      </c>
      <c r="E198" s="138" t="s">
        <v>1912</v>
      </c>
      <c r="F198" s="145"/>
      <c r="G198" s="141"/>
      <c r="H198" s="2" t="s">
        <v>995</v>
      </c>
      <c r="I198" s="2" t="s">
        <v>935</v>
      </c>
      <c r="J198" s="58">
        <v>65000</v>
      </c>
      <c r="K198" s="2" t="s">
        <v>915</v>
      </c>
      <c r="L198" s="11" t="s">
        <v>772</v>
      </c>
      <c r="M198" s="153"/>
      <c r="N198" s="142"/>
    </row>
    <row r="199" spans="2:14" x14ac:dyDescent="0.25">
      <c r="B199" s="156">
        <v>45066</v>
      </c>
      <c r="C199" s="1" t="s">
        <v>1621</v>
      </c>
      <c r="D199" s="1" t="s">
        <v>1535</v>
      </c>
      <c r="E199" s="138" t="s">
        <v>1913</v>
      </c>
      <c r="F199" s="145"/>
      <c r="G199" s="141"/>
      <c r="H199" s="2" t="s">
        <v>1896</v>
      </c>
      <c r="I199" s="2" t="s">
        <v>1898</v>
      </c>
      <c r="J199" s="58">
        <v>72346</v>
      </c>
      <c r="K199" s="2" t="s">
        <v>915</v>
      </c>
      <c r="L199" s="11" t="s">
        <v>772</v>
      </c>
      <c r="M199" s="153"/>
      <c r="N199" s="142"/>
    </row>
    <row r="200" spans="2:14" x14ac:dyDescent="0.25">
      <c r="B200" s="156">
        <v>45071</v>
      </c>
      <c r="C200" s="1" t="s">
        <v>1618</v>
      </c>
      <c r="D200" s="1" t="s">
        <v>1623</v>
      </c>
      <c r="E200" s="150" t="s">
        <v>1920</v>
      </c>
      <c r="F200" s="148"/>
      <c r="G200" s="151"/>
      <c r="H200" s="11" t="s">
        <v>995</v>
      </c>
      <c r="I200" s="11" t="s">
        <v>935</v>
      </c>
      <c r="J200" s="60">
        <v>65000</v>
      </c>
      <c r="K200" s="11" t="s">
        <v>915</v>
      </c>
      <c r="L200" s="11" t="s">
        <v>772</v>
      </c>
      <c r="M200" s="153"/>
      <c r="N200" s="153"/>
    </row>
    <row r="201" spans="2:14" x14ac:dyDescent="0.25">
      <c r="B201" s="156">
        <v>45075</v>
      </c>
      <c r="C201" s="1" t="s">
        <v>1621</v>
      </c>
      <c r="D201" s="1" t="s">
        <v>1622</v>
      </c>
      <c r="E201" s="150" t="s">
        <v>1921</v>
      </c>
      <c r="F201" s="148"/>
      <c r="G201" s="151"/>
      <c r="H201" s="11" t="s">
        <v>1349</v>
      </c>
      <c r="I201" s="11" t="s">
        <v>587</v>
      </c>
      <c r="J201" s="60">
        <v>400000</v>
      </c>
      <c r="K201" s="11" t="s">
        <v>915</v>
      </c>
      <c r="L201" s="11" t="s">
        <v>772</v>
      </c>
      <c r="M201" s="153"/>
      <c r="N201" s="153"/>
    </row>
    <row r="202" spans="2:14" x14ac:dyDescent="0.25">
      <c r="B202" s="156">
        <v>45078</v>
      </c>
      <c r="C202" s="1" t="s">
        <v>1621</v>
      </c>
      <c r="D202" s="1" t="s">
        <v>1622</v>
      </c>
      <c r="E202" s="150" t="s">
        <v>1926</v>
      </c>
      <c r="F202" s="148"/>
      <c r="G202" s="151"/>
      <c r="H202" s="11" t="s">
        <v>913</v>
      </c>
      <c r="I202" s="11" t="s">
        <v>914</v>
      </c>
      <c r="J202" s="60">
        <v>300000</v>
      </c>
      <c r="K202" s="11" t="s">
        <v>915</v>
      </c>
      <c r="L202" s="11" t="s">
        <v>772</v>
      </c>
      <c r="M202" s="153"/>
      <c r="N202" s="153"/>
    </row>
    <row r="203" spans="2:14" x14ac:dyDescent="0.25">
      <c r="B203" s="156">
        <v>45078</v>
      </c>
      <c r="C203" s="1" t="s">
        <v>1618</v>
      </c>
      <c r="D203" s="1" t="s">
        <v>1109</v>
      </c>
      <c r="E203" s="150" t="s">
        <v>1927</v>
      </c>
      <c r="F203" s="148"/>
      <c r="G203" s="151"/>
      <c r="H203" s="11" t="s">
        <v>1092</v>
      </c>
      <c r="I203" s="11" t="s">
        <v>1065</v>
      </c>
      <c r="J203" s="60">
        <v>60000</v>
      </c>
      <c r="K203" s="11" t="s">
        <v>915</v>
      </c>
      <c r="L203" s="11" t="s">
        <v>772</v>
      </c>
      <c r="M203" s="153"/>
      <c r="N203" s="153"/>
    </row>
    <row r="204" spans="2:14" x14ac:dyDescent="0.25">
      <c r="B204" s="156">
        <v>45078</v>
      </c>
      <c r="C204" s="1" t="s">
        <v>1618</v>
      </c>
      <c r="D204" s="1" t="s">
        <v>1673</v>
      </c>
      <c r="E204" s="150" t="s">
        <v>1932</v>
      </c>
      <c r="F204" s="148"/>
      <c r="G204" s="151"/>
      <c r="H204" s="11" t="s">
        <v>1894</v>
      </c>
      <c r="I204" s="11" t="s">
        <v>1675</v>
      </c>
      <c r="J204" s="60">
        <v>13789</v>
      </c>
      <c r="K204" s="11" t="s">
        <v>915</v>
      </c>
      <c r="L204" s="11" t="s">
        <v>772</v>
      </c>
      <c r="M204" s="153"/>
      <c r="N204" s="153"/>
    </row>
    <row r="205" spans="2:14" x14ac:dyDescent="0.25">
      <c r="B205" s="156">
        <v>45082</v>
      </c>
      <c r="C205" s="1" t="s">
        <v>1618</v>
      </c>
      <c r="D205" s="1" t="s">
        <v>1109</v>
      </c>
      <c r="E205" s="150" t="s">
        <v>1986</v>
      </c>
      <c r="F205" s="148"/>
      <c r="G205" s="151"/>
      <c r="H205" s="11" t="s">
        <v>1987</v>
      </c>
      <c r="I205" s="11" t="s">
        <v>1988</v>
      </c>
      <c r="J205" s="60">
        <v>832000</v>
      </c>
      <c r="K205" s="11" t="s">
        <v>915</v>
      </c>
      <c r="L205" s="11" t="s">
        <v>772</v>
      </c>
      <c r="M205" s="153"/>
      <c r="N205" s="153"/>
    </row>
    <row r="206" spans="2:14" x14ac:dyDescent="0.25">
      <c r="B206" s="156">
        <v>45082</v>
      </c>
      <c r="C206" s="1" t="s">
        <v>1621</v>
      </c>
      <c r="D206" s="1" t="s">
        <v>1535</v>
      </c>
      <c r="E206" s="150" t="s">
        <v>1989</v>
      </c>
      <c r="F206" s="148"/>
      <c r="G206" s="151"/>
      <c r="H206" s="11" t="s">
        <v>1990</v>
      </c>
      <c r="I206" s="11" t="s">
        <v>1991</v>
      </c>
      <c r="J206" s="60">
        <v>125800</v>
      </c>
      <c r="K206" s="11" t="s">
        <v>915</v>
      </c>
      <c r="L206" s="11" t="s">
        <v>772</v>
      </c>
      <c r="M206" s="153" t="s">
        <v>2072</v>
      </c>
      <c r="N206" s="153"/>
    </row>
    <row r="207" spans="2:14" x14ac:dyDescent="0.25">
      <c r="B207" s="156">
        <v>45093</v>
      </c>
      <c r="C207" s="1" t="s">
        <v>1618</v>
      </c>
      <c r="D207" s="1" t="s">
        <v>1619</v>
      </c>
      <c r="E207" s="150" t="s">
        <v>2054</v>
      </c>
      <c r="F207" s="148"/>
      <c r="G207" s="151"/>
      <c r="H207" s="11" t="s">
        <v>2053</v>
      </c>
      <c r="I207" s="11" t="s">
        <v>1045</v>
      </c>
      <c r="J207" s="60">
        <v>200000</v>
      </c>
      <c r="K207" s="11" t="s">
        <v>771</v>
      </c>
      <c r="L207" s="11"/>
      <c r="M207" s="153"/>
      <c r="N207" s="153"/>
    </row>
    <row r="208" spans="2:14" x14ac:dyDescent="0.25">
      <c r="B208" s="156">
        <v>45098</v>
      </c>
      <c r="C208" s="1" t="s">
        <v>1618</v>
      </c>
      <c r="D208" s="1" t="s">
        <v>1619</v>
      </c>
      <c r="E208" s="150" t="s">
        <v>2062</v>
      </c>
      <c r="F208" s="148"/>
      <c r="G208" s="151"/>
      <c r="H208" s="11" t="s">
        <v>2061</v>
      </c>
      <c r="I208" s="11" t="s">
        <v>2060</v>
      </c>
      <c r="J208" s="60">
        <v>46098</v>
      </c>
      <c r="K208" s="11" t="s">
        <v>771</v>
      </c>
      <c r="L208" s="11"/>
      <c r="M208" s="153"/>
      <c r="N208" s="153"/>
    </row>
    <row r="209" spans="2:14" x14ac:dyDescent="0.25">
      <c r="B209" s="156">
        <v>45107</v>
      </c>
      <c r="C209" s="1" t="s">
        <v>1618</v>
      </c>
      <c r="D209" s="1" t="s">
        <v>1619</v>
      </c>
      <c r="E209" s="150" t="s">
        <v>2071</v>
      </c>
      <c r="F209" s="148"/>
      <c r="G209" s="151"/>
      <c r="H209" s="11" t="s">
        <v>2070</v>
      </c>
      <c r="I209" s="11" t="s">
        <v>2074</v>
      </c>
      <c r="J209" s="60">
        <v>25150</v>
      </c>
      <c r="K209" s="11" t="s">
        <v>771</v>
      </c>
      <c r="L209" s="11"/>
      <c r="M209" s="153"/>
      <c r="N209" s="153"/>
    </row>
    <row r="210" spans="2:14" x14ac:dyDescent="0.25">
      <c r="B210" s="156">
        <v>45113</v>
      </c>
      <c r="C210" s="1" t="s">
        <v>1621</v>
      </c>
      <c r="D210" s="1" t="s">
        <v>1622</v>
      </c>
      <c r="E210" s="150" t="s">
        <v>2073</v>
      </c>
      <c r="F210" s="148"/>
      <c r="G210" s="151"/>
      <c r="H210" s="11" t="s">
        <v>1882</v>
      </c>
      <c r="I210" s="11" t="s">
        <v>914</v>
      </c>
      <c r="J210" s="60">
        <v>200000</v>
      </c>
      <c r="K210" s="11" t="s">
        <v>915</v>
      </c>
      <c r="L210" s="11" t="s">
        <v>772</v>
      </c>
      <c r="M210" s="153"/>
      <c r="N210" s="153"/>
    </row>
    <row r="211" spans="2:14" x14ac:dyDescent="0.25">
      <c r="B211" s="156">
        <v>45142</v>
      </c>
      <c r="C211" s="1" t="s">
        <v>1621</v>
      </c>
      <c r="D211" s="1" t="s">
        <v>1622</v>
      </c>
      <c r="E211" s="150" t="s">
        <v>2085</v>
      </c>
      <c r="F211" s="148"/>
      <c r="G211" s="151"/>
      <c r="H211" s="11" t="s">
        <v>2084</v>
      </c>
      <c r="I211" s="11" t="s">
        <v>914</v>
      </c>
      <c r="J211" s="60">
        <v>600000</v>
      </c>
      <c r="K211" s="11" t="s">
        <v>771</v>
      </c>
      <c r="L211" s="11"/>
      <c r="M211" s="153" t="s">
        <v>2088</v>
      </c>
      <c r="N211" s="153"/>
    </row>
    <row r="212" spans="2:14" x14ac:dyDescent="0.25">
      <c r="B212" s="156">
        <v>45173</v>
      </c>
      <c r="C212" s="1" t="s">
        <v>1621</v>
      </c>
      <c r="D212" s="1" t="s">
        <v>1535</v>
      </c>
      <c r="E212" s="150" t="s">
        <v>2086</v>
      </c>
      <c r="F212" s="148"/>
      <c r="G212" s="151"/>
      <c r="H212" s="11" t="s">
        <v>2087</v>
      </c>
      <c r="I212" s="11" t="s">
        <v>1007</v>
      </c>
      <c r="J212" s="60">
        <v>404000</v>
      </c>
      <c r="K212" s="11" t="s">
        <v>771</v>
      </c>
      <c r="L212" s="11"/>
      <c r="M212" s="153"/>
      <c r="N212" s="153"/>
    </row>
  </sheetData>
  <phoneticPr fontId="4" type="noConversion"/>
  <conditionalFormatting sqref="F29">
    <cfRule type="endsWith" dxfId="44" priority="54" operator="endsWith" text="'2022'">
      <formula>RIGHT(F29,LEN("'2022'"))="'2022'"</formula>
    </cfRule>
    <cfRule type="cellIs" dxfId="43" priority="55" operator="equal">
      <formula>"Pendiente"</formula>
    </cfRule>
    <cfRule type="cellIs" dxfId="42" priority="56" operator="equal">
      <formula>"NA"</formula>
    </cfRule>
  </conditionalFormatting>
  <conditionalFormatting sqref="G1:G17 G26 G28:G30 G32:G33 G36:G37 G199:G1048576">
    <cfRule type="cellIs" dxfId="41" priority="61" operator="equal">
      <formula>"Pendiente"</formula>
    </cfRule>
    <cfRule type="cellIs" dxfId="40" priority="62" operator="equal">
      <formula>"NA"</formula>
    </cfRule>
  </conditionalFormatting>
  <conditionalFormatting sqref="G1:G17 G26:G30 G32:G33 G36:G37 G199:G1048576">
    <cfRule type="endsWith" dxfId="39" priority="60" operator="endsWith" text="'2022'">
      <formula>RIGHT(G1,LEN("'2022'"))="'2022'"</formula>
    </cfRule>
  </conditionalFormatting>
  <conditionalFormatting sqref="G1:G37 L1:M71 L5:L135 M126:M135 L136:M151 L152 L153:M196 M197:M199 G199:G1048576 L200:M1048576">
    <cfRule type="cellIs" dxfId="38" priority="50" operator="equal">
      <formula>"?"</formula>
    </cfRule>
  </conditionalFormatting>
  <conditionalFormatting sqref="G39:G185 L72:M125">
    <cfRule type="cellIs" dxfId="37" priority="28" operator="equal">
      <formula>"?"</formula>
    </cfRule>
  </conditionalFormatting>
  <conditionalFormatting sqref="G39:G185">
    <cfRule type="endsWith" dxfId="36" priority="29" operator="endsWith" text="'2022'">
      <formula>RIGHT(G39,LEN("'2022'"))="'2022'"</formula>
    </cfRule>
    <cfRule type="cellIs" dxfId="35" priority="30" operator="equal">
      <formula>"Pendiente"</formula>
    </cfRule>
    <cfRule type="cellIs" dxfId="34" priority="31" operator="equal">
      <formula>"NA"</formula>
    </cfRule>
  </conditionalFormatting>
  <conditionalFormatting sqref="G187:G198 L197:L199">
    <cfRule type="cellIs" dxfId="33" priority="1" operator="equal">
      <formula>"?"</formula>
    </cfRule>
  </conditionalFormatting>
  <conditionalFormatting sqref="G187:G198">
    <cfRule type="endsWith" dxfId="32" priority="2" operator="endsWith" text="'2022'">
      <formula>RIGHT(G187,LEN("'2022'"))="'2022'"</formula>
    </cfRule>
    <cfRule type="cellIs" dxfId="31" priority="3" operator="equal">
      <formula>"Pendiente"</formula>
    </cfRule>
    <cfRule type="cellIs" dxfId="30" priority="4" operator="equal">
      <formula>"NA"</formula>
    </cfRule>
  </conditionalFormatting>
  <conditionalFormatting sqref="L5:L135">
    <cfRule type="cellIs" dxfId="29" priority="21" operator="equal">
      <formula>"Pendiente"</formula>
    </cfRule>
    <cfRule type="cellIs" dxfId="28" priority="22" operator="equal">
      <formula>"No hay factura"</formula>
    </cfRule>
    <cfRule type="cellIs" dxfId="27" priority="23" operator="equal">
      <formula>"Guardada"</formula>
    </cfRule>
  </conditionalFormatting>
  <conditionalFormatting sqref="L197:L199">
    <cfRule type="cellIs" dxfId="26" priority="5" operator="equal">
      <formula>"Pendiente"</formula>
    </cfRule>
    <cfRule type="cellIs" dxfId="25" priority="6" operator="equal">
      <formula>"Guardada"</formula>
    </cfRule>
  </conditionalFormatting>
  <conditionalFormatting sqref="L1:M3 L4:N4 L153:M196 M197:M199 L200:M1048576">
    <cfRule type="cellIs" dxfId="24" priority="67" operator="equal">
      <formula>"Pendiente"</formula>
    </cfRule>
    <cfRule type="cellIs" dxfId="23" priority="68" operator="equal">
      <formula>"Guardada"</formula>
    </cfRule>
  </conditionalFormatting>
  <conditionalFormatting sqref="L5:M17">
    <cfRule type="cellIs" dxfId="22" priority="63" operator="equal">
      <formula>"No hay factura"</formula>
    </cfRule>
  </conditionalFormatting>
  <conditionalFormatting sqref="L8:M125">
    <cfRule type="cellIs" dxfId="21" priority="25" operator="equal">
      <formula>"Pendiente"</formula>
    </cfRule>
    <cfRule type="cellIs" dxfId="20" priority="27" operator="equal">
      <formula>"Guardada"</formula>
    </cfRule>
  </conditionalFormatting>
  <conditionalFormatting sqref="L26:M26">
    <cfRule type="cellIs" dxfId="19" priority="58" operator="equal">
      <formula>"No hay factura"</formula>
    </cfRule>
  </conditionalFormatting>
  <conditionalFormatting sqref="L29:M38">
    <cfRule type="cellIs" dxfId="18" priority="52" operator="equal">
      <formula>"No hay factura"</formula>
    </cfRule>
  </conditionalFormatting>
  <conditionalFormatting sqref="L47:M125">
    <cfRule type="cellIs" dxfId="17" priority="26" operator="equal">
      <formula>"No hay factura"</formula>
    </cfRule>
  </conditionalFormatting>
  <conditionalFormatting sqref="M8:M10">
    <cfRule type="cellIs" dxfId="16" priority="20" operator="equal">
      <formula>"No hay factura"</formula>
    </cfRule>
  </conditionalFormatting>
  <conditionalFormatting sqref="M12">
    <cfRule type="cellIs" dxfId="15" priority="19" operator="equal">
      <formula>"No hay factura"</formula>
    </cfRule>
  </conditionalFormatting>
  <conditionalFormatting sqref="M42">
    <cfRule type="cellIs" dxfId="14" priority="16" operator="equal">
      <formula>"Pendiente"</formula>
    </cfRule>
    <cfRule type="cellIs" dxfId="13" priority="17" operator="equal">
      <formula>"No hay factura"</formula>
    </cfRule>
    <cfRule type="cellIs" dxfId="12" priority="18" operator="equal">
      <formula>"Guardada"</formula>
    </cfRule>
  </conditionalFormatting>
  <conditionalFormatting sqref="M126:M135 L136:M136 M137:M140 L137:L172">
    <cfRule type="cellIs" dxfId="11" priority="65" operator="equal">
      <formula>"No hay factura"</formula>
    </cfRule>
  </conditionalFormatting>
  <conditionalFormatting sqref="M126:M135 L136:M151 M137:M140 L137:L172">
    <cfRule type="cellIs" dxfId="10" priority="64" operator="equal">
      <formula>"Pendiente"</formula>
    </cfRule>
    <cfRule type="cellIs" dxfId="9" priority="66" operator="equal">
      <formula>"Guardada"</formula>
    </cfRule>
  </conditionalFormatting>
  <pageMargins left="0.25" right="0.25" top="0.75" bottom="0.75" header="0.3" footer="0.3"/>
  <pageSetup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7245-B43D-432A-A735-D785A520A830}">
  <sheetPr codeName="Hoja3"/>
  <dimension ref="A1:O107"/>
  <sheetViews>
    <sheetView zoomScale="90" zoomScaleNormal="100" workbookViewId="0">
      <selection activeCell="E32" sqref="E32"/>
    </sheetView>
  </sheetViews>
  <sheetFormatPr baseColWidth="10" defaultColWidth="9.140625" defaultRowHeight="15" x14ac:dyDescent="0.25"/>
  <cols>
    <col min="1" max="1" width="9.140625" style="1"/>
    <col min="2" max="2" width="48" style="1" bestFit="1" customWidth="1"/>
    <col min="3" max="3" width="45.7109375" style="1" bestFit="1" customWidth="1"/>
    <col min="4" max="4" width="16.5703125" style="1" customWidth="1"/>
    <col min="5" max="5" width="24.42578125" style="64" bestFit="1" customWidth="1"/>
    <col min="6" max="6" width="25.5703125" style="64" customWidth="1"/>
    <col min="7" max="7" width="30.28515625" style="1" bestFit="1" customWidth="1"/>
    <col min="8" max="8" width="18.7109375" style="100" bestFit="1" customWidth="1"/>
    <col min="9" max="9" width="26" style="107" bestFit="1" customWidth="1"/>
    <col min="10" max="10" width="15.7109375" style="1" customWidth="1"/>
    <col min="11" max="11" width="27" style="1" bestFit="1" customWidth="1"/>
    <col min="12" max="12" width="32" style="1" bestFit="1" customWidth="1"/>
    <col min="13" max="13" width="21" style="1" customWidth="1"/>
    <col min="14" max="14" width="17.85546875" style="1" customWidth="1"/>
    <col min="15" max="15" width="17.7109375" style="1" customWidth="1"/>
    <col min="16" max="16384" width="9.140625" style="1"/>
  </cols>
  <sheetData>
    <row r="1" spans="2:15" x14ac:dyDescent="0.25">
      <c r="G1"/>
      <c r="H1" s="101"/>
      <c r="I1" s="101"/>
    </row>
    <row r="2" spans="2:15" ht="14.25" customHeight="1" x14ac:dyDescent="0.25">
      <c r="B2" s="200" t="s">
        <v>1119</v>
      </c>
      <c r="C2" s="201"/>
      <c r="D2" s="201"/>
      <c r="E2" s="201"/>
      <c r="F2" s="201"/>
      <c r="G2" s="202"/>
      <c r="H2"/>
      <c r="I2" s="124" t="s">
        <v>1534</v>
      </c>
      <c r="J2"/>
      <c r="K2" s="113" t="s">
        <v>1279</v>
      </c>
      <c r="L2" s="114" t="s">
        <v>1108</v>
      </c>
      <c r="M2" s="78" t="s">
        <v>1607</v>
      </c>
      <c r="N2" s="114" t="s">
        <v>1608</v>
      </c>
      <c r="O2" s="115" t="s">
        <v>1609</v>
      </c>
    </row>
    <row r="3" spans="2:15" x14ac:dyDescent="0.25">
      <c r="B3" s="54" t="s">
        <v>1109</v>
      </c>
      <c r="C3" s="55" t="s">
        <v>1120</v>
      </c>
      <c r="D3" s="56" t="s">
        <v>1121</v>
      </c>
      <c r="E3" s="57" t="s">
        <v>1122</v>
      </c>
      <c r="F3" s="55" t="s">
        <v>1501</v>
      </c>
      <c r="G3" s="75" t="s">
        <v>1502</v>
      </c>
      <c r="H3"/>
      <c r="I3" s="109">
        <f ca="1">TODAY()</f>
        <v>45190</v>
      </c>
      <c r="J3"/>
      <c r="K3" s="111" t="s">
        <v>1536</v>
      </c>
      <c r="L3" s="2">
        <v>2</v>
      </c>
      <c r="M3" s="2" t="s">
        <v>1606</v>
      </c>
      <c r="N3" s="2" t="s">
        <v>1611</v>
      </c>
      <c r="O3" s="127" t="s">
        <v>1612</v>
      </c>
    </row>
    <row r="4" spans="2:15" x14ac:dyDescent="0.25">
      <c r="B4" s="35" t="s">
        <v>1110</v>
      </c>
      <c r="C4" s="98">
        <v>0</v>
      </c>
      <c r="D4" s="58">
        <v>80</v>
      </c>
      <c r="E4" s="59">
        <f>Table8[[#This Row],[Valor unitario]]*Table8[[#This Row],[g]]</f>
        <v>0</v>
      </c>
      <c r="F4" s="99"/>
      <c r="G4" s="107" t="str">
        <f>IF(Table8[[#This Row],[g]]=0, "Agotado", $I$3-Table8[[#This Row],[Fecha de tueste]])</f>
        <v>Agotado</v>
      </c>
      <c r="H4" s="1"/>
      <c r="I4" s="2">
        <f ca="1">I3-DATE(YEAR(I3),1,0)</f>
        <v>264</v>
      </c>
      <c r="J4"/>
      <c r="K4" s="111" t="s">
        <v>1536</v>
      </c>
      <c r="L4" s="2">
        <v>3</v>
      </c>
      <c r="M4" s="2" t="s">
        <v>1606</v>
      </c>
      <c r="N4" s="128" t="s">
        <v>1613</v>
      </c>
      <c r="O4" s="125" t="s">
        <v>1612</v>
      </c>
    </row>
    <row r="5" spans="2:15" x14ac:dyDescent="0.25">
      <c r="B5" s="35" t="s">
        <v>1530</v>
      </c>
      <c r="C5" s="22">
        <f>13000-1000</f>
        <v>12000</v>
      </c>
      <c r="D5" s="58">
        <v>80</v>
      </c>
      <c r="E5" s="59">
        <f>1000*Table8[[#This Row],[Valor unitario]]*Table8[[#This Row],[g]]</f>
        <v>960000000</v>
      </c>
      <c r="F5" s="121">
        <v>44988</v>
      </c>
      <c r="G5" s="107">
        <f ca="1">IF(Table8[[#This Row],[g]]=0, "Agotado", $I$3-Table8[[#This Row],[Fecha de tueste]])</f>
        <v>202</v>
      </c>
      <c r="H5" s="1"/>
      <c r="I5"/>
      <c r="J5"/>
      <c r="K5" s="111" t="s">
        <v>1536</v>
      </c>
      <c r="L5" s="2">
        <v>4</v>
      </c>
      <c r="M5" s="128" t="s">
        <v>1614</v>
      </c>
      <c r="N5" s="2" t="s">
        <v>1613</v>
      </c>
      <c r="O5" s="125" t="s">
        <v>1612</v>
      </c>
    </row>
    <row r="6" spans="2:15" x14ac:dyDescent="0.25">
      <c r="B6" s="35" t="s">
        <v>1531</v>
      </c>
      <c r="C6" s="22">
        <v>4</v>
      </c>
      <c r="D6" s="58">
        <v>80</v>
      </c>
      <c r="E6" s="59">
        <f>Table8[[#This Row],[Valor unitario]]*Table8[[#This Row],[g]]*120</f>
        <v>38400</v>
      </c>
      <c r="F6" s="121">
        <v>44988</v>
      </c>
      <c r="G6" s="107">
        <f ca="1">IF(Table8[[#This Row],[g]]=0, "Agotado", $I$3-Table8[[#This Row],[Fecha de tueste]])</f>
        <v>202</v>
      </c>
      <c r="H6" s="1"/>
      <c r="I6"/>
      <c r="J6"/>
      <c r="K6" s="111" t="s">
        <v>1610</v>
      </c>
      <c r="L6" s="2">
        <v>1</v>
      </c>
      <c r="M6" s="2" t="s">
        <v>1614</v>
      </c>
      <c r="N6" s="2" t="s">
        <v>1613</v>
      </c>
      <c r="O6" s="127" t="s">
        <v>1615</v>
      </c>
    </row>
    <row r="7" spans="2:15" x14ac:dyDescent="0.25">
      <c r="B7" s="36" t="s">
        <v>1111</v>
      </c>
      <c r="C7" s="171">
        <f>4000-1000</f>
        <v>3000</v>
      </c>
      <c r="D7" s="58">
        <v>80</v>
      </c>
      <c r="E7" s="59">
        <f>Table8[[#This Row],[Valor unitario]]*Table8[[#This Row],[g]]</f>
        <v>240000</v>
      </c>
      <c r="F7" s="99">
        <v>45008</v>
      </c>
      <c r="G7" s="107">
        <f ca="1">IF(Table8[[#This Row],[g]]=0, "Agotado", $I$3-Table8[[#This Row],[Fecha de tueste]])</f>
        <v>182</v>
      </c>
      <c r="H7" s="1"/>
      <c r="I7"/>
      <c r="J7"/>
      <c r="K7" s="111"/>
      <c r="L7" s="2"/>
      <c r="M7" s="2"/>
      <c r="N7" s="2"/>
      <c r="O7" s="125"/>
    </row>
    <row r="8" spans="2:15" x14ac:dyDescent="0.25">
      <c r="B8" s="35" t="s">
        <v>1361</v>
      </c>
      <c r="C8" s="98">
        <f>20*340</f>
        <v>6800</v>
      </c>
      <c r="D8" s="173">
        <v>80</v>
      </c>
      <c r="E8" s="59">
        <f>Table8[[#This Row],[Valor unitario]]*Table8[[#This Row],[g]]</f>
        <v>544000</v>
      </c>
      <c r="F8" s="121">
        <v>44972</v>
      </c>
      <c r="G8" s="107">
        <f ca="1">IF(Table8[[#This Row],[g]]=0, "Agotado", $I$3-Table8[[#This Row],[Fecha de tueste]])</f>
        <v>218</v>
      </c>
      <c r="H8" s="1"/>
      <c r="I8"/>
      <c r="J8"/>
      <c r="K8" s="111"/>
      <c r="L8" s="2"/>
      <c r="M8" s="2"/>
      <c r="N8" s="2"/>
      <c r="O8" s="125"/>
    </row>
    <row r="9" spans="2:15" x14ac:dyDescent="0.25">
      <c r="B9" s="35" t="s">
        <v>1625</v>
      </c>
      <c r="C9" s="98">
        <v>0</v>
      </c>
      <c r="D9" s="173">
        <v>80</v>
      </c>
      <c r="E9" s="59">
        <f>Table8[[#This Row],[Valor unitario]]*Table8[[#This Row],[g]]</f>
        <v>0</v>
      </c>
      <c r="F9" s="121">
        <v>44988</v>
      </c>
      <c r="G9" s="107" t="str">
        <f>IF(Table8[[#This Row],[g]]=0, "Agotado", $I$3-Table8[[#This Row],[Fecha de tueste]])</f>
        <v>Agotado</v>
      </c>
      <c r="H9" s="1"/>
      <c r="I9"/>
      <c r="J9"/>
      <c r="K9" s="111"/>
      <c r="L9" s="2"/>
      <c r="M9" s="2"/>
      <c r="N9" s="2"/>
      <c r="O9" s="125"/>
    </row>
    <row r="10" spans="2:15" x14ac:dyDescent="0.25">
      <c r="B10" s="35" t="s">
        <v>1680</v>
      </c>
      <c r="C10" s="98">
        <f>3750-250</f>
        <v>3500</v>
      </c>
      <c r="D10" s="173">
        <v>81</v>
      </c>
      <c r="E10" s="59">
        <f>Table8[[#This Row],[Valor unitario]]*Table8[[#This Row],[g]]</f>
        <v>283500</v>
      </c>
      <c r="F10" s="121">
        <v>45001</v>
      </c>
      <c r="G10" s="107">
        <f ca="1">IF(Table8[[#This Row],[g]]=0, "Agotado", $I$3-Table8[[#This Row],[Fecha de tueste]])</f>
        <v>189</v>
      </c>
      <c r="H10" s="1"/>
      <c r="I10"/>
      <c r="J10"/>
      <c r="K10" s="116"/>
      <c r="L10" s="11"/>
      <c r="M10" s="11"/>
      <c r="N10" s="11"/>
      <c r="O10" s="126"/>
    </row>
    <row r="11" spans="2:15" x14ac:dyDescent="0.25">
      <c r="B11" s="35"/>
      <c r="C11" s="98"/>
      <c r="D11" s="176" t="s">
        <v>1123</v>
      </c>
      <c r="E11" s="59">
        <f>SUM(E4:E8)</f>
        <v>960822400</v>
      </c>
      <c r="F11" s="121"/>
      <c r="G11" s="107"/>
      <c r="H11" s="1"/>
      <c r="I11"/>
      <c r="J11"/>
      <c r="K11" s="22"/>
    </row>
    <row r="12" spans="2:15" x14ac:dyDescent="0.25">
      <c r="B12" s="35"/>
      <c r="C12" s="98"/>
      <c r="D12" s="173"/>
      <c r="E12" s="59"/>
      <c r="F12" s="174"/>
      <c r="G12" s="107"/>
      <c r="H12" s="1"/>
      <c r="I12"/>
      <c r="J12"/>
      <c r="K12" s="22"/>
    </row>
    <row r="13" spans="2:15" x14ac:dyDescent="0.25">
      <c r="B13" s="36"/>
      <c r="C13" s="175"/>
      <c r="D13" s="177"/>
      <c r="E13" s="61"/>
      <c r="F13" s="178"/>
      <c r="G13" s="107"/>
      <c r="H13" s="1"/>
      <c r="I13" s="1"/>
    </row>
    <row r="14" spans="2:15" x14ac:dyDescent="0.25">
      <c r="G14"/>
      <c r="H14" s="101"/>
      <c r="I14" s="101"/>
    </row>
    <row r="15" spans="2:15" x14ac:dyDescent="0.25">
      <c r="B15" s="200" t="s">
        <v>1124</v>
      </c>
      <c r="C15" s="201"/>
      <c r="D15" s="201"/>
      <c r="E15" s="201"/>
      <c r="F15" s="202"/>
      <c r="G15"/>
      <c r="H15" s="102"/>
      <c r="I15" s="101"/>
    </row>
    <row r="16" spans="2:15" x14ac:dyDescent="0.25">
      <c r="B16" s="53" t="s">
        <v>4</v>
      </c>
      <c r="C16" s="53" t="s">
        <v>760</v>
      </c>
      <c r="D16" s="53" t="s">
        <v>1125</v>
      </c>
      <c r="E16" s="62" t="s">
        <v>1121</v>
      </c>
      <c r="F16" s="62" t="s">
        <v>1122</v>
      </c>
      <c r="G16"/>
      <c r="H16" s="102"/>
      <c r="I16" s="101"/>
    </row>
    <row r="17" spans="1:15" x14ac:dyDescent="0.25">
      <c r="B17" s="2" t="s">
        <v>1126</v>
      </c>
      <c r="C17" s="2" t="s">
        <v>1127</v>
      </c>
      <c r="D17" s="94">
        <v>4</v>
      </c>
      <c r="E17" s="58">
        <v>36000</v>
      </c>
      <c r="F17" s="58">
        <f>Table9[[#This Row],[Valor unitario]]*Table9[[#This Row],[Cantidad]]</f>
        <v>144000</v>
      </c>
      <c r="G17"/>
      <c r="H17" s="101"/>
      <c r="I17" s="101"/>
      <c r="J17"/>
      <c r="K17"/>
      <c r="L17"/>
    </row>
    <row r="18" spans="1:15" x14ac:dyDescent="0.25">
      <c r="B18" s="2" t="s">
        <v>1128</v>
      </c>
      <c r="C18" s="2" t="s">
        <v>1129</v>
      </c>
      <c r="D18" s="94">
        <v>0</v>
      </c>
      <c r="E18" s="58">
        <v>36000</v>
      </c>
      <c r="F18" s="58">
        <f>Table9[[#This Row],[Valor unitario]]*Table9[[#This Row],[Cantidad]]</f>
        <v>0</v>
      </c>
      <c r="G18"/>
      <c r="H18" s="101"/>
      <c r="I18" s="101"/>
      <c r="J18"/>
      <c r="K18"/>
      <c r="L18"/>
    </row>
    <row r="19" spans="1:15" x14ac:dyDescent="0.25">
      <c r="B19" s="36" t="s">
        <v>1130</v>
      </c>
      <c r="C19" s="2" t="s">
        <v>1131</v>
      </c>
      <c r="D19" s="95">
        <v>6</v>
      </c>
      <c r="E19" s="60">
        <v>51000</v>
      </c>
      <c r="F19" s="61">
        <f>Table9[[#This Row],[Valor unitario]]*Table9[[#This Row],[Cantidad]]</f>
        <v>306000</v>
      </c>
      <c r="G19"/>
      <c r="H19" s="101"/>
      <c r="I19" s="101"/>
      <c r="J19"/>
      <c r="K19"/>
      <c r="L19"/>
    </row>
    <row r="20" spans="1:15" x14ac:dyDescent="0.25">
      <c r="B20" s="36" t="s">
        <v>1132</v>
      </c>
      <c r="C20" s="2" t="s">
        <v>1133</v>
      </c>
      <c r="D20" s="95">
        <v>6</v>
      </c>
      <c r="E20" s="60">
        <v>56000</v>
      </c>
      <c r="F20" s="61">
        <f>Table9[[#This Row],[Valor unitario]]*Table9[[#This Row],[Cantidad]]</f>
        <v>336000</v>
      </c>
      <c r="G20"/>
      <c r="H20" s="101"/>
      <c r="I20" s="108"/>
      <c r="J20"/>
      <c r="K20"/>
      <c r="L20"/>
    </row>
    <row r="21" spans="1:15" x14ac:dyDescent="0.25">
      <c r="B21" s="36" t="s">
        <v>1134</v>
      </c>
      <c r="C21" s="11" t="s">
        <v>1135</v>
      </c>
      <c r="D21" s="95">
        <v>2</v>
      </c>
      <c r="E21" s="60">
        <v>139500</v>
      </c>
      <c r="F21" s="61">
        <f>Table9[[#This Row],[Valor unitario]]*Table9[[#This Row],[Cantidad]]</f>
        <v>279000</v>
      </c>
      <c r="G21"/>
      <c r="H21" s="101"/>
      <c r="I21" s="108"/>
      <c r="J21"/>
      <c r="K21"/>
      <c r="L21"/>
    </row>
    <row r="22" spans="1:15" x14ac:dyDescent="0.25">
      <c r="B22" s="36" t="s">
        <v>1136</v>
      </c>
      <c r="C22" s="11" t="s">
        <v>1137</v>
      </c>
      <c r="D22" s="95">
        <v>1</v>
      </c>
      <c r="E22" s="60">
        <v>135000</v>
      </c>
      <c r="F22" s="61">
        <f>Table9[[#This Row],[Valor unitario]]*Table9[[#This Row],[Cantidad]]</f>
        <v>135000</v>
      </c>
      <c r="G22"/>
      <c r="H22" s="101"/>
      <c r="I22" s="108"/>
      <c r="J22"/>
      <c r="K22"/>
      <c r="L22"/>
    </row>
    <row r="23" spans="1:15" x14ac:dyDescent="0.25">
      <c r="B23" s="36" t="s">
        <v>1138</v>
      </c>
      <c r="C23" s="11" t="s">
        <v>967</v>
      </c>
      <c r="D23" s="95">
        <v>2</v>
      </c>
      <c r="E23" s="60">
        <v>190000</v>
      </c>
      <c r="F23" s="61">
        <f>Table9[[#This Row],[Valor unitario]]*Table9[[#This Row],[Cantidad]]</f>
        <v>380000</v>
      </c>
      <c r="G23"/>
      <c r="H23" s="101"/>
      <c r="I23" s="108"/>
      <c r="J23"/>
      <c r="K23"/>
      <c r="L23"/>
    </row>
    <row r="24" spans="1:15" x14ac:dyDescent="0.25">
      <c r="B24" s="36" t="s">
        <v>1139</v>
      </c>
      <c r="C24" s="11" t="s">
        <v>1140</v>
      </c>
      <c r="D24" s="95">
        <v>1</v>
      </c>
      <c r="E24" s="60">
        <v>261000</v>
      </c>
      <c r="F24" s="61">
        <f>Table9[[#This Row],[Valor unitario]]*Table9[[#This Row],[Cantidad]]</f>
        <v>261000</v>
      </c>
      <c r="G24"/>
      <c r="H24" s="101"/>
      <c r="I24" s="108"/>
      <c r="J24"/>
      <c r="K24"/>
      <c r="L24"/>
    </row>
    <row r="25" spans="1:15" x14ac:dyDescent="0.25">
      <c r="B25" s="36" t="s">
        <v>1141</v>
      </c>
      <c r="C25" s="11" t="s">
        <v>1142</v>
      </c>
      <c r="D25" s="95">
        <v>1</v>
      </c>
      <c r="E25" s="60">
        <v>51000</v>
      </c>
      <c r="F25" s="61">
        <f>Table9[[#This Row],[Valor unitario]]*Table9[[#This Row],[Cantidad]]</f>
        <v>51000</v>
      </c>
      <c r="G25"/>
      <c r="H25" s="101"/>
      <c r="I25" s="108"/>
    </row>
    <row r="26" spans="1:15" x14ac:dyDescent="0.25">
      <c r="E26" s="56" t="s">
        <v>1123</v>
      </c>
      <c r="F26" s="63">
        <f>SUM(F17:F25)</f>
        <v>1892000</v>
      </c>
      <c r="G26"/>
      <c r="H26" s="101"/>
      <c r="I26" s="108"/>
    </row>
    <row r="27" spans="1:15" x14ac:dyDescent="0.25">
      <c r="E27"/>
      <c r="F27"/>
      <c r="H27" s="102"/>
      <c r="I27" s="108"/>
    </row>
    <row r="28" spans="1:15" x14ac:dyDescent="0.25">
      <c r="A28" s="22"/>
      <c r="B28" s="200" t="s">
        <v>1143</v>
      </c>
      <c r="C28" s="201"/>
      <c r="D28" s="201"/>
      <c r="E28" s="201"/>
      <c r="F28" s="201"/>
      <c r="G28" s="201"/>
      <c r="H28" s="201"/>
      <c r="I28" s="202"/>
      <c r="J28" s="22"/>
      <c r="K28" s="22"/>
      <c r="L28" s="22"/>
      <c r="M28" s="22"/>
      <c r="N28" s="22"/>
      <c r="O28" s="22"/>
    </row>
    <row r="29" spans="1:15" x14ac:dyDescent="0.25">
      <c r="B29" s="54" t="s">
        <v>1144</v>
      </c>
      <c r="C29" s="55" t="s">
        <v>760</v>
      </c>
      <c r="D29" s="55" t="s">
        <v>1145</v>
      </c>
      <c r="E29" s="56" t="s">
        <v>1630</v>
      </c>
      <c r="F29" s="56" t="s">
        <v>1350</v>
      </c>
      <c r="G29" s="56" t="s">
        <v>1351</v>
      </c>
      <c r="H29" s="55" t="s">
        <v>1352</v>
      </c>
      <c r="I29" s="75" t="s">
        <v>1353</v>
      </c>
      <c r="J29" s="75" t="s">
        <v>1146</v>
      </c>
      <c r="K29" s="55" t="s">
        <v>1147</v>
      </c>
      <c r="L29" s="56" t="s">
        <v>1149</v>
      </c>
      <c r="M29" s="55" t="s">
        <v>765</v>
      </c>
    </row>
    <row r="30" spans="1:15" x14ac:dyDescent="0.25">
      <c r="B30" s="2" t="s">
        <v>1504</v>
      </c>
      <c r="C30" s="2" t="s">
        <v>1151</v>
      </c>
      <c r="D30" s="2"/>
      <c r="E30" s="105">
        <f>61.3-12</f>
        <v>49.3</v>
      </c>
      <c r="F30" s="105">
        <v>0</v>
      </c>
      <c r="G30" s="105">
        <v>0</v>
      </c>
      <c r="H30" s="103">
        <v>0</v>
      </c>
      <c r="I30" s="105">
        <v>11.5</v>
      </c>
      <c r="J30" s="103">
        <v>0</v>
      </c>
      <c r="K30" s="79" t="s">
        <v>1152</v>
      </c>
      <c r="L30" s="155" t="s">
        <v>924</v>
      </c>
    </row>
    <row r="31" spans="1:15" x14ac:dyDescent="0.25">
      <c r="B31" s="80" t="s">
        <v>1153</v>
      </c>
      <c r="C31" s="2" t="s">
        <v>1154</v>
      </c>
      <c r="D31" s="10">
        <v>0</v>
      </c>
      <c r="E31" s="65">
        <v>25</v>
      </c>
      <c r="F31" s="65">
        <v>0</v>
      </c>
      <c r="G31" s="65">
        <v>0</v>
      </c>
      <c r="H31" s="94">
        <v>0</v>
      </c>
      <c r="I31" s="65" t="s">
        <v>1604</v>
      </c>
      <c r="J31" s="103">
        <v>0</v>
      </c>
      <c r="K31" s="58" t="s">
        <v>1155</v>
      </c>
      <c r="L31" s="59" t="s">
        <v>1156</v>
      </c>
    </row>
    <row r="32" spans="1:15" x14ac:dyDescent="0.25">
      <c r="B32" s="2" t="s">
        <v>1157</v>
      </c>
      <c r="C32" s="11" t="s">
        <v>1158</v>
      </c>
      <c r="D32" s="95">
        <v>35.35</v>
      </c>
      <c r="E32" s="66">
        <v>0</v>
      </c>
      <c r="F32" s="66">
        <v>0</v>
      </c>
      <c r="G32" s="66">
        <v>0</v>
      </c>
      <c r="H32" s="95">
        <v>0</v>
      </c>
      <c r="I32" s="66">
        <v>0</v>
      </c>
      <c r="J32" s="154">
        <v>0</v>
      </c>
      <c r="K32" s="60" t="s">
        <v>1155</v>
      </c>
      <c r="L32" s="61" t="s">
        <v>894</v>
      </c>
    </row>
    <row r="33" spans="2:11" x14ac:dyDescent="0.25">
      <c r="J33"/>
      <c r="K33"/>
    </row>
    <row r="34" spans="2:11" x14ac:dyDescent="0.25">
      <c r="B34" s="200" t="s">
        <v>1162</v>
      </c>
      <c r="C34" s="201"/>
      <c r="D34" s="201"/>
      <c r="E34" s="201"/>
      <c r="F34" s="201"/>
      <c r="G34" s="201"/>
      <c r="H34" s="201"/>
      <c r="I34" s="202"/>
      <c r="J34"/>
      <c r="K34"/>
    </row>
    <row r="35" spans="2:11" x14ac:dyDescent="0.25">
      <c r="B35" s="54" t="s">
        <v>2</v>
      </c>
      <c r="C35" s="55" t="s">
        <v>1144</v>
      </c>
      <c r="D35" s="55" t="s">
        <v>760</v>
      </c>
      <c r="E35" s="55" t="s">
        <v>1145</v>
      </c>
      <c r="F35" s="55" t="s">
        <v>1147</v>
      </c>
      <c r="G35" s="55" t="s">
        <v>1148</v>
      </c>
      <c r="H35" s="104" t="s">
        <v>1149</v>
      </c>
      <c r="I35" s="75" t="s">
        <v>1163</v>
      </c>
      <c r="J35"/>
      <c r="K35"/>
    </row>
    <row r="36" spans="2:11" x14ac:dyDescent="0.25">
      <c r="B36" s="83">
        <v>44769</v>
      </c>
      <c r="C36" s="80" t="s">
        <v>1164</v>
      </c>
      <c r="D36" s="80" t="s">
        <v>1151</v>
      </c>
      <c r="E36" s="80">
        <v>38</v>
      </c>
      <c r="F36" s="2" t="s">
        <v>1152</v>
      </c>
      <c r="G36" s="2" t="s">
        <v>1112</v>
      </c>
      <c r="H36" s="105" t="s">
        <v>924</v>
      </c>
      <c r="I36" s="102"/>
      <c r="J36"/>
      <c r="K36"/>
    </row>
    <row r="37" spans="2:11" x14ac:dyDescent="0.25">
      <c r="B37" s="83">
        <v>44811</v>
      </c>
      <c r="C37" s="80" t="s">
        <v>1165</v>
      </c>
      <c r="D37" s="80" t="s">
        <v>1158</v>
      </c>
      <c r="E37" s="80">
        <v>200</v>
      </c>
      <c r="F37" s="11" t="s">
        <v>1155</v>
      </c>
      <c r="G37" s="11" t="s">
        <v>1114</v>
      </c>
      <c r="H37" s="65" t="s">
        <v>894</v>
      </c>
      <c r="I37" s="102"/>
      <c r="J37"/>
      <c r="K37"/>
    </row>
    <row r="38" spans="2:11" x14ac:dyDescent="0.25">
      <c r="B38" s="83">
        <v>44776</v>
      </c>
      <c r="C38" s="80" t="s">
        <v>1153</v>
      </c>
      <c r="D38" s="80" t="s">
        <v>1154</v>
      </c>
      <c r="E38" s="80">
        <v>50</v>
      </c>
      <c r="F38" s="2" t="s">
        <v>1155</v>
      </c>
      <c r="G38" s="2" t="s">
        <v>1114</v>
      </c>
      <c r="H38" s="106" t="s">
        <v>1156</v>
      </c>
      <c r="I38" s="102"/>
      <c r="J38"/>
      <c r="K38"/>
    </row>
    <row r="39" spans="2:11" x14ac:dyDescent="0.25">
      <c r="B39" s="81">
        <v>44835</v>
      </c>
      <c r="C39" s="2" t="s">
        <v>1166</v>
      </c>
      <c r="D39" s="2" t="s">
        <v>1151</v>
      </c>
      <c r="E39" s="2">
        <v>40.5</v>
      </c>
      <c r="F39" s="2" t="s">
        <v>1152</v>
      </c>
      <c r="G39" s="2" t="s">
        <v>1112</v>
      </c>
      <c r="H39" s="65" t="s">
        <v>924</v>
      </c>
      <c r="I39" s="102"/>
      <c r="J39"/>
      <c r="K39"/>
    </row>
    <row r="40" spans="2:11" x14ac:dyDescent="0.25">
      <c r="B40" s="81">
        <v>44893</v>
      </c>
      <c r="C40" s="2" t="s">
        <v>1150</v>
      </c>
      <c r="D40" s="2" t="s">
        <v>1151</v>
      </c>
      <c r="E40" s="2">
        <v>65.3</v>
      </c>
      <c r="F40" s="2" t="s">
        <v>1152</v>
      </c>
      <c r="G40" s="2" t="s">
        <v>1112</v>
      </c>
      <c r="H40" s="65" t="s">
        <v>924</v>
      </c>
      <c r="I40" s="102"/>
      <c r="J40"/>
      <c r="K40"/>
    </row>
    <row r="41" spans="2:11" x14ac:dyDescent="0.25">
      <c r="B41" s="82">
        <v>44907</v>
      </c>
      <c r="C41" s="11" t="s">
        <v>1157</v>
      </c>
      <c r="D41" s="11" t="s">
        <v>1158</v>
      </c>
      <c r="E41" s="11">
        <v>150</v>
      </c>
      <c r="F41" s="11" t="s">
        <v>1155</v>
      </c>
      <c r="G41" s="11" t="s">
        <v>1114</v>
      </c>
      <c r="H41" s="66" t="s">
        <v>894</v>
      </c>
      <c r="I41" s="102">
        <v>84</v>
      </c>
      <c r="J41"/>
      <c r="K41"/>
    </row>
    <row r="42" spans="2:11" x14ac:dyDescent="0.25">
      <c r="B42" s="82">
        <v>44929</v>
      </c>
      <c r="C42" s="11" t="s">
        <v>1159</v>
      </c>
      <c r="D42" s="11" t="s">
        <v>1160</v>
      </c>
      <c r="E42" s="11">
        <v>25</v>
      </c>
      <c r="F42" s="11" t="s">
        <v>1161</v>
      </c>
      <c r="G42" s="11" t="s">
        <v>1112</v>
      </c>
      <c r="H42" s="66" t="s">
        <v>1107</v>
      </c>
      <c r="I42" s="102" t="s">
        <v>1167</v>
      </c>
      <c r="J42"/>
      <c r="K42"/>
    </row>
    <row r="43" spans="2:11" x14ac:dyDescent="0.25">
      <c r="B43" s="82">
        <v>44972</v>
      </c>
      <c r="C43" s="2" t="s">
        <v>1504</v>
      </c>
      <c r="D43" s="2" t="s">
        <v>1151</v>
      </c>
      <c r="E43" s="11">
        <v>100</v>
      </c>
      <c r="F43" s="11" t="s">
        <v>1152</v>
      </c>
      <c r="G43" s="11" t="s">
        <v>1112</v>
      </c>
      <c r="H43" s="66" t="s">
        <v>924</v>
      </c>
      <c r="I43" s="102" t="s">
        <v>892</v>
      </c>
      <c r="J43"/>
      <c r="K43"/>
    </row>
    <row r="44" spans="2:11" x14ac:dyDescent="0.25">
      <c r="B44" s="82">
        <v>44986</v>
      </c>
      <c r="C44" s="11" t="s">
        <v>1554</v>
      </c>
      <c r="D44" s="11" t="s">
        <v>1555</v>
      </c>
      <c r="E44" s="11">
        <v>100</v>
      </c>
      <c r="F44" s="11" t="s">
        <v>1556</v>
      </c>
      <c r="G44" s="11" t="s">
        <v>1114</v>
      </c>
      <c r="H44" s="110" t="s">
        <v>1156</v>
      </c>
      <c r="I44" s="102">
        <v>84.5</v>
      </c>
      <c r="J44"/>
      <c r="K44"/>
    </row>
    <row r="46" spans="2:11" x14ac:dyDescent="0.25">
      <c r="B46" s="203" t="s">
        <v>1168</v>
      </c>
      <c r="C46" s="204"/>
      <c r="D46" s="204"/>
      <c r="E46" s="204"/>
      <c r="F46" s="204"/>
    </row>
    <row r="47" spans="2:11" x14ac:dyDescent="0.25">
      <c r="B47" s="55" t="s">
        <v>760</v>
      </c>
      <c r="C47" s="55" t="s">
        <v>1125</v>
      </c>
      <c r="D47" s="56" t="s">
        <v>1121</v>
      </c>
      <c r="E47" s="56" t="s">
        <v>1122</v>
      </c>
      <c r="F47" s="55" t="s">
        <v>765</v>
      </c>
    </row>
    <row r="48" spans="2:11" x14ac:dyDescent="0.25">
      <c r="B48" s="2" t="s">
        <v>1169</v>
      </c>
      <c r="C48" s="78">
        <f>372+43-48-84</f>
        <v>283</v>
      </c>
      <c r="D48" s="79">
        <f>643.7+294.12</f>
        <v>937.82</v>
      </c>
      <c r="E48" s="84">
        <f>Table10[[#This Row],[Valor unitario]]*Table10[[#This Row],[Cantidad]]</f>
        <v>265403.06</v>
      </c>
      <c r="F48" s="1"/>
    </row>
    <row r="49" spans="2:15" x14ac:dyDescent="0.25">
      <c r="B49" s="2" t="s">
        <v>1170</v>
      </c>
      <c r="C49" s="2">
        <f>123-40</f>
        <v>83</v>
      </c>
      <c r="D49" s="79">
        <f>643.7+294.12+275</f>
        <v>1212.8200000000002</v>
      </c>
      <c r="E49" s="68">
        <f>Table10[[#This Row],[Valor unitario]]*Table10[[#This Row],[Cantidad]]</f>
        <v>100664.06000000001</v>
      </c>
      <c r="F49" s="1"/>
    </row>
    <row r="50" spans="2:15" x14ac:dyDescent="0.25">
      <c r="B50" s="2" t="s">
        <v>1171</v>
      </c>
      <c r="C50" s="2">
        <f>62+48-20-36+84</f>
        <v>138</v>
      </c>
      <c r="D50" s="79">
        <f>643.7+294.12+275</f>
        <v>1212.8200000000002</v>
      </c>
      <c r="E50" s="68">
        <f>Table10[[#This Row],[Valor unitario]]*Table10[[#This Row],[Cantidad]]</f>
        <v>167369.16000000003</v>
      </c>
      <c r="F50" s="1"/>
    </row>
    <row r="51" spans="2:15" x14ac:dyDescent="0.25">
      <c r="B51" s="2" t="s">
        <v>1172</v>
      </c>
      <c r="C51" s="2">
        <v>16</v>
      </c>
      <c r="D51" s="79">
        <f>643.7+294.12+275</f>
        <v>1212.8200000000002</v>
      </c>
      <c r="E51" s="68">
        <f>Table10[[#This Row],[Valor unitario]]*Table10[[#This Row],[Cantidad]]</f>
        <v>19405.120000000003</v>
      </c>
      <c r="F51" s="1"/>
    </row>
    <row r="52" spans="2:15" x14ac:dyDescent="0.25">
      <c r="B52" s="2" t="s">
        <v>1173</v>
      </c>
      <c r="C52" s="2">
        <f>175-26</f>
        <v>149</v>
      </c>
      <c r="D52" s="58">
        <f>785.71+294.12</f>
        <v>1079.83</v>
      </c>
      <c r="E52" s="68">
        <f>Table10[[#This Row],[Valor unitario]]*Table10[[#This Row],[Cantidad]]</f>
        <v>160894.66999999998</v>
      </c>
      <c r="F52" s="1"/>
    </row>
    <row r="53" spans="2:15" x14ac:dyDescent="0.25">
      <c r="B53" s="2" t="s">
        <v>1174</v>
      </c>
      <c r="C53" s="2">
        <f>38-20</f>
        <v>18</v>
      </c>
      <c r="D53" s="58">
        <f>785.71+294.12+275</f>
        <v>1354.83</v>
      </c>
      <c r="E53" s="68">
        <f>Table10[[#This Row],[Valor unitario]]*Table10[[#This Row],[Cantidad]]</f>
        <v>24386.94</v>
      </c>
      <c r="F53" s="1"/>
    </row>
    <row r="54" spans="2:15" x14ac:dyDescent="0.25">
      <c r="B54" s="2" t="s">
        <v>1175</v>
      </c>
      <c r="C54" s="2">
        <f>67-10-10+26</f>
        <v>73</v>
      </c>
      <c r="D54" s="58">
        <f>785.71+294.12+275</f>
        <v>1354.83</v>
      </c>
      <c r="E54" s="68">
        <f>Table10[[#This Row],[Valor unitario]]*Table10[[#This Row],[Cantidad]]</f>
        <v>98902.59</v>
      </c>
      <c r="F54" s="1"/>
    </row>
    <row r="55" spans="2:15" x14ac:dyDescent="0.25">
      <c r="B55" s="2" t="s">
        <v>1176</v>
      </c>
      <c r="C55" s="2">
        <v>32</v>
      </c>
      <c r="D55" s="58">
        <f>785.71+294.12+275</f>
        <v>1354.83</v>
      </c>
      <c r="E55" s="68">
        <f>Table10[[#This Row],[Valor unitario]]*Table10[[#This Row],[Cantidad]]</f>
        <v>43354.559999999998</v>
      </c>
      <c r="F55" s="1"/>
    </row>
    <row r="56" spans="2:15" x14ac:dyDescent="0.25">
      <c r="B56" s="2" t="s">
        <v>1177</v>
      </c>
      <c r="C56" s="2">
        <v>170</v>
      </c>
      <c r="D56" s="58">
        <f>1793.28+294.12</f>
        <v>2087.4</v>
      </c>
      <c r="E56" s="68">
        <f>Table10[[#This Row],[Valor unitario]]*Table10[[#This Row],[Cantidad]]</f>
        <v>354858</v>
      </c>
      <c r="F56" s="1"/>
    </row>
    <row r="57" spans="2:15" x14ac:dyDescent="0.25">
      <c r="B57" s="2" t="s">
        <v>1178</v>
      </c>
      <c r="C57" s="2">
        <v>6</v>
      </c>
      <c r="D57" s="58">
        <f>1793.28+294.12+275</f>
        <v>2362.4</v>
      </c>
      <c r="E57" s="68">
        <f>Table10[[#This Row],[Valor unitario]]*Table10[[#This Row],[Cantidad]]</f>
        <v>14174.400000000001</v>
      </c>
      <c r="F57" s="1"/>
    </row>
    <row r="58" spans="2:15" x14ac:dyDescent="0.25">
      <c r="B58" s="2" t="s">
        <v>1179</v>
      </c>
      <c r="C58" s="2">
        <v>6</v>
      </c>
      <c r="D58" s="58">
        <f>1793.28+294.12+275</f>
        <v>2362.4</v>
      </c>
      <c r="E58" s="68">
        <f>Table10[[#This Row],[Valor unitario]]*Table10[[#This Row],[Cantidad]]</f>
        <v>14174.400000000001</v>
      </c>
      <c r="F58" s="1"/>
    </row>
    <row r="59" spans="2:15" x14ac:dyDescent="0.25">
      <c r="B59" s="2" t="s">
        <v>1180</v>
      </c>
      <c r="C59" s="11">
        <v>9</v>
      </c>
      <c r="D59" s="60">
        <v>100</v>
      </c>
      <c r="E59" s="69">
        <f>Table10[[#This Row],[Valor unitario]]*Table10[[#This Row],[Cantidad]]</f>
        <v>900</v>
      </c>
      <c r="F59" s="1"/>
    </row>
    <row r="60" spans="2:15" x14ac:dyDescent="0.25">
      <c r="B60" s="11" t="s">
        <v>1181</v>
      </c>
      <c r="C60" s="11">
        <v>219</v>
      </c>
      <c r="D60" s="60">
        <v>214.9</v>
      </c>
      <c r="E60" s="69">
        <f>Table10[[#This Row],[Valor unitario]]*Table10[[#This Row],[Cantidad]]</f>
        <v>47063.1</v>
      </c>
      <c r="F60" s="1"/>
    </row>
    <row r="61" spans="2:15" x14ac:dyDescent="0.25">
      <c r="B61" s="2" t="s">
        <v>1182</v>
      </c>
      <c r="C61" s="2">
        <v>1</v>
      </c>
      <c r="D61" s="58">
        <v>135000</v>
      </c>
      <c r="E61" s="68">
        <f>Table10[[#This Row],[Valor unitario]]*Table10[[#This Row],[Cantidad]]</f>
        <v>135000</v>
      </c>
      <c r="F61" s="1"/>
      <c r="I61" s="108"/>
      <c r="J61" s="22"/>
      <c r="K61" s="22"/>
      <c r="L61" s="22"/>
      <c r="M61" s="22"/>
      <c r="N61" s="22"/>
      <c r="O61" s="22"/>
    </row>
    <row r="62" spans="2:15" x14ac:dyDescent="0.25">
      <c r="B62" s="2" t="s">
        <v>1183</v>
      </c>
      <c r="C62" s="2">
        <v>222</v>
      </c>
      <c r="D62" s="58">
        <v>285</v>
      </c>
      <c r="E62" s="68">
        <f>Table10[[#This Row],[Valor unitario]]*Table10[[#This Row],[Cantidad]]</f>
        <v>63270</v>
      </c>
      <c r="F62" s="1"/>
    </row>
    <row r="63" spans="2:15" x14ac:dyDescent="0.25">
      <c r="B63" s="2" t="s">
        <v>1184</v>
      </c>
      <c r="C63" s="2">
        <v>90</v>
      </c>
      <c r="D63" s="58">
        <v>410</v>
      </c>
      <c r="E63" s="68">
        <f>Table10[[#This Row],[Valor unitario]]*Table10[[#This Row],[Cantidad]]</f>
        <v>36900</v>
      </c>
      <c r="F63" s="1"/>
    </row>
    <row r="64" spans="2:15" x14ac:dyDescent="0.25">
      <c r="B64" s="2" t="s">
        <v>1185</v>
      </c>
      <c r="C64" s="2">
        <v>100</v>
      </c>
      <c r="D64" s="58">
        <v>555</v>
      </c>
      <c r="E64" s="68">
        <f>Table10[[#This Row],[Valor unitario]]*Table10[[#This Row],[Cantidad]]</f>
        <v>55500</v>
      </c>
      <c r="F64" s="1"/>
    </row>
    <row r="65" spans="2:15" x14ac:dyDescent="0.25">
      <c r="B65" s="2" t="s">
        <v>1186</v>
      </c>
      <c r="C65" s="2">
        <v>100</v>
      </c>
      <c r="D65" s="58">
        <v>910</v>
      </c>
      <c r="E65" s="68">
        <f>Table10[[#This Row],[Valor unitario]]*Table10[[#This Row],[Cantidad]]</f>
        <v>91000</v>
      </c>
      <c r="F65" s="1"/>
    </row>
    <row r="66" spans="2:15" x14ac:dyDescent="0.25">
      <c r="B66" s="2" t="s">
        <v>1187</v>
      </c>
      <c r="C66" s="2"/>
      <c r="D66" s="58"/>
      <c r="E66" s="68">
        <f>Table10[[#This Row],[Valor unitario]]*Table10[[#This Row],[Cantidad]]</f>
        <v>0</v>
      </c>
      <c r="F66" s="1"/>
    </row>
    <row r="67" spans="2:15" x14ac:dyDescent="0.25">
      <c r="B67" s="2" t="s">
        <v>1188</v>
      </c>
      <c r="C67" s="2"/>
      <c r="D67" s="58"/>
      <c r="E67" s="68">
        <f>Table10[[#This Row],[Valor unitario]]*Table10[[#This Row],[Cantidad]]</f>
        <v>0</v>
      </c>
      <c r="F67" s="1"/>
    </row>
    <row r="68" spans="2:15" x14ac:dyDescent="0.25">
      <c r="B68" s="2" t="s">
        <v>1189</v>
      </c>
      <c r="C68" s="2"/>
      <c r="D68" s="58"/>
      <c r="E68" s="68">
        <f>Table10[[#This Row],[Valor unitario]]*Table10[[#This Row],[Cantidad]]</f>
        <v>0</v>
      </c>
      <c r="F68" s="1"/>
    </row>
    <row r="69" spans="2:15" x14ac:dyDescent="0.25">
      <c r="B69" s="2" t="s">
        <v>1190</v>
      </c>
      <c r="C69" s="2"/>
      <c r="D69" s="58"/>
      <c r="E69" s="68">
        <f>Table10[[#This Row],[Valor unitario]]*Table10[[#This Row],[Cantidad]]</f>
        <v>0</v>
      </c>
      <c r="F69" s="1"/>
    </row>
    <row r="70" spans="2:15" x14ac:dyDescent="0.25">
      <c r="B70" s="2" t="s">
        <v>1191</v>
      </c>
      <c r="C70" s="2"/>
      <c r="D70" s="58"/>
      <c r="E70" s="68">
        <f>Table10[[#This Row],[Valor unitario]]*Table10[[#This Row],[Cantidad]]</f>
        <v>0</v>
      </c>
      <c r="F70" s="1"/>
    </row>
    <row r="71" spans="2:15" x14ac:dyDescent="0.25">
      <c r="B71" s="2" t="s">
        <v>1192</v>
      </c>
      <c r="C71" s="2"/>
      <c r="D71" s="58"/>
      <c r="E71" s="68">
        <f>Table10[[#This Row],[Valor unitario]]*Table10[[#This Row],[Cantidad]]</f>
        <v>0</v>
      </c>
      <c r="F71" s="1"/>
    </row>
    <row r="72" spans="2:15" x14ac:dyDescent="0.25">
      <c r="B72" s="2" t="s">
        <v>965</v>
      </c>
      <c r="C72" s="2">
        <v>1</v>
      </c>
      <c r="D72" s="58">
        <v>90250</v>
      </c>
      <c r="E72" s="68">
        <f>Table10[[#This Row],[Valor unitario]]*Table10[[#This Row],[Cantidad]]</f>
        <v>90250</v>
      </c>
      <c r="F72" s="1"/>
    </row>
    <row r="73" spans="2:15" x14ac:dyDescent="0.25">
      <c r="B73" s="2" t="s">
        <v>957</v>
      </c>
      <c r="C73" s="2">
        <v>1</v>
      </c>
      <c r="D73" s="58">
        <v>255000</v>
      </c>
      <c r="E73" s="68">
        <f>Table10[[#This Row],[Valor unitario]]*Table10[[#This Row],[Cantidad]]</f>
        <v>255000</v>
      </c>
      <c r="F73" s="1"/>
      <c r="I73" s="108"/>
      <c r="J73" s="22"/>
      <c r="K73" s="22"/>
      <c r="L73" s="22"/>
      <c r="M73" s="22"/>
      <c r="N73" s="22"/>
      <c r="O73" s="22"/>
    </row>
    <row r="74" spans="2:15" x14ac:dyDescent="0.25">
      <c r="B74" s="11" t="s">
        <v>1193</v>
      </c>
      <c r="C74" s="11">
        <v>1</v>
      </c>
      <c r="D74" s="60">
        <v>15000</v>
      </c>
      <c r="E74" s="69">
        <f>Table10[[#This Row],[Valor unitario]]*Table10[[#This Row],[Cantidad]]</f>
        <v>15000</v>
      </c>
      <c r="F74" s="1"/>
      <c r="I74" s="108"/>
      <c r="J74" s="22"/>
      <c r="K74" s="22"/>
      <c r="L74" s="22"/>
      <c r="M74" s="22"/>
      <c r="N74" s="22"/>
      <c r="O74" s="22"/>
    </row>
    <row r="75" spans="2:15" x14ac:dyDescent="0.25">
      <c r="B75" s="11" t="s">
        <v>1194</v>
      </c>
      <c r="C75" s="11">
        <v>37</v>
      </c>
      <c r="D75" s="60">
        <v>714</v>
      </c>
      <c r="E75" s="69">
        <f>Table10[[#This Row],[Valor unitario]]*Table10[[#This Row],[Cantidad]]</f>
        <v>26418</v>
      </c>
      <c r="F75" s="1"/>
      <c r="I75" s="108"/>
      <c r="J75" s="22"/>
      <c r="K75" s="22"/>
      <c r="L75" s="22"/>
      <c r="M75" s="22"/>
      <c r="N75" s="22"/>
      <c r="O75" s="22"/>
    </row>
    <row r="76" spans="2:15" x14ac:dyDescent="0.25">
      <c r="B76" s="11" t="s">
        <v>1195</v>
      </c>
      <c r="C76" s="11">
        <v>2</v>
      </c>
      <c r="D76" s="60">
        <v>7900</v>
      </c>
      <c r="E76" s="69">
        <f>Table10[[#This Row],[Valor unitario]]*Table10[[#This Row],[Cantidad]]</f>
        <v>15800</v>
      </c>
      <c r="F76" s="1"/>
      <c r="I76" s="108"/>
      <c r="J76" s="22"/>
      <c r="K76" s="22"/>
      <c r="L76" s="22"/>
      <c r="M76" s="22"/>
      <c r="N76" s="22"/>
      <c r="O76" s="22"/>
    </row>
    <row r="77" spans="2:15" x14ac:dyDescent="0.25">
      <c r="B77" s="2" t="s">
        <v>1196</v>
      </c>
      <c r="C77" s="2">
        <v>6</v>
      </c>
      <c r="D77" s="58">
        <v>2521</v>
      </c>
      <c r="E77" s="68">
        <f>Table10[[#This Row],[Valor unitario]]*Table10[[#This Row],[Cantidad]]</f>
        <v>15126</v>
      </c>
      <c r="F77" s="1"/>
      <c r="I77" s="108"/>
      <c r="J77" s="22"/>
      <c r="K77" s="22"/>
      <c r="L77" s="22"/>
      <c r="M77" s="22"/>
      <c r="N77" s="22"/>
      <c r="O77" s="22"/>
    </row>
    <row r="78" spans="2:15" x14ac:dyDescent="0.25">
      <c r="B78" s="2" t="s">
        <v>1197</v>
      </c>
      <c r="C78" s="2">
        <v>6</v>
      </c>
      <c r="D78" s="58">
        <v>46218</v>
      </c>
      <c r="E78" s="68">
        <f>Table10[[#This Row],[Valor unitario]]*Table10[[#This Row],[Cantidad]]</f>
        <v>277308</v>
      </c>
      <c r="F78" s="1"/>
      <c r="I78" s="108"/>
      <c r="J78" s="22"/>
      <c r="K78" s="22"/>
      <c r="L78" s="22"/>
      <c r="M78" s="22"/>
      <c r="N78" s="22"/>
      <c r="O78" s="22"/>
    </row>
    <row r="79" spans="2:15" x14ac:dyDescent="0.25">
      <c r="B79" s="11" t="s">
        <v>1198</v>
      </c>
      <c r="C79" s="11">
        <v>17</v>
      </c>
      <c r="D79" s="60">
        <v>14000</v>
      </c>
      <c r="E79" s="69">
        <f>Table10[[#This Row],[Valor unitario]]*Table10[[#This Row],[Cantidad]]</f>
        <v>238000</v>
      </c>
      <c r="F79" s="1"/>
      <c r="I79" s="108"/>
      <c r="J79" s="22"/>
      <c r="K79" s="22"/>
      <c r="L79" s="22"/>
      <c r="M79" s="22"/>
      <c r="N79" s="22"/>
      <c r="O79" s="22"/>
    </row>
    <row r="80" spans="2:15" x14ac:dyDescent="0.25">
      <c r="B80" s="11" t="s">
        <v>1199</v>
      </c>
      <c r="C80" s="11">
        <v>6</v>
      </c>
      <c r="D80" s="60">
        <v>12605</v>
      </c>
      <c r="E80" s="69">
        <f>Table10[[#This Row],[Valor unitario]]*Table10[[#This Row],[Cantidad]]</f>
        <v>75630</v>
      </c>
      <c r="F80" s="1"/>
      <c r="I80" s="108"/>
      <c r="J80" s="22"/>
      <c r="K80" s="22"/>
      <c r="L80" s="22"/>
      <c r="M80" s="22"/>
      <c r="N80" s="22"/>
      <c r="O80" s="22"/>
    </row>
    <row r="81" spans="2:15" x14ac:dyDescent="0.25">
      <c r="B81" s="11" t="s">
        <v>1200</v>
      </c>
      <c r="C81" s="11">
        <v>1</v>
      </c>
      <c r="D81" s="60">
        <v>65450</v>
      </c>
      <c r="E81" s="69">
        <f>Table10[[#This Row],[Valor unitario]]*Table10[[#This Row],[Cantidad]]</f>
        <v>65450</v>
      </c>
      <c r="F81" s="1"/>
      <c r="I81" s="108"/>
      <c r="J81" s="22"/>
      <c r="K81" s="22"/>
      <c r="L81" s="22"/>
      <c r="M81" s="22"/>
      <c r="N81" s="22"/>
      <c r="O81" s="22"/>
    </row>
    <row r="82" spans="2:15" x14ac:dyDescent="0.25">
      <c r="B82" s="11" t="s">
        <v>1201</v>
      </c>
      <c r="C82" s="11">
        <v>1</v>
      </c>
      <c r="D82" s="60">
        <v>6479550</v>
      </c>
      <c r="E82" s="69">
        <f>Table10[[#This Row],[Valor unitario]]*Table10[[#This Row],[Cantidad]]</f>
        <v>6479550</v>
      </c>
      <c r="F82" s="1"/>
      <c r="I82" s="108"/>
      <c r="J82" s="22"/>
      <c r="K82" s="22"/>
      <c r="L82" s="22"/>
      <c r="M82" s="22"/>
      <c r="N82" s="22"/>
      <c r="O82" s="22"/>
    </row>
    <row r="83" spans="2:15" x14ac:dyDescent="0.25">
      <c r="B83" s="11" t="s">
        <v>1202</v>
      </c>
      <c r="C83" s="11">
        <v>1</v>
      </c>
      <c r="D83" s="60">
        <v>155000</v>
      </c>
      <c r="E83" s="69">
        <f>Table10[[#This Row],[Valor unitario]]*Table10[[#This Row],[Cantidad]]</f>
        <v>155000</v>
      </c>
      <c r="F83" s="1"/>
      <c r="I83" s="108"/>
      <c r="J83" s="22"/>
      <c r="K83" s="22"/>
      <c r="L83" s="22"/>
      <c r="M83" s="22"/>
      <c r="N83" s="22"/>
      <c r="O83" s="22"/>
    </row>
    <row r="84" spans="2:15" x14ac:dyDescent="0.25">
      <c r="B84" s="11" t="s">
        <v>1203</v>
      </c>
      <c r="C84" s="11">
        <v>1</v>
      </c>
      <c r="D84" s="60"/>
      <c r="E84" s="69">
        <f>Table10[[#This Row],[Valor unitario]]*Table10[[#This Row],[Cantidad]]</f>
        <v>0</v>
      </c>
      <c r="F84" s="1"/>
      <c r="I84" s="108"/>
      <c r="J84" s="22"/>
      <c r="K84" s="22"/>
      <c r="L84" s="22"/>
      <c r="M84" s="22"/>
      <c r="N84" s="22"/>
      <c r="O84" s="22"/>
    </row>
    <row r="85" spans="2:15" x14ac:dyDescent="0.25">
      <c r="B85" s="11" t="s">
        <v>1204</v>
      </c>
      <c r="C85" s="11">
        <v>1</v>
      </c>
      <c r="D85" s="60">
        <v>46000</v>
      </c>
      <c r="E85" s="69">
        <f>Table10[[#This Row],[Valor unitario]]*Table10[[#This Row],[Cantidad]]</f>
        <v>46000</v>
      </c>
      <c r="F85" s="1"/>
      <c r="I85" s="108"/>
      <c r="J85" s="22"/>
      <c r="K85" s="22"/>
      <c r="L85" s="22"/>
      <c r="M85" s="22"/>
      <c r="N85" s="22"/>
      <c r="O85" s="22"/>
    </row>
    <row r="86" spans="2:15" x14ac:dyDescent="0.25">
      <c r="B86" s="11" t="s">
        <v>1205</v>
      </c>
      <c r="C86" s="11">
        <v>1</v>
      </c>
      <c r="D86" s="60">
        <v>38000</v>
      </c>
      <c r="E86" s="69">
        <f>Table10[[#This Row],[Valor unitario]]*Table10[[#This Row],[Cantidad]]</f>
        <v>38000</v>
      </c>
      <c r="F86" s="1"/>
      <c r="I86" s="108"/>
      <c r="J86" s="22"/>
      <c r="K86" s="22"/>
      <c r="L86" s="22"/>
      <c r="M86" s="22"/>
      <c r="N86" s="22"/>
      <c r="O86" s="22"/>
    </row>
    <row r="87" spans="2:15" x14ac:dyDescent="0.25">
      <c r="B87" s="11" t="s">
        <v>1206</v>
      </c>
      <c r="C87" s="11">
        <v>1</v>
      </c>
      <c r="D87" s="60">
        <v>25000</v>
      </c>
      <c r="E87" s="69">
        <f>Table10[[#This Row],[Valor unitario]]*Table10[[#This Row],[Cantidad]]</f>
        <v>25000</v>
      </c>
      <c r="F87" s="1"/>
      <c r="I87" s="108"/>
      <c r="J87" s="22"/>
      <c r="K87" s="22"/>
      <c r="L87" s="22"/>
      <c r="M87" s="22"/>
      <c r="N87" s="22"/>
      <c r="O87" s="22"/>
    </row>
    <row r="88" spans="2:15" ht="15.75" customHeight="1" x14ac:dyDescent="0.25">
      <c r="B88" s="11" t="s">
        <v>1207</v>
      </c>
      <c r="C88" s="11">
        <v>1</v>
      </c>
      <c r="D88" s="60">
        <v>290000</v>
      </c>
      <c r="E88" s="69">
        <f>Table10[[#This Row],[Valor unitario]]*Table10[[#This Row],[Cantidad]]</f>
        <v>290000</v>
      </c>
      <c r="F88" s="1"/>
      <c r="I88" s="108"/>
      <c r="J88" s="22"/>
      <c r="K88" s="22"/>
      <c r="L88" s="22"/>
      <c r="M88" s="22"/>
      <c r="N88" s="22"/>
      <c r="O88" s="22"/>
    </row>
    <row r="89" spans="2:15" x14ac:dyDescent="0.25">
      <c r="B89" s="11" t="s">
        <v>1208</v>
      </c>
      <c r="C89" s="11"/>
      <c r="D89" s="60"/>
      <c r="E89" s="69">
        <f>Table10[[#This Row],[Valor unitario]]*Table10[[#This Row],[Cantidad]]</f>
        <v>0</v>
      </c>
      <c r="F89" s="1"/>
      <c r="I89" s="108"/>
      <c r="J89" s="22"/>
      <c r="K89" s="22"/>
      <c r="L89" s="22"/>
      <c r="M89" s="22"/>
      <c r="N89" s="22"/>
      <c r="O89" s="22"/>
    </row>
    <row r="90" spans="2:15" x14ac:dyDescent="0.25">
      <c r="B90" s="11" t="s">
        <v>1209</v>
      </c>
      <c r="C90" s="11">
        <v>1</v>
      </c>
      <c r="D90" s="60">
        <v>51000</v>
      </c>
      <c r="E90" s="69">
        <f>Table10[[#This Row],[Valor unitario]]*Table10[[#This Row],[Cantidad]]</f>
        <v>51000</v>
      </c>
      <c r="F90" s="1"/>
      <c r="I90" s="108"/>
      <c r="J90" s="22"/>
      <c r="K90" s="22"/>
      <c r="L90" s="22"/>
      <c r="M90" s="22"/>
      <c r="N90" s="22"/>
      <c r="O90" s="22"/>
    </row>
    <row r="91" spans="2:15" x14ac:dyDescent="0.25">
      <c r="B91" s="11" t="s">
        <v>1210</v>
      </c>
      <c r="C91" s="11"/>
      <c r="D91" s="60"/>
      <c r="E91" s="69">
        <f>Table10[[#This Row],[Valor unitario]]*Table10[[#This Row],[Cantidad]]</f>
        <v>0</v>
      </c>
      <c r="F91" s="1"/>
      <c r="I91" s="108"/>
      <c r="J91" s="22"/>
      <c r="K91" s="22"/>
      <c r="L91" s="22"/>
      <c r="M91" s="22"/>
      <c r="N91" s="22"/>
      <c r="O91" s="22"/>
    </row>
    <row r="92" spans="2:15" x14ac:dyDescent="0.25">
      <c r="B92" s="11" t="s">
        <v>1211</v>
      </c>
      <c r="C92" s="11"/>
      <c r="D92" s="60"/>
      <c r="E92" s="69">
        <f>Table10[[#This Row],[Valor unitario]]*Table10[[#This Row],[Cantidad]]</f>
        <v>0</v>
      </c>
      <c r="F92" s="1"/>
      <c r="I92" s="108"/>
      <c r="J92" s="22"/>
      <c r="K92" s="22"/>
      <c r="L92" s="22"/>
      <c r="M92" s="22"/>
      <c r="N92" s="22"/>
      <c r="O92" s="22"/>
    </row>
    <row r="93" spans="2:15" x14ac:dyDescent="0.25">
      <c r="B93" s="11" t="s">
        <v>148</v>
      </c>
      <c r="C93" s="11">
        <v>1</v>
      </c>
      <c r="D93" s="60">
        <v>45000</v>
      </c>
      <c r="E93" s="69">
        <f>Table10[[#This Row],[Valor unitario]]*Table10[[#This Row],[Cantidad]]</f>
        <v>45000</v>
      </c>
      <c r="F93" s="1"/>
      <c r="I93" s="108"/>
      <c r="J93" s="22"/>
      <c r="K93" s="22"/>
      <c r="L93" s="22"/>
      <c r="M93" s="22"/>
      <c r="N93" s="22"/>
      <c r="O93" s="22"/>
    </row>
    <row r="94" spans="2:15" x14ac:dyDescent="0.25">
      <c r="B94" s="11" t="s">
        <v>1212</v>
      </c>
      <c r="C94" s="11">
        <v>1</v>
      </c>
      <c r="D94" s="60">
        <v>4000</v>
      </c>
      <c r="E94" s="69">
        <f>Table10[[#This Row],[Valor unitario]]*Table10[[#This Row],[Cantidad]]</f>
        <v>4000</v>
      </c>
      <c r="F94" s="1"/>
      <c r="I94" s="108"/>
      <c r="J94" s="22"/>
      <c r="K94" s="22"/>
      <c r="L94" s="22"/>
      <c r="M94" s="22"/>
      <c r="N94" s="22"/>
      <c r="O94" s="22"/>
    </row>
    <row r="95" spans="2:15" x14ac:dyDescent="0.25">
      <c r="B95" s="11" t="s">
        <v>1213</v>
      </c>
      <c r="C95" s="11">
        <v>1</v>
      </c>
      <c r="D95" s="60">
        <v>222689</v>
      </c>
      <c r="E95" s="69">
        <f>Table10[[#This Row],[Valor unitario]]*Table10[[#This Row],[Cantidad]]</f>
        <v>222689</v>
      </c>
      <c r="F95" s="1"/>
      <c r="I95" s="108"/>
      <c r="J95" s="22"/>
      <c r="K95" s="22"/>
      <c r="L95" s="22"/>
      <c r="M95" s="22"/>
      <c r="N95" s="22"/>
      <c r="O95" s="22"/>
    </row>
    <row r="96" spans="2:15" x14ac:dyDescent="0.25">
      <c r="B96" s="11" t="s">
        <v>1214</v>
      </c>
      <c r="C96" s="11">
        <v>6</v>
      </c>
      <c r="D96" s="60">
        <v>3000</v>
      </c>
      <c r="E96" s="69">
        <f>Table10[[#This Row],[Valor unitario]]*Table10[[#This Row],[Cantidad]]</f>
        <v>18000</v>
      </c>
      <c r="F96" s="1"/>
      <c r="I96" s="108"/>
      <c r="J96" s="22"/>
      <c r="K96" s="22"/>
      <c r="L96" s="22"/>
      <c r="M96" s="22"/>
      <c r="N96" s="22"/>
      <c r="O96" s="22"/>
    </row>
    <row r="97" spans="1:15" x14ac:dyDescent="0.25">
      <c r="B97" s="11" t="s">
        <v>1215</v>
      </c>
      <c r="C97" s="11">
        <v>2</v>
      </c>
      <c r="D97" s="60">
        <v>4706</v>
      </c>
      <c r="E97" s="69">
        <f>Table10[[#This Row],[Valor unitario]]*Table10[[#This Row],[Cantidad]]</f>
        <v>9412</v>
      </c>
      <c r="F97" s="1"/>
      <c r="I97" s="108"/>
      <c r="J97" s="22"/>
      <c r="K97" s="22"/>
      <c r="L97" s="22"/>
      <c r="M97" s="22"/>
      <c r="N97" s="22"/>
      <c r="O97" s="22"/>
    </row>
    <row r="98" spans="1:15" x14ac:dyDescent="0.25">
      <c r="B98" s="11" t="s">
        <v>1216</v>
      </c>
      <c r="C98" s="11">
        <v>11</v>
      </c>
      <c r="D98" s="60">
        <v>3000</v>
      </c>
      <c r="E98" s="69">
        <f>Table10[[#This Row],[Valor unitario]]*Table10[[#This Row],[Cantidad]]</f>
        <v>33000</v>
      </c>
      <c r="F98" s="1"/>
      <c r="I98" s="108"/>
      <c r="J98" s="22"/>
      <c r="K98" s="22"/>
      <c r="L98" s="22"/>
      <c r="M98" s="22"/>
      <c r="N98" s="22"/>
      <c r="O98" s="22"/>
    </row>
    <row r="99" spans="1:15" x14ac:dyDescent="0.25">
      <c r="B99" s="11" t="s">
        <v>1217</v>
      </c>
      <c r="C99" s="11">
        <v>20</v>
      </c>
      <c r="D99" s="60">
        <v>2200</v>
      </c>
      <c r="E99" s="69">
        <f>Table10[[#This Row],[Valor unitario]]*Table10[[#This Row],[Cantidad]]</f>
        <v>44000</v>
      </c>
      <c r="F99" s="1"/>
      <c r="I99" s="108"/>
      <c r="J99" s="22"/>
      <c r="K99" s="22"/>
      <c r="L99" s="22"/>
      <c r="M99" s="22"/>
      <c r="N99" s="22"/>
      <c r="O99" s="22"/>
    </row>
    <row r="100" spans="1:15" x14ac:dyDescent="0.25">
      <c r="B100" s="11" t="s">
        <v>1218</v>
      </c>
      <c r="C100" s="11">
        <v>1</v>
      </c>
      <c r="D100" s="60">
        <v>55000</v>
      </c>
      <c r="E100" s="69">
        <f>Table10[[#This Row],[Valor unitario]]*Table10[[#This Row],[Cantidad]]</f>
        <v>55000</v>
      </c>
      <c r="F100" s="1"/>
      <c r="I100" s="108"/>
      <c r="J100" s="22"/>
      <c r="K100" s="22"/>
      <c r="L100" s="22"/>
      <c r="M100" s="22"/>
      <c r="N100" s="22"/>
      <c r="O100" s="22"/>
    </row>
    <row r="101" spans="1:15" x14ac:dyDescent="0.25">
      <c r="B101" s="11" t="s">
        <v>1219</v>
      </c>
      <c r="C101" s="11">
        <v>1</v>
      </c>
      <c r="D101" s="60">
        <v>135000</v>
      </c>
      <c r="E101" s="69">
        <f>Table10[[#This Row],[Valor unitario]]*Table10[[#This Row],[Cantidad]]</f>
        <v>135000</v>
      </c>
      <c r="F101" s="1"/>
      <c r="I101" s="108"/>
      <c r="J101" s="22"/>
      <c r="K101" s="22"/>
      <c r="L101" s="22"/>
      <c r="M101" s="22"/>
      <c r="N101" s="22"/>
      <c r="O101" s="22"/>
    </row>
    <row r="102" spans="1:15" x14ac:dyDescent="0.25">
      <c r="B102" s="11" t="s">
        <v>1269</v>
      </c>
      <c r="C102" s="11">
        <v>1</v>
      </c>
      <c r="D102" s="60">
        <v>15000</v>
      </c>
      <c r="E102" s="69">
        <f>Table10[[#This Row],[Valor unitario]]*Table10[[#This Row],[Cantidad]]</f>
        <v>15000</v>
      </c>
      <c r="F102" s="1"/>
      <c r="I102" s="108"/>
      <c r="J102" s="22"/>
      <c r="K102" s="22"/>
      <c r="L102" s="22"/>
      <c r="M102" s="22"/>
      <c r="N102" s="22"/>
      <c r="O102" s="22"/>
    </row>
    <row r="103" spans="1:15" x14ac:dyDescent="0.25">
      <c r="A103" s="22"/>
      <c r="B103" s="11"/>
      <c r="C103" s="11"/>
      <c r="D103" s="85" t="s">
        <v>1123</v>
      </c>
      <c r="E103" s="69">
        <f>SUM(E48:E100)</f>
        <v>10282853.059999999</v>
      </c>
      <c r="F103" s="1"/>
      <c r="G103" s="22"/>
      <c r="I103" s="108"/>
      <c r="J103" s="22"/>
      <c r="K103" s="22"/>
      <c r="L103" s="22"/>
      <c r="M103" s="22"/>
      <c r="N103" s="22"/>
      <c r="O103" s="22"/>
    </row>
    <row r="104" spans="1:15" x14ac:dyDescent="0.25">
      <c r="A104" s="22"/>
      <c r="B104" s="22"/>
      <c r="C104" s="22"/>
      <c r="D104" s="22"/>
      <c r="E104" s="67"/>
      <c r="F104"/>
      <c r="G104" s="22"/>
      <c r="I104" s="108"/>
      <c r="J104" s="22"/>
      <c r="K104" s="22"/>
      <c r="L104" s="22"/>
      <c r="M104" s="22"/>
      <c r="N104" s="22"/>
      <c r="O104" s="22"/>
    </row>
    <row r="105" spans="1:15" x14ac:dyDescent="0.25">
      <c r="J105"/>
      <c r="K105"/>
    </row>
    <row r="106" spans="1:15" x14ac:dyDescent="0.25">
      <c r="J106"/>
      <c r="K106"/>
    </row>
    <row r="107" spans="1:15" x14ac:dyDescent="0.25">
      <c r="J107"/>
      <c r="K107"/>
    </row>
  </sheetData>
  <mergeCells count="5">
    <mergeCell ref="B15:F15"/>
    <mergeCell ref="B46:F46"/>
    <mergeCell ref="B28:I28"/>
    <mergeCell ref="B34:I34"/>
    <mergeCell ref="B2:G2"/>
  </mergeCells>
  <phoneticPr fontId="4" type="noConversion"/>
  <conditionalFormatting sqref="C4 C7:C10">
    <cfRule type="cellIs" dxfId="8" priority="8" operator="lessThan">
      <formula>4000</formula>
    </cfRule>
  </conditionalFormatting>
  <conditionalFormatting sqref="D17:D25">
    <cfRule type="cellIs" dxfId="7" priority="9" operator="equal">
      <formula>2</formula>
    </cfRule>
    <cfRule type="cellIs" dxfId="6" priority="10" operator="lessThanOrEqual">
      <formula>1</formula>
    </cfRule>
  </conditionalFormatting>
  <conditionalFormatting sqref="D30:D32">
    <cfRule type="cellIs" dxfId="5" priority="7" operator="lessThanOrEqual">
      <formula>20</formula>
    </cfRule>
  </conditionalFormatting>
  <conditionalFormatting sqref="I1 G4:G11 I14:I28 J30:J32 I33:I34 I45:I1048576">
    <cfRule type="cellIs" dxfId="4" priority="1" operator="equal">
      <formula>45</formula>
    </cfRule>
    <cfRule type="cellIs" dxfId="3" priority="2" operator="greaterThan">
      <formula>30</formula>
    </cfRule>
  </conditionalFormatting>
  <conditionalFormatting sqref="I30:I32">
    <cfRule type="cellIs" dxfId="2" priority="6" operator="greaterThan">
      <formula>12</formula>
    </cfRule>
  </conditionalFormatting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DD3C-6203-4797-A8E0-C5F9E11E7411}">
  <sheetPr codeName="Hoja6"/>
  <dimension ref="A1:S32"/>
  <sheetViews>
    <sheetView tabSelected="1" workbookViewId="0">
      <pane xSplit="7" ySplit="1" topLeftCell="H3" activePane="bottomRight" state="frozen"/>
      <selection pane="topRight" activeCell="I1" sqref="I1"/>
      <selection pane="bottomLeft" activeCell="A3" sqref="A3"/>
      <selection pane="bottomRight" activeCell="D21" sqref="D21"/>
    </sheetView>
  </sheetViews>
  <sheetFormatPr baseColWidth="10" defaultColWidth="15" defaultRowHeight="15" x14ac:dyDescent="0.25"/>
  <cols>
    <col min="1" max="1" width="13.42578125" style="4" customWidth="1"/>
    <col min="2" max="2" width="14.85546875" style="4" bestFit="1" customWidth="1"/>
    <col min="3" max="3" width="12.7109375" style="4" bestFit="1" customWidth="1"/>
    <col min="4" max="4" width="15.140625" style="4" bestFit="1" customWidth="1"/>
    <col min="5" max="5" width="12.28515625" style="4" bestFit="1" customWidth="1"/>
    <col min="6" max="6" width="10.85546875" style="4" bestFit="1" customWidth="1"/>
    <col min="7" max="7" width="15.28515625" style="4" bestFit="1" customWidth="1"/>
    <col min="8" max="8" width="19" style="4" bestFit="1" customWidth="1"/>
    <col min="9" max="9" width="14.85546875" style="4" bestFit="1" customWidth="1"/>
    <col min="10" max="12" width="11.5703125" style="4" bestFit="1" customWidth="1"/>
    <col min="13" max="13" width="16.42578125" style="4" bestFit="1" customWidth="1"/>
    <col min="14" max="14" width="16.5703125" style="7" bestFit="1" customWidth="1"/>
    <col min="15" max="15" width="18.140625" style="191" bestFit="1" customWidth="1"/>
    <col min="16" max="16" width="18" style="7" bestFit="1" customWidth="1"/>
    <col min="17" max="17" width="17.5703125" style="7" bestFit="1" customWidth="1"/>
    <col min="18" max="18" width="13.85546875" style="18" bestFit="1" customWidth="1"/>
    <col min="19" max="19" width="19.140625" style="4" bestFit="1" customWidth="1"/>
    <col min="20" max="16384" width="15" style="4"/>
  </cols>
  <sheetData>
    <row r="1" spans="1:19" x14ac:dyDescent="0.25">
      <c r="A1" s="54" t="s">
        <v>1144</v>
      </c>
      <c r="B1" s="54" t="s">
        <v>1415</v>
      </c>
      <c r="C1" s="55" t="s">
        <v>1220</v>
      </c>
      <c r="D1" s="55" t="s">
        <v>1221</v>
      </c>
      <c r="E1" s="55" t="s">
        <v>1416</v>
      </c>
      <c r="F1" s="55" t="s">
        <v>1230</v>
      </c>
      <c r="G1" s="55" t="s">
        <v>1148</v>
      </c>
      <c r="H1" s="55" t="s">
        <v>1145</v>
      </c>
      <c r="I1" s="55" t="s">
        <v>1589</v>
      </c>
      <c r="J1" s="55" t="s">
        <v>1590</v>
      </c>
      <c r="K1" s="55" t="s">
        <v>1591</v>
      </c>
      <c r="L1" s="55" t="s">
        <v>1592</v>
      </c>
      <c r="M1" s="55" t="s">
        <v>1222</v>
      </c>
      <c r="N1" s="55" t="s">
        <v>1223</v>
      </c>
      <c r="O1" s="188" t="s">
        <v>1224</v>
      </c>
      <c r="P1" s="55" t="s">
        <v>1225</v>
      </c>
      <c r="Q1" s="76" t="s">
        <v>1226</v>
      </c>
      <c r="R1" s="75" t="s">
        <v>1227</v>
      </c>
      <c r="S1" s="77" t="s">
        <v>765</v>
      </c>
    </row>
    <row r="2" spans="1:19" hidden="1" x14ac:dyDescent="0.25">
      <c r="A2"/>
      <c r="B2"/>
      <c r="C2" s="10" t="s">
        <v>883</v>
      </c>
      <c r="D2" s="10" t="s">
        <v>1111</v>
      </c>
      <c r="E2" s="10"/>
      <c r="F2" s="10"/>
      <c r="G2" s="10"/>
      <c r="H2" s="10"/>
      <c r="I2" s="10">
        <v>10</v>
      </c>
      <c r="J2" s="10"/>
      <c r="K2" s="10"/>
      <c r="L2" s="10"/>
      <c r="M2" s="10">
        <v>8.8000000000000007</v>
      </c>
      <c r="N2" s="8">
        <v>0.25</v>
      </c>
      <c r="O2" s="189">
        <f t="shared" ref="O2:O20" si="0">(I2-M2)/I2</f>
        <v>0.11999999999999993</v>
      </c>
      <c r="P2" s="8">
        <f t="shared" ref="P2:P7" si="1">SUM(N2:O2)</f>
        <v>0.36999999999999994</v>
      </c>
      <c r="Q2" s="17"/>
      <c r="R2" s="19"/>
      <c r="S2" s="46"/>
    </row>
    <row r="3" spans="1:19" x14ac:dyDescent="0.25">
      <c r="A3"/>
      <c r="B3"/>
      <c r="C3" s="10" t="s">
        <v>883</v>
      </c>
      <c r="D3" s="10" t="s">
        <v>1110</v>
      </c>
      <c r="E3" s="10"/>
      <c r="F3" s="10"/>
      <c r="G3" s="10"/>
      <c r="H3" s="10">
        <v>12</v>
      </c>
      <c r="I3" s="10">
        <v>9.9</v>
      </c>
      <c r="J3" s="10"/>
      <c r="K3" s="10"/>
      <c r="L3" s="10"/>
      <c r="M3" s="10">
        <v>8.3000000000000007</v>
      </c>
      <c r="N3" s="8">
        <f>(H3-I3)/H3</f>
        <v>0.17499999999999996</v>
      </c>
      <c r="O3" s="189">
        <f t="shared" si="0"/>
        <v>0.16161616161616157</v>
      </c>
      <c r="P3" s="8">
        <f t="shared" si="1"/>
        <v>0.33661616161616154</v>
      </c>
      <c r="Q3" s="17"/>
      <c r="R3" s="19"/>
      <c r="S3" s="46"/>
    </row>
    <row r="4" spans="1:19" hidden="1" x14ac:dyDescent="0.25">
      <c r="A4"/>
      <c r="B4"/>
      <c r="C4" s="10" t="s">
        <v>883</v>
      </c>
      <c r="D4" s="10" t="s">
        <v>1111</v>
      </c>
      <c r="E4" s="10"/>
      <c r="F4" s="10"/>
      <c r="G4" s="10"/>
      <c r="H4" s="10"/>
      <c r="I4" s="10">
        <v>10</v>
      </c>
      <c r="J4" s="10"/>
      <c r="K4" s="10"/>
      <c r="L4" s="10"/>
      <c r="M4" s="10">
        <v>8.6999999999999993</v>
      </c>
      <c r="N4" s="8">
        <v>0.25</v>
      </c>
      <c r="O4" s="189">
        <f t="shared" si="0"/>
        <v>0.13000000000000006</v>
      </c>
      <c r="P4" s="8">
        <f t="shared" si="1"/>
        <v>0.38000000000000006</v>
      </c>
      <c r="Q4" s="17"/>
      <c r="R4" s="19"/>
      <c r="S4" s="46"/>
    </row>
    <row r="5" spans="1:19" x14ac:dyDescent="0.25">
      <c r="A5"/>
      <c r="B5"/>
      <c r="C5" s="10" t="s">
        <v>883</v>
      </c>
      <c r="D5" s="10" t="s">
        <v>1110</v>
      </c>
      <c r="E5" s="10"/>
      <c r="F5" s="10"/>
      <c r="G5" s="10"/>
      <c r="H5" s="10">
        <v>30</v>
      </c>
      <c r="I5" s="10">
        <v>23.9</v>
      </c>
      <c r="J5" s="10"/>
      <c r="K5" s="10"/>
      <c r="L5" s="10"/>
      <c r="M5" s="10">
        <v>19.5</v>
      </c>
      <c r="N5" s="8">
        <f t="shared" ref="N5:N22" si="2">(H5-I5)/H5</f>
        <v>0.20333333333333339</v>
      </c>
      <c r="O5" s="189">
        <f t="shared" si="0"/>
        <v>0.18410041841004179</v>
      </c>
      <c r="P5" s="8">
        <f t="shared" si="1"/>
        <v>0.38743375174337519</v>
      </c>
      <c r="Q5" s="17"/>
      <c r="R5" s="19"/>
      <c r="S5" s="46"/>
    </row>
    <row r="6" spans="1:19" x14ac:dyDescent="0.25">
      <c r="A6"/>
      <c r="B6"/>
      <c r="C6" s="10" t="s">
        <v>1228</v>
      </c>
      <c r="D6" s="10" t="s">
        <v>1110</v>
      </c>
      <c r="E6" s="10"/>
      <c r="F6" s="20">
        <v>44831</v>
      </c>
      <c r="G6" s="20"/>
      <c r="H6" s="10">
        <v>31.2</v>
      </c>
      <c r="I6" s="10">
        <v>25.15</v>
      </c>
      <c r="J6" s="10"/>
      <c r="K6" s="10"/>
      <c r="L6" s="10"/>
      <c r="M6" s="10">
        <v>21.5</v>
      </c>
      <c r="N6" s="8">
        <f t="shared" si="2"/>
        <v>0.19391025641025644</v>
      </c>
      <c r="O6" s="189">
        <f t="shared" si="0"/>
        <v>0.14512922465208744</v>
      </c>
      <c r="P6" s="8">
        <f t="shared" si="1"/>
        <v>0.33903948106234388</v>
      </c>
      <c r="Q6" s="23">
        <v>0.122</v>
      </c>
      <c r="R6" s="19">
        <v>720</v>
      </c>
      <c r="S6" s="46"/>
    </row>
    <row r="7" spans="1:19" hidden="1" x14ac:dyDescent="0.25">
      <c r="A7"/>
      <c r="B7"/>
      <c r="C7" s="10" t="s">
        <v>1228</v>
      </c>
      <c r="D7" s="10" t="s">
        <v>1111</v>
      </c>
      <c r="E7" s="10"/>
      <c r="F7" s="20">
        <v>44833</v>
      </c>
      <c r="G7" s="20"/>
      <c r="H7" s="10">
        <v>15</v>
      </c>
      <c r="I7" s="10">
        <v>12.7</v>
      </c>
      <c r="J7" s="10"/>
      <c r="K7" s="10"/>
      <c r="L7" s="10"/>
      <c r="M7" s="10">
        <v>10.15</v>
      </c>
      <c r="N7" s="8">
        <f t="shared" si="2"/>
        <v>0.15333333333333338</v>
      </c>
      <c r="O7" s="189">
        <f t="shared" si="0"/>
        <v>0.20078740157480307</v>
      </c>
      <c r="P7" s="8">
        <f t="shared" si="1"/>
        <v>0.35412073490813645</v>
      </c>
      <c r="Q7" s="17">
        <v>0.111</v>
      </c>
      <c r="R7" s="19">
        <v>670</v>
      </c>
      <c r="S7" s="46"/>
    </row>
    <row r="8" spans="1:19" hidden="1" x14ac:dyDescent="0.25">
      <c r="A8"/>
      <c r="B8"/>
      <c r="C8" s="10" t="s">
        <v>1228</v>
      </c>
      <c r="D8" s="10" t="s">
        <v>1111</v>
      </c>
      <c r="E8" s="10"/>
      <c r="F8" s="20">
        <v>44838</v>
      </c>
      <c r="G8" s="20"/>
      <c r="H8" s="10">
        <v>15</v>
      </c>
      <c r="I8" s="10">
        <v>11.55</v>
      </c>
      <c r="J8" s="10"/>
      <c r="K8" s="10"/>
      <c r="L8" s="10"/>
      <c r="M8" s="10">
        <v>10.1</v>
      </c>
      <c r="N8" s="8">
        <f t="shared" si="2"/>
        <v>0.22999999999999995</v>
      </c>
      <c r="O8" s="189">
        <f t="shared" si="0"/>
        <v>0.12554112554112562</v>
      </c>
      <c r="P8" s="8">
        <f t="shared" ref="P8:P15" si="3">SUM(N8:O8)</f>
        <v>0.3555411255411256</v>
      </c>
      <c r="Q8" s="17">
        <v>0.11899999999999999</v>
      </c>
      <c r="R8" s="19">
        <v>720</v>
      </c>
      <c r="S8" s="46"/>
    </row>
    <row r="9" spans="1:19" x14ac:dyDescent="0.25">
      <c r="A9"/>
      <c r="B9"/>
      <c r="C9" s="10" t="s">
        <v>1228</v>
      </c>
      <c r="D9" s="10" t="s">
        <v>1110</v>
      </c>
      <c r="E9" s="10"/>
      <c r="F9" s="20">
        <v>44838</v>
      </c>
      <c r="G9" s="20"/>
      <c r="H9" s="10">
        <v>30</v>
      </c>
      <c r="I9" s="10">
        <v>24.6</v>
      </c>
      <c r="J9" s="10"/>
      <c r="K9" s="10"/>
      <c r="L9" s="10"/>
      <c r="M9" s="10">
        <v>21.2</v>
      </c>
      <c r="N9" s="8">
        <f t="shared" si="2"/>
        <v>0.17999999999999997</v>
      </c>
      <c r="O9" s="189">
        <f t="shared" si="0"/>
        <v>0.13821138211382122</v>
      </c>
      <c r="P9" s="8">
        <f t="shared" si="3"/>
        <v>0.31821138211382116</v>
      </c>
      <c r="Q9" s="23">
        <v>0.126</v>
      </c>
      <c r="R9" s="19">
        <v>720</v>
      </c>
      <c r="S9" s="46"/>
    </row>
    <row r="10" spans="1:19" x14ac:dyDescent="0.25">
      <c r="A10"/>
      <c r="B10"/>
      <c r="C10" s="10" t="s">
        <v>1228</v>
      </c>
      <c r="D10" s="10" t="s">
        <v>1110</v>
      </c>
      <c r="E10" s="10"/>
      <c r="F10" s="20">
        <v>44853</v>
      </c>
      <c r="G10" s="20"/>
      <c r="H10" s="10">
        <v>15.8</v>
      </c>
      <c r="I10" s="10">
        <v>12.8</v>
      </c>
      <c r="J10" s="10"/>
      <c r="K10" s="10"/>
      <c r="L10" s="10"/>
      <c r="M10" s="10">
        <v>11</v>
      </c>
      <c r="N10" s="8">
        <f t="shared" si="2"/>
        <v>0.18987341772151897</v>
      </c>
      <c r="O10" s="189">
        <f t="shared" si="0"/>
        <v>0.14062500000000006</v>
      </c>
      <c r="P10" s="8">
        <f t="shared" si="3"/>
        <v>0.330498417721519</v>
      </c>
      <c r="Q10" s="23">
        <v>0.13</v>
      </c>
      <c r="R10" s="19">
        <v>724</v>
      </c>
      <c r="S10" s="46"/>
    </row>
    <row r="11" spans="1:19" hidden="1" x14ac:dyDescent="0.25">
      <c r="A11"/>
      <c r="B11"/>
      <c r="C11" s="10" t="s">
        <v>1228</v>
      </c>
      <c r="D11" s="10" t="s">
        <v>1156</v>
      </c>
      <c r="E11" s="10"/>
      <c r="F11" s="20">
        <v>44861</v>
      </c>
      <c r="G11" s="20"/>
      <c r="H11" s="10">
        <v>15</v>
      </c>
      <c r="I11" s="10">
        <v>11.9</v>
      </c>
      <c r="J11" s="10"/>
      <c r="K11" s="10"/>
      <c r="L11" s="10"/>
      <c r="M11" s="10">
        <v>9.85</v>
      </c>
      <c r="N11" s="8">
        <f t="shared" si="2"/>
        <v>0.20666666666666664</v>
      </c>
      <c r="O11" s="189">
        <f t="shared" si="0"/>
        <v>0.17226890756302526</v>
      </c>
      <c r="P11" s="8">
        <f t="shared" si="3"/>
        <v>0.37893557422969193</v>
      </c>
      <c r="Q11" s="17">
        <v>0.151</v>
      </c>
      <c r="R11" s="19">
        <v>696</v>
      </c>
      <c r="S11" s="46"/>
    </row>
    <row r="12" spans="1:19" hidden="1" x14ac:dyDescent="0.25">
      <c r="A12"/>
      <c r="B12"/>
      <c r="C12" s="10" t="s">
        <v>973</v>
      </c>
      <c r="D12" s="10" t="s">
        <v>1113</v>
      </c>
      <c r="E12" s="10"/>
      <c r="F12" s="20">
        <v>44861</v>
      </c>
      <c r="G12" s="20"/>
      <c r="H12" s="10">
        <v>25</v>
      </c>
      <c r="I12" s="10">
        <v>13.2</v>
      </c>
      <c r="J12" s="10"/>
      <c r="K12" s="10"/>
      <c r="L12" s="10"/>
      <c r="M12" s="10">
        <v>11.2</v>
      </c>
      <c r="N12" s="8">
        <f t="shared" si="2"/>
        <v>0.47200000000000003</v>
      </c>
      <c r="O12" s="189">
        <f t="shared" si="0"/>
        <v>0.15151515151515152</v>
      </c>
      <c r="P12" s="8">
        <f t="shared" si="3"/>
        <v>0.62351515151515158</v>
      </c>
      <c r="Q12" s="17"/>
      <c r="R12" s="19"/>
      <c r="S12" s="46"/>
    </row>
    <row r="13" spans="1:19" x14ac:dyDescent="0.25">
      <c r="A13"/>
      <c r="B13"/>
      <c r="C13" s="10" t="s">
        <v>996</v>
      </c>
      <c r="D13" s="10" t="s">
        <v>1110</v>
      </c>
      <c r="E13" s="10"/>
      <c r="F13" s="20">
        <v>44866</v>
      </c>
      <c r="G13" s="20"/>
      <c r="H13" s="10">
        <v>20</v>
      </c>
      <c r="I13" s="10">
        <v>16.399999999999999</v>
      </c>
      <c r="J13" s="10"/>
      <c r="K13" s="10"/>
      <c r="L13" s="10"/>
      <c r="M13" s="10">
        <v>14</v>
      </c>
      <c r="N13" s="8">
        <f t="shared" si="2"/>
        <v>0.18000000000000008</v>
      </c>
      <c r="O13" s="189">
        <f t="shared" si="0"/>
        <v>0.14634146341463408</v>
      </c>
      <c r="P13" s="8">
        <f t="shared" si="3"/>
        <v>0.32634146341463416</v>
      </c>
      <c r="Q13" s="17"/>
      <c r="R13" s="19"/>
      <c r="S13" s="46" t="s">
        <v>1229</v>
      </c>
    </row>
    <row r="14" spans="1:19" x14ac:dyDescent="0.25">
      <c r="A14"/>
      <c r="B14"/>
      <c r="C14" s="10" t="s">
        <v>996</v>
      </c>
      <c r="D14" s="10" t="s">
        <v>1110</v>
      </c>
      <c r="E14" s="10"/>
      <c r="F14" s="20">
        <v>44874</v>
      </c>
      <c r="G14" s="20"/>
      <c r="H14" s="10">
        <v>25</v>
      </c>
      <c r="I14" s="10">
        <v>20.6</v>
      </c>
      <c r="J14" s="10"/>
      <c r="K14" s="10"/>
      <c r="L14" s="10"/>
      <c r="M14" s="10">
        <v>17.45</v>
      </c>
      <c r="N14" s="8">
        <f t="shared" si="2"/>
        <v>0.17599999999999993</v>
      </c>
      <c r="O14" s="189">
        <f t="shared" si="0"/>
        <v>0.1529126213592234</v>
      </c>
      <c r="P14" s="8">
        <f t="shared" si="3"/>
        <v>0.32891262135922333</v>
      </c>
      <c r="Q14" s="17"/>
      <c r="R14" s="19"/>
      <c r="S14" s="46" t="s">
        <v>1229</v>
      </c>
    </row>
    <row r="15" spans="1:19" x14ac:dyDescent="0.25">
      <c r="A15"/>
      <c r="B15"/>
      <c r="C15" s="10" t="s">
        <v>996</v>
      </c>
      <c r="D15" s="10" t="s">
        <v>1110</v>
      </c>
      <c r="E15" s="10"/>
      <c r="F15" s="20">
        <v>44893</v>
      </c>
      <c r="G15" s="20"/>
      <c r="H15" s="10">
        <v>20</v>
      </c>
      <c r="I15" s="10">
        <v>16.5</v>
      </c>
      <c r="J15" s="10"/>
      <c r="K15" s="10"/>
      <c r="L15" s="10"/>
      <c r="M15" s="10">
        <v>14.7</v>
      </c>
      <c r="N15" s="8">
        <f t="shared" si="2"/>
        <v>0.17499999999999999</v>
      </c>
      <c r="O15" s="189">
        <f t="shared" si="0"/>
        <v>0.10909090909090913</v>
      </c>
      <c r="P15" s="8">
        <f t="shared" si="3"/>
        <v>0.28409090909090912</v>
      </c>
      <c r="Q15" s="17"/>
      <c r="R15" s="19"/>
      <c r="S15" s="46" t="s">
        <v>1229</v>
      </c>
    </row>
    <row r="16" spans="1:19" hidden="1" x14ac:dyDescent="0.25">
      <c r="A16"/>
      <c r="B16"/>
      <c r="C16" s="10" t="s">
        <v>996</v>
      </c>
      <c r="D16" s="10" t="s">
        <v>1111</v>
      </c>
      <c r="E16" s="10"/>
      <c r="F16" s="20">
        <v>44893</v>
      </c>
      <c r="G16" s="20"/>
      <c r="H16" s="10">
        <v>20</v>
      </c>
      <c r="I16" s="10">
        <v>15.9</v>
      </c>
      <c r="J16" s="10"/>
      <c r="K16" s="10"/>
      <c r="L16" s="10"/>
      <c r="M16" s="10">
        <v>14.1</v>
      </c>
      <c r="N16" s="8">
        <f t="shared" si="2"/>
        <v>0.20499999999999999</v>
      </c>
      <c r="O16" s="189">
        <f t="shared" si="0"/>
        <v>0.11320754716981137</v>
      </c>
      <c r="P16" s="8">
        <f>SUM(N16:O16)</f>
        <v>0.31820754716981137</v>
      </c>
      <c r="Q16" s="17"/>
      <c r="R16" s="19"/>
      <c r="S16" s="46" t="s">
        <v>1229</v>
      </c>
    </row>
    <row r="17" spans="1:19" hidden="1" x14ac:dyDescent="0.25">
      <c r="A17"/>
      <c r="B17"/>
      <c r="C17" s="10" t="s">
        <v>996</v>
      </c>
      <c r="D17" s="10" t="s">
        <v>1111</v>
      </c>
      <c r="E17" s="10"/>
      <c r="F17" s="20">
        <v>44904</v>
      </c>
      <c r="G17" s="20"/>
      <c r="H17" s="10">
        <v>30</v>
      </c>
      <c r="I17" s="10">
        <v>23.6</v>
      </c>
      <c r="J17" s="10"/>
      <c r="K17" s="10"/>
      <c r="L17" s="10"/>
      <c r="M17" s="10">
        <v>20.55</v>
      </c>
      <c r="N17" s="8">
        <f t="shared" si="2"/>
        <v>0.21333333333333329</v>
      </c>
      <c r="O17" s="189">
        <f t="shared" si="0"/>
        <v>0.12923728813559324</v>
      </c>
      <c r="P17" s="8">
        <f>SUM(N17:O17)</f>
        <v>0.34257062146892653</v>
      </c>
      <c r="Q17" s="17"/>
      <c r="R17" s="19"/>
      <c r="S17" s="46" t="s">
        <v>1229</v>
      </c>
    </row>
    <row r="18" spans="1:19" x14ac:dyDescent="0.25">
      <c r="A18"/>
      <c r="B18"/>
      <c r="C18" s="10" t="s">
        <v>996</v>
      </c>
      <c r="D18" s="10" t="s">
        <v>1110</v>
      </c>
      <c r="E18" s="10"/>
      <c r="F18" s="20">
        <v>44904</v>
      </c>
      <c r="G18" s="20"/>
      <c r="H18" s="10">
        <v>16.7</v>
      </c>
      <c r="I18" s="10">
        <v>13.65</v>
      </c>
      <c r="J18" s="10"/>
      <c r="K18" s="10"/>
      <c r="L18" s="10"/>
      <c r="M18" s="10">
        <v>11.7</v>
      </c>
      <c r="N18" s="8">
        <f t="shared" si="2"/>
        <v>0.1826347305389221</v>
      </c>
      <c r="O18" s="189">
        <f t="shared" si="0"/>
        <v>0.14285714285714293</v>
      </c>
      <c r="P18" s="8">
        <f>SUM(N18:O18)</f>
        <v>0.325491873396065</v>
      </c>
      <c r="Q18" s="17"/>
      <c r="R18" s="19"/>
      <c r="S18" s="46" t="s">
        <v>1229</v>
      </c>
    </row>
    <row r="19" spans="1:19" x14ac:dyDescent="0.25">
      <c r="A19"/>
      <c r="B19"/>
      <c r="C19" s="25" t="s">
        <v>996</v>
      </c>
      <c r="D19" s="25" t="s">
        <v>1110</v>
      </c>
      <c r="E19" s="25"/>
      <c r="F19" s="52">
        <v>44904</v>
      </c>
      <c r="G19" s="52"/>
      <c r="H19" s="25">
        <v>20</v>
      </c>
      <c r="I19" s="25">
        <v>16.55</v>
      </c>
      <c r="J19" s="25"/>
      <c r="K19" s="25"/>
      <c r="L19" s="25"/>
      <c r="M19" s="25">
        <v>14.2</v>
      </c>
      <c r="N19" s="8">
        <f t="shared" si="2"/>
        <v>0.17249999999999996</v>
      </c>
      <c r="O19" s="189">
        <f t="shared" si="0"/>
        <v>0.14199395770392756</v>
      </c>
      <c r="P19" s="8">
        <f>SUM(N19:O19)</f>
        <v>0.31449395770392752</v>
      </c>
      <c r="Q19" s="48"/>
      <c r="R19" s="47"/>
      <c r="S19" s="49" t="s">
        <v>1229</v>
      </c>
    </row>
    <row r="20" spans="1:19" hidden="1" x14ac:dyDescent="0.25">
      <c r="A20"/>
      <c r="B20"/>
      <c r="C20" s="25" t="s">
        <v>996</v>
      </c>
      <c r="D20" s="25" t="s">
        <v>1268</v>
      </c>
      <c r="E20" s="25"/>
      <c r="F20" s="52">
        <v>44938</v>
      </c>
      <c r="G20" s="52"/>
      <c r="H20" s="25">
        <v>25</v>
      </c>
      <c r="I20" s="25">
        <v>19.649999999999999</v>
      </c>
      <c r="J20" s="25"/>
      <c r="K20" s="25"/>
      <c r="L20" s="25"/>
      <c r="M20" s="25">
        <v>16.55</v>
      </c>
      <c r="N20" s="8">
        <f t="shared" si="2"/>
        <v>0.21400000000000005</v>
      </c>
      <c r="O20" s="189">
        <f t="shared" si="0"/>
        <v>0.15776081424936378</v>
      </c>
      <c r="P20" s="8">
        <f>SUM(N20:O20)</f>
        <v>0.3717608142493638</v>
      </c>
      <c r="Q20" s="48"/>
      <c r="R20" s="47"/>
      <c r="S20" s="49" t="s">
        <v>1229</v>
      </c>
    </row>
    <row r="21" spans="1:19" x14ac:dyDescent="0.25">
      <c r="A21"/>
      <c r="B21"/>
      <c r="C21" s="25" t="s">
        <v>996</v>
      </c>
      <c r="D21" s="25" t="s">
        <v>1110</v>
      </c>
      <c r="E21" s="25"/>
      <c r="F21" s="52">
        <v>44949</v>
      </c>
      <c r="G21" s="52" t="s">
        <v>1382</v>
      </c>
      <c r="H21" s="25">
        <v>79.400000000000006</v>
      </c>
      <c r="I21" s="25">
        <v>67.69</v>
      </c>
      <c r="J21" s="25"/>
      <c r="K21" s="25"/>
      <c r="L21" s="25"/>
      <c r="M21" s="25"/>
      <c r="N21" s="8">
        <f t="shared" si="2"/>
        <v>0.14748110831234265</v>
      </c>
      <c r="O21" s="189"/>
      <c r="P21" s="91"/>
      <c r="Q21" s="48">
        <v>0.11799999999999999</v>
      </c>
      <c r="R21" s="47"/>
      <c r="S21" s="49"/>
    </row>
    <row r="22" spans="1:19" hidden="1" x14ac:dyDescent="0.25">
      <c r="A22"/>
      <c r="B22"/>
      <c r="C22" s="25" t="s">
        <v>996</v>
      </c>
      <c r="D22" s="25" t="s">
        <v>1111</v>
      </c>
      <c r="E22" s="25"/>
      <c r="F22" s="52">
        <v>44949</v>
      </c>
      <c r="G22" s="52" t="s">
        <v>1382</v>
      </c>
      <c r="H22" s="25">
        <v>55.1</v>
      </c>
      <c r="I22" s="25">
        <v>43.45</v>
      </c>
      <c r="J22" s="25"/>
      <c r="K22" s="25"/>
      <c r="L22" s="25"/>
      <c r="M22" s="25"/>
      <c r="N22" s="8">
        <f t="shared" si="2"/>
        <v>0.21143375680580759</v>
      </c>
      <c r="O22" s="189"/>
      <c r="P22" s="91"/>
      <c r="Q22" s="48">
        <v>0.124</v>
      </c>
      <c r="R22" s="47"/>
      <c r="S22" s="49"/>
    </row>
    <row r="23" spans="1:19" hidden="1" x14ac:dyDescent="0.25">
      <c r="A23"/>
      <c r="B23"/>
      <c r="C23" s="25" t="s">
        <v>996</v>
      </c>
      <c r="D23" s="25" t="s">
        <v>1111</v>
      </c>
      <c r="E23" s="25"/>
      <c r="F23" s="52">
        <v>44949</v>
      </c>
      <c r="G23" s="52" t="s">
        <v>1359</v>
      </c>
      <c r="H23" s="25"/>
      <c r="I23" s="25">
        <v>15</v>
      </c>
      <c r="J23" s="25"/>
      <c r="K23" s="25"/>
      <c r="L23" s="25"/>
      <c r="M23" s="25">
        <v>12.5</v>
      </c>
      <c r="N23" s="91"/>
      <c r="O23" s="189">
        <f t="shared" ref="O23:O24" si="4">(I23-M23)/I23</f>
        <v>0.16666666666666666</v>
      </c>
      <c r="P23" s="91"/>
      <c r="Q23" s="48"/>
      <c r="R23" s="47"/>
      <c r="S23" s="49"/>
    </row>
    <row r="24" spans="1:19" x14ac:dyDescent="0.25">
      <c r="A24"/>
      <c r="B24"/>
      <c r="C24" s="25" t="s">
        <v>996</v>
      </c>
      <c r="D24" s="25" t="s">
        <v>1110</v>
      </c>
      <c r="E24" s="25"/>
      <c r="F24" s="52">
        <v>44949</v>
      </c>
      <c r="G24" s="52" t="s">
        <v>1359</v>
      </c>
      <c r="H24" s="25"/>
      <c r="I24" s="25">
        <v>15</v>
      </c>
      <c r="J24" s="25"/>
      <c r="K24" s="25"/>
      <c r="L24" s="25"/>
      <c r="M24" s="25">
        <v>13</v>
      </c>
      <c r="N24" s="91"/>
      <c r="O24" s="189">
        <f t="shared" si="4"/>
        <v>0.13333333333333333</v>
      </c>
      <c r="P24" s="91"/>
      <c r="Q24" s="48"/>
      <c r="R24" s="47"/>
      <c r="S24" s="49"/>
    </row>
    <row r="25" spans="1:19" ht="45" x14ac:dyDescent="0.25">
      <c r="A25" s="4" t="s">
        <v>1157</v>
      </c>
      <c r="C25" s="25" t="s">
        <v>996</v>
      </c>
      <c r="D25" s="25" t="s">
        <v>1110</v>
      </c>
      <c r="E25" s="52">
        <v>44951</v>
      </c>
      <c r="F25" s="52">
        <v>44972</v>
      </c>
      <c r="G25" s="52" t="s">
        <v>1519</v>
      </c>
      <c r="H25" s="25"/>
      <c r="I25" s="25"/>
      <c r="J25" s="25"/>
      <c r="K25" s="25"/>
      <c r="L25" s="25"/>
      <c r="M25" s="25">
        <v>20200</v>
      </c>
      <c r="N25" s="91"/>
      <c r="O25" s="190"/>
      <c r="P25" s="91"/>
      <c r="Q25" s="48"/>
      <c r="R25" s="47"/>
      <c r="S25" s="49" t="s">
        <v>1518</v>
      </c>
    </row>
    <row r="26" spans="1:19" hidden="1" x14ac:dyDescent="0.25">
      <c r="A26" s="4" t="s">
        <v>1150</v>
      </c>
      <c r="B26" s="4">
        <v>1059</v>
      </c>
      <c r="C26" s="10" t="s">
        <v>996</v>
      </c>
      <c r="D26" s="10" t="s">
        <v>1111</v>
      </c>
      <c r="E26" s="52">
        <v>44954</v>
      </c>
      <c r="F26" s="20">
        <v>44967</v>
      </c>
      <c r="G26" s="52" t="s">
        <v>1359</v>
      </c>
      <c r="H26" s="10"/>
      <c r="I26" s="10">
        <v>26</v>
      </c>
      <c r="J26" s="10"/>
      <c r="K26" s="10"/>
      <c r="L26" s="10"/>
      <c r="M26" s="10">
        <v>14500</v>
      </c>
      <c r="N26" s="8"/>
      <c r="O26" s="189"/>
      <c r="P26" s="8"/>
      <c r="Q26" s="17"/>
      <c r="R26" s="19"/>
      <c r="S26" s="46"/>
    </row>
    <row r="27" spans="1:19" hidden="1" x14ac:dyDescent="0.25">
      <c r="A27" s="4" t="s">
        <v>1150</v>
      </c>
      <c r="C27" s="25" t="s">
        <v>996</v>
      </c>
      <c r="D27" s="25" t="s">
        <v>1111</v>
      </c>
      <c r="E27" s="96">
        <v>44954</v>
      </c>
      <c r="F27" s="52">
        <v>44967</v>
      </c>
      <c r="G27" s="96" t="s">
        <v>1417</v>
      </c>
      <c r="H27" s="25"/>
      <c r="I27" s="25"/>
      <c r="J27" s="25"/>
      <c r="K27" s="25"/>
      <c r="L27" s="25"/>
      <c r="M27" s="25">
        <f>(23+16)*340</f>
        <v>13260</v>
      </c>
      <c r="N27" s="91"/>
      <c r="O27" s="190"/>
      <c r="P27" s="91"/>
      <c r="Q27" s="48"/>
      <c r="R27" s="47"/>
      <c r="S27" s="49"/>
    </row>
    <row r="28" spans="1:19" x14ac:dyDescent="0.25">
      <c r="A28" s="4" t="s">
        <v>1157</v>
      </c>
      <c r="B28" s="4">
        <v>1126</v>
      </c>
      <c r="C28" s="25" t="s">
        <v>996</v>
      </c>
      <c r="D28" s="25" t="s">
        <v>1110</v>
      </c>
      <c r="E28" s="52">
        <v>44967</v>
      </c>
      <c r="F28" s="52">
        <v>44972</v>
      </c>
      <c r="G28" s="52" t="s">
        <v>1359</v>
      </c>
      <c r="H28" s="25"/>
      <c r="I28" s="25">
        <v>23.9</v>
      </c>
      <c r="J28" s="25"/>
      <c r="K28" s="25"/>
      <c r="L28" s="25"/>
      <c r="M28" s="25"/>
      <c r="N28" s="91"/>
      <c r="O28" s="190"/>
      <c r="P28" s="91"/>
      <c r="Q28" s="48"/>
      <c r="R28" s="47"/>
      <c r="S28" s="49"/>
    </row>
    <row r="29" spans="1:19" hidden="1" x14ac:dyDescent="0.25">
      <c r="A29" s="4" t="s">
        <v>1504</v>
      </c>
      <c r="C29" s="25" t="s">
        <v>996</v>
      </c>
      <c r="D29" s="25" t="s">
        <v>1111</v>
      </c>
      <c r="E29" s="52">
        <v>44975</v>
      </c>
      <c r="F29" s="52">
        <v>44980</v>
      </c>
      <c r="G29" s="52" t="s">
        <v>1509</v>
      </c>
      <c r="H29" s="25"/>
      <c r="I29" s="25"/>
      <c r="J29" s="25"/>
      <c r="K29" s="25"/>
      <c r="L29" s="25"/>
      <c r="M29" s="25"/>
      <c r="N29" s="91"/>
      <c r="O29" s="190"/>
      <c r="P29" s="91"/>
      <c r="Q29" s="48"/>
      <c r="R29" s="47"/>
      <c r="S29" s="49"/>
    </row>
    <row r="30" spans="1:19" x14ac:dyDescent="0.25">
      <c r="A30" s="4" t="s">
        <v>1157</v>
      </c>
      <c r="B30" s="4">
        <v>1213</v>
      </c>
      <c r="C30" s="25" t="s">
        <v>996</v>
      </c>
      <c r="D30" s="25" t="s">
        <v>1110</v>
      </c>
      <c r="E30" s="52">
        <v>44981</v>
      </c>
      <c r="F30" s="52">
        <v>44991</v>
      </c>
      <c r="G30" s="52" t="s">
        <v>1539</v>
      </c>
      <c r="H30" s="25">
        <v>49.8</v>
      </c>
      <c r="I30" s="25">
        <v>40.950000000000003</v>
      </c>
      <c r="J30" s="25">
        <v>29.05</v>
      </c>
      <c r="K30" s="25">
        <v>10.95</v>
      </c>
      <c r="L30" s="25">
        <v>0.95</v>
      </c>
      <c r="M30" s="25">
        <v>36</v>
      </c>
      <c r="N30" s="91">
        <f>(Table7[[#This Row],[Pergamino (kg)]]-Table7[[#This Row],[Verde (kg)]])/Table7[[#This Row],[Pergamino (kg)]]</f>
        <v>0.17771084337349388</v>
      </c>
      <c r="O30" s="190">
        <f>(Table7[[#This Row],[Verde (kg)]]-Table7[[#This Row],[Tostado (kg)]])/Table7[[#This Row],[Verde (kg)]]</f>
        <v>0.12087912087912094</v>
      </c>
      <c r="P30" s="91">
        <f>SUM(Table7[[#This Row],[Merma trilla]:[Merma tueste]])</f>
        <v>0.2985899642526148</v>
      </c>
      <c r="Q30" s="48">
        <v>0.127</v>
      </c>
      <c r="R30" s="47">
        <v>713</v>
      </c>
      <c r="S30" s="49"/>
    </row>
    <row r="31" spans="1:19" hidden="1" x14ac:dyDescent="0.25">
      <c r="A31" s="4" t="s">
        <v>1504</v>
      </c>
      <c r="B31" s="4" t="s">
        <v>1595</v>
      </c>
      <c r="C31" s="25" t="s">
        <v>1593</v>
      </c>
      <c r="D31" s="25" t="s">
        <v>1111</v>
      </c>
      <c r="E31" s="52">
        <v>44987</v>
      </c>
      <c r="F31" s="52">
        <v>44992</v>
      </c>
      <c r="G31" s="52" t="s">
        <v>1594</v>
      </c>
      <c r="H31" s="25">
        <v>99.9</v>
      </c>
      <c r="I31" s="25">
        <v>61.3</v>
      </c>
      <c r="J31" s="25"/>
      <c r="K31" s="25"/>
      <c r="L31" s="25"/>
      <c r="M31" s="25"/>
      <c r="N31" s="91">
        <f>(Table7[[#This Row],[Pergamino (kg)]]-Table7[[#This Row],[Verde (kg)]])/Table7[[#This Row],[Pergamino (kg)]]</f>
        <v>0.38638638638638645</v>
      </c>
      <c r="O31" s="190"/>
      <c r="P31" s="91"/>
      <c r="Q31" s="48"/>
      <c r="R31" s="47"/>
      <c r="S31" s="49"/>
    </row>
    <row r="32" spans="1:19" hidden="1" x14ac:dyDescent="0.25">
      <c r="A32" s="4" t="s">
        <v>1554</v>
      </c>
      <c r="B32" s="4">
        <v>1286</v>
      </c>
      <c r="C32" s="25" t="s">
        <v>996</v>
      </c>
      <c r="D32" s="25" t="s">
        <v>1156</v>
      </c>
      <c r="E32" s="52">
        <v>44998</v>
      </c>
      <c r="F32" s="25"/>
      <c r="G32" s="52" t="s">
        <v>1677</v>
      </c>
      <c r="H32" s="25">
        <v>49.9</v>
      </c>
      <c r="I32" s="25">
        <v>40.4</v>
      </c>
      <c r="J32" s="25">
        <v>29.4</v>
      </c>
      <c r="K32" s="25">
        <v>9.35</v>
      </c>
      <c r="L32" s="25">
        <v>1.65</v>
      </c>
      <c r="M32" s="25"/>
      <c r="N32" s="91">
        <v>0.19</v>
      </c>
      <c r="O32" s="190">
        <v>0.13</v>
      </c>
      <c r="P32" s="91">
        <f>SUM(Table7[[#This Row],[Merma trilla]:[Merma tueste]])</f>
        <v>0.32</v>
      </c>
      <c r="Q32" s="48">
        <v>0.11799999999999999</v>
      </c>
      <c r="R32" s="47">
        <v>739</v>
      </c>
      <c r="S32" s="49"/>
    </row>
  </sheetData>
  <phoneticPr fontId="4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DACA-CC09-48CF-AEBA-686AC0B686E5}">
  <sheetPr codeName="Hoja7"/>
  <dimension ref="B2:N15"/>
  <sheetViews>
    <sheetView workbookViewId="0">
      <selection activeCell="D14" sqref="D14"/>
    </sheetView>
  </sheetViews>
  <sheetFormatPr baseColWidth="10" defaultRowHeight="15" x14ac:dyDescent="0.25"/>
  <cols>
    <col min="2" max="2" width="9.42578125" bestFit="1" customWidth="1"/>
    <col min="3" max="3" width="12.85546875" customWidth="1"/>
    <col min="4" max="4" width="17" bestFit="1" customWidth="1"/>
    <col min="5" max="5" width="16" bestFit="1" customWidth="1"/>
    <col min="6" max="6" width="15.7109375" bestFit="1" customWidth="1"/>
    <col min="7" max="9" width="15.7109375" customWidth="1"/>
    <col min="10" max="10" width="21.5703125" bestFit="1" customWidth="1"/>
    <col min="11" max="11" width="15.7109375" customWidth="1"/>
    <col min="12" max="12" width="16.28515625" bestFit="1" customWidth="1"/>
    <col min="13" max="13" width="17.5703125" bestFit="1" customWidth="1"/>
    <col min="14" max="14" width="34.42578125" bestFit="1" customWidth="1"/>
  </cols>
  <sheetData>
    <row r="2" spans="2:14" x14ac:dyDescent="0.25">
      <c r="B2" s="113" t="s">
        <v>543</v>
      </c>
      <c r="C2" s="113" t="s">
        <v>1916</v>
      </c>
      <c r="D2" s="114" t="s">
        <v>1512</v>
      </c>
      <c r="E2" s="114" t="s">
        <v>1513</v>
      </c>
      <c r="F2" s="114" t="s">
        <v>1514</v>
      </c>
      <c r="G2" s="115" t="s">
        <v>1687</v>
      </c>
      <c r="H2" s="115" t="s">
        <v>1588</v>
      </c>
      <c r="I2" s="115" t="s">
        <v>1596</v>
      </c>
      <c r="J2" s="115" t="s">
        <v>1598</v>
      </c>
      <c r="K2" s="115" t="s">
        <v>1597</v>
      </c>
      <c r="L2" s="115" t="s">
        <v>1516</v>
      </c>
      <c r="M2" s="115" t="s">
        <v>1517</v>
      </c>
      <c r="N2" s="115" t="s">
        <v>765</v>
      </c>
    </row>
    <row r="3" spans="2:14" x14ac:dyDescent="0.25">
      <c r="B3" s="111" t="s">
        <v>1605</v>
      </c>
      <c r="C3" s="111"/>
      <c r="D3" s="16">
        <v>12</v>
      </c>
      <c r="E3" s="16">
        <v>8</v>
      </c>
      <c r="F3" s="16">
        <v>10</v>
      </c>
      <c r="G3" s="112"/>
      <c r="H3" s="112">
        <f>1000*Tabla3[[#This Row],[Encanto 1000]]+120*Tabla3[[#This Row],[Encanto 120]]+Tabla3[[#This Row],[Dulzura 340]]*340</f>
        <v>16360</v>
      </c>
      <c r="I3" s="112">
        <v>476</v>
      </c>
      <c r="J3" s="112">
        <v>178</v>
      </c>
      <c r="K3" s="122">
        <f>Tabla3[[#This Row],[Factura (USD)]]-Tabla3[[#This Row],[Exportation (USD)]]</f>
        <v>298</v>
      </c>
      <c r="L3" s="121">
        <v>44994</v>
      </c>
      <c r="M3" s="121">
        <v>45000</v>
      </c>
      <c r="N3" s="112" t="s">
        <v>1515</v>
      </c>
    </row>
    <row r="4" spans="2:14" x14ac:dyDescent="0.25">
      <c r="B4" s="111" t="s">
        <v>1688</v>
      </c>
      <c r="C4" s="111">
        <v>4820</v>
      </c>
      <c r="D4" s="16">
        <v>12</v>
      </c>
      <c r="E4" s="16">
        <v>8</v>
      </c>
      <c r="F4" s="16">
        <v>10</v>
      </c>
      <c r="G4" s="112">
        <v>3</v>
      </c>
      <c r="H4" s="112">
        <f>1000*Tabla3[[#This Row],[Encanto 1000]]+120*Tabla3[[#This Row],[Encanto 120]]+Tabla3[[#This Row],[Dulzura 340]]*340+Tabla3[[#This Row],[Nómada 500]]*500</f>
        <v>17860</v>
      </c>
      <c r="I4" s="112">
        <v>573.70000000000005</v>
      </c>
      <c r="J4" s="172">
        <f>1300000/C4</f>
        <v>269.70954356846471</v>
      </c>
      <c r="K4" s="122">
        <f>Tabla3[[#This Row],[Factura (USD)]]-Tabla3[[#This Row],[Exportation (USD)]]</f>
        <v>303.99045643153534</v>
      </c>
      <c r="L4" s="112"/>
      <c r="M4" s="112"/>
      <c r="N4" s="112"/>
    </row>
    <row r="5" spans="2:14" x14ac:dyDescent="0.25">
      <c r="B5" s="111" t="s">
        <v>1689</v>
      </c>
      <c r="C5" s="111"/>
      <c r="D5" s="16"/>
      <c r="E5" s="16"/>
      <c r="F5" s="16"/>
      <c r="G5" s="112"/>
      <c r="H5" s="112"/>
      <c r="I5" s="112"/>
      <c r="J5" s="112"/>
      <c r="K5" s="122">
        <f>Tabla3[[#This Row],[Factura (USD)]]-Tabla3[[#This Row],[Exportation (USD)]]</f>
        <v>0</v>
      </c>
      <c r="L5" s="112"/>
      <c r="M5" s="112"/>
      <c r="N5" s="112"/>
    </row>
    <row r="6" spans="2:14" x14ac:dyDescent="0.25">
      <c r="B6" s="111" t="s">
        <v>1690</v>
      </c>
      <c r="C6" s="111"/>
      <c r="D6" s="16"/>
      <c r="E6" s="16"/>
      <c r="F6" s="16"/>
      <c r="G6" s="112"/>
      <c r="H6" s="112"/>
      <c r="I6" s="112"/>
      <c r="J6" s="112"/>
      <c r="K6" s="122">
        <f>Tabla3[[#This Row],[Factura (USD)]]-Tabla3[[#This Row],[Exportation (USD)]]</f>
        <v>0</v>
      </c>
      <c r="L6" s="112"/>
      <c r="M6" s="112"/>
      <c r="N6" s="112"/>
    </row>
    <row r="7" spans="2:14" x14ac:dyDescent="0.25">
      <c r="B7" s="111" t="s">
        <v>1691</v>
      </c>
      <c r="C7" s="111"/>
      <c r="D7" s="16"/>
      <c r="E7" s="16"/>
      <c r="F7" s="16"/>
      <c r="G7" s="112"/>
      <c r="H7" s="112"/>
      <c r="I7" s="112"/>
      <c r="J7" s="112"/>
      <c r="K7" s="122">
        <f>Tabla3[[#This Row],[Factura (USD)]]-Tabla3[[#This Row],[Exportation (USD)]]</f>
        <v>0</v>
      </c>
      <c r="L7" s="112"/>
      <c r="M7" s="112"/>
      <c r="N7" s="112"/>
    </row>
    <row r="8" spans="2:14" x14ac:dyDescent="0.25">
      <c r="B8" s="111" t="s">
        <v>1692</v>
      </c>
      <c r="C8" s="111"/>
      <c r="D8" s="16"/>
      <c r="E8" s="16"/>
      <c r="F8" s="16"/>
      <c r="G8" s="112"/>
      <c r="H8" s="112"/>
      <c r="I8" s="112"/>
      <c r="J8" s="112"/>
      <c r="K8" s="122">
        <f>Tabla3[[#This Row],[Factura (USD)]]-Tabla3[[#This Row],[Exportation (USD)]]</f>
        <v>0</v>
      </c>
      <c r="L8" s="112"/>
      <c r="M8" s="112"/>
      <c r="N8" s="112"/>
    </row>
    <row r="9" spans="2:14" x14ac:dyDescent="0.25">
      <c r="B9" s="111" t="s">
        <v>1693</v>
      </c>
      <c r="C9" s="116"/>
      <c r="D9" s="117"/>
      <c r="E9" s="117"/>
      <c r="F9" s="117"/>
      <c r="G9" s="118"/>
      <c r="H9" s="118"/>
      <c r="I9" s="118"/>
      <c r="J9" s="118"/>
      <c r="K9" s="123">
        <f>Tabla3[[#This Row],[Factura (USD)]]-Tabla3[[#This Row],[Exportation (USD)]]</f>
        <v>0</v>
      </c>
      <c r="L9" s="118"/>
      <c r="M9" s="118"/>
      <c r="N9" s="118"/>
    </row>
    <row r="12" spans="2:14" x14ac:dyDescent="0.25">
      <c r="J12" s="179"/>
    </row>
    <row r="15" spans="2:14" x14ac:dyDescent="0.25">
      <c r="J15" s="179"/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CB14-0AA0-4019-A39A-CA6BDB556431}">
  <dimension ref="A2:O67"/>
  <sheetViews>
    <sheetView topLeftCell="A37" zoomScaleNormal="100" workbookViewId="0">
      <selection activeCell="F59" sqref="F59"/>
    </sheetView>
  </sheetViews>
  <sheetFormatPr baseColWidth="10" defaultRowHeight="15" x14ac:dyDescent="0.25"/>
  <cols>
    <col min="2" max="2" width="28.28515625" bestFit="1" customWidth="1"/>
    <col min="3" max="3" width="27.42578125" bestFit="1" customWidth="1"/>
    <col min="4" max="4" width="23.140625" bestFit="1" customWidth="1"/>
    <col min="5" max="5" width="28.85546875" bestFit="1" customWidth="1"/>
    <col min="6" max="6" width="32" customWidth="1"/>
    <col min="14" max="14" width="13" customWidth="1"/>
  </cols>
  <sheetData>
    <row r="2" spans="2:9" x14ac:dyDescent="0.25">
      <c r="B2" s="181"/>
      <c r="C2" s="181" t="s">
        <v>1928</v>
      </c>
      <c r="D2" s="181" t="s">
        <v>1929</v>
      </c>
      <c r="E2" s="181" t="s">
        <v>1930</v>
      </c>
    </row>
    <row r="3" spans="2:9" x14ac:dyDescent="0.25">
      <c r="B3" s="16" t="s">
        <v>1127</v>
      </c>
      <c r="C3" s="16">
        <v>14</v>
      </c>
      <c r="D3" s="16">
        <v>45000</v>
      </c>
      <c r="E3" s="16">
        <f>D3*C3</f>
        <v>630000</v>
      </c>
    </row>
    <row r="4" spans="2:9" x14ac:dyDescent="0.25">
      <c r="B4" s="16" t="s">
        <v>1129</v>
      </c>
      <c r="C4" s="16">
        <v>3</v>
      </c>
      <c r="D4" s="16">
        <v>45000</v>
      </c>
      <c r="E4" s="16">
        <f t="shared" ref="E4:E5" si="0">D4*C4</f>
        <v>135000</v>
      </c>
    </row>
    <row r="5" spans="2:9" x14ac:dyDescent="0.25">
      <c r="B5" s="16" t="s">
        <v>1931</v>
      </c>
      <c r="C5" s="16">
        <v>4</v>
      </c>
      <c r="D5" s="16">
        <v>65000</v>
      </c>
      <c r="E5" s="16">
        <f t="shared" si="0"/>
        <v>260000</v>
      </c>
    </row>
    <row r="6" spans="2:9" x14ac:dyDescent="0.25">
      <c r="B6" s="181" t="s">
        <v>1123</v>
      </c>
      <c r="C6" s="16"/>
      <c r="D6" s="16"/>
      <c r="E6" s="16">
        <f>SUM(E3:E5)</f>
        <v>1025000</v>
      </c>
    </row>
    <row r="13" spans="2:9" x14ac:dyDescent="0.25">
      <c r="B13" s="185">
        <v>350</v>
      </c>
      <c r="C13" s="16" t="s">
        <v>1120</v>
      </c>
      <c r="D13" s="16">
        <v>350</v>
      </c>
      <c r="E13" s="16"/>
      <c r="F13" s="16">
        <v>350</v>
      </c>
      <c r="G13" s="16"/>
      <c r="H13" s="16">
        <v>350</v>
      </c>
      <c r="I13" s="16"/>
    </row>
    <row r="14" spans="2:9" x14ac:dyDescent="0.25">
      <c r="B14" s="22"/>
      <c r="C14" s="16"/>
      <c r="D14" s="16" t="s">
        <v>1936</v>
      </c>
      <c r="E14" s="16" t="s">
        <v>1937</v>
      </c>
      <c r="F14" s="16"/>
      <c r="G14" s="16"/>
      <c r="H14" s="16"/>
      <c r="I14" s="16"/>
    </row>
    <row r="15" spans="2:9" x14ac:dyDescent="0.25">
      <c r="B15" s="185">
        <v>220</v>
      </c>
      <c r="C15" s="16" t="s">
        <v>1934</v>
      </c>
      <c r="D15" s="16">
        <v>220</v>
      </c>
      <c r="E15" s="16"/>
      <c r="F15" s="16">
        <v>220</v>
      </c>
      <c r="G15" s="16"/>
      <c r="H15" s="16">
        <v>220</v>
      </c>
      <c r="I15" s="16"/>
    </row>
    <row r="16" spans="2:9" x14ac:dyDescent="0.25">
      <c r="B16" s="185">
        <v>100</v>
      </c>
      <c r="C16" s="16" t="s">
        <v>1935</v>
      </c>
      <c r="D16" s="16">
        <v>97.3</v>
      </c>
      <c r="E16" s="182">
        <v>4.5138888888888888E-2</v>
      </c>
      <c r="F16" s="16">
        <v>101.9</v>
      </c>
      <c r="G16" s="182">
        <v>4.3750000000000004E-2</v>
      </c>
      <c r="H16" s="16">
        <v>102.1</v>
      </c>
      <c r="I16" s="182">
        <v>4.6527777777777779E-2</v>
      </c>
    </row>
    <row r="17" spans="1:15" x14ac:dyDescent="0.25">
      <c r="B17" s="185" t="s">
        <v>1946</v>
      </c>
      <c r="C17" s="16" t="s">
        <v>1938</v>
      </c>
      <c r="D17" s="16">
        <v>102.8</v>
      </c>
      <c r="E17" s="182">
        <v>6.805555555555555E-2</v>
      </c>
      <c r="F17" s="16">
        <v>106.5</v>
      </c>
      <c r="G17" s="182">
        <v>6.6666666666666666E-2</v>
      </c>
      <c r="H17" s="16">
        <v>106.3</v>
      </c>
      <c r="I17" s="182">
        <v>6.5972222222222224E-2</v>
      </c>
    </row>
    <row r="18" spans="1:15" x14ac:dyDescent="0.25">
      <c r="B18" s="185">
        <v>150</v>
      </c>
      <c r="C18" s="16" t="s">
        <v>1939</v>
      </c>
      <c r="D18" s="16">
        <v>148.69999999999999</v>
      </c>
      <c r="E18" s="182">
        <v>0.18333333333333335</v>
      </c>
      <c r="F18" s="16">
        <v>147.4</v>
      </c>
      <c r="G18" s="182">
        <v>0.16944444444444443</v>
      </c>
      <c r="H18" s="16">
        <v>147</v>
      </c>
      <c r="I18" s="182">
        <v>0.16874999999999998</v>
      </c>
      <c r="L18" t="s">
        <v>1941</v>
      </c>
      <c r="N18" t="s">
        <v>1954</v>
      </c>
    </row>
    <row r="19" spans="1:15" x14ac:dyDescent="0.25">
      <c r="A19" s="184" t="s">
        <v>1958</v>
      </c>
      <c r="B19" s="185">
        <v>177</v>
      </c>
      <c r="C19" s="16" t="s">
        <v>1940</v>
      </c>
      <c r="D19" s="16">
        <v>176.8</v>
      </c>
      <c r="E19" s="182">
        <v>0.29166666666666669</v>
      </c>
      <c r="F19" s="16">
        <v>176.8</v>
      </c>
      <c r="G19" s="182">
        <v>0.28194444444444444</v>
      </c>
      <c r="H19" s="16">
        <v>176.7</v>
      </c>
      <c r="I19" s="182">
        <v>0.28194444444444444</v>
      </c>
      <c r="L19" s="22" t="s">
        <v>1948</v>
      </c>
      <c r="M19" s="22">
        <v>196</v>
      </c>
      <c r="N19" s="22" t="s">
        <v>1951</v>
      </c>
      <c r="O19">
        <v>196</v>
      </c>
    </row>
    <row r="20" spans="1:15" x14ac:dyDescent="0.25">
      <c r="B20" s="22" t="s">
        <v>1947</v>
      </c>
      <c r="C20" s="16" t="s">
        <v>1941</v>
      </c>
      <c r="D20" s="16">
        <v>181.7</v>
      </c>
      <c r="E20" s="182">
        <v>0.31180555555555556</v>
      </c>
      <c r="F20" s="16">
        <v>182.7</v>
      </c>
      <c r="G20" s="182">
        <v>0.30624999999999997</v>
      </c>
      <c r="H20" s="16">
        <v>183.8</v>
      </c>
      <c r="I20" s="182">
        <v>0.31041666666666667</v>
      </c>
      <c r="L20" s="22" t="s">
        <v>1949</v>
      </c>
      <c r="M20" s="22" t="s">
        <v>1950</v>
      </c>
      <c r="N20" s="22" t="s">
        <v>1952</v>
      </c>
    </row>
    <row r="21" spans="1:15" x14ac:dyDescent="0.25">
      <c r="B21" s="185" t="s">
        <v>1957</v>
      </c>
      <c r="C21" s="16">
        <v>196</v>
      </c>
      <c r="D21" s="16">
        <v>186.5</v>
      </c>
      <c r="E21" s="182">
        <v>0.33194444444444443</v>
      </c>
      <c r="F21" s="16">
        <v>188.9</v>
      </c>
      <c r="G21" s="182">
        <v>0.33333333333333331</v>
      </c>
      <c r="H21" s="16">
        <v>187.7</v>
      </c>
      <c r="I21" s="182">
        <v>0.32777777777777778</v>
      </c>
      <c r="J21">
        <f>AVERAGE(D21,F21,H21)</f>
        <v>187.69999999999996</v>
      </c>
    </row>
    <row r="22" spans="1:15" x14ac:dyDescent="0.25">
      <c r="B22" s="22"/>
      <c r="C22" s="16" t="s">
        <v>1942</v>
      </c>
      <c r="D22" s="16">
        <v>193</v>
      </c>
      <c r="E22" s="182">
        <v>0.36805555555555558</v>
      </c>
      <c r="F22" s="16"/>
      <c r="G22" s="16"/>
      <c r="H22" s="16"/>
      <c r="I22" s="16"/>
      <c r="N22" t="s">
        <v>1955</v>
      </c>
    </row>
    <row r="23" spans="1:15" x14ac:dyDescent="0.25">
      <c r="B23" s="22" t="s">
        <v>1959</v>
      </c>
      <c r="C23" s="16" t="s">
        <v>1943</v>
      </c>
      <c r="D23" s="16">
        <v>193.4</v>
      </c>
      <c r="E23" s="182">
        <v>0.37291666666666662</v>
      </c>
      <c r="F23" s="16">
        <v>193.4</v>
      </c>
      <c r="G23" s="182">
        <v>0.36805555555555558</v>
      </c>
      <c r="H23" s="16">
        <v>196.2</v>
      </c>
      <c r="I23" s="182">
        <v>0.39166666666666666</v>
      </c>
      <c r="N23" t="s">
        <v>1953</v>
      </c>
    </row>
    <row r="24" spans="1:15" x14ac:dyDescent="0.25">
      <c r="B24" s="22"/>
      <c r="C24" s="16" t="s">
        <v>1944</v>
      </c>
      <c r="D24" s="183">
        <v>0.16</v>
      </c>
      <c r="E24" s="16"/>
      <c r="F24" s="16">
        <v>16</v>
      </c>
      <c r="G24" s="16"/>
      <c r="H24" s="16">
        <v>20</v>
      </c>
      <c r="I24" s="16"/>
    </row>
    <row r="25" spans="1:15" x14ac:dyDescent="0.25">
      <c r="B25" s="22"/>
      <c r="C25" s="192" t="s">
        <v>1945</v>
      </c>
      <c r="D25" s="193">
        <v>0.13700000000000001</v>
      </c>
      <c r="E25" s="192"/>
      <c r="F25" s="192">
        <v>13.4</v>
      </c>
      <c r="G25" s="192"/>
      <c r="H25" s="195">
        <v>0.14000000000000001</v>
      </c>
      <c r="I25" s="194"/>
      <c r="N25" t="s">
        <v>1956</v>
      </c>
    </row>
    <row r="27" spans="1:15" x14ac:dyDescent="0.25">
      <c r="G27">
        <f>75/(8*60+50)</f>
        <v>0.14150943396226415</v>
      </c>
      <c r="K27" s="187">
        <f>50/(8*60+50)</f>
        <v>9.4339622641509441E-2</v>
      </c>
      <c r="L27" s="187">
        <f>92/(60*9+24)</f>
        <v>0.16312056737588654</v>
      </c>
    </row>
    <row r="28" spans="1:15" x14ac:dyDescent="0.25">
      <c r="C28" s="22" t="s">
        <v>1960</v>
      </c>
      <c r="H28" s="186"/>
    </row>
    <row r="29" spans="1:15" x14ac:dyDescent="0.25">
      <c r="B29" t="s">
        <v>1961</v>
      </c>
      <c r="C29">
        <v>41</v>
      </c>
      <c r="D29">
        <v>41</v>
      </c>
    </row>
    <row r="30" spans="1:15" x14ac:dyDescent="0.25">
      <c r="B30" t="s">
        <v>1962</v>
      </c>
      <c r="C30">
        <v>300</v>
      </c>
    </row>
    <row r="31" spans="1:15" x14ac:dyDescent="0.25">
      <c r="B31" t="s">
        <v>1963</v>
      </c>
      <c r="C31">
        <v>10</v>
      </c>
      <c r="D31">
        <v>10</v>
      </c>
    </row>
    <row r="32" spans="1:15" x14ac:dyDescent="0.25">
      <c r="B32" t="s">
        <v>1964</v>
      </c>
      <c r="C32">
        <v>54</v>
      </c>
    </row>
    <row r="33" spans="2:9" x14ac:dyDescent="0.25">
      <c r="B33" t="s">
        <v>1965</v>
      </c>
      <c r="C33">
        <v>33</v>
      </c>
      <c r="D33">
        <v>33</v>
      </c>
    </row>
    <row r="34" spans="2:9" x14ac:dyDescent="0.25">
      <c r="B34" t="s">
        <v>1868</v>
      </c>
      <c r="C34">
        <v>40</v>
      </c>
      <c r="D34">
        <v>40</v>
      </c>
    </row>
    <row r="35" spans="2:9" x14ac:dyDescent="0.25">
      <c r="C35">
        <f>SUM(C29:C34)</f>
        <v>478</v>
      </c>
      <c r="D35">
        <f>SUM(D29:D34)</f>
        <v>124</v>
      </c>
      <c r="F35" t="s">
        <v>1969</v>
      </c>
    </row>
    <row r="37" spans="2:9" x14ac:dyDescent="0.25">
      <c r="C37" t="s">
        <v>1966</v>
      </c>
      <c r="D37" t="s">
        <v>1968</v>
      </c>
    </row>
    <row r="38" spans="2:9" x14ac:dyDescent="0.25">
      <c r="C38" t="s">
        <v>1967</v>
      </c>
    </row>
    <row r="39" spans="2:9" x14ac:dyDescent="0.25">
      <c r="H39" s="186">
        <v>0.40347222222222223</v>
      </c>
    </row>
    <row r="40" spans="2:9" x14ac:dyDescent="0.25">
      <c r="H40" s="186">
        <v>0.33124999999999999</v>
      </c>
    </row>
    <row r="41" spans="2:9" x14ac:dyDescent="0.25">
      <c r="H41" s="186">
        <f>H39-H40</f>
        <v>7.2222222222222243E-2</v>
      </c>
    </row>
    <row r="42" spans="2:9" x14ac:dyDescent="0.25">
      <c r="H42">
        <f>104/(9*60+41)</f>
        <v>0.17900172117039587</v>
      </c>
    </row>
    <row r="46" spans="2:9" x14ac:dyDescent="0.25">
      <c r="C46" s="16"/>
      <c r="D46" s="16" t="s">
        <v>1974</v>
      </c>
      <c r="E46" s="16" t="s">
        <v>1982</v>
      </c>
      <c r="F46" s="16" t="s">
        <v>1983</v>
      </c>
      <c r="I46" t="s">
        <v>1977</v>
      </c>
    </row>
    <row r="47" spans="2:9" x14ac:dyDescent="0.25">
      <c r="C47" s="16" t="s">
        <v>1961</v>
      </c>
      <c r="D47" s="16">
        <v>41</v>
      </c>
      <c r="E47" s="16">
        <v>41</v>
      </c>
      <c r="F47" s="16">
        <v>41</v>
      </c>
      <c r="I47" t="s">
        <v>1978</v>
      </c>
    </row>
    <row r="48" spans="2:9" x14ac:dyDescent="0.25">
      <c r="C48" s="16" t="s">
        <v>1962</v>
      </c>
      <c r="D48" s="16">
        <v>0</v>
      </c>
      <c r="E48" s="16">
        <v>0</v>
      </c>
      <c r="F48" s="16">
        <v>0</v>
      </c>
      <c r="I48" t="s">
        <v>1979</v>
      </c>
    </row>
    <row r="49" spans="3:9" x14ac:dyDescent="0.25">
      <c r="C49" s="16" t="s">
        <v>1963</v>
      </c>
      <c r="D49" s="16">
        <v>0</v>
      </c>
      <c r="E49" s="16">
        <v>0</v>
      </c>
      <c r="F49" s="16">
        <v>0</v>
      </c>
      <c r="I49" t="s">
        <v>1981</v>
      </c>
    </row>
    <row r="50" spans="3:9" x14ac:dyDescent="0.25">
      <c r="C50" s="16" t="s">
        <v>1965</v>
      </c>
      <c r="D50" s="16">
        <v>33</v>
      </c>
      <c r="E50" s="16">
        <v>33</v>
      </c>
      <c r="F50" s="16">
        <v>33</v>
      </c>
    </row>
    <row r="51" spans="3:9" x14ac:dyDescent="0.25">
      <c r="C51" s="16" t="s">
        <v>1975</v>
      </c>
      <c r="D51" s="16">
        <v>15</v>
      </c>
      <c r="E51" s="16">
        <v>0</v>
      </c>
      <c r="F51" s="16">
        <v>0</v>
      </c>
    </row>
    <row r="52" spans="3:9" x14ac:dyDescent="0.25">
      <c r="C52" s="16" t="s">
        <v>1976</v>
      </c>
      <c r="D52" s="16">
        <v>5</v>
      </c>
      <c r="E52" s="16">
        <v>0</v>
      </c>
      <c r="F52" s="16">
        <v>0</v>
      </c>
    </row>
    <row r="53" spans="3:9" x14ac:dyDescent="0.25">
      <c r="C53" s="16" t="s">
        <v>1980</v>
      </c>
      <c r="D53" s="16">
        <v>5</v>
      </c>
      <c r="E53" s="16">
        <v>5</v>
      </c>
      <c r="F53" s="16">
        <v>0</v>
      </c>
    </row>
    <row r="54" spans="3:9" x14ac:dyDescent="0.25">
      <c r="C54" s="16" t="s">
        <v>1123</v>
      </c>
      <c r="D54" s="196">
        <f>SUM(D47:D53)</f>
        <v>99</v>
      </c>
      <c r="E54" s="196">
        <f t="shared" ref="E54:F54" si="1">SUM(E47:E53)</f>
        <v>79</v>
      </c>
      <c r="F54" s="196">
        <f t="shared" si="1"/>
        <v>74</v>
      </c>
    </row>
    <row r="58" spans="3:9" x14ac:dyDescent="0.25">
      <c r="C58" s="4"/>
      <c r="D58" s="30">
        <v>65000</v>
      </c>
      <c r="E58" s="4"/>
    </row>
    <row r="59" spans="3:9" x14ac:dyDescent="0.25">
      <c r="C59" s="4"/>
      <c r="D59" s="4"/>
      <c r="E59" s="4"/>
    </row>
    <row r="60" spans="3:9" x14ac:dyDescent="0.25">
      <c r="C60" s="4"/>
      <c r="D60" s="4" t="s">
        <v>1993</v>
      </c>
      <c r="E60" s="4" t="s">
        <v>1994</v>
      </c>
    </row>
    <row r="61" spans="3:9" x14ac:dyDescent="0.25">
      <c r="C61" s="4" t="s">
        <v>1995</v>
      </c>
      <c r="D61" s="197">
        <f>D58*0.023</f>
        <v>1495</v>
      </c>
      <c r="E61" s="197">
        <f>700+D58*0.0265+(700+D58*0.0265)*0.19</f>
        <v>2882.7750000000001</v>
      </c>
    </row>
    <row r="62" spans="3:9" x14ac:dyDescent="0.25">
      <c r="C62" s="4" t="s">
        <v>1996</v>
      </c>
      <c r="D62" s="197"/>
      <c r="E62" s="197"/>
    </row>
    <row r="63" spans="3:9" x14ac:dyDescent="0.25">
      <c r="C63" s="4" t="s">
        <v>71</v>
      </c>
      <c r="D63" s="197">
        <f>D58*0.015</f>
        <v>975</v>
      </c>
      <c r="E63" s="197"/>
    </row>
    <row r="64" spans="3:9" x14ac:dyDescent="0.25">
      <c r="C64" s="4" t="s">
        <v>1997</v>
      </c>
      <c r="D64" s="197">
        <v>1190</v>
      </c>
      <c r="E64" s="197"/>
    </row>
    <row r="65" spans="3:5" x14ac:dyDescent="0.25">
      <c r="C65" s="4" t="s">
        <v>1998</v>
      </c>
      <c r="D65" s="197">
        <v>2490</v>
      </c>
      <c r="E65" s="197"/>
    </row>
    <row r="66" spans="3:5" x14ac:dyDescent="0.25">
      <c r="C66" s="4" t="s">
        <v>1999</v>
      </c>
      <c r="D66" s="197">
        <v>3000</v>
      </c>
      <c r="E66" s="197"/>
    </row>
    <row r="67" spans="3:5" x14ac:dyDescent="0.25">
      <c r="C67" s="4"/>
      <c r="D67" s="197"/>
      <c r="E67" s="197"/>
    </row>
  </sheetData>
  <conditionalFormatting sqref="E58:E67">
    <cfRule type="cellIs" dxfId="1" priority="1" operator="equal">
      <formula>"No"</formula>
    </cfRule>
    <cfRule type="cellIs" dxfId="0" priority="2" operator="equal">
      <formula>"Sí"</formula>
    </cfRule>
  </conditionalFormatting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</vt:lpstr>
      <vt:lpstr>Out</vt:lpstr>
      <vt:lpstr>Inventario</vt:lpstr>
      <vt:lpstr>Maquilas</vt:lpstr>
      <vt:lpstr>Exportaciones</vt:lpstr>
      <vt:lpstr>Otros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Zapata</dc:creator>
  <cp:keywords/>
  <dc:description/>
  <cp:lastModifiedBy>Juan David Zapata Cruz</cp:lastModifiedBy>
  <cp:revision/>
  <dcterms:created xsi:type="dcterms:W3CDTF">2022-07-30T19:09:59Z</dcterms:created>
  <dcterms:modified xsi:type="dcterms:W3CDTF">2023-09-21T20:29:58Z</dcterms:modified>
  <cp:category/>
  <cp:contentStatus/>
</cp:coreProperties>
</file>