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0-AV\UTDT\MFIN\2021 MFIN\Curso FC\FC - TRADICIONAL\1-M&amp;A\Clase\"/>
    </mc:Choice>
  </mc:AlternateContent>
  <xr:revisionPtr revIDLastSave="0" documentId="13_ncr:1_{483954FA-7799-4B08-9850-31D810E08545}" xr6:coauthVersionLast="46" xr6:coauthVersionMax="46" xr10:uidLastSave="{00000000-0000-0000-0000-000000000000}"/>
  <bookViews>
    <workbookView xWindow="-110" yWindow="-110" windowWidth="19420" windowHeight="10420" tabRatio="837" activeTab="6" xr2:uid="{00000000-000D-0000-FFFF-FFFF00000000}"/>
  </bookViews>
  <sheets>
    <sheet name="Model - Paso 1" sheetId="28" r:id="rId1"/>
    <sheet name="Model - Pasos 2 y 3" sheetId="27" r:id="rId2"/>
    <sheet name="Model - Paso 4" sheetId="26" r:id="rId3"/>
    <sheet name="Model - Paso 5 y 6" sheetId="29" r:id="rId4"/>
    <sheet name="Model - Paso 7" sheetId="30" r:id="rId5"/>
    <sheet name="Model - Paso 8" sheetId="31" r:id="rId6"/>
    <sheet name="Integrated Model (Final)" sheetId="25" r:id="rId7"/>
  </sheets>
  <definedNames>
    <definedName name="_xlnm.Print_Area" localSheetId="6">'Integrated Model (Final)'!$A$3:$N$145</definedName>
    <definedName name="_xlnm.Print_Area" localSheetId="0">'Model - Paso 1'!$A$3:$N$145</definedName>
    <definedName name="_xlnm.Print_Area" localSheetId="2">'Model - Paso 4'!$A$3:$N$145</definedName>
    <definedName name="_xlnm.Print_Area" localSheetId="3">'Model - Paso 5 y 6'!$A$3:$N$145</definedName>
    <definedName name="_xlnm.Print_Area" localSheetId="4">'Model - Paso 7'!$A$3:$N$145</definedName>
    <definedName name="_xlnm.Print_Area" localSheetId="5">'Model - Paso 8'!$A$3:$N$145</definedName>
    <definedName name="_xlnm.Print_Area" localSheetId="1">'Model - Pasos 2 y 3'!$A$3:$N$145</definedName>
    <definedName name="asd">#REF!</definedName>
    <definedName name="CIQWBGuid" hidden="1">"2cd8126d-26c3-430c-b7fa-a069e3a1fc62"</definedName>
    <definedName name="Forecast" localSheetId="6">#REF!</definedName>
    <definedName name="Forecast" localSheetId="0">#REF!</definedName>
    <definedName name="Forecast" localSheetId="2">#REF!</definedName>
    <definedName name="Forecast" localSheetId="3">#REF!</definedName>
    <definedName name="Forecast" localSheetId="4">#REF!</definedName>
    <definedName name="Forecast" localSheetId="5">#REF!</definedName>
    <definedName name="Forecast" localSheetId="1">#REF!</definedName>
    <definedName name="Forecast">#REF!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41666.7099189815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  <definedName name="Step_1" localSheetId="6">#REF!</definedName>
    <definedName name="Step_1" localSheetId="0">#REF!</definedName>
    <definedName name="Step_1" localSheetId="2">#REF!</definedName>
    <definedName name="Step_1" localSheetId="3">#REF!</definedName>
    <definedName name="Step_1" localSheetId="4">#REF!</definedName>
    <definedName name="Step_1" localSheetId="5">#REF!</definedName>
    <definedName name="Step_1" localSheetId="1">#REF!</definedName>
    <definedName name="Step_1">#REF!</definedName>
    <definedName name="Step_2" localSheetId="6">#REF!</definedName>
    <definedName name="Step_2" localSheetId="0">#REF!</definedName>
    <definedName name="Step_2" localSheetId="2">#REF!</definedName>
    <definedName name="Step_2" localSheetId="3">#REF!</definedName>
    <definedName name="Step_2" localSheetId="4">#REF!</definedName>
    <definedName name="Step_2" localSheetId="5">#REF!</definedName>
    <definedName name="Step_2" localSheetId="1">#REF!</definedName>
    <definedName name="Step_2">#REF!</definedName>
    <definedName name="Step_3" localSheetId="6">#REF!</definedName>
    <definedName name="Step_3" localSheetId="0">#REF!</definedName>
    <definedName name="Step_3" localSheetId="2">#REF!</definedName>
    <definedName name="Step_3" localSheetId="3">#REF!</definedName>
    <definedName name="Step_3" localSheetId="4">#REF!</definedName>
    <definedName name="Step_3" localSheetId="5">#REF!</definedName>
    <definedName name="Step_3" localSheetId="1">#REF!</definedName>
    <definedName name="Step_3">#REF!</definedName>
    <definedName name="Step_4" localSheetId="6">#REF!</definedName>
    <definedName name="Step_4" localSheetId="0">#REF!</definedName>
    <definedName name="Step_4" localSheetId="2">#REF!</definedName>
    <definedName name="Step_4" localSheetId="3">#REF!</definedName>
    <definedName name="Step_4" localSheetId="4">#REF!</definedName>
    <definedName name="Step_4" localSheetId="5">#REF!</definedName>
    <definedName name="Step_4" localSheetId="1">#REF!</definedName>
    <definedName name="Step_4">#REF!</definedName>
    <definedName name="Step_5" localSheetId="6">#REF!</definedName>
    <definedName name="Step_5" localSheetId="0">#REF!</definedName>
    <definedName name="Step_5" localSheetId="2">#REF!</definedName>
    <definedName name="Step_5" localSheetId="3">#REF!</definedName>
    <definedName name="Step_5" localSheetId="4">#REF!</definedName>
    <definedName name="Step_5" localSheetId="5">#REF!</definedName>
    <definedName name="Step_5" localSheetId="1">#REF!</definedName>
    <definedName name="Step_5">#REF!</definedName>
    <definedName name="Step_6" localSheetId="6">#REF!</definedName>
    <definedName name="Step_6" localSheetId="0">#REF!</definedName>
    <definedName name="Step_6" localSheetId="2">#REF!</definedName>
    <definedName name="Step_6" localSheetId="3">#REF!</definedName>
    <definedName name="Step_6" localSheetId="4">#REF!</definedName>
    <definedName name="Step_6" localSheetId="5">#REF!</definedName>
    <definedName name="Step_6" localSheetId="1">#REF!</definedName>
    <definedName name="Step_6">#REF!</definedName>
    <definedName name="Step1">#REF!</definedName>
    <definedName name="Step2">#REF!</definedName>
    <definedName name="Step3">#REF!</definedName>
    <definedName name="Step4">#REF!</definedName>
    <definedName name="Step5">#REF!</definedName>
    <definedName name="Step6">#REF!</definedName>
    <definedName name="_xlnm.Print_Titles" localSheetId="6">'Integrated Model (Final)'!$3:$5</definedName>
    <definedName name="_xlnm.Print_Titles" localSheetId="0">'Model - Paso 1'!$3:$5</definedName>
    <definedName name="_xlnm.Print_Titles" localSheetId="2">'Model - Paso 4'!$3:$5</definedName>
    <definedName name="_xlnm.Print_Titles" localSheetId="3">'Model - Paso 5 y 6'!$3:$5</definedName>
    <definedName name="_xlnm.Print_Titles" localSheetId="4">'Model - Paso 7'!$3:$5</definedName>
    <definedName name="_xlnm.Print_Titles" localSheetId="5">'Model - Paso 8'!$3:$5</definedName>
    <definedName name="_xlnm.Print_Titles" localSheetId="1">'Model - Pasos 2 y 3'!$3:$5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47" i="31" l="1"/>
  <c r="N140" i="31"/>
  <c r="M140" i="31"/>
  <c r="L140" i="31"/>
  <c r="K140" i="31"/>
  <c r="J140" i="31"/>
  <c r="I140" i="31"/>
  <c r="I83" i="31" s="1"/>
  <c r="H140" i="31"/>
  <c r="G140" i="31"/>
  <c r="F140" i="31"/>
  <c r="E140" i="31"/>
  <c r="N139" i="31"/>
  <c r="M139" i="31"/>
  <c r="L139" i="31"/>
  <c r="K139" i="31"/>
  <c r="K82" i="31" s="1"/>
  <c r="J139" i="31"/>
  <c r="I139" i="31"/>
  <c r="H139" i="31"/>
  <c r="G139" i="31"/>
  <c r="F139" i="31"/>
  <c r="E139" i="31"/>
  <c r="E141" i="31" s="1"/>
  <c r="F138" i="31" s="1"/>
  <c r="D133" i="31"/>
  <c r="D132" i="31"/>
  <c r="D131" i="31"/>
  <c r="D130" i="31"/>
  <c r="K129" i="31"/>
  <c r="D129" i="31"/>
  <c r="N126" i="31"/>
  <c r="C133" i="31" s="1"/>
  <c r="N133" i="31" s="1"/>
  <c r="M126" i="31"/>
  <c r="C132" i="31" s="1"/>
  <c r="L126" i="31"/>
  <c r="C131" i="31" s="1"/>
  <c r="K126" i="31"/>
  <c r="C130" i="31" s="1"/>
  <c r="L130" i="31" s="1"/>
  <c r="J126" i="31"/>
  <c r="C129" i="31" s="1"/>
  <c r="I126" i="31"/>
  <c r="H126" i="31"/>
  <c r="G126" i="31"/>
  <c r="F126" i="31"/>
  <c r="E126" i="31"/>
  <c r="N110" i="31"/>
  <c r="M110" i="31"/>
  <c r="L110" i="31"/>
  <c r="K110" i="31"/>
  <c r="J110" i="31"/>
  <c r="I110" i="31"/>
  <c r="H110" i="31"/>
  <c r="G110" i="31"/>
  <c r="F110" i="31"/>
  <c r="E110" i="31"/>
  <c r="E109" i="31"/>
  <c r="E114" i="31" s="1"/>
  <c r="G106" i="31"/>
  <c r="I105" i="31"/>
  <c r="H105" i="31"/>
  <c r="G105" i="31"/>
  <c r="F105" i="31"/>
  <c r="E105" i="31"/>
  <c r="I104" i="31"/>
  <c r="H104" i="31"/>
  <c r="G104" i="31"/>
  <c r="F104" i="31"/>
  <c r="E104" i="31"/>
  <c r="G101" i="31"/>
  <c r="I100" i="31"/>
  <c r="I101" i="31" s="1"/>
  <c r="H100" i="31"/>
  <c r="H101" i="31" s="1"/>
  <c r="G100" i="31"/>
  <c r="F100" i="31"/>
  <c r="F101" i="31" s="1"/>
  <c r="E100" i="31"/>
  <c r="E101" i="31" s="1"/>
  <c r="E73" i="31" s="1"/>
  <c r="I87" i="31"/>
  <c r="N85" i="31"/>
  <c r="M85" i="31"/>
  <c r="L85" i="31"/>
  <c r="K85" i="31"/>
  <c r="J85" i="31"/>
  <c r="I85" i="31"/>
  <c r="H85" i="31"/>
  <c r="G85" i="31"/>
  <c r="F85" i="31"/>
  <c r="E85" i="31"/>
  <c r="N84" i="31"/>
  <c r="M84" i="31"/>
  <c r="L84" i="31"/>
  <c r="K84" i="31"/>
  <c r="J84" i="31"/>
  <c r="E84" i="31"/>
  <c r="N83" i="31"/>
  <c r="M83" i="31"/>
  <c r="L83" i="31"/>
  <c r="K83" i="31"/>
  <c r="J83" i="31"/>
  <c r="H83" i="31"/>
  <c r="G83" i="31"/>
  <c r="F83" i="31"/>
  <c r="E83" i="31"/>
  <c r="N82" i="31"/>
  <c r="M82" i="31"/>
  <c r="L82" i="31"/>
  <c r="J82" i="31"/>
  <c r="I82" i="31"/>
  <c r="H82" i="31"/>
  <c r="G82" i="31"/>
  <c r="G87" i="31" s="1"/>
  <c r="F82" i="31"/>
  <c r="F87" i="31" s="1"/>
  <c r="E82" i="31"/>
  <c r="E87" i="31" s="1"/>
  <c r="L79" i="31"/>
  <c r="G79" i="31"/>
  <c r="N78" i="31"/>
  <c r="N79" i="31" s="1"/>
  <c r="M78" i="31"/>
  <c r="M79" i="31" s="1"/>
  <c r="L78" i="31"/>
  <c r="K78" i="31"/>
  <c r="K79" i="31" s="1"/>
  <c r="J78" i="31"/>
  <c r="J79" i="31" s="1"/>
  <c r="I78" i="31"/>
  <c r="I79" i="31" s="1"/>
  <c r="H78" i="31"/>
  <c r="H79" i="31" s="1"/>
  <c r="G78" i="31"/>
  <c r="F78" i="31"/>
  <c r="F79" i="31" s="1"/>
  <c r="E78" i="31"/>
  <c r="E77" i="31"/>
  <c r="E79" i="31" s="1"/>
  <c r="E62" i="31"/>
  <c r="F62" i="31" s="1"/>
  <c r="E58" i="31"/>
  <c r="I57" i="31"/>
  <c r="H57" i="31"/>
  <c r="G57" i="31"/>
  <c r="F57" i="31"/>
  <c r="E57" i="31"/>
  <c r="I52" i="31"/>
  <c r="H52" i="31"/>
  <c r="G52" i="31"/>
  <c r="F52" i="31"/>
  <c r="E52" i="31"/>
  <c r="I51" i="31"/>
  <c r="H51" i="31"/>
  <c r="G51" i="31"/>
  <c r="F51" i="31"/>
  <c r="E51" i="31"/>
  <c r="I42" i="31"/>
  <c r="H42" i="31"/>
  <c r="G42" i="31"/>
  <c r="F42" i="31"/>
  <c r="E42" i="31"/>
  <c r="E155" i="31" s="1"/>
  <c r="N37" i="31"/>
  <c r="M37" i="31"/>
  <c r="L37" i="31"/>
  <c r="K37" i="31"/>
  <c r="J37" i="31"/>
  <c r="I37" i="31"/>
  <c r="H37" i="31"/>
  <c r="G37" i="31"/>
  <c r="F37" i="31"/>
  <c r="E37" i="31"/>
  <c r="N36" i="31"/>
  <c r="M36" i="31"/>
  <c r="L36" i="31"/>
  <c r="K36" i="31"/>
  <c r="J36" i="31"/>
  <c r="I36" i="31"/>
  <c r="I106" i="31" s="1"/>
  <c r="H36" i="31"/>
  <c r="G36" i="31"/>
  <c r="F36" i="31"/>
  <c r="E36" i="31"/>
  <c r="E106" i="31" s="1"/>
  <c r="I34" i="31"/>
  <c r="H34" i="31"/>
  <c r="H147" i="31" s="1"/>
  <c r="G34" i="31"/>
  <c r="F34" i="31"/>
  <c r="E34" i="31"/>
  <c r="J32" i="31"/>
  <c r="J33" i="31" s="1"/>
  <c r="I28" i="31"/>
  <c r="H28" i="31"/>
  <c r="F28" i="31"/>
  <c r="E28" i="31"/>
  <c r="I27" i="31"/>
  <c r="H27" i="31"/>
  <c r="G27" i="31"/>
  <c r="F27" i="31"/>
  <c r="E27" i="31"/>
  <c r="I26" i="31"/>
  <c r="H26" i="31"/>
  <c r="G26" i="31"/>
  <c r="F26" i="31"/>
  <c r="E26" i="31"/>
  <c r="F15" i="31"/>
  <c r="N14" i="31"/>
  <c r="M14" i="31"/>
  <c r="L14" i="31"/>
  <c r="K14" i="31"/>
  <c r="J14" i="31"/>
  <c r="I14" i="31"/>
  <c r="H14" i="31"/>
  <c r="G14" i="31"/>
  <c r="F14" i="31"/>
  <c r="E14" i="31"/>
  <c r="N13" i="31"/>
  <c r="M13" i="31"/>
  <c r="L13" i="31"/>
  <c r="K13" i="31"/>
  <c r="J13" i="31"/>
  <c r="I10" i="31"/>
  <c r="H10" i="31"/>
  <c r="G10" i="31"/>
  <c r="F10" i="31"/>
  <c r="E10" i="31"/>
  <c r="I9" i="31"/>
  <c r="H9" i="31"/>
  <c r="G9" i="31"/>
  <c r="F9" i="31"/>
  <c r="H4" i="31"/>
  <c r="I4" i="31" s="1"/>
  <c r="G4" i="31"/>
  <c r="F4" i="31"/>
  <c r="N54" i="30"/>
  <c r="N67" i="30" s="1"/>
  <c r="M54" i="30"/>
  <c r="M67" i="30" s="1"/>
  <c r="L54" i="30"/>
  <c r="L67" i="30" s="1"/>
  <c r="K54" i="30"/>
  <c r="K67" i="30" s="1"/>
  <c r="J54" i="30"/>
  <c r="J67" i="30"/>
  <c r="F147" i="30"/>
  <c r="E141" i="30"/>
  <c r="F138" i="30" s="1"/>
  <c r="F143" i="30" s="1"/>
  <c r="N140" i="30"/>
  <c r="M140" i="30"/>
  <c r="L140" i="30"/>
  <c r="K140" i="30"/>
  <c r="J140" i="30"/>
  <c r="I140" i="30"/>
  <c r="H140" i="30"/>
  <c r="H83" i="30" s="1"/>
  <c r="G140" i="30"/>
  <c r="F140" i="30"/>
  <c r="E140" i="30"/>
  <c r="N139" i="30"/>
  <c r="M139" i="30"/>
  <c r="L139" i="30"/>
  <c r="K139" i="30"/>
  <c r="J139" i="30"/>
  <c r="J82" i="30" s="1"/>
  <c r="I139" i="30"/>
  <c r="H139" i="30"/>
  <c r="G139" i="30"/>
  <c r="F139" i="30"/>
  <c r="E139" i="30"/>
  <c r="D133" i="30"/>
  <c r="C133" i="30"/>
  <c r="N133" i="30" s="1"/>
  <c r="D132" i="30"/>
  <c r="D131" i="30"/>
  <c r="K130" i="30"/>
  <c r="D130" i="30"/>
  <c r="C130" i="30"/>
  <c r="N130" i="30" s="1"/>
  <c r="D129" i="30"/>
  <c r="N126" i="30"/>
  <c r="M126" i="30"/>
  <c r="C132" i="30" s="1"/>
  <c r="L126" i="30"/>
  <c r="C131" i="30" s="1"/>
  <c r="M131" i="30" s="1"/>
  <c r="K126" i="30"/>
  <c r="J126" i="30"/>
  <c r="C129" i="30" s="1"/>
  <c r="I126" i="30"/>
  <c r="H126" i="30"/>
  <c r="G126" i="30"/>
  <c r="F126" i="30"/>
  <c r="E126" i="30"/>
  <c r="E120" i="30"/>
  <c r="N110" i="30"/>
  <c r="M110" i="30"/>
  <c r="L110" i="30"/>
  <c r="K110" i="30"/>
  <c r="J110" i="30"/>
  <c r="I110" i="30"/>
  <c r="H110" i="30"/>
  <c r="G110" i="30"/>
  <c r="F110" i="30"/>
  <c r="E110" i="30"/>
  <c r="E109" i="30"/>
  <c r="E114" i="30" s="1"/>
  <c r="F106" i="30"/>
  <c r="I105" i="30"/>
  <c r="H105" i="30"/>
  <c r="G105" i="30"/>
  <c r="F105" i="30"/>
  <c r="E105" i="30"/>
  <c r="I104" i="30"/>
  <c r="H104" i="30"/>
  <c r="G104" i="30"/>
  <c r="F104" i="30"/>
  <c r="E104" i="30"/>
  <c r="F101" i="30"/>
  <c r="E101" i="30"/>
  <c r="E73" i="30" s="1"/>
  <c r="I100" i="30"/>
  <c r="I101" i="30" s="1"/>
  <c r="H100" i="30"/>
  <c r="H101" i="30" s="1"/>
  <c r="G100" i="30"/>
  <c r="G101" i="30" s="1"/>
  <c r="F100" i="30"/>
  <c r="E100" i="30"/>
  <c r="H87" i="30"/>
  <c r="N85" i="30"/>
  <c r="M85" i="30"/>
  <c r="L85" i="30"/>
  <c r="K85" i="30"/>
  <c r="J85" i="30"/>
  <c r="I85" i="30"/>
  <c r="H85" i="30"/>
  <c r="G85" i="30"/>
  <c r="F85" i="30"/>
  <c r="E85" i="30"/>
  <c r="N84" i="30"/>
  <c r="M84" i="30"/>
  <c r="L84" i="30"/>
  <c r="K84" i="30"/>
  <c r="J84" i="30"/>
  <c r="E84" i="30"/>
  <c r="N83" i="30"/>
  <c r="M83" i="30"/>
  <c r="L83" i="30"/>
  <c r="K83" i="30"/>
  <c r="J83" i="30"/>
  <c r="I83" i="30"/>
  <c r="G83" i="30"/>
  <c r="F83" i="30"/>
  <c r="E83" i="30"/>
  <c r="N82" i="30"/>
  <c r="M82" i="30"/>
  <c r="L82" i="30"/>
  <c r="K82" i="30"/>
  <c r="I82" i="30"/>
  <c r="I87" i="30" s="1"/>
  <c r="H82" i="30"/>
  <c r="G82" i="30"/>
  <c r="F82" i="30"/>
  <c r="F87" i="30" s="1"/>
  <c r="E82" i="30"/>
  <c r="E87" i="30" s="1"/>
  <c r="K79" i="30"/>
  <c r="J79" i="30"/>
  <c r="I79" i="30"/>
  <c r="F79" i="30"/>
  <c r="N78" i="30"/>
  <c r="N79" i="30" s="1"/>
  <c r="M78" i="30"/>
  <c r="M79" i="30" s="1"/>
  <c r="L78" i="30"/>
  <c r="L79" i="30" s="1"/>
  <c r="K78" i="30"/>
  <c r="J78" i="30"/>
  <c r="I78" i="30"/>
  <c r="H78" i="30"/>
  <c r="H79" i="30" s="1"/>
  <c r="G78" i="30"/>
  <c r="G79" i="30" s="1"/>
  <c r="F78" i="30"/>
  <c r="E78" i="30"/>
  <c r="E77" i="30"/>
  <c r="E79" i="30" s="1"/>
  <c r="G62" i="30"/>
  <c r="F62" i="30"/>
  <c r="E62" i="30"/>
  <c r="E58" i="30"/>
  <c r="I57" i="30"/>
  <c r="H57" i="30"/>
  <c r="G57" i="30"/>
  <c r="F57" i="30"/>
  <c r="E57" i="30"/>
  <c r="I52" i="30"/>
  <c r="H52" i="30"/>
  <c r="G52" i="30"/>
  <c r="F52" i="30"/>
  <c r="E52" i="30"/>
  <c r="I51" i="30"/>
  <c r="H51" i="30"/>
  <c r="G51" i="30"/>
  <c r="F51" i="30"/>
  <c r="E51" i="30"/>
  <c r="I42" i="30"/>
  <c r="H42" i="30"/>
  <c r="G42" i="30"/>
  <c r="F42" i="30"/>
  <c r="F155" i="30" s="1"/>
  <c r="E42" i="30"/>
  <c r="E155" i="30" s="1"/>
  <c r="N37" i="30"/>
  <c r="M37" i="30"/>
  <c r="L37" i="30"/>
  <c r="K37" i="30"/>
  <c r="J37" i="30"/>
  <c r="I37" i="30"/>
  <c r="H37" i="30"/>
  <c r="H28" i="30" s="1"/>
  <c r="G37" i="30"/>
  <c r="G28" i="30" s="1"/>
  <c r="F37" i="30"/>
  <c r="E37" i="30"/>
  <c r="N36" i="30"/>
  <c r="M36" i="30"/>
  <c r="L36" i="30"/>
  <c r="K36" i="30"/>
  <c r="J36" i="30"/>
  <c r="I36" i="30"/>
  <c r="H36" i="30"/>
  <c r="G36" i="30"/>
  <c r="F36" i="30"/>
  <c r="E36" i="30"/>
  <c r="I34" i="30"/>
  <c r="I147" i="30" s="1"/>
  <c r="H34" i="30"/>
  <c r="H147" i="30" s="1"/>
  <c r="G34" i="30"/>
  <c r="G147" i="30" s="1"/>
  <c r="F34" i="30"/>
  <c r="E34" i="30"/>
  <c r="J32" i="30"/>
  <c r="I27" i="30"/>
  <c r="H27" i="30"/>
  <c r="G27" i="30"/>
  <c r="F27" i="30"/>
  <c r="E27" i="30"/>
  <c r="I26" i="30"/>
  <c r="H26" i="30"/>
  <c r="G26" i="30"/>
  <c r="F26" i="30"/>
  <c r="E26" i="30"/>
  <c r="F15" i="30"/>
  <c r="N14" i="30"/>
  <c r="M14" i="30"/>
  <c r="L14" i="30"/>
  <c r="K14" i="30"/>
  <c r="J14" i="30"/>
  <c r="I14" i="30"/>
  <c r="H14" i="30"/>
  <c r="G14" i="30"/>
  <c r="F14" i="30"/>
  <c r="E14" i="30"/>
  <c r="N13" i="30"/>
  <c r="M13" i="30"/>
  <c r="L13" i="30"/>
  <c r="K13" i="30"/>
  <c r="J13" i="30"/>
  <c r="I10" i="30"/>
  <c r="H10" i="30"/>
  <c r="G10" i="30"/>
  <c r="F10" i="30"/>
  <c r="E10" i="30"/>
  <c r="I9" i="30"/>
  <c r="H9" i="30"/>
  <c r="G9" i="30"/>
  <c r="F9" i="30"/>
  <c r="G4" i="30"/>
  <c r="H4" i="30" s="1"/>
  <c r="I4" i="30" s="1"/>
  <c r="F4" i="30"/>
  <c r="H147" i="29"/>
  <c r="G147" i="29"/>
  <c r="N140" i="29"/>
  <c r="M140" i="29"/>
  <c r="L140" i="29"/>
  <c r="K140" i="29"/>
  <c r="J140" i="29"/>
  <c r="J83" i="29" s="1"/>
  <c r="I140" i="29"/>
  <c r="I83" i="29" s="1"/>
  <c r="I87" i="29" s="1"/>
  <c r="H140" i="29"/>
  <c r="G140" i="29"/>
  <c r="F140" i="29"/>
  <c r="E140" i="29"/>
  <c r="N139" i="29"/>
  <c r="M139" i="29"/>
  <c r="L139" i="29"/>
  <c r="L82" i="29" s="1"/>
  <c r="K139" i="29"/>
  <c r="K82" i="29" s="1"/>
  <c r="J139" i="29"/>
  <c r="I139" i="29"/>
  <c r="H139" i="29"/>
  <c r="G139" i="29"/>
  <c r="F139" i="29"/>
  <c r="E139" i="29"/>
  <c r="E141" i="29" s="1"/>
  <c r="F138" i="29" s="1"/>
  <c r="N133" i="29"/>
  <c r="D133" i="29"/>
  <c r="D132" i="29"/>
  <c r="D131" i="29"/>
  <c r="L130" i="29"/>
  <c r="D130" i="29"/>
  <c r="L129" i="29"/>
  <c r="K129" i="29"/>
  <c r="D129" i="29"/>
  <c r="C129" i="29"/>
  <c r="N129" i="29" s="1"/>
  <c r="N126" i="29"/>
  <c r="C133" i="29" s="1"/>
  <c r="M126" i="29"/>
  <c r="C132" i="29" s="1"/>
  <c r="L126" i="29"/>
  <c r="C131" i="29" s="1"/>
  <c r="K126" i="29"/>
  <c r="C130" i="29" s="1"/>
  <c r="J126" i="29"/>
  <c r="I126" i="29"/>
  <c r="H126" i="29"/>
  <c r="G126" i="29"/>
  <c r="F126" i="29"/>
  <c r="E126" i="29"/>
  <c r="N110" i="29"/>
  <c r="M110" i="29"/>
  <c r="L110" i="29"/>
  <c r="K110" i="29"/>
  <c r="J110" i="29"/>
  <c r="I110" i="29"/>
  <c r="H110" i="29"/>
  <c r="G110" i="29"/>
  <c r="F110" i="29"/>
  <c r="E110" i="29"/>
  <c r="E109" i="29"/>
  <c r="H106" i="29"/>
  <c r="G106" i="29"/>
  <c r="I105" i="29"/>
  <c r="H105" i="29"/>
  <c r="G105" i="29"/>
  <c r="F105" i="29"/>
  <c r="E105" i="29"/>
  <c r="I104" i="29"/>
  <c r="H104" i="29"/>
  <c r="G104" i="29"/>
  <c r="F104" i="29"/>
  <c r="E104" i="29"/>
  <c r="H101" i="29"/>
  <c r="G101" i="29"/>
  <c r="I100" i="29"/>
  <c r="I101" i="29" s="1"/>
  <c r="H100" i="29"/>
  <c r="G100" i="29"/>
  <c r="F100" i="29"/>
  <c r="F101" i="29" s="1"/>
  <c r="F73" i="29" s="1"/>
  <c r="E100" i="29"/>
  <c r="E101" i="29" s="1"/>
  <c r="E73" i="29" s="1"/>
  <c r="F87" i="29"/>
  <c r="I85" i="29"/>
  <c r="H85" i="29"/>
  <c r="G85" i="29"/>
  <c r="F85" i="29"/>
  <c r="E85" i="29"/>
  <c r="E84" i="29"/>
  <c r="N83" i="29"/>
  <c r="M83" i="29"/>
  <c r="L83" i="29"/>
  <c r="K83" i="29"/>
  <c r="H83" i="29"/>
  <c r="G83" i="29"/>
  <c r="F83" i="29"/>
  <c r="E83" i="29"/>
  <c r="N82" i="29"/>
  <c r="M82" i="29"/>
  <c r="J82" i="29"/>
  <c r="I82" i="29"/>
  <c r="H82" i="29"/>
  <c r="H87" i="29" s="1"/>
  <c r="G82" i="29"/>
  <c r="G87" i="29" s="1"/>
  <c r="F82" i="29"/>
  <c r="E82" i="29"/>
  <c r="E87" i="29" s="1"/>
  <c r="M79" i="29"/>
  <c r="L79" i="29"/>
  <c r="I79" i="29"/>
  <c r="E79" i="29"/>
  <c r="N78" i="29"/>
  <c r="N79" i="29" s="1"/>
  <c r="M78" i="29"/>
  <c r="L78" i="29"/>
  <c r="K78" i="29"/>
  <c r="K79" i="29" s="1"/>
  <c r="J78" i="29"/>
  <c r="J79" i="29" s="1"/>
  <c r="I78" i="29"/>
  <c r="H78" i="29"/>
  <c r="H79" i="29" s="1"/>
  <c r="G78" i="29"/>
  <c r="G79" i="29" s="1"/>
  <c r="F78" i="29"/>
  <c r="F79" i="29" s="1"/>
  <c r="E78" i="29"/>
  <c r="E77" i="29"/>
  <c r="E62" i="29"/>
  <c r="F62" i="29" s="1"/>
  <c r="G62" i="29" s="1"/>
  <c r="E58" i="29"/>
  <c r="I57" i="29"/>
  <c r="H57" i="29"/>
  <c r="G57" i="29"/>
  <c r="F57" i="29"/>
  <c r="E57" i="29"/>
  <c r="I52" i="29"/>
  <c r="H52" i="29"/>
  <c r="G52" i="29"/>
  <c r="G27" i="29" s="1"/>
  <c r="F52" i="29"/>
  <c r="F27" i="29" s="1"/>
  <c r="E52" i="29"/>
  <c r="E27" i="29" s="1"/>
  <c r="I51" i="29"/>
  <c r="I26" i="29" s="1"/>
  <c r="H51" i="29"/>
  <c r="H26" i="29" s="1"/>
  <c r="G51" i="29"/>
  <c r="F51" i="29"/>
  <c r="E51" i="29"/>
  <c r="I42" i="29"/>
  <c r="H42" i="29"/>
  <c r="G42" i="29"/>
  <c r="F42" i="29"/>
  <c r="F155" i="29" s="1"/>
  <c r="E42" i="29"/>
  <c r="E155" i="29" s="1"/>
  <c r="N37" i="29"/>
  <c r="M37" i="29"/>
  <c r="L37" i="29"/>
  <c r="K37" i="29"/>
  <c r="J37" i="29"/>
  <c r="I37" i="29"/>
  <c r="H37" i="29"/>
  <c r="G37" i="29"/>
  <c r="F37" i="29"/>
  <c r="E37" i="29"/>
  <c r="N36" i="29"/>
  <c r="M36" i="29"/>
  <c r="L36" i="29"/>
  <c r="K36" i="29"/>
  <c r="J36" i="29"/>
  <c r="I36" i="29"/>
  <c r="I106" i="29" s="1"/>
  <c r="H36" i="29"/>
  <c r="G36" i="29"/>
  <c r="F36" i="29"/>
  <c r="F106" i="29" s="1"/>
  <c r="E36" i="29"/>
  <c r="E106" i="29" s="1"/>
  <c r="I34" i="29"/>
  <c r="I147" i="29" s="1"/>
  <c r="H34" i="29"/>
  <c r="G34" i="29"/>
  <c r="F34" i="29"/>
  <c r="E34" i="29"/>
  <c r="J32" i="29"/>
  <c r="J33" i="29" s="1"/>
  <c r="F28" i="29"/>
  <c r="E28" i="29"/>
  <c r="I27" i="29"/>
  <c r="H27" i="29"/>
  <c r="G26" i="29"/>
  <c r="F26" i="29"/>
  <c r="E26" i="29"/>
  <c r="N14" i="29"/>
  <c r="M14" i="29"/>
  <c r="L14" i="29"/>
  <c r="K14" i="29"/>
  <c r="J14" i="29"/>
  <c r="I14" i="29"/>
  <c r="H14" i="29"/>
  <c r="G14" i="29"/>
  <c r="F14" i="29"/>
  <c r="E14" i="29"/>
  <c r="N13" i="29"/>
  <c r="M13" i="29"/>
  <c r="L13" i="29"/>
  <c r="K13" i="29"/>
  <c r="J13" i="29"/>
  <c r="I10" i="29"/>
  <c r="H10" i="29"/>
  <c r="G10" i="29"/>
  <c r="F10" i="29"/>
  <c r="E10" i="29"/>
  <c r="I9" i="29"/>
  <c r="H9" i="29"/>
  <c r="G9" i="29"/>
  <c r="F9" i="29"/>
  <c r="G4" i="29"/>
  <c r="H4" i="29" s="1"/>
  <c r="I4" i="29" s="1"/>
  <c r="F4" i="29"/>
  <c r="E126" i="28"/>
  <c r="F126" i="28"/>
  <c r="G126" i="28"/>
  <c r="H126" i="28"/>
  <c r="I126" i="28"/>
  <c r="C129" i="28"/>
  <c r="D129" i="28"/>
  <c r="C130" i="28"/>
  <c r="D130" i="28"/>
  <c r="C131" i="28"/>
  <c r="D131" i="28"/>
  <c r="C132" i="28"/>
  <c r="D132" i="28"/>
  <c r="C133" i="28"/>
  <c r="D133" i="28"/>
  <c r="E139" i="28"/>
  <c r="F139" i="28"/>
  <c r="G139" i="28"/>
  <c r="H139" i="28"/>
  <c r="H82" i="28" s="1"/>
  <c r="H87" i="28" s="1"/>
  <c r="I139" i="28"/>
  <c r="E140" i="28"/>
  <c r="F140" i="28"/>
  <c r="G140" i="28"/>
  <c r="H140" i="28"/>
  <c r="I140" i="28"/>
  <c r="E141" i="28"/>
  <c r="F138" i="28" s="1"/>
  <c r="F83" i="28"/>
  <c r="I110" i="28"/>
  <c r="H110" i="28"/>
  <c r="G110" i="28"/>
  <c r="F110" i="28"/>
  <c r="E110" i="28"/>
  <c r="E109" i="28"/>
  <c r="E114" i="28" s="1"/>
  <c r="F114" i="28" s="1"/>
  <c r="G114" i="28" s="1"/>
  <c r="I105" i="28"/>
  <c r="H105" i="28"/>
  <c r="G105" i="28"/>
  <c r="F105" i="28"/>
  <c r="E105" i="28"/>
  <c r="I104" i="28"/>
  <c r="H104" i="28"/>
  <c r="G104" i="28"/>
  <c r="F104" i="28"/>
  <c r="E104" i="28"/>
  <c r="I100" i="28"/>
  <c r="I101" i="28" s="1"/>
  <c r="I73" i="28" s="1"/>
  <c r="H100" i="28"/>
  <c r="H101" i="28" s="1"/>
  <c r="H102" i="28" s="1"/>
  <c r="G100" i="28"/>
  <c r="F100" i="28"/>
  <c r="F101" i="28" s="1"/>
  <c r="E100" i="28"/>
  <c r="E101" i="28" s="1"/>
  <c r="I85" i="28"/>
  <c r="H85" i="28"/>
  <c r="G85" i="28"/>
  <c r="F85" i="28"/>
  <c r="E85" i="28"/>
  <c r="E84" i="28"/>
  <c r="I83" i="28"/>
  <c r="H83" i="28"/>
  <c r="G83" i="28"/>
  <c r="E83" i="28"/>
  <c r="E87" i="28" s="1"/>
  <c r="I82" i="28"/>
  <c r="G82" i="28"/>
  <c r="G87" i="28" s="1"/>
  <c r="F82" i="28"/>
  <c r="E82" i="28"/>
  <c r="I78" i="28"/>
  <c r="I79" i="28" s="1"/>
  <c r="H78" i="28"/>
  <c r="H79" i="28" s="1"/>
  <c r="G78" i="28"/>
  <c r="G79" i="28" s="1"/>
  <c r="F78" i="28"/>
  <c r="F79" i="28" s="1"/>
  <c r="E78" i="28"/>
  <c r="E77" i="28"/>
  <c r="E79" i="28" s="1"/>
  <c r="F62" i="28"/>
  <c r="E62" i="28"/>
  <c r="I57" i="28"/>
  <c r="H57" i="28"/>
  <c r="G57" i="28"/>
  <c r="F57" i="28"/>
  <c r="E57" i="28"/>
  <c r="I52" i="28"/>
  <c r="I27" i="28" s="1"/>
  <c r="H52" i="28"/>
  <c r="G52" i="28"/>
  <c r="F52" i="28"/>
  <c r="F27" i="28" s="1"/>
  <c r="E52" i="28"/>
  <c r="E27" i="28" s="1"/>
  <c r="I51" i="28"/>
  <c r="I26" i="28" s="1"/>
  <c r="H51" i="28"/>
  <c r="H26" i="28" s="1"/>
  <c r="G51" i="28"/>
  <c r="F51" i="28"/>
  <c r="F26" i="28" s="1"/>
  <c r="E51" i="28"/>
  <c r="I42" i="28"/>
  <c r="H42" i="28"/>
  <c r="G42" i="28"/>
  <c r="F42" i="28"/>
  <c r="E42" i="28"/>
  <c r="I37" i="28"/>
  <c r="H37" i="28"/>
  <c r="G37" i="28"/>
  <c r="F37" i="28"/>
  <c r="E37" i="28"/>
  <c r="I36" i="28"/>
  <c r="I106" i="28" s="1"/>
  <c r="H36" i="28"/>
  <c r="G36" i="28"/>
  <c r="F36" i="28"/>
  <c r="E36" i="28"/>
  <c r="I34" i="28"/>
  <c r="H34" i="28"/>
  <c r="H147" i="28" s="1"/>
  <c r="G34" i="28"/>
  <c r="G147" i="28" s="1"/>
  <c r="F34" i="28"/>
  <c r="E34" i="28"/>
  <c r="I28" i="28"/>
  <c r="H27" i="28"/>
  <c r="G27" i="28"/>
  <c r="G26" i="28"/>
  <c r="E26" i="28"/>
  <c r="I14" i="28"/>
  <c r="H14" i="28"/>
  <c r="G14" i="28"/>
  <c r="F14" i="28"/>
  <c r="E14" i="28"/>
  <c r="I10" i="28"/>
  <c r="H10" i="28"/>
  <c r="G10" i="28"/>
  <c r="F10" i="28"/>
  <c r="E10" i="28"/>
  <c r="I9" i="28"/>
  <c r="H9" i="28"/>
  <c r="G9" i="28"/>
  <c r="F9" i="28"/>
  <c r="F4" i="28"/>
  <c r="G4" i="28" s="1"/>
  <c r="H4" i="28" s="1"/>
  <c r="I4" i="28" s="1"/>
  <c r="I140" i="27"/>
  <c r="H140" i="27"/>
  <c r="G140" i="27"/>
  <c r="F140" i="27"/>
  <c r="E140" i="27"/>
  <c r="E83" i="27" s="1"/>
  <c r="I139" i="27"/>
  <c r="H139" i="27"/>
  <c r="G139" i="27"/>
  <c r="G82" i="27" s="1"/>
  <c r="G87" i="27" s="1"/>
  <c r="F139" i="27"/>
  <c r="E139" i="27"/>
  <c r="E141" i="27" s="1"/>
  <c r="D133" i="27"/>
  <c r="D132" i="27"/>
  <c r="D131" i="27"/>
  <c r="C131" i="27"/>
  <c r="D130" i="27"/>
  <c r="D129" i="27"/>
  <c r="N126" i="27"/>
  <c r="C133" i="27" s="1"/>
  <c r="N133" i="27" s="1"/>
  <c r="M126" i="27"/>
  <c r="C132" i="27" s="1"/>
  <c r="N132" i="27" s="1"/>
  <c r="L126" i="27"/>
  <c r="K126" i="27"/>
  <c r="C130" i="27" s="1"/>
  <c r="J126" i="27"/>
  <c r="C129" i="27" s="1"/>
  <c r="I126" i="27"/>
  <c r="H126" i="27"/>
  <c r="G126" i="27"/>
  <c r="F126" i="27"/>
  <c r="E126" i="27"/>
  <c r="N110" i="27"/>
  <c r="M110" i="27"/>
  <c r="L110" i="27"/>
  <c r="K110" i="27"/>
  <c r="J110" i="27"/>
  <c r="I110" i="27"/>
  <c r="H110" i="27"/>
  <c r="G110" i="27"/>
  <c r="F110" i="27"/>
  <c r="E110" i="27"/>
  <c r="E109" i="27"/>
  <c r="E114" i="27" s="1"/>
  <c r="F114" i="27" s="1"/>
  <c r="I105" i="27"/>
  <c r="H105" i="27"/>
  <c r="G105" i="27"/>
  <c r="F105" i="27"/>
  <c r="E105" i="27"/>
  <c r="I104" i="27"/>
  <c r="H104" i="27"/>
  <c r="G104" i="27"/>
  <c r="F104" i="27"/>
  <c r="E104" i="27"/>
  <c r="I102" i="27"/>
  <c r="I100" i="27"/>
  <c r="I101" i="27" s="1"/>
  <c r="I73" i="27" s="1"/>
  <c r="H100" i="27"/>
  <c r="H101" i="27" s="1"/>
  <c r="G100" i="27"/>
  <c r="G101" i="27" s="1"/>
  <c r="G102" i="27" s="1"/>
  <c r="F100" i="27"/>
  <c r="F101" i="27" s="1"/>
  <c r="E100" i="27"/>
  <c r="E101" i="27" s="1"/>
  <c r="E87" i="27"/>
  <c r="I85" i="27"/>
  <c r="H85" i="27"/>
  <c r="G85" i="27"/>
  <c r="F85" i="27"/>
  <c r="E85" i="27"/>
  <c r="E84" i="27"/>
  <c r="I83" i="27"/>
  <c r="H83" i="27"/>
  <c r="G83" i="27"/>
  <c r="F83" i="27"/>
  <c r="I82" i="27"/>
  <c r="I87" i="27" s="1"/>
  <c r="H82" i="27"/>
  <c r="H87" i="27" s="1"/>
  <c r="F82" i="27"/>
  <c r="F87" i="27" s="1"/>
  <c r="E82" i="27"/>
  <c r="L79" i="27"/>
  <c r="H79" i="27"/>
  <c r="N78" i="27"/>
  <c r="N79" i="27" s="1"/>
  <c r="M78" i="27"/>
  <c r="M79" i="27" s="1"/>
  <c r="L78" i="27"/>
  <c r="K78" i="27"/>
  <c r="K79" i="27" s="1"/>
  <c r="J78" i="27"/>
  <c r="J79" i="27" s="1"/>
  <c r="I78" i="27"/>
  <c r="I79" i="27" s="1"/>
  <c r="H78" i="27"/>
  <c r="G78" i="27"/>
  <c r="G79" i="27" s="1"/>
  <c r="F78" i="27"/>
  <c r="F79" i="27" s="1"/>
  <c r="E78" i="27"/>
  <c r="E77" i="27"/>
  <c r="E79" i="27" s="1"/>
  <c r="G73" i="27"/>
  <c r="E62" i="27"/>
  <c r="I57" i="27"/>
  <c r="H57" i="27"/>
  <c r="G57" i="27"/>
  <c r="F57" i="27"/>
  <c r="E57" i="27"/>
  <c r="I52" i="27"/>
  <c r="H52" i="27"/>
  <c r="G52" i="27"/>
  <c r="F52" i="27"/>
  <c r="E52" i="27"/>
  <c r="I51" i="27"/>
  <c r="H51" i="27"/>
  <c r="G51" i="27"/>
  <c r="F51" i="27"/>
  <c r="E51" i="27"/>
  <c r="I42" i="27"/>
  <c r="H42" i="27"/>
  <c r="G42" i="27"/>
  <c r="F42" i="27"/>
  <c r="E42" i="27"/>
  <c r="N37" i="27"/>
  <c r="M37" i="27"/>
  <c r="L37" i="27"/>
  <c r="K37" i="27"/>
  <c r="J37" i="27"/>
  <c r="I37" i="27"/>
  <c r="H37" i="27"/>
  <c r="G37" i="27"/>
  <c r="F37" i="27"/>
  <c r="E37" i="27"/>
  <c r="E28" i="27" s="1"/>
  <c r="N36" i="27"/>
  <c r="M36" i="27"/>
  <c r="L36" i="27"/>
  <c r="K36" i="27"/>
  <c r="J36" i="27"/>
  <c r="I36" i="27"/>
  <c r="I106" i="27" s="1"/>
  <c r="H36" i="27"/>
  <c r="G36" i="27"/>
  <c r="F36" i="27"/>
  <c r="E36" i="27"/>
  <c r="I34" i="27"/>
  <c r="H34" i="27"/>
  <c r="H147" i="27" s="1"/>
  <c r="G34" i="27"/>
  <c r="G147" i="27" s="1"/>
  <c r="F34" i="27"/>
  <c r="E34" i="27"/>
  <c r="J32" i="27"/>
  <c r="J33" i="27" s="1"/>
  <c r="I28" i="27"/>
  <c r="H28" i="27"/>
  <c r="F28" i="27"/>
  <c r="I27" i="27"/>
  <c r="H27" i="27"/>
  <c r="G27" i="27"/>
  <c r="F27" i="27"/>
  <c r="E27" i="27"/>
  <c r="I26" i="27"/>
  <c r="H26" i="27"/>
  <c r="G26" i="27"/>
  <c r="F26" i="27"/>
  <c r="E26" i="27"/>
  <c r="N14" i="27"/>
  <c r="M14" i="27"/>
  <c r="L14" i="27"/>
  <c r="K14" i="27"/>
  <c r="J14" i="27"/>
  <c r="I14" i="27"/>
  <c r="H14" i="27"/>
  <c r="G14" i="27"/>
  <c r="F14" i="27"/>
  <c r="E14" i="27"/>
  <c r="N13" i="27"/>
  <c r="M13" i="27"/>
  <c r="L13" i="27"/>
  <c r="K13" i="27"/>
  <c r="J13" i="27"/>
  <c r="I10" i="27"/>
  <c r="H10" i="27"/>
  <c r="G10" i="27"/>
  <c r="F10" i="27"/>
  <c r="E10" i="27"/>
  <c r="I9" i="27"/>
  <c r="H9" i="27"/>
  <c r="G9" i="27"/>
  <c r="F9" i="27"/>
  <c r="F4" i="27"/>
  <c r="G4" i="27" s="1"/>
  <c r="H4" i="27" s="1"/>
  <c r="I4" i="27" s="1"/>
  <c r="N140" i="26"/>
  <c r="M140" i="26"/>
  <c r="L140" i="26"/>
  <c r="K140" i="26"/>
  <c r="J140" i="26"/>
  <c r="I140" i="26"/>
  <c r="H140" i="26"/>
  <c r="H83" i="26" s="1"/>
  <c r="G140" i="26"/>
  <c r="G83" i="26" s="1"/>
  <c r="F140" i="26"/>
  <c r="E140" i="26"/>
  <c r="N139" i="26"/>
  <c r="M139" i="26"/>
  <c r="L139" i="26"/>
  <c r="K139" i="26"/>
  <c r="J139" i="26"/>
  <c r="I139" i="26"/>
  <c r="I82" i="26" s="1"/>
  <c r="I87" i="26" s="1"/>
  <c r="H139" i="26"/>
  <c r="G139" i="26"/>
  <c r="F139" i="26"/>
  <c r="E139" i="26"/>
  <c r="D133" i="26"/>
  <c r="C133" i="26"/>
  <c r="N133" i="26" s="1"/>
  <c r="D132" i="26"/>
  <c r="M131" i="26"/>
  <c r="D131" i="26"/>
  <c r="C131" i="26"/>
  <c r="N131" i="26" s="1"/>
  <c r="D130" i="26"/>
  <c r="D129" i="26"/>
  <c r="N126" i="26"/>
  <c r="M126" i="26"/>
  <c r="C132" i="26" s="1"/>
  <c r="N132" i="26" s="1"/>
  <c r="L126" i="26"/>
  <c r="K126" i="26"/>
  <c r="C130" i="26" s="1"/>
  <c r="K130" i="26" s="1"/>
  <c r="J126" i="26"/>
  <c r="C129" i="26" s="1"/>
  <c r="I126" i="26"/>
  <c r="H126" i="26"/>
  <c r="G126" i="26"/>
  <c r="F126" i="26"/>
  <c r="E126" i="26"/>
  <c r="N110" i="26"/>
  <c r="M110" i="26"/>
  <c r="L110" i="26"/>
  <c r="K110" i="26"/>
  <c r="J110" i="26"/>
  <c r="I110" i="26"/>
  <c r="H110" i="26"/>
  <c r="G110" i="26"/>
  <c r="F110" i="26"/>
  <c r="E110" i="26"/>
  <c r="E109" i="26"/>
  <c r="I105" i="26"/>
  <c r="H105" i="26"/>
  <c r="G105" i="26"/>
  <c r="F105" i="26"/>
  <c r="E105" i="26"/>
  <c r="I104" i="26"/>
  <c r="H104" i="26"/>
  <c r="G104" i="26"/>
  <c r="F104" i="26"/>
  <c r="E104" i="26"/>
  <c r="I100" i="26"/>
  <c r="H100" i="26"/>
  <c r="G100" i="26"/>
  <c r="F100" i="26"/>
  <c r="F101" i="26" s="1"/>
  <c r="E100" i="26"/>
  <c r="E101" i="26" s="1"/>
  <c r="I85" i="26"/>
  <c r="H85" i="26"/>
  <c r="G85" i="26"/>
  <c r="F85" i="26"/>
  <c r="E85" i="26"/>
  <c r="E84" i="26"/>
  <c r="I83" i="26"/>
  <c r="F83" i="26"/>
  <c r="F87" i="26" s="1"/>
  <c r="E83" i="26"/>
  <c r="H82" i="26"/>
  <c r="G82" i="26"/>
  <c r="F82" i="26"/>
  <c r="E82" i="26"/>
  <c r="G79" i="26"/>
  <c r="N78" i="26"/>
  <c r="N79" i="26" s="1"/>
  <c r="M78" i="26"/>
  <c r="M79" i="26" s="1"/>
  <c r="L78" i="26"/>
  <c r="L79" i="26" s="1"/>
  <c r="K78" i="26"/>
  <c r="K79" i="26" s="1"/>
  <c r="J78" i="26"/>
  <c r="J79" i="26" s="1"/>
  <c r="I78" i="26"/>
  <c r="I79" i="26" s="1"/>
  <c r="H78" i="26"/>
  <c r="H79" i="26" s="1"/>
  <c r="G78" i="26"/>
  <c r="F78" i="26"/>
  <c r="F79" i="26" s="1"/>
  <c r="E78" i="26"/>
  <c r="E77" i="26"/>
  <c r="E79" i="26" s="1"/>
  <c r="E62" i="26"/>
  <c r="I57" i="26"/>
  <c r="H57" i="26"/>
  <c r="G57" i="26"/>
  <c r="F57" i="26"/>
  <c r="E57" i="26"/>
  <c r="I52" i="26"/>
  <c r="I27" i="26" s="1"/>
  <c r="H52" i="26"/>
  <c r="G52" i="26"/>
  <c r="F52" i="26"/>
  <c r="E52" i="26"/>
  <c r="I51" i="26"/>
  <c r="I26" i="26" s="1"/>
  <c r="H51" i="26"/>
  <c r="G51" i="26"/>
  <c r="G26" i="26" s="1"/>
  <c r="F51" i="26"/>
  <c r="F26" i="26" s="1"/>
  <c r="E51" i="26"/>
  <c r="I42" i="26"/>
  <c r="H42" i="26"/>
  <c r="G42" i="26"/>
  <c r="F42" i="26"/>
  <c r="E42" i="26"/>
  <c r="N37" i="26"/>
  <c r="M37" i="26"/>
  <c r="L37" i="26"/>
  <c r="K37" i="26"/>
  <c r="J37" i="26"/>
  <c r="I37" i="26"/>
  <c r="H37" i="26"/>
  <c r="G37" i="26"/>
  <c r="F37" i="26"/>
  <c r="E37" i="26"/>
  <c r="N36" i="26"/>
  <c r="M36" i="26"/>
  <c r="L36" i="26"/>
  <c r="K36" i="26"/>
  <c r="J36" i="26"/>
  <c r="I36" i="26"/>
  <c r="I106" i="26" s="1"/>
  <c r="H36" i="26"/>
  <c r="H106" i="26" s="1"/>
  <c r="G36" i="26"/>
  <c r="G106" i="26" s="1"/>
  <c r="F36" i="26"/>
  <c r="E36" i="26"/>
  <c r="I34" i="26"/>
  <c r="I147" i="26" s="1"/>
  <c r="H34" i="26"/>
  <c r="G34" i="26"/>
  <c r="F34" i="26"/>
  <c r="F147" i="26" s="1"/>
  <c r="E34" i="26"/>
  <c r="E147" i="26" s="1"/>
  <c r="J32" i="26"/>
  <c r="I28" i="26"/>
  <c r="H27" i="26"/>
  <c r="G27" i="26"/>
  <c r="F27" i="26"/>
  <c r="E27" i="26"/>
  <c r="H26" i="26"/>
  <c r="E26" i="26"/>
  <c r="N14" i="26"/>
  <c r="M14" i="26"/>
  <c r="L14" i="26"/>
  <c r="K14" i="26"/>
  <c r="J14" i="26"/>
  <c r="I14" i="26"/>
  <c r="H14" i="26"/>
  <c r="G14" i="26"/>
  <c r="F14" i="26"/>
  <c r="E14" i="26"/>
  <c r="N13" i="26"/>
  <c r="M13" i="26"/>
  <c r="L13" i="26"/>
  <c r="K13" i="26"/>
  <c r="J13" i="26"/>
  <c r="I10" i="26"/>
  <c r="H10" i="26"/>
  <c r="G10" i="26"/>
  <c r="F10" i="26"/>
  <c r="E10" i="26"/>
  <c r="I9" i="26"/>
  <c r="H9" i="26"/>
  <c r="G9" i="26"/>
  <c r="F9" i="26"/>
  <c r="F4" i="26"/>
  <c r="G4" i="26" s="1"/>
  <c r="H4" i="26" s="1"/>
  <c r="I4" i="26" s="1"/>
  <c r="E106" i="25"/>
  <c r="I106" i="25"/>
  <c r="I105" i="25"/>
  <c r="I104" i="25"/>
  <c r="H105" i="25"/>
  <c r="H104" i="25"/>
  <c r="G105" i="25"/>
  <c r="G104" i="25"/>
  <c r="F106" i="25"/>
  <c r="F105" i="25"/>
  <c r="F104" i="25"/>
  <c r="E105" i="25"/>
  <c r="E104" i="25"/>
  <c r="I52" i="25"/>
  <c r="I27" i="25" s="1"/>
  <c r="I51" i="25"/>
  <c r="I26" i="25" s="1"/>
  <c r="H52" i="25"/>
  <c r="H27" i="25" s="1"/>
  <c r="H51" i="25"/>
  <c r="H26" i="25" s="1"/>
  <c r="G52" i="25"/>
  <c r="G27" i="25" s="1"/>
  <c r="G51" i="25"/>
  <c r="G26" i="25" s="1"/>
  <c r="F52" i="25"/>
  <c r="F27" i="25" s="1"/>
  <c r="F51" i="25"/>
  <c r="F26" i="25" s="1"/>
  <c r="E52" i="25"/>
  <c r="E27" i="25" s="1"/>
  <c r="E51" i="25"/>
  <c r="E26" i="25" s="1"/>
  <c r="I57" i="25"/>
  <c r="I28" i="25" s="1"/>
  <c r="H57" i="25"/>
  <c r="H28" i="25" s="1"/>
  <c r="G57" i="25"/>
  <c r="F57" i="25"/>
  <c r="E57" i="25"/>
  <c r="I37" i="25"/>
  <c r="I36" i="25"/>
  <c r="H37" i="25"/>
  <c r="H36" i="25"/>
  <c r="H106" i="25" s="1"/>
  <c r="G37" i="25"/>
  <c r="G106" i="25" s="1"/>
  <c r="G36" i="25"/>
  <c r="F37" i="25"/>
  <c r="F36" i="25"/>
  <c r="E37" i="25"/>
  <c r="E36" i="25"/>
  <c r="E109" i="25"/>
  <c r="E110" i="25"/>
  <c r="F110" i="25"/>
  <c r="G110" i="25"/>
  <c r="H110" i="25"/>
  <c r="I110" i="25"/>
  <c r="H79" i="25"/>
  <c r="G79" i="25"/>
  <c r="F79" i="25"/>
  <c r="E78" i="25"/>
  <c r="F78" i="25"/>
  <c r="G78" i="25"/>
  <c r="H78" i="25"/>
  <c r="I78" i="25"/>
  <c r="I79" i="25" s="1"/>
  <c r="E77" i="25"/>
  <c r="E79" i="25" s="1"/>
  <c r="N139" i="25"/>
  <c r="M139" i="25"/>
  <c r="L139" i="25"/>
  <c r="K139" i="25"/>
  <c r="J139" i="25"/>
  <c r="H139" i="25"/>
  <c r="G139" i="25"/>
  <c r="F139" i="25"/>
  <c r="E139" i="25"/>
  <c r="E82" i="25" s="1"/>
  <c r="E84" i="25"/>
  <c r="B119" i="31" l="1"/>
  <c r="J4" i="31"/>
  <c r="F114" i="31"/>
  <c r="J98" i="31"/>
  <c r="J99" i="31"/>
  <c r="K32" i="31"/>
  <c r="F155" i="31"/>
  <c r="E102" i="31"/>
  <c r="K134" i="31"/>
  <c r="E147" i="31"/>
  <c r="F147" i="31"/>
  <c r="H87" i="31"/>
  <c r="N129" i="31"/>
  <c r="M129" i="31"/>
  <c r="L129" i="31"/>
  <c r="J129" i="31"/>
  <c r="J134" i="31" s="1"/>
  <c r="F141" i="31"/>
  <c r="F143" i="31"/>
  <c r="F73" i="31"/>
  <c r="F102" i="31"/>
  <c r="N130" i="31"/>
  <c r="M130" i="31"/>
  <c r="K130" i="31"/>
  <c r="G28" i="31"/>
  <c r="M131" i="31"/>
  <c r="L131" i="31"/>
  <c r="N131" i="31"/>
  <c r="J97" i="31"/>
  <c r="J34" i="31"/>
  <c r="I147" i="31"/>
  <c r="H102" i="31"/>
  <c r="H73" i="31"/>
  <c r="N132" i="31"/>
  <c r="M132" i="31"/>
  <c r="G102" i="31"/>
  <c r="G73" i="31"/>
  <c r="E59" i="31"/>
  <c r="G62" i="31"/>
  <c r="I73" i="31"/>
  <c r="I102" i="31"/>
  <c r="E120" i="31"/>
  <c r="F106" i="31"/>
  <c r="H106" i="31"/>
  <c r="B119" i="30"/>
  <c r="J4" i="30"/>
  <c r="G102" i="30"/>
  <c r="G73" i="30"/>
  <c r="N129" i="30"/>
  <c r="M129" i="30"/>
  <c r="L129" i="30"/>
  <c r="K129" i="30"/>
  <c r="K134" i="30" s="1"/>
  <c r="I106" i="30"/>
  <c r="I28" i="30"/>
  <c r="H62" i="30"/>
  <c r="H102" i="30"/>
  <c r="H73" i="30"/>
  <c r="J33" i="30"/>
  <c r="J34" i="30" s="1"/>
  <c r="J97" i="30"/>
  <c r="I73" i="30"/>
  <c r="I102" i="30"/>
  <c r="K32" i="30"/>
  <c r="F28" i="30"/>
  <c r="N132" i="30"/>
  <c r="M132" i="30"/>
  <c r="F73" i="30"/>
  <c r="F102" i="30"/>
  <c r="F114" i="30"/>
  <c r="E59" i="30"/>
  <c r="E28" i="30"/>
  <c r="G87" i="30"/>
  <c r="F120" i="30"/>
  <c r="E111" i="30"/>
  <c r="J129" i="30"/>
  <c r="J134" i="30" s="1"/>
  <c r="N131" i="30"/>
  <c r="L131" i="30"/>
  <c r="F141" i="30"/>
  <c r="E106" i="30"/>
  <c r="E147" i="30"/>
  <c r="E102" i="30"/>
  <c r="G106" i="30"/>
  <c r="L130" i="30"/>
  <c r="H106" i="30"/>
  <c r="M130" i="30"/>
  <c r="F141" i="29"/>
  <c r="F15" i="29"/>
  <c r="F143" i="29"/>
  <c r="E120" i="29"/>
  <c r="K134" i="29"/>
  <c r="J98" i="29"/>
  <c r="J99" i="29"/>
  <c r="I28" i="29"/>
  <c r="G28" i="29"/>
  <c r="I73" i="29"/>
  <c r="I102" i="29"/>
  <c r="H28" i="29"/>
  <c r="H62" i="29"/>
  <c r="E114" i="29"/>
  <c r="N130" i="29"/>
  <c r="K130" i="29"/>
  <c r="G102" i="29"/>
  <c r="G73" i="29"/>
  <c r="M131" i="29"/>
  <c r="L131" i="29"/>
  <c r="L134" i="29" s="1"/>
  <c r="E147" i="29"/>
  <c r="E59" i="29"/>
  <c r="H102" i="29"/>
  <c r="H73" i="29"/>
  <c r="N132" i="29"/>
  <c r="N134" i="29" s="1"/>
  <c r="M132" i="29"/>
  <c r="M130" i="29"/>
  <c r="F147" i="29"/>
  <c r="E102" i="29"/>
  <c r="B119" i="29"/>
  <c r="J4" i="29"/>
  <c r="F102" i="29"/>
  <c r="N131" i="29"/>
  <c r="J34" i="29"/>
  <c r="J97" i="29"/>
  <c r="K32" i="29"/>
  <c r="J129" i="29"/>
  <c r="J134" i="29" s="1"/>
  <c r="M129" i="29"/>
  <c r="M134" i="29" s="1"/>
  <c r="F141" i="28"/>
  <c r="G138" i="28" s="1"/>
  <c r="F143" i="28"/>
  <c r="H28" i="28"/>
  <c r="E28" i="28"/>
  <c r="I87" i="28"/>
  <c r="F28" i="28"/>
  <c r="F87" i="28"/>
  <c r="B119" i="28"/>
  <c r="J4" i="28"/>
  <c r="B129" i="28" s="1"/>
  <c r="G28" i="28"/>
  <c r="G106" i="28"/>
  <c r="G62" i="28"/>
  <c r="I147" i="28"/>
  <c r="E73" i="28"/>
  <c r="E102" i="28"/>
  <c r="F73" i="28"/>
  <c r="F102" i="28"/>
  <c r="I102" i="28"/>
  <c r="H114" i="28"/>
  <c r="H106" i="28"/>
  <c r="H73" i="28"/>
  <c r="G101" i="28"/>
  <c r="E106" i="28"/>
  <c r="E147" i="28"/>
  <c r="F106" i="28"/>
  <c r="E120" i="28"/>
  <c r="F147" i="28"/>
  <c r="B119" i="27"/>
  <c r="J4" i="27"/>
  <c r="F155" i="27"/>
  <c r="E59" i="27"/>
  <c r="F62" i="27"/>
  <c r="G28" i="27"/>
  <c r="G106" i="27"/>
  <c r="E73" i="27"/>
  <c r="E102" i="27"/>
  <c r="N129" i="27"/>
  <c r="N134" i="27" s="1"/>
  <c r="M129" i="27"/>
  <c r="L129" i="27"/>
  <c r="K129" i="27"/>
  <c r="J129" i="27"/>
  <c r="J134" i="27" s="1"/>
  <c r="F73" i="27"/>
  <c r="F102" i="27"/>
  <c r="N130" i="27"/>
  <c r="M130" i="27"/>
  <c r="L130" i="27"/>
  <c r="K130" i="27"/>
  <c r="N131" i="27"/>
  <c r="M131" i="27"/>
  <c r="L131" i="27"/>
  <c r="F138" i="27"/>
  <c r="E58" i="27"/>
  <c r="I147" i="27"/>
  <c r="H102" i="27"/>
  <c r="H73" i="27"/>
  <c r="G114" i="27"/>
  <c r="M132" i="27"/>
  <c r="J34" i="27"/>
  <c r="E106" i="27"/>
  <c r="E147" i="27"/>
  <c r="K32" i="27"/>
  <c r="F106" i="27"/>
  <c r="E120" i="27"/>
  <c r="F147" i="27"/>
  <c r="H106" i="27"/>
  <c r="G87" i="26"/>
  <c r="E114" i="26"/>
  <c r="F114" i="26" s="1"/>
  <c r="G114" i="26" s="1"/>
  <c r="H114" i="26" s="1"/>
  <c r="I114" i="26" s="1"/>
  <c r="J129" i="26"/>
  <c r="J134" i="26" s="1"/>
  <c r="E87" i="26"/>
  <c r="E141" i="26"/>
  <c r="F138" i="26" s="1"/>
  <c r="E120" i="26"/>
  <c r="E111" i="26" s="1"/>
  <c r="E121" i="26" s="1"/>
  <c r="E122" i="26" s="1"/>
  <c r="E13" i="26" s="1"/>
  <c r="F28" i="26"/>
  <c r="H87" i="26"/>
  <c r="E28" i="25"/>
  <c r="F28" i="25"/>
  <c r="G28" i="25"/>
  <c r="J114" i="26"/>
  <c r="J4" i="26"/>
  <c r="B119" i="26"/>
  <c r="F102" i="26"/>
  <c r="F73" i="26"/>
  <c r="F62" i="26"/>
  <c r="E73" i="26"/>
  <c r="E102" i="26"/>
  <c r="E58" i="26"/>
  <c r="F155" i="26" s="1"/>
  <c r="N129" i="26"/>
  <c r="M129" i="26"/>
  <c r="L129" i="26"/>
  <c r="K129" i="26"/>
  <c r="K134" i="26" s="1"/>
  <c r="J33" i="26"/>
  <c r="J97" i="26"/>
  <c r="K32" i="26"/>
  <c r="E106" i="26"/>
  <c r="E115" i="26"/>
  <c r="E116" i="26" s="1"/>
  <c r="E53" i="26" s="1"/>
  <c r="I101" i="26"/>
  <c r="H101" i="26"/>
  <c r="N130" i="26"/>
  <c r="M130" i="26"/>
  <c r="L130" i="26"/>
  <c r="M132" i="26"/>
  <c r="G101" i="26"/>
  <c r="G147" i="26"/>
  <c r="E155" i="26"/>
  <c r="E28" i="26"/>
  <c r="F106" i="26"/>
  <c r="H147" i="26"/>
  <c r="G28" i="26"/>
  <c r="H28" i="26"/>
  <c r="L131" i="26"/>
  <c r="E140" i="25"/>
  <c r="E83" i="25" s="1"/>
  <c r="F140" i="25"/>
  <c r="F83" i="25" s="1"/>
  <c r="H140" i="25"/>
  <c r="H83" i="25" s="1"/>
  <c r="I140" i="25"/>
  <c r="I83" i="25" s="1"/>
  <c r="E62" i="25"/>
  <c r="F62" i="25" s="1"/>
  <c r="G62" i="25" s="1"/>
  <c r="H62" i="25" s="1"/>
  <c r="I62" i="25" s="1"/>
  <c r="E85" i="25"/>
  <c r="F85" i="25"/>
  <c r="G85" i="25"/>
  <c r="H85" i="25"/>
  <c r="I85" i="25"/>
  <c r="N82" i="25"/>
  <c r="M82" i="25"/>
  <c r="L82" i="25"/>
  <c r="K82" i="25"/>
  <c r="J82" i="25"/>
  <c r="H82" i="25"/>
  <c r="G82" i="25"/>
  <c r="F82" i="25"/>
  <c r="B129" i="31" l="1"/>
  <c r="K4" i="31"/>
  <c r="L134" i="31"/>
  <c r="E111" i="31"/>
  <c r="F120" i="31"/>
  <c r="M134" i="31"/>
  <c r="K97" i="31"/>
  <c r="K34" i="31"/>
  <c r="K33" i="31"/>
  <c r="L32" i="31"/>
  <c r="N134" i="31"/>
  <c r="J106" i="31"/>
  <c r="J57" i="31"/>
  <c r="J105" i="31"/>
  <c r="J52" i="31"/>
  <c r="J147" i="31"/>
  <c r="H62" i="31"/>
  <c r="J51" i="31"/>
  <c r="J100" i="31"/>
  <c r="J101" i="31" s="1"/>
  <c r="J104" i="31"/>
  <c r="G114" i="31"/>
  <c r="G138" i="31"/>
  <c r="F58" i="31"/>
  <c r="J147" i="30"/>
  <c r="N134" i="30"/>
  <c r="G138" i="30"/>
  <c r="F58" i="30"/>
  <c r="E115" i="30"/>
  <c r="E121" i="30"/>
  <c r="E122" i="30" s="1"/>
  <c r="E112" i="30"/>
  <c r="F109" i="30" s="1"/>
  <c r="E38" i="30"/>
  <c r="J98" i="30"/>
  <c r="J99" i="30"/>
  <c r="G114" i="30"/>
  <c r="G120" i="30"/>
  <c r="F111" i="30"/>
  <c r="J51" i="30"/>
  <c r="J104" i="30"/>
  <c r="L32" i="30"/>
  <c r="K97" i="30"/>
  <c r="K33" i="30"/>
  <c r="L134" i="30"/>
  <c r="B129" i="30"/>
  <c r="K4" i="30"/>
  <c r="I62" i="30"/>
  <c r="M134" i="30"/>
  <c r="J147" i="29"/>
  <c r="E111" i="29"/>
  <c r="F120" i="29"/>
  <c r="F114" i="29"/>
  <c r="J106" i="29"/>
  <c r="J57" i="29"/>
  <c r="I62" i="29"/>
  <c r="J52" i="29"/>
  <c r="J105" i="29"/>
  <c r="K4" i="29"/>
  <c r="B129" i="29"/>
  <c r="G138" i="29"/>
  <c r="F58" i="29"/>
  <c r="J51" i="29"/>
  <c r="J104" i="29"/>
  <c r="J100" i="29"/>
  <c r="J101" i="29" s="1"/>
  <c r="K97" i="29"/>
  <c r="K34" i="29"/>
  <c r="K33" i="29"/>
  <c r="L32" i="29"/>
  <c r="G141" i="28"/>
  <c r="H138" i="28" s="1"/>
  <c r="G143" i="28"/>
  <c r="H62" i="28"/>
  <c r="F120" i="28"/>
  <c r="E111" i="28"/>
  <c r="I114" i="28"/>
  <c r="G102" i="28"/>
  <c r="G73" i="28"/>
  <c r="E58" i="28"/>
  <c r="K4" i="28"/>
  <c r="B130" i="28" s="1"/>
  <c r="H114" i="27"/>
  <c r="K134" i="27"/>
  <c r="E155" i="27"/>
  <c r="F120" i="27"/>
  <c r="E111" i="27"/>
  <c r="J147" i="27"/>
  <c r="F141" i="27"/>
  <c r="F143" i="27"/>
  <c r="F15" i="27"/>
  <c r="L134" i="27"/>
  <c r="G62" i="27"/>
  <c r="K4" i="27"/>
  <c r="B129" i="27"/>
  <c r="K34" i="27"/>
  <c r="K33" i="27"/>
  <c r="L32" i="27"/>
  <c r="M134" i="27"/>
  <c r="E59" i="26"/>
  <c r="F120" i="26"/>
  <c r="E112" i="26"/>
  <c r="F109" i="26" s="1"/>
  <c r="E38" i="26"/>
  <c r="L134" i="26"/>
  <c r="G102" i="26"/>
  <c r="G73" i="26"/>
  <c r="H102" i="26"/>
  <c r="H73" i="26"/>
  <c r="J98" i="26"/>
  <c r="J99" i="26"/>
  <c r="I102" i="26"/>
  <c r="I73" i="26"/>
  <c r="E39" i="26"/>
  <c r="E40" i="26" s="1"/>
  <c r="E159" i="26" s="1"/>
  <c r="M134" i="26"/>
  <c r="K4" i="26"/>
  <c r="B129" i="26"/>
  <c r="G120" i="26"/>
  <c r="F111" i="26"/>
  <c r="L32" i="26"/>
  <c r="K97" i="26"/>
  <c r="K33" i="26"/>
  <c r="K34" i="26" s="1"/>
  <c r="N134" i="26"/>
  <c r="G62" i="26"/>
  <c r="E123" i="26"/>
  <c r="E135" i="26" s="1"/>
  <c r="F115" i="26"/>
  <c r="J34" i="26"/>
  <c r="K114" i="26"/>
  <c r="J100" i="26"/>
  <c r="J101" i="26" s="1"/>
  <c r="J51" i="26"/>
  <c r="J104" i="26"/>
  <c r="F143" i="26"/>
  <c r="F15" i="26"/>
  <c r="F141" i="26"/>
  <c r="E14" i="25"/>
  <c r="N14" i="25"/>
  <c r="N13" i="25"/>
  <c r="M14" i="25"/>
  <c r="M13" i="25"/>
  <c r="L14" i="25"/>
  <c r="L13" i="25"/>
  <c r="K14" i="25"/>
  <c r="K13" i="25"/>
  <c r="J14" i="25"/>
  <c r="J13" i="25"/>
  <c r="I14" i="25"/>
  <c r="H14" i="25"/>
  <c r="G14" i="25"/>
  <c r="F14" i="25"/>
  <c r="I42" i="25"/>
  <c r="H42" i="25"/>
  <c r="G42" i="25"/>
  <c r="F42" i="25"/>
  <c r="E42" i="25"/>
  <c r="N140" i="25"/>
  <c r="N83" i="25" s="1"/>
  <c r="M140" i="25"/>
  <c r="M83" i="25" s="1"/>
  <c r="L140" i="25"/>
  <c r="L83" i="25" s="1"/>
  <c r="K140" i="25"/>
  <c r="K83" i="25" s="1"/>
  <c r="J140" i="25"/>
  <c r="J83" i="25" s="1"/>
  <c r="D133" i="25"/>
  <c r="D132" i="25"/>
  <c r="D131" i="25"/>
  <c r="D130" i="25"/>
  <c r="D129" i="25"/>
  <c r="N126" i="25"/>
  <c r="C133" i="25" s="1"/>
  <c r="M126" i="25"/>
  <c r="C132" i="25" s="1"/>
  <c r="L126" i="25"/>
  <c r="C131" i="25" s="1"/>
  <c r="K126" i="25"/>
  <c r="J126" i="25"/>
  <c r="E120" i="25"/>
  <c r="E111" i="25" s="1"/>
  <c r="J62" i="25"/>
  <c r="K62" i="25" s="1"/>
  <c r="L62" i="25" s="1"/>
  <c r="M62" i="25" s="1"/>
  <c r="N62" i="25" s="1"/>
  <c r="N85" i="25"/>
  <c r="M85" i="25"/>
  <c r="L85" i="25"/>
  <c r="K85" i="25"/>
  <c r="J85" i="25"/>
  <c r="N84" i="25"/>
  <c r="M84" i="25"/>
  <c r="K84" i="25"/>
  <c r="J84" i="25"/>
  <c r="L84" i="25"/>
  <c r="I62" i="31" l="1"/>
  <c r="G120" i="31"/>
  <c r="F111" i="31"/>
  <c r="G155" i="31"/>
  <c r="F59" i="31"/>
  <c r="K51" i="31"/>
  <c r="K104" i="31"/>
  <c r="G143" i="31"/>
  <c r="G141" i="31"/>
  <c r="G15" i="31"/>
  <c r="E115" i="31"/>
  <c r="E121" i="31"/>
  <c r="E122" i="31" s="1"/>
  <c r="E38" i="31"/>
  <c r="E112" i="31"/>
  <c r="F109" i="31" s="1"/>
  <c r="F112" i="31" s="1"/>
  <c r="G109" i="31" s="1"/>
  <c r="J73" i="31"/>
  <c r="J102" i="31"/>
  <c r="L97" i="31"/>
  <c r="L34" i="31"/>
  <c r="L33" i="31"/>
  <c r="M32" i="31"/>
  <c r="H114" i="31"/>
  <c r="K98" i="31"/>
  <c r="K99" i="31"/>
  <c r="B130" i="31"/>
  <c r="L4" i="31"/>
  <c r="K147" i="31"/>
  <c r="K98" i="30"/>
  <c r="K99" i="30"/>
  <c r="F115" i="30"/>
  <c r="E116" i="30"/>
  <c r="E53" i="30" s="1"/>
  <c r="K100" i="30"/>
  <c r="K101" i="30" s="1"/>
  <c r="K104" i="30"/>
  <c r="K51" i="30"/>
  <c r="G155" i="30"/>
  <c r="F59" i="30"/>
  <c r="J62" i="30"/>
  <c r="M32" i="30"/>
  <c r="L33" i="30"/>
  <c r="L97" i="30"/>
  <c r="H114" i="30"/>
  <c r="G141" i="30"/>
  <c r="G143" i="30"/>
  <c r="G15" i="30"/>
  <c r="J106" i="30"/>
  <c r="J57" i="30"/>
  <c r="B130" i="30"/>
  <c r="L4" i="30"/>
  <c r="J100" i="30"/>
  <c r="J101" i="30" s="1"/>
  <c r="J105" i="30"/>
  <c r="J52" i="30"/>
  <c r="E72" i="30"/>
  <c r="E43" i="30"/>
  <c r="E39" i="30"/>
  <c r="E40" i="30" s="1"/>
  <c r="F121" i="30"/>
  <c r="F122" i="30" s="1"/>
  <c r="F38" i="30"/>
  <c r="F112" i="30"/>
  <c r="G109" i="30" s="1"/>
  <c r="K34" i="30"/>
  <c r="H120" i="30"/>
  <c r="G111" i="30"/>
  <c r="E13" i="30"/>
  <c r="E123" i="30"/>
  <c r="E135" i="30" s="1"/>
  <c r="G114" i="29"/>
  <c r="K51" i="29"/>
  <c r="K104" i="29"/>
  <c r="L4" i="29"/>
  <c r="B130" i="29"/>
  <c r="J73" i="29"/>
  <c r="J102" i="29"/>
  <c r="F111" i="29"/>
  <c r="G120" i="29"/>
  <c r="E115" i="29"/>
  <c r="E38" i="29"/>
  <c r="E121" i="29"/>
  <c r="E122" i="29" s="1"/>
  <c r="E112" i="29"/>
  <c r="F109" i="29" s="1"/>
  <c r="F112" i="29" s="1"/>
  <c r="G109" i="29" s="1"/>
  <c r="K147" i="29"/>
  <c r="G155" i="29"/>
  <c r="F59" i="29"/>
  <c r="L97" i="29"/>
  <c r="L33" i="29"/>
  <c r="M32" i="29"/>
  <c r="G15" i="29"/>
  <c r="G143" i="29"/>
  <c r="G141" i="29"/>
  <c r="K98" i="29"/>
  <c r="K100" i="29" s="1"/>
  <c r="K101" i="29" s="1"/>
  <c r="K99" i="29"/>
  <c r="H141" i="28"/>
  <c r="I138" i="28" s="1"/>
  <c r="H143" i="28"/>
  <c r="I62" i="28"/>
  <c r="E115" i="28"/>
  <c r="E121" i="28"/>
  <c r="E122" i="28" s="1"/>
  <c r="E38" i="28"/>
  <c r="E112" i="28"/>
  <c r="F109" i="28" s="1"/>
  <c r="E59" i="28"/>
  <c r="F155" i="28"/>
  <c r="E155" i="28"/>
  <c r="G120" i="28"/>
  <c r="F111" i="28"/>
  <c r="F15" i="28"/>
  <c r="L4" i="28"/>
  <c r="B131" i="28" s="1"/>
  <c r="K147" i="27"/>
  <c r="M32" i="27"/>
  <c r="L34" i="27"/>
  <c r="L33" i="27"/>
  <c r="G138" i="27"/>
  <c r="F58" i="27"/>
  <c r="L4" i="27"/>
  <c r="B130" i="27"/>
  <c r="G120" i="27"/>
  <c r="F111" i="27"/>
  <c r="H62" i="27"/>
  <c r="E115" i="27"/>
  <c r="E121" i="27"/>
  <c r="E122" i="27" s="1"/>
  <c r="E38" i="27"/>
  <c r="E112" i="27"/>
  <c r="F109" i="27" s="1"/>
  <c r="F112" i="27" s="1"/>
  <c r="G109" i="27" s="1"/>
  <c r="I114" i="27"/>
  <c r="E72" i="26"/>
  <c r="E43" i="26"/>
  <c r="E45" i="26" s="1"/>
  <c r="E46" i="26" s="1"/>
  <c r="E38" i="25"/>
  <c r="E39" i="25" s="1"/>
  <c r="E115" i="25"/>
  <c r="E63" i="26"/>
  <c r="E150" i="26"/>
  <c r="E71" i="26"/>
  <c r="E74" i="26" s="1"/>
  <c r="H62" i="26"/>
  <c r="L114" i="26"/>
  <c r="G138" i="26"/>
  <c r="F58" i="26"/>
  <c r="K99" i="26"/>
  <c r="K98" i="26"/>
  <c r="L4" i="26"/>
  <c r="B130" i="26"/>
  <c r="J106" i="26"/>
  <c r="J57" i="26"/>
  <c r="J105" i="26"/>
  <c r="J52" i="26"/>
  <c r="K147" i="26"/>
  <c r="J147" i="26"/>
  <c r="K100" i="26"/>
  <c r="K101" i="26" s="1"/>
  <c r="K104" i="26"/>
  <c r="K51" i="26"/>
  <c r="E149" i="26"/>
  <c r="E160" i="26"/>
  <c r="E148" i="26"/>
  <c r="F116" i="26"/>
  <c r="F53" i="26" s="1"/>
  <c r="M32" i="26"/>
  <c r="L33" i="26"/>
  <c r="L34" i="26" s="1"/>
  <c r="L97" i="26"/>
  <c r="F121" i="26"/>
  <c r="F122" i="26" s="1"/>
  <c r="F38" i="26"/>
  <c r="F112" i="26"/>
  <c r="G109" i="26" s="1"/>
  <c r="J102" i="26"/>
  <c r="J73" i="26"/>
  <c r="H120" i="26"/>
  <c r="G111" i="26"/>
  <c r="G115" i="26" s="1"/>
  <c r="C129" i="25"/>
  <c r="M129" i="25" s="1"/>
  <c r="C130" i="25"/>
  <c r="L130" i="25" s="1"/>
  <c r="M132" i="25"/>
  <c r="F120" i="25"/>
  <c r="F111" i="25" s="1"/>
  <c r="N133" i="25"/>
  <c r="N132" i="25"/>
  <c r="N131" i="25"/>
  <c r="G120" i="25"/>
  <c r="G111" i="25" s="1"/>
  <c r="G38" i="25" s="1"/>
  <c r="G39" i="25" s="1"/>
  <c r="M130" i="25"/>
  <c r="E121" i="25"/>
  <c r="E122" i="25" s="1"/>
  <c r="M131" i="25"/>
  <c r="L131" i="25"/>
  <c r="G72" i="25"/>
  <c r="E72" i="25"/>
  <c r="E34" i="25"/>
  <c r="E147" i="25" s="1"/>
  <c r="F34" i="25"/>
  <c r="G34" i="25"/>
  <c r="H34" i="25"/>
  <c r="I34" i="25"/>
  <c r="I100" i="25"/>
  <c r="H100" i="25"/>
  <c r="E87" i="25"/>
  <c r="F87" i="25"/>
  <c r="H87" i="25"/>
  <c r="E100" i="25"/>
  <c r="F100" i="25"/>
  <c r="G100" i="25"/>
  <c r="E112" i="25"/>
  <c r="F109" i="25" s="1"/>
  <c r="E141" i="25"/>
  <c r="E58" i="25" s="1"/>
  <c r="E155" i="25" s="1"/>
  <c r="K78" i="25"/>
  <c r="K79" i="25" s="1"/>
  <c r="L78" i="25"/>
  <c r="L79" i="25" s="1"/>
  <c r="M78" i="25"/>
  <c r="M79" i="25" s="1"/>
  <c r="N78" i="25"/>
  <c r="N79" i="25" s="1"/>
  <c r="J78" i="25"/>
  <c r="J79" i="25" s="1"/>
  <c r="K110" i="25"/>
  <c r="L110" i="25"/>
  <c r="M110" i="25"/>
  <c r="N110" i="25"/>
  <c r="J110" i="25"/>
  <c r="J37" i="25"/>
  <c r="K37" i="25"/>
  <c r="L37" i="25"/>
  <c r="M37" i="25"/>
  <c r="N37" i="25"/>
  <c r="K36" i="25"/>
  <c r="L36" i="25"/>
  <c r="M36" i="25"/>
  <c r="N36" i="25"/>
  <c r="J36" i="25"/>
  <c r="J32" i="25"/>
  <c r="I10" i="25"/>
  <c r="F9" i="25"/>
  <c r="G9" i="25"/>
  <c r="H9" i="25"/>
  <c r="I9" i="25"/>
  <c r="E10" i="25"/>
  <c r="F10" i="25"/>
  <c r="G10" i="25"/>
  <c r="H10" i="25"/>
  <c r="F4" i="25"/>
  <c r="G4" i="25" s="1"/>
  <c r="H4" i="25" s="1"/>
  <c r="I4" i="25" s="1"/>
  <c r="F126" i="25"/>
  <c r="G126" i="25"/>
  <c r="H126" i="25"/>
  <c r="E126" i="25"/>
  <c r="E114" i="25" s="1"/>
  <c r="I139" i="25"/>
  <c r="I126" i="25"/>
  <c r="L104" i="31" l="1"/>
  <c r="L51" i="31"/>
  <c r="H138" i="31"/>
  <c r="G58" i="31"/>
  <c r="K106" i="31"/>
  <c r="K57" i="31"/>
  <c r="F121" i="31"/>
  <c r="F122" i="31" s="1"/>
  <c r="F38" i="31"/>
  <c r="K105" i="31"/>
  <c r="K52" i="31"/>
  <c r="H120" i="31"/>
  <c r="G111" i="31"/>
  <c r="G112" i="31" s="1"/>
  <c r="H109" i="31" s="1"/>
  <c r="L147" i="31"/>
  <c r="I114" i="31"/>
  <c r="E72" i="31"/>
  <c r="E39" i="31"/>
  <c r="E40" i="31" s="1"/>
  <c r="E43" i="31"/>
  <c r="K100" i="31"/>
  <c r="K101" i="31" s="1"/>
  <c r="J62" i="31"/>
  <c r="B131" i="31"/>
  <c r="M4" i="31"/>
  <c r="N32" i="31"/>
  <c r="M97" i="31"/>
  <c r="M33" i="31"/>
  <c r="E13" i="31"/>
  <c r="E123" i="31"/>
  <c r="E135" i="31" s="1"/>
  <c r="L99" i="31"/>
  <c r="L98" i="31"/>
  <c r="F115" i="31"/>
  <c r="E116" i="31"/>
  <c r="E53" i="31" s="1"/>
  <c r="G121" i="30"/>
  <c r="G122" i="30" s="1"/>
  <c r="G38" i="30"/>
  <c r="E45" i="30"/>
  <c r="E46" i="30" s="1"/>
  <c r="L99" i="30"/>
  <c r="L98" i="30"/>
  <c r="L100" i="30" s="1"/>
  <c r="L101" i="30" s="1"/>
  <c r="L104" i="30"/>
  <c r="L51" i="30"/>
  <c r="I120" i="30"/>
  <c r="H111" i="30"/>
  <c r="N32" i="30"/>
  <c r="M97" i="30"/>
  <c r="M33" i="30"/>
  <c r="M34" i="30" s="1"/>
  <c r="K73" i="30"/>
  <c r="K102" i="30"/>
  <c r="K147" i="30"/>
  <c r="H138" i="30"/>
  <c r="G58" i="30"/>
  <c r="K62" i="30"/>
  <c r="E149" i="30"/>
  <c r="E160" i="30"/>
  <c r="E148" i="30"/>
  <c r="E159" i="30"/>
  <c r="G112" i="30"/>
  <c r="H109" i="30" s="1"/>
  <c r="H112" i="30" s="1"/>
  <c r="I109" i="30" s="1"/>
  <c r="J102" i="30"/>
  <c r="J73" i="30"/>
  <c r="G115" i="30"/>
  <c r="F116" i="30"/>
  <c r="F53" i="30" s="1"/>
  <c r="F72" i="30"/>
  <c r="F43" i="30"/>
  <c r="F39" i="30"/>
  <c r="F40" i="30" s="1"/>
  <c r="B131" i="30"/>
  <c r="M4" i="30"/>
  <c r="I114" i="30"/>
  <c r="K106" i="30"/>
  <c r="K57" i="30"/>
  <c r="F13" i="30"/>
  <c r="F123" i="30"/>
  <c r="F135" i="30" s="1"/>
  <c r="L34" i="30"/>
  <c r="K105" i="30"/>
  <c r="K52" i="30"/>
  <c r="K102" i="29"/>
  <c r="K73" i="29"/>
  <c r="H138" i="29"/>
  <c r="G58" i="29"/>
  <c r="F115" i="29"/>
  <c r="E116" i="29"/>
  <c r="E53" i="29" s="1"/>
  <c r="B131" i="29"/>
  <c r="M4" i="29"/>
  <c r="N32" i="29"/>
  <c r="M33" i="29"/>
  <c r="M97" i="29"/>
  <c r="M34" i="29"/>
  <c r="E72" i="29"/>
  <c r="E39" i="29"/>
  <c r="E40" i="29" s="1"/>
  <c r="E43" i="29"/>
  <c r="L98" i="29"/>
  <c r="L99" i="29"/>
  <c r="K106" i="29"/>
  <c r="K57" i="29"/>
  <c r="L34" i="29"/>
  <c r="H120" i="29"/>
  <c r="G111" i="29"/>
  <c r="K105" i="29"/>
  <c r="K52" i="29"/>
  <c r="L100" i="29"/>
  <c r="L101" i="29" s="1"/>
  <c r="L51" i="29"/>
  <c r="L104" i="29"/>
  <c r="G112" i="29"/>
  <c r="H109" i="29" s="1"/>
  <c r="F121" i="29"/>
  <c r="F122" i="29" s="1"/>
  <c r="F38" i="29"/>
  <c r="E13" i="29"/>
  <c r="E123" i="29"/>
  <c r="E135" i="29" s="1"/>
  <c r="H114" i="29"/>
  <c r="I141" i="28"/>
  <c r="I143" i="28"/>
  <c r="E72" i="28"/>
  <c r="E43" i="28"/>
  <c r="E39" i="28"/>
  <c r="E40" i="28" s="1"/>
  <c r="E13" i="28"/>
  <c r="E123" i="28"/>
  <c r="E135" i="28" s="1"/>
  <c r="F121" i="28"/>
  <c r="F122" i="28" s="1"/>
  <c r="F38" i="28"/>
  <c r="F115" i="28"/>
  <c r="E116" i="28"/>
  <c r="E53" i="28" s="1"/>
  <c r="M4" i="28"/>
  <c r="B132" i="28" s="1"/>
  <c r="H120" i="28"/>
  <c r="G111" i="28"/>
  <c r="F58" i="28"/>
  <c r="F112" i="28"/>
  <c r="G109" i="28" s="1"/>
  <c r="G112" i="28" s="1"/>
  <c r="H109" i="28" s="1"/>
  <c r="G155" i="27"/>
  <c r="F59" i="27"/>
  <c r="N32" i="27"/>
  <c r="M34" i="27"/>
  <c r="M33" i="27"/>
  <c r="I62" i="27"/>
  <c r="J114" i="27"/>
  <c r="F121" i="27"/>
  <c r="F122" i="27" s="1"/>
  <c r="F38" i="27"/>
  <c r="G141" i="27"/>
  <c r="G15" i="27"/>
  <c r="G143" i="27"/>
  <c r="H120" i="27"/>
  <c r="G111" i="27"/>
  <c r="G112" i="27" s="1"/>
  <c r="H109" i="27" s="1"/>
  <c r="E72" i="27"/>
  <c r="E39" i="27"/>
  <c r="E40" i="27" s="1"/>
  <c r="E43" i="27"/>
  <c r="E13" i="27"/>
  <c r="E123" i="27"/>
  <c r="E135" i="27" s="1"/>
  <c r="B131" i="27"/>
  <c r="M4" i="27"/>
  <c r="F115" i="27"/>
  <c r="E116" i="27"/>
  <c r="E53" i="27" s="1"/>
  <c r="L147" i="27"/>
  <c r="J4" i="25"/>
  <c r="B119" i="25"/>
  <c r="N130" i="25"/>
  <c r="J33" i="25"/>
  <c r="J97" i="25"/>
  <c r="F114" i="25"/>
  <c r="E116" i="25"/>
  <c r="E53" i="25" s="1"/>
  <c r="F155" i="25"/>
  <c r="K130" i="25"/>
  <c r="F115" i="25"/>
  <c r="G115" i="25" s="1"/>
  <c r="L147" i="26"/>
  <c r="G116" i="26"/>
  <c r="G53" i="26" s="1"/>
  <c r="F13" i="26"/>
  <c r="F123" i="26"/>
  <c r="F135" i="26" s="1"/>
  <c r="G112" i="26"/>
  <c r="H109" i="26" s="1"/>
  <c r="M114" i="26"/>
  <c r="F72" i="26"/>
  <c r="F39" i="26"/>
  <c r="F40" i="26" s="1"/>
  <c r="F159" i="26" s="1"/>
  <c r="F43" i="26"/>
  <c r="I62" i="26"/>
  <c r="G121" i="26"/>
  <c r="G122" i="26" s="1"/>
  <c r="G38" i="26"/>
  <c r="B131" i="26"/>
  <c r="M4" i="26"/>
  <c r="I120" i="26"/>
  <c r="H111" i="26"/>
  <c r="K105" i="26"/>
  <c r="K52" i="26"/>
  <c r="E161" i="26"/>
  <c r="E89" i="26"/>
  <c r="E91" i="26" s="1"/>
  <c r="L99" i="26"/>
  <c r="L98" i="26"/>
  <c r="L100" i="26" s="1"/>
  <c r="L101" i="26" s="1"/>
  <c r="K106" i="26"/>
  <c r="K57" i="26"/>
  <c r="L104" i="26"/>
  <c r="L51" i="26"/>
  <c r="M97" i="26"/>
  <c r="M33" i="26"/>
  <c r="N32" i="26"/>
  <c r="G155" i="26"/>
  <c r="F59" i="26"/>
  <c r="E64" i="26"/>
  <c r="K73" i="26"/>
  <c r="K102" i="26"/>
  <c r="G141" i="26"/>
  <c r="G143" i="26"/>
  <c r="G15" i="26"/>
  <c r="L129" i="25"/>
  <c r="L134" i="25" s="1"/>
  <c r="N129" i="25"/>
  <c r="J129" i="25"/>
  <c r="J134" i="25" s="1"/>
  <c r="K129" i="25"/>
  <c r="K134" i="25" s="1"/>
  <c r="I82" i="25"/>
  <c r="I87" i="25" s="1"/>
  <c r="F112" i="25"/>
  <c r="G109" i="25" s="1"/>
  <c r="G112" i="25" s="1"/>
  <c r="H109" i="25" s="1"/>
  <c r="E123" i="25"/>
  <c r="E135" i="25" s="1"/>
  <c r="E13" i="25"/>
  <c r="E59" i="25"/>
  <c r="F138" i="25"/>
  <c r="F143" i="25" s="1"/>
  <c r="I147" i="25"/>
  <c r="M134" i="25"/>
  <c r="H147" i="25"/>
  <c r="G43" i="25"/>
  <c r="G45" i="25" s="1"/>
  <c r="G147" i="25"/>
  <c r="K4" i="25"/>
  <c r="B129" i="25"/>
  <c r="F147" i="25"/>
  <c r="G121" i="25"/>
  <c r="G122" i="25" s="1"/>
  <c r="H120" i="25"/>
  <c r="H111" i="25" s="1"/>
  <c r="H38" i="25" s="1"/>
  <c r="N134" i="25"/>
  <c r="E43" i="25"/>
  <c r="E40" i="25"/>
  <c r="G40" i="25"/>
  <c r="G101" i="25"/>
  <c r="F101" i="25"/>
  <c r="H101" i="25"/>
  <c r="I101" i="25"/>
  <c r="E101" i="25"/>
  <c r="J34" i="25"/>
  <c r="K32" i="25"/>
  <c r="K97" i="25" s="1"/>
  <c r="K102" i="31" l="1"/>
  <c r="K73" i="31"/>
  <c r="M104" i="31"/>
  <c r="M51" i="31"/>
  <c r="E45" i="31"/>
  <c r="E46" i="31" s="1"/>
  <c r="F13" i="31"/>
  <c r="F123" i="31"/>
  <c r="F135" i="31" s="1"/>
  <c r="G115" i="31"/>
  <c r="F116" i="31"/>
  <c r="F53" i="31" s="1"/>
  <c r="N97" i="31"/>
  <c r="N33" i="31"/>
  <c r="N34" i="31" s="1"/>
  <c r="E149" i="31"/>
  <c r="E160" i="31"/>
  <c r="E148" i="31"/>
  <c r="E159" i="31"/>
  <c r="G121" i="31"/>
  <c r="G122" i="31" s="1"/>
  <c r="G38" i="31"/>
  <c r="M99" i="31"/>
  <c r="M100" i="31" s="1"/>
  <c r="M101" i="31" s="1"/>
  <c r="M98" i="31"/>
  <c r="L105" i="31"/>
  <c r="L52" i="31"/>
  <c r="M34" i="31"/>
  <c r="I120" i="31"/>
  <c r="H111" i="31"/>
  <c r="G59" i="31"/>
  <c r="H155" i="31"/>
  <c r="L106" i="31"/>
  <c r="L57" i="31"/>
  <c r="B132" i="31"/>
  <c r="N4" i="31"/>
  <c r="B133" i="31" s="1"/>
  <c r="J114" i="31"/>
  <c r="H141" i="31"/>
  <c r="H143" i="31"/>
  <c r="H15" i="31"/>
  <c r="K62" i="31"/>
  <c r="F72" i="31"/>
  <c r="F43" i="31"/>
  <c r="F39" i="31"/>
  <c r="F40" i="31" s="1"/>
  <c r="L100" i="31"/>
  <c r="L101" i="31" s="1"/>
  <c r="L73" i="30"/>
  <c r="L102" i="30"/>
  <c r="M147" i="30"/>
  <c r="E150" i="30"/>
  <c r="E71" i="30"/>
  <c r="E74" i="30" s="1"/>
  <c r="E63" i="30"/>
  <c r="F149" i="30"/>
  <c r="F160" i="30"/>
  <c r="F148" i="30"/>
  <c r="F159" i="30"/>
  <c r="G159" i="30"/>
  <c r="H155" i="30"/>
  <c r="G59" i="30"/>
  <c r="M99" i="30"/>
  <c r="M98" i="30"/>
  <c r="F45" i="30"/>
  <c r="F46" i="30" s="1"/>
  <c r="H141" i="30"/>
  <c r="H143" i="30"/>
  <c r="H15" i="30"/>
  <c r="M104" i="30"/>
  <c r="M51" i="30"/>
  <c r="L105" i="30"/>
  <c r="L52" i="30"/>
  <c r="N97" i="30"/>
  <c r="N33" i="30"/>
  <c r="L106" i="30"/>
  <c r="L57" i="30"/>
  <c r="H38" i="30"/>
  <c r="H121" i="30"/>
  <c r="H122" i="30" s="1"/>
  <c r="L62" i="30"/>
  <c r="H115" i="30"/>
  <c r="G116" i="30"/>
  <c r="G53" i="30" s="1"/>
  <c r="I111" i="30"/>
  <c r="I112" i="30" s="1"/>
  <c r="J109" i="30" s="1"/>
  <c r="J120" i="30"/>
  <c r="J114" i="30"/>
  <c r="G72" i="30"/>
  <c r="G39" i="30"/>
  <c r="G40" i="30" s="1"/>
  <c r="G43" i="30"/>
  <c r="L147" i="30"/>
  <c r="B132" i="30"/>
  <c r="N4" i="30"/>
  <c r="B133" i="30" s="1"/>
  <c r="G13" i="30"/>
  <c r="G123" i="30"/>
  <c r="G135" i="30" s="1"/>
  <c r="E149" i="29"/>
  <c r="E148" i="29"/>
  <c r="E160" i="29"/>
  <c r="E159" i="29"/>
  <c r="I114" i="29"/>
  <c r="M104" i="29"/>
  <c r="M51" i="29"/>
  <c r="G115" i="29"/>
  <c r="F116" i="29"/>
  <c r="F53" i="29" s="1"/>
  <c r="I120" i="29"/>
  <c r="H111" i="29"/>
  <c r="L102" i="29"/>
  <c r="L73" i="29"/>
  <c r="M99" i="29"/>
  <c r="M100" i="29" s="1"/>
  <c r="M101" i="29" s="1"/>
  <c r="M98" i="29"/>
  <c r="G59" i="29"/>
  <c r="H155" i="29"/>
  <c r="L147" i="29"/>
  <c r="L106" i="29"/>
  <c r="L57" i="29"/>
  <c r="N33" i="29"/>
  <c r="N97" i="29"/>
  <c r="N34" i="29"/>
  <c r="H143" i="29"/>
  <c r="H141" i="29"/>
  <c r="H15" i="29"/>
  <c r="M147" i="29"/>
  <c r="L105" i="29"/>
  <c r="L52" i="29"/>
  <c r="B132" i="29"/>
  <c r="N4" i="29"/>
  <c r="B133" i="29" s="1"/>
  <c r="F13" i="29"/>
  <c r="F123" i="29"/>
  <c r="F135" i="29" s="1"/>
  <c r="F72" i="29"/>
  <c r="F39" i="29"/>
  <c r="F40" i="29" s="1"/>
  <c r="F43" i="29"/>
  <c r="G121" i="29"/>
  <c r="G122" i="29" s="1"/>
  <c r="G38" i="29"/>
  <c r="E45" i="29"/>
  <c r="E46" i="29" s="1"/>
  <c r="G121" i="28"/>
  <c r="G122" i="28" s="1"/>
  <c r="G38" i="28"/>
  <c r="F72" i="28"/>
  <c r="F43" i="28"/>
  <c r="F39" i="28"/>
  <c r="F40" i="28" s="1"/>
  <c r="N4" i="28"/>
  <c r="B133" i="28" s="1"/>
  <c r="E149" i="28"/>
  <c r="E160" i="28"/>
  <c r="E148" i="28"/>
  <c r="E159" i="28"/>
  <c r="E45" i="28"/>
  <c r="E46" i="28" s="1"/>
  <c r="G155" i="28"/>
  <c r="F59" i="28"/>
  <c r="I120" i="28"/>
  <c r="H111" i="28"/>
  <c r="F13" i="28"/>
  <c r="F123" i="28"/>
  <c r="F135" i="28" s="1"/>
  <c r="G15" i="28"/>
  <c r="G115" i="28"/>
  <c r="F116" i="28"/>
  <c r="F53" i="28" s="1"/>
  <c r="H112" i="27"/>
  <c r="I109" i="27" s="1"/>
  <c r="G115" i="27"/>
  <c r="F116" i="27"/>
  <c r="F53" i="27" s="1"/>
  <c r="E45" i="27"/>
  <c r="E46" i="27" s="1"/>
  <c r="E149" i="27"/>
  <c r="E160" i="27"/>
  <c r="E148" i="27"/>
  <c r="E159" i="27"/>
  <c r="H138" i="27"/>
  <c r="G58" i="27"/>
  <c r="M147" i="27"/>
  <c r="I120" i="27"/>
  <c r="H111" i="27"/>
  <c r="F72" i="27"/>
  <c r="F43" i="27"/>
  <c r="F39" i="27"/>
  <c r="F40" i="27" s="1"/>
  <c r="F13" i="27"/>
  <c r="F123" i="27"/>
  <c r="F135" i="27" s="1"/>
  <c r="N34" i="27"/>
  <c r="N33" i="27"/>
  <c r="B132" i="27"/>
  <c r="N4" i="27"/>
  <c r="B133" i="27" s="1"/>
  <c r="G121" i="27"/>
  <c r="G122" i="27" s="1"/>
  <c r="G38" i="27"/>
  <c r="K114" i="27"/>
  <c r="H39" i="25"/>
  <c r="H40" i="25" s="1"/>
  <c r="H72" i="25"/>
  <c r="H43" i="25"/>
  <c r="H45" i="25" s="1"/>
  <c r="H112" i="25"/>
  <c r="I109" i="25" s="1"/>
  <c r="J104" i="25"/>
  <c r="J51" i="25"/>
  <c r="J98" i="25"/>
  <c r="J99" i="25"/>
  <c r="G114" i="25"/>
  <c r="F116" i="25"/>
  <c r="F53" i="25" s="1"/>
  <c r="K51" i="25"/>
  <c r="K104" i="25"/>
  <c r="H115" i="25"/>
  <c r="L73" i="26"/>
  <c r="L102" i="26"/>
  <c r="H112" i="26"/>
  <c r="I109" i="26" s="1"/>
  <c r="H38" i="26"/>
  <c r="H121" i="26"/>
  <c r="H122" i="26" s="1"/>
  <c r="G13" i="26"/>
  <c r="G123" i="26"/>
  <c r="G135" i="26" s="1"/>
  <c r="H138" i="26"/>
  <c r="G58" i="26"/>
  <c r="N97" i="26"/>
  <c r="N33" i="26"/>
  <c r="I111" i="26"/>
  <c r="J120" i="26"/>
  <c r="F45" i="26"/>
  <c r="F46" i="26"/>
  <c r="F149" i="26"/>
  <c r="F160" i="26"/>
  <c r="F148" i="26"/>
  <c r="M99" i="26"/>
  <c r="M98" i="26"/>
  <c r="L105" i="26"/>
  <c r="L52" i="26"/>
  <c r="E158" i="26"/>
  <c r="E65" i="26"/>
  <c r="E154" i="26"/>
  <c r="M34" i="26"/>
  <c r="L106" i="26"/>
  <c r="L57" i="26"/>
  <c r="B132" i="26"/>
  <c r="N4" i="26"/>
  <c r="B133" i="26" s="1"/>
  <c r="H115" i="26"/>
  <c r="M104" i="26"/>
  <c r="M51" i="26"/>
  <c r="E93" i="26"/>
  <c r="E50" i="26"/>
  <c r="G72" i="26"/>
  <c r="G43" i="26"/>
  <c r="G39" i="26"/>
  <c r="G40" i="26" s="1"/>
  <c r="N114" i="26"/>
  <c r="I102" i="25"/>
  <c r="I73" i="25"/>
  <c r="H73" i="25"/>
  <c r="H102" i="25"/>
  <c r="G102" i="25"/>
  <c r="G73" i="25"/>
  <c r="E73" i="25"/>
  <c r="E102" i="25"/>
  <c r="F102" i="25"/>
  <c r="F73" i="25"/>
  <c r="F38" i="25"/>
  <c r="F121" i="25"/>
  <c r="F122" i="25" s="1"/>
  <c r="E45" i="25"/>
  <c r="E46" i="25" s="1"/>
  <c r="G123" i="25"/>
  <c r="G135" i="25" s="1"/>
  <c r="G13" i="25"/>
  <c r="F141" i="25"/>
  <c r="F58" i="25" s="1"/>
  <c r="G155" i="25" s="1"/>
  <c r="F15" i="25"/>
  <c r="H149" i="25"/>
  <c r="H160" i="25"/>
  <c r="H148" i="25"/>
  <c r="L4" i="25"/>
  <c r="B130" i="25"/>
  <c r="G160" i="25"/>
  <c r="G149" i="25"/>
  <c r="G148" i="25"/>
  <c r="J147" i="25"/>
  <c r="H121" i="25"/>
  <c r="H122" i="25" s="1"/>
  <c r="H13" i="25" s="1"/>
  <c r="I120" i="25"/>
  <c r="I111" i="25" s="1"/>
  <c r="I38" i="25" s="1"/>
  <c r="E160" i="25"/>
  <c r="E149" i="25"/>
  <c r="E159" i="25"/>
  <c r="E148" i="25"/>
  <c r="G46" i="25"/>
  <c r="H46" i="25"/>
  <c r="L32" i="25"/>
  <c r="L97" i="25" s="1"/>
  <c r="K33" i="25"/>
  <c r="E71" i="31" l="1"/>
  <c r="E74" i="31" s="1"/>
  <c r="E63" i="31"/>
  <c r="E150" i="31"/>
  <c r="N147" i="31"/>
  <c r="M73" i="31"/>
  <c r="M102" i="31"/>
  <c r="H38" i="31"/>
  <c r="H121" i="31"/>
  <c r="H122" i="31" s="1"/>
  <c r="G72" i="31"/>
  <c r="G43" i="31"/>
  <c r="G39" i="31"/>
  <c r="G40" i="31" s="1"/>
  <c r="J120" i="31"/>
  <c r="I111" i="31"/>
  <c r="G13" i="31"/>
  <c r="G123" i="31"/>
  <c r="G135" i="31" s="1"/>
  <c r="N104" i="31"/>
  <c r="N51" i="31"/>
  <c r="N100" i="31"/>
  <c r="N101" i="31" s="1"/>
  <c r="F45" i="31"/>
  <c r="F46" i="31" s="1"/>
  <c r="L62" i="31"/>
  <c r="M147" i="31"/>
  <c r="H115" i="31"/>
  <c r="G116" i="31"/>
  <c r="G53" i="31" s="1"/>
  <c r="N99" i="31"/>
  <c r="N98" i="31"/>
  <c r="M106" i="31"/>
  <c r="M57" i="31"/>
  <c r="L73" i="31"/>
  <c r="L102" i="31"/>
  <c r="H58" i="31"/>
  <c r="I138" i="31"/>
  <c r="K114" i="31"/>
  <c r="F149" i="31"/>
  <c r="F160" i="31"/>
  <c r="F148" i="31"/>
  <c r="F159" i="31"/>
  <c r="M105" i="31"/>
  <c r="M52" i="31"/>
  <c r="H112" i="31"/>
  <c r="I109" i="31" s="1"/>
  <c r="I112" i="31" s="1"/>
  <c r="J109" i="31" s="1"/>
  <c r="F150" i="30"/>
  <c r="F71" i="30"/>
  <c r="F74" i="30" s="1"/>
  <c r="M62" i="30"/>
  <c r="H13" i="30"/>
  <c r="H123" i="30"/>
  <c r="H135" i="30" s="1"/>
  <c r="K114" i="30"/>
  <c r="J123" i="30"/>
  <c r="K120" i="30"/>
  <c r="H72" i="30"/>
  <c r="H39" i="30"/>
  <c r="H40" i="30" s="1"/>
  <c r="H43" i="30"/>
  <c r="M52" i="30"/>
  <c r="M105" i="30"/>
  <c r="I38" i="30"/>
  <c r="I121" i="30"/>
  <c r="I122" i="30" s="1"/>
  <c r="M100" i="30"/>
  <c r="M101" i="30" s="1"/>
  <c r="M106" i="30"/>
  <c r="M57" i="30"/>
  <c r="E161" i="30"/>
  <c r="E89" i="30"/>
  <c r="E91" i="30" s="1"/>
  <c r="G45" i="30"/>
  <c r="G46" i="30"/>
  <c r="N99" i="30"/>
  <c r="N98" i="30"/>
  <c r="G160" i="30"/>
  <c r="G148" i="30"/>
  <c r="G149" i="30"/>
  <c r="I115" i="30"/>
  <c r="H116" i="30"/>
  <c r="H53" i="30" s="1"/>
  <c r="N34" i="30"/>
  <c r="H58" i="30"/>
  <c r="I138" i="30"/>
  <c r="N104" i="30"/>
  <c r="N51" i="30"/>
  <c r="F63" i="30"/>
  <c r="E64" i="30"/>
  <c r="M73" i="29"/>
  <c r="M102" i="29"/>
  <c r="E71" i="29"/>
  <c r="E74" i="29" s="1"/>
  <c r="E63" i="29"/>
  <c r="E150" i="29"/>
  <c r="M105" i="29"/>
  <c r="M52" i="29"/>
  <c r="H115" i="29"/>
  <c r="G116" i="29"/>
  <c r="G53" i="29" s="1"/>
  <c r="H58" i="29"/>
  <c r="I138" i="29"/>
  <c r="G72" i="29"/>
  <c r="G39" i="29"/>
  <c r="G40" i="29" s="1"/>
  <c r="G43" i="29"/>
  <c r="G13" i="29"/>
  <c r="G123" i="29"/>
  <c r="G135" i="29" s="1"/>
  <c r="N147" i="29"/>
  <c r="H121" i="29"/>
  <c r="H122" i="29" s="1"/>
  <c r="H38" i="29"/>
  <c r="F46" i="29"/>
  <c r="F45" i="29"/>
  <c r="N104" i="29"/>
  <c r="N51" i="29"/>
  <c r="J120" i="29"/>
  <c r="I111" i="29"/>
  <c r="J114" i="29"/>
  <c r="M106" i="29"/>
  <c r="M57" i="29"/>
  <c r="F149" i="29"/>
  <c r="F148" i="29"/>
  <c r="F160" i="29"/>
  <c r="F159" i="29"/>
  <c r="N99" i="29"/>
  <c r="N98" i="29"/>
  <c r="N100" i="29" s="1"/>
  <c r="N101" i="29" s="1"/>
  <c r="H112" i="29"/>
  <c r="I109" i="29" s="1"/>
  <c r="E71" i="28"/>
  <c r="E74" i="28" s="1"/>
  <c r="E63" i="28"/>
  <c r="E150" i="28"/>
  <c r="F149" i="28"/>
  <c r="F160" i="28"/>
  <c r="F148" i="28"/>
  <c r="G58" i="28"/>
  <c r="G72" i="28"/>
  <c r="G39" i="28"/>
  <c r="G40" i="28" s="1"/>
  <c r="G43" i="28"/>
  <c r="I111" i="28"/>
  <c r="F45" i="28"/>
  <c r="F46" i="28" s="1"/>
  <c r="H115" i="28"/>
  <c r="G116" i="28"/>
  <c r="G53" i="28" s="1"/>
  <c r="H38" i="28"/>
  <c r="H121" i="28"/>
  <c r="H122" i="28" s="1"/>
  <c r="F159" i="28"/>
  <c r="H112" i="28"/>
  <c r="I109" i="28" s="1"/>
  <c r="G13" i="28"/>
  <c r="G123" i="28"/>
  <c r="G135" i="28" s="1"/>
  <c r="E71" i="27"/>
  <c r="E74" i="27" s="1"/>
  <c r="E63" i="27"/>
  <c r="E150" i="27"/>
  <c r="H38" i="27"/>
  <c r="H121" i="27"/>
  <c r="H122" i="27" s="1"/>
  <c r="I111" i="27"/>
  <c r="J120" i="27"/>
  <c r="H141" i="27"/>
  <c r="H143" i="27"/>
  <c r="H15" i="27"/>
  <c r="L114" i="27"/>
  <c r="F149" i="27"/>
  <c r="F160" i="27"/>
  <c r="F148" i="27"/>
  <c r="F159" i="27"/>
  <c r="H115" i="27"/>
  <c r="G116" i="27"/>
  <c r="G53" i="27" s="1"/>
  <c r="G72" i="27"/>
  <c r="G39" i="27"/>
  <c r="G40" i="27" s="1"/>
  <c r="G159" i="27" s="1"/>
  <c r="G43" i="27"/>
  <c r="F45" i="27"/>
  <c r="F46" i="27" s="1"/>
  <c r="N147" i="27"/>
  <c r="G13" i="27"/>
  <c r="G123" i="27"/>
  <c r="G135" i="27" s="1"/>
  <c r="G59" i="27"/>
  <c r="H155" i="27"/>
  <c r="I112" i="27"/>
  <c r="J109" i="27" s="1"/>
  <c r="M100" i="26"/>
  <c r="M101" i="26" s="1"/>
  <c r="J105" i="25"/>
  <c r="J52" i="25"/>
  <c r="L51" i="25"/>
  <c r="L104" i="25"/>
  <c r="I39" i="25"/>
  <c r="I40" i="25" s="1"/>
  <c r="I72" i="25"/>
  <c r="I43" i="25"/>
  <c r="I115" i="25"/>
  <c r="J106" i="25"/>
  <c r="J57" i="25"/>
  <c r="I112" i="25"/>
  <c r="J109" i="25" s="1"/>
  <c r="J100" i="25"/>
  <c r="J101" i="25" s="1"/>
  <c r="K34" i="25"/>
  <c r="K147" i="25" s="1"/>
  <c r="K98" i="25"/>
  <c r="K99" i="25"/>
  <c r="H114" i="25"/>
  <c r="G116" i="25"/>
  <c r="G53" i="25" s="1"/>
  <c r="M73" i="26"/>
  <c r="M102" i="26"/>
  <c r="M147" i="26"/>
  <c r="I38" i="26"/>
  <c r="I121" i="26"/>
  <c r="I122" i="26" s="1"/>
  <c r="N99" i="26"/>
  <c r="N100" i="26" s="1"/>
  <c r="N101" i="26" s="1"/>
  <c r="N98" i="26"/>
  <c r="G160" i="26"/>
  <c r="G148" i="26"/>
  <c r="G149" i="26"/>
  <c r="N34" i="26"/>
  <c r="H13" i="26"/>
  <c r="H123" i="26"/>
  <c r="H135" i="26" s="1"/>
  <c r="G45" i="26"/>
  <c r="G46" i="26" s="1"/>
  <c r="N51" i="26"/>
  <c r="N104" i="26"/>
  <c r="H72" i="26"/>
  <c r="H43" i="26"/>
  <c r="H39" i="26"/>
  <c r="H40" i="26" s="1"/>
  <c r="F71" i="26"/>
  <c r="F74" i="26" s="1"/>
  <c r="F150" i="26"/>
  <c r="F63" i="26"/>
  <c r="G159" i="26"/>
  <c r="G59" i="26"/>
  <c r="H155" i="26"/>
  <c r="H141" i="26"/>
  <c r="H15" i="26"/>
  <c r="H143" i="26"/>
  <c r="I112" i="26"/>
  <c r="J109" i="26" s="1"/>
  <c r="I115" i="26"/>
  <c r="H116" i="26"/>
  <c r="H53" i="26" s="1"/>
  <c r="F90" i="26"/>
  <c r="E54" i="26"/>
  <c r="E153" i="26" s="1"/>
  <c r="M52" i="26"/>
  <c r="M105" i="26"/>
  <c r="K120" i="26"/>
  <c r="J123" i="26"/>
  <c r="M106" i="26"/>
  <c r="M57" i="26"/>
  <c r="F13" i="25"/>
  <c r="F123" i="25"/>
  <c r="F135" i="25" s="1"/>
  <c r="F39" i="25"/>
  <c r="F40" i="25" s="1"/>
  <c r="F72" i="25"/>
  <c r="F43" i="25"/>
  <c r="E63" i="25"/>
  <c r="E64" i="25" s="1"/>
  <c r="E71" i="25"/>
  <c r="E74" i="25" s="1"/>
  <c r="E161" i="25" s="1"/>
  <c r="E150" i="25"/>
  <c r="H123" i="25"/>
  <c r="H135" i="25" s="1"/>
  <c r="F59" i="25"/>
  <c r="G138" i="25"/>
  <c r="I121" i="25"/>
  <c r="I122" i="25" s="1"/>
  <c r="J120" i="25"/>
  <c r="H71" i="25"/>
  <c r="H74" i="25" s="1"/>
  <c r="H161" i="25" s="1"/>
  <c r="H150" i="25"/>
  <c r="G71" i="25"/>
  <c r="G74" i="25" s="1"/>
  <c r="G150" i="25"/>
  <c r="M4" i="25"/>
  <c r="B131" i="25"/>
  <c r="M32" i="25"/>
  <c r="M97" i="25" s="1"/>
  <c r="L33" i="25"/>
  <c r="F71" i="31" l="1"/>
  <c r="F74" i="31" s="1"/>
  <c r="F150" i="31"/>
  <c r="I141" i="31"/>
  <c r="I15" i="31"/>
  <c r="I143" i="31"/>
  <c r="H59" i="31"/>
  <c r="I155" i="31"/>
  <c r="I115" i="31"/>
  <c r="H116" i="31"/>
  <c r="H53" i="31" s="1"/>
  <c r="J123" i="31"/>
  <c r="K120" i="31"/>
  <c r="N73" i="31"/>
  <c r="N102" i="31"/>
  <c r="G160" i="31"/>
  <c r="G148" i="31"/>
  <c r="G149" i="31"/>
  <c r="G159" i="31"/>
  <c r="G45" i="31"/>
  <c r="G46" i="31" s="1"/>
  <c r="L114" i="31"/>
  <c r="H13" i="31"/>
  <c r="H123" i="31"/>
  <c r="H135" i="31" s="1"/>
  <c r="N52" i="31"/>
  <c r="N105" i="31"/>
  <c r="H72" i="31"/>
  <c r="H43" i="31"/>
  <c r="H39" i="31"/>
  <c r="H40" i="31" s="1"/>
  <c r="H159" i="31" s="1"/>
  <c r="F63" i="31"/>
  <c r="E64" i="31"/>
  <c r="N106" i="31"/>
  <c r="N57" i="31"/>
  <c r="M62" i="31"/>
  <c r="I38" i="31"/>
  <c r="I121" i="31"/>
  <c r="I122" i="31" s="1"/>
  <c r="E161" i="31"/>
  <c r="E89" i="31"/>
  <c r="E91" i="31" s="1"/>
  <c r="I141" i="30"/>
  <c r="I143" i="30"/>
  <c r="I15" i="30"/>
  <c r="H45" i="30"/>
  <c r="H46" i="30" s="1"/>
  <c r="H159" i="30"/>
  <c r="I155" i="30"/>
  <c r="H59" i="30"/>
  <c r="H160" i="30"/>
  <c r="H148" i="30"/>
  <c r="H149" i="30"/>
  <c r="N147" i="30"/>
  <c r="N52" i="30"/>
  <c r="N105" i="30"/>
  <c r="M73" i="30"/>
  <c r="M102" i="30"/>
  <c r="N62" i="30"/>
  <c r="E158" i="30"/>
  <c r="E65" i="30"/>
  <c r="E154" i="30"/>
  <c r="N106" i="30"/>
  <c r="N57" i="30"/>
  <c r="I13" i="30"/>
  <c r="I123" i="30"/>
  <c r="I135" i="30" s="1"/>
  <c r="K123" i="30"/>
  <c r="L120" i="30"/>
  <c r="G63" i="30"/>
  <c r="F64" i="30"/>
  <c r="I116" i="30"/>
  <c r="I53" i="30" s="1"/>
  <c r="G71" i="30"/>
  <c r="G74" i="30" s="1"/>
  <c r="G150" i="30"/>
  <c r="I72" i="30"/>
  <c r="I43" i="30"/>
  <c r="I39" i="30"/>
  <c r="I40" i="30" s="1"/>
  <c r="J121" i="30"/>
  <c r="J135" i="30"/>
  <c r="J111" i="30" s="1"/>
  <c r="F161" i="30"/>
  <c r="F89" i="30"/>
  <c r="L114" i="30"/>
  <c r="N100" i="30"/>
  <c r="N101" i="30" s="1"/>
  <c r="E50" i="30"/>
  <c r="N73" i="29"/>
  <c r="N102" i="29"/>
  <c r="I38" i="29"/>
  <c r="I121" i="29"/>
  <c r="I122" i="29" s="1"/>
  <c r="F71" i="29"/>
  <c r="F74" i="29" s="1"/>
  <c r="F150" i="29"/>
  <c r="G45" i="29"/>
  <c r="G46" i="29" s="1"/>
  <c r="J123" i="29"/>
  <c r="K120" i="29"/>
  <c r="H72" i="29"/>
  <c r="H43" i="29"/>
  <c r="H39" i="29"/>
  <c r="H40" i="29" s="1"/>
  <c r="H159" i="29" s="1"/>
  <c r="G160" i="29"/>
  <c r="G148" i="29"/>
  <c r="G149" i="29"/>
  <c r="G159" i="29"/>
  <c r="I141" i="29"/>
  <c r="I143" i="29"/>
  <c r="I15" i="29"/>
  <c r="H13" i="29"/>
  <c r="H123" i="29"/>
  <c r="H135" i="29" s="1"/>
  <c r="N106" i="29"/>
  <c r="N57" i="29"/>
  <c r="H59" i="29"/>
  <c r="I155" i="29"/>
  <c r="F63" i="29"/>
  <c r="E64" i="29"/>
  <c r="N105" i="29"/>
  <c r="N52" i="29"/>
  <c r="E161" i="29"/>
  <c r="E89" i="29"/>
  <c r="E91" i="29" s="1"/>
  <c r="I112" i="29"/>
  <c r="J109" i="29" s="1"/>
  <c r="I115" i="29"/>
  <c r="H116" i="29"/>
  <c r="H53" i="29" s="1"/>
  <c r="K114" i="29"/>
  <c r="I112" i="28"/>
  <c r="F71" i="28"/>
  <c r="F74" i="28" s="1"/>
  <c r="F150" i="28"/>
  <c r="G45" i="28"/>
  <c r="G46" i="28" s="1"/>
  <c r="I115" i="28"/>
  <c r="H116" i="28"/>
  <c r="H53" i="28" s="1"/>
  <c r="F63" i="28"/>
  <c r="E64" i="28"/>
  <c r="G160" i="28"/>
  <c r="G148" i="28"/>
  <c r="G149" i="28"/>
  <c r="H13" i="28"/>
  <c r="H123" i="28"/>
  <c r="H135" i="28" s="1"/>
  <c r="I38" i="28"/>
  <c r="I121" i="28"/>
  <c r="I122" i="28" s="1"/>
  <c r="G159" i="28"/>
  <c r="H155" i="28"/>
  <c r="G59" i="28"/>
  <c r="E161" i="28"/>
  <c r="E89" i="28"/>
  <c r="E91" i="28" s="1"/>
  <c r="H72" i="28"/>
  <c r="H43" i="28"/>
  <c r="H39" i="28"/>
  <c r="H40" i="28" s="1"/>
  <c r="H15" i="28"/>
  <c r="F71" i="27"/>
  <c r="F74" i="27" s="1"/>
  <c r="F150" i="27"/>
  <c r="H58" i="27"/>
  <c r="I138" i="27"/>
  <c r="G160" i="27"/>
  <c r="G148" i="27"/>
  <c r="G149" i="27"/>
  <c r="J123" i="27"/>
  <c r="K120" i="27"/>
  <c r="F63" i="27"/>
  <c r="E64" i="27"/>
  <c r="E161" i="27"/>
  <c r="E89" i="27"/>
  <c r="E91" i="27" s="1"/>
  <c r="I115" i="27"/>
  <c r="H116" i="27"/>
  <c r="H53" i="27" s="1"/>
  <c r="I38" i="27"/>
  <c r="I121" i="27"/>
  <c r="I122" i="27" s="1"/>
  <c r="M114" i="27"/>
  <c r="H13" i="27"/>
  <c r="H123" i="27"/>
  <c r="H135" i="27" s="1"/>
  <c r="G45" i="27"/>
  <c r="G46" i="27" s="1"/>
  <c r="H72" i="27"/>
  <c r="H43" i="27"/>
  <c r="H39" i="27"/>
  <c r="H40" i="27" s="1"/>
  <c r="I114" i="25"/>
  <c r="H116" i="25"/>
  <c r="H53" i="25" s="1"/>
  <c r="K106" i="25"/>
  <c r="K57" i="25"/>
  <c r="I45" i="25"/>
  <c r="I46" i="25"/>
  <c r="I148" i="25"/>
  <c r="I160" i="25"/>
  <c r="I149" i="25"/>
  <c r="K105" i="25"/>
  <c r="K52" i="25"/>
  <c r="L99" i="25"/>
  <c r="L98" i="25"/>
  <c r="M104" i="25"/>
  <c r="M51" i="25"/>
  <c r="G71" i="26"/>
  <c r="G74" i="26" s="1"/>
  <c r="G150" i="26"/>
  <c r="L120" i="26"/>
  <c r="K123" i="26"/>
  <c r="J112" i="26"/>
  <c r="K109" i="26" s="1"/>
  <c r="G63" i="26"/>
  <c r="F64" i="26"/>
  <c r="N102" i="26"/>
  <c r="N73" i="26"/>
  <c r="I13" i="26"/>
  <c r="I123" i="26"/>
  <c r="I135" i="26" s="1"/>
  <c r="F161" i="26"/>
  <c r="F89" i="26"/>
  <c r="F91" i="26" s="1"/>
  <c r="I72" i="26"/>
  <c r="I43" i="26"/>
  <c r="I39" i="26"/>
  <c r="I40" i="26" s="1"/>
  <c r="I138" i="26"/>
  <c r="H58" i="26"/>
  <c r="H160" i="26"/>
  <c r="H148" i="26"/>
  <c r="H149" i="26"/>
  <c r="H45" i="26"/>
  <c r="H46" i="26" s="1"/>
  <c r="N147" i="26"/>
  <c r="N52" i="26"/>
  <c r="N105" i="26"/>
  <c r="J135" i="26"/>
  <c r="J111" i="26" s="1"/>
  <c r="J38" i="26" s="1"/>
  <c r="J121" i="26"/>
  <c r="J115" i="26"/>
  <c r="I116" i="26"/>
  <c r="I53" i="26" s="1"/>
  <c r="E67" i="26"/>
  <c r="N57" i="26"/>
  <c r="N106" i="26"/>
  <c r="G15" i="25"/>
  <c r="G143" i="25"/>
  <c r="J73" i="25"/>
  <c r="J102" i="25"/>
  <c r="F160" i="25"/>
  <c r="F149" i="25"/>
  <c r="F148" i="25"/>
  <c r="F45" i="25"/>
  <c r="F46" i="25" s="1"/>
  <c r="F159" i="25"/>
  <c r="E89" i="25"/>
  <c r="E91" i="25" s="1"/>
  <c r="E50" i="25" s="1"/>
  <c r="E93" i="25" s="1"/>
  <c r="E158" i="25"/>
  <c r="E65" i="25"/>
  <c r="E154" i="25"/>
  <c r="I123" i="25"/>
  <c r="I135" i="25" s="1"/>
  <c r="I13" i="25"/>
  <c r="H89" i="25"/>
  <c r="N4" i="25"/>
  <c r="B133" i="25" s="1"/>
  <c r="B132" i="25"/>
  <c r="J123" i="25"/>
  <c r="K120" i="25"/>
  <c r="G161" i="25"/>
  <c r="K100" i="25"/>
  <c r="L34" i="25"/>
  <c r="L147" i="25" s="1"/>
  <c r="M33" i="25"/>
  <c r="N32" i="25"/>
  <c r="N97" i="25" s="1"/>
  <c r="G150" i="31" l="1"/>
  <c r="G71" i="31"/>
  <c r="G74" i="31" s="1"/>
  <c r="K123" i="31"/>
  <c r="L120" i="31"/>
  <c r="J121" i="31"/>
  <c r="J135" i="31"/>
  <c r="J111" i="31" s="1"/>
  <c r="E93" i="31"/>
  <c r="E50" i="31"/>
  <c r="E158" i="31"/>
  <c r="E65" i="31"/>
  <c r="E154" i="31"/>
  <c r="J138" i="31"/>
  <c r="I58" i="31"/>
  <c r="G63" i="31"/>
  <c r="F64" i="31"/>
  <c r="M114" i="31"/>
  <c r="J115" i="31"/>
  <c r="I116" i="31"/>
  <c r="I53" i="31" s="1"/>
  <c r="I13" i="31"/>
  <c r="I123" i="31"/>
  <c r="I135" i="31" s="1"/>
  <c r="H160" i="31"/>
  <c r="H148" i="31"/>
  <c r="H149" i="31"/>
  <c r="F161" i="31"/>
  <c r="F89" i="31"/>
  <c r="N62" i="31"/>
  <c r="I72" i="31"/>
  <c r="I39" i="31"/>
  <c r="I40" i="31" s="1"/>
  <c r="I43" i="31"/>
  <c r="H45" i="31"/>
  <c r="H46" i="31"/>
  <c r="H71" i="30"/>
  <c r="H74" i="30" s="1"/>
  <c r="H150" i="30"/>
  <c r="K135" i="30"/>
  <c r="K111" i="30" s="1"/>
  <c r="K38" i="30" s="1"/>
  <c r="K121" i="30"/>
  <c r="M114" i="30"/>
  <c r="G89" i="30"/>
  <c r="G161" i="30"/>
  <c r="M120" i="30"/>
  <c r="L123" i="30"/>
  <c r="J38" i="30"/>
  <c r="J112" i="30"/>
  <c r="K109" i="30" s="1"/>
  <c r="K112" i="30" s="1"/>
  <c r="L109" i="30" s="1"/>
  <c r="F90" i="30"/>
  <c r="F91" i="30" s="1"/>
  <c r="E54" i="30"/>
  <c r="E153" i="30" s="1"/>
  <c r="J115" i="30"/>
  <c r="E93" i="30"/>
  <c r="I149" i="30"/>
  <c r="I160" i="30"/>
  <c r="I148" i="30"/>
  <c r="F158" i="30"/>
  <c r="F65" i="30"/>
  <c r="F154" i="30"/>
  <c r="N73" i="30"/>
  <c r="N102" i="30"/>
  <c r="I45" i="30"/>
  <c r="I46" i="30"/>
  <c r="H63" i="30"/>
  <c r="G64" i="30"/>
  <c r="E67" i="30"/>
  <c r="J138" i="30"/>
  <c r="I58" i="30"/>
  <c r="G150" i="29"/>
  <c r="G71" i="29"/>
  <c r="G74" i="29" s="1"/>
  <c r="E50" i="29"/>
  <c r="E93" i="29" s="1"/>
  <c r="H45" i="29"/>
  <c r="H46" i="29"/>
  <c r="F161" i="29"/>
  <c r="F89" i="29"/>
  <c r="J138" i="29"/>
  <c r="I58" i="29"/>
  <c r="I13" i="29"/>
  <c r="I123" i="29"/>
  <c r="I135" i="29" s="1"/>
  <c r="L114" i="29"/>
  <c r="K123" i="29"/>
  <c r="L120" i="29"/>
  <c r="I72" i="29"/>
  <c r="I39" i="29"/>
  <c r="I40" i="29" s="1"/>
  <c r="I43" i="29"/>
  <c r="E158" i="29"/>
  <c r="E65" i="29"/>
  <c r="E154" i="29"/>
  <c r="J121" i="29"/>
  <c r="J135" i="29"/>
  <c r="J111" i="29" s="1"/>
  <c r="J38" i="29" s="1"/>
  <c r="H160" i="29"/>
  <c r="H148" i="29"/>
  <c r="H149" i="29"/>
  <c r="I116" i="29"/>
  <c r="I53" i="29" s="1"/>
  <c r="G63" i="29"/>
  <c r="F64" i="29"/>
  <c r="I72" i="28"/>
  <c r="I39" i="28"/>
  <c r="I40" i="28" s="1"/>
  <c r="I43" i="28"/>
  <c r="G63" i="28"/>
  <c r="F64" i="28"/>
  <c r="G71" i="28"/>
  <c r="G74" i="28" s="1"/>
  <c r="G150" i="28"/>
  <c r="E50" i="28"/>
  <c r="E93" i="28" s="1"/>
  <c r="I116" i="28"/>
  <c r="I53" i="28" s="1"/>
  <c r="E158" i="28"/>
  <c r="E65" i="28"/>
  <c r="E154" i="28"/>
  <c r="H160" i="28"/>
  <c r="H148" i="28"/>
  <c r="H149" i="28"/>
  <c r="I13" i="28"/>
  <c r="I123" i="28"/>
  <c r="I135" i="28" s="1"/>
  <c r="H45" i="28"/>
  <c r="H46" i="28" s="1"/>
  <c r="F161" i="28"/>
  <c r="F89" i="28"/>
  <c r="H58" i="28"/>
  <c r="G71" i="27"/>
  <c r="G74" i="27" s="1"/>
  <c r="G150" i="27"/>
  <c r="J121" i="27"/>
  <c r="J135" i="27"/>
  <c r="J111" i="27" s="1"/>
  <c r="N114" i="27"/>
  <c r="H45" i="27"/>
  <c r="H46" i="27" s="1"/>
  <c r="E93" i="27"/>
  <c r="E50" i="27"/>
  <c r="I13" i="27"/>
  <c r="I123" i="27"/>
  <c r="I135" i="27" s="1"/>
  <c r="H160" i="27"/>
  <c r="H148" i="27"/>
  <c r="H149" i="27"/>
  <c r="I39" i="27"/>
  <c r="I40" i="27" s="1"/>
  <c r="I72" i="27"/>
  <c r="I43" i="27"/>
  <c r="E158" i="27"/>
  <c r="E65" i="27"/>
  <c r="E154" i="27"/>
  <c r="G63" i="27"/>
  <c r="F64" i="27"/>
  <c r="I141" i="27"/>
  <c r="I143" i="27"/>
  <c r="I15" i="27"/>
  <c r="F161" i="27"/>
  <c r="F89" i="27"/>
  <c r="J115" i="27"/>
  <c r="I116" i="27"/>
  <c r="I53" i="27" s="1"/>
  <c r="K123" i="27"/>
  <c r="L120" i="27"/>
  <c r="H159" i="27"/>
  <c r="H59" i="27"/>
  <c r="I155" i="27"/>
  <c r="I71" i="25"/>
  <c r="I74" i="25" s="1"/>
  <c r="I150" i="25"/>
  <c r="L52" i="25"/>
  <c r="L105" i="25"/>
  <c r="L106" i="25"/>
  <c r="L57" i="25"/>
  <c r="N104" i="25"/>
  <c r="N51" i="25"/>
  <c r="M98" i="25"/>
  <c r="M99" i="25"/>
  <c r="I116" i="25"/>
  <c r="I53" i="25" s="1"/>
  <c r="J114" i="25"/>
  <c r="K114" i="25" s="1"/>
  <c r="L114" i="25" s="1"/>
  <c r="M114" i="25" s="1"/>
  <c r="N114" i="25" s="1"/>
  <c r="H71" i="26"/>
  <c r="H74" i="26" s="1"/>
  <c r="H150" i="26"/>
  <c r="I45" i="26"/>
  <c r="I46" i="26" s="1"/>
  <c r="F158" i="26"/>
  <c r="F65" i="26"/>
  <c r="F154" i="26"/>
  <c r="H63" i="26"/>
  <c r="G64" i="26"/>
  <c r="F50" i="26"/>
  <c r="F93" i="26"/>
  <c r="K135" i="26"/>
  <c r="K111" i="26" s="1"/>
  <c r="K38" i="26" s="1"/>
  <c r="K121" i="26"/>
  <c r="M120" i="26"/>
  <c r="L123" i="26"/>
  <c r="J116" i="26"/>
  <c r="J53" i="26" s="1"/>
  <c r="J72" i="26"/>
  <c r="J39" i="26"/>
  <c r="J40" i="26" s="1"/>
  <c r="H159" i="26"/>
  <c r="H59" i="26"/>
  <c r="I155" i="26"/>
  <c r="I141" i="26"/>
  <c r="I143" i="26"/>
  <c r="I15" i="26"/>
  <c r="G89" i="26"/>
  <c r="G161" i="26"/>
  <c r="I149" i="26"/>
  <c r="I160" i="26"/>
  <c r="I148" i="26"/>
  <c r="F71" i="25"/>
  <c r="F74" i="25" s="1"/>
  <c r="F150" i="25"/>
  <c r="F63" i="25"/>
  <c r="K101" i="25"/>
  <c r="F64" i="25"/>
  <c r="G63" i="25"/>
  <c r="F90" i="25"/>
  <c r="E54" i="25"/>
  <c r="K123" i="25"/>
  <c r="L120" i="25"/>
  <c r="J121" i="25"/>
  <c r="J135" i="25"/>
  <c r="J111" i="25" s="1"/>
  <c r="J115" i="25" s="1"/>
  <c r="J116" i="25" s="1"/>
  <c r="J53" i="25" s="1"/>
  <c r="L100" i="25"/>
  <c r="N33" i="25"/>
  <c r="M34" i="25"/>
  <c r="M147" i="25" s="1"/>
  <c r="H63" i="31" l="1"/>
  <c r="G64" i="31"/>
  <c r="J38" i="31"/>
  <c r="J112" i="31"/>
  <c r="K109" i="31" s="1"/>
  <c r="I159" i="31"/>
  <c r="I59" i="31"/>
  <c r="J141" i="31"/>
  <c r="J142" i="31"/>
  <c r="L123" i="31"/>
  <c r="M120" i="31"/>
  <c r="K121" i="31"/>
  <c r="K135" i="31"/>
  <c r="K111" i="31" s="1"/>
  <c r="K38" i="31" s="1"/>
  <c r="H71" i="31"/>
  <c r="H74" i="31" s="1"/>
  <c r="H150" i="31"/>
  <c r="J116" i="31"/>
  <c r="J53" i="31" s="1"/>
  <c r="N114" i="31"/>
  <c r="G161" i="31"/>
  <c r="G89" i="31"/>
  <c r="I45" i="31"/>
  <c r="I46" i="31" s="1"/>
  <c r="E54" i="31"/>
  <c r="E153" i="31" s="1"/>
  <c r="F90" i="31"/>
  <c r="F91" i="31" s="1"/>
  <c r="I149" i="31"/>
  <c r="I160" i="31"/>
  <c r="I148" i="31"/>
  <c r="F158" i="31"/>
  <c r="F65" i="31"/>
  <c r="F154" i="31"/>
  <c r="F50" i="30"/>
  <c r="F93" i="30" s="1"/>
  <c r="N114" i="30"/>
  <c r="J72" i="30"/>
  <c r="J39" i="30"/>
  <c r="J40" i="30" s="1"/>
  <c r="I159" i="30"/>
  <c r="I59" i="30"/>
  <c r="L121" i="30"/>
  <c r="L135" i="30"/>
  <c r="L111" i="30" s="1"/>
  <c r="L38" i="30" s="1"/>
  <c r="J141" i="30"/>
  <c r="J142" i="30"/>
  <c r="M123" i="30"/>
  <c r="N120" i="30"/>
  <c r="N123" i="30" s="1"/>
  <c r="K39" i="30"/>
  <c r="K40" i="30" s="1"/>
  <c r="K72" i="30"/>
  <c r="K115" i="30"/>
  <c r="J116" i="30"/>
  <c r="J53" i="30" s="1"/>
  <c r="G158" i="30"/>
  <c r="G65" i="30"/>
  <c r="G154" i="30"/>
  <c r="H89" i="30"/>
  <c r="H161" i="30"/>
  <c r="I71" i="30"/>
  <c r="I74" i="30" s="1"/>
  <c r="I150" i="30"/>
  <c r="I63" i="30"/>
  <c r="H64" i="30"/>
  <c r="M114" i="29"/>
  <c r="H150" i="29"/>
  <c r="H71" i="29"/>
  <c r="H74" i="29" s="1"/>
  <c r="J112" i="29"/>
  <c r="K109" i="29" s="1"/>
  <c r="K112" i="29" s="1"/>
  <c r="L109" i="29" s="1"/>
  <c r="I149" i="29"/>
  <c r="I160" i="29"/>
  <c r="I148" i="29"/>
  <c r="H63" i="29"/>
  <c r="G64" i="29"/>
  <c r="I159" i="29"/>
  <c r="I59" i="29"/>
  <c r="I46" i="29"/>
  <c r="I45" i="29"/>
  <c r="J72" i="29"/>
  <c r="J39" i="29"/>
  <c r="J40" i="29" s="1"/>
  <c r="E54" i="29"/>
  <c r="E153" i="29" s="1"/>
  <c r="F90" i="29"/>
  <c r="L123" i="29"/>
  <c r="M120" i="29"/>
  <c r="J141" i="29"/>
  <c r="J142" i="29"/>
  <c r="G161" i="29"/>
  <c r="G89" i="29"/>
  <c r="J115" i="29"/>
  <c r="K121" i="29"/>
  <c r="K135" i="29"/>
  <c r="K111" i="29" s="1"/>
  <c r="K38" i="29" s="1"/>
  <c r="F91" i="29"/>
  <c r="F158" i="29"/>
  <c r="F65" i="29"/>
  <c r="F154" i="29"/>
  <c r="F90" i="28"/>
  <c r="E54" i="28"/>
  <c r="E153" i="28" s="1"/>
  <c r="F158" i="28"/>
  <c r="F65" i="28"/>
  <c r="F154" i="28"/>
  <c r="H71" i="28"/>
  <c r="H74" i="28" s="1"/>
  <c r="H150" i="28"/>
  <c r="I45" i="28"/>
  <c r="I46" i="28" s="1"/>
  <c r="I149" i="28"/>
  <c r="I160" i="28"/>
  <c r="I148" i="28"/>
  <c r="I15" i="28"/>
  <c r="H159" i="28"/>
  <c r="H59" i="28"/>
  <c r="I155" i="28"/>
  <c r="H63" i="28"/>
  <c r="G64" i="28"/>
  <c r="F91" i="28"/>
  <c r="G89" i="28"/>
  <c r="G161" i="28"/>
  <c r="H71" i="27"/>
  <c r="H74" i="27" s="1"/>
  <c r="H150" i="27"/>
  <c r="I45" i="27"/>
  <c r="I46" i="27" s="1"/>
  <c r="L123" i="27"/>
  <c r="M120" i="27"/>
  <c r="I58" i="27"/>
  <c r="F90" i="27"/>
  <c r="E54" i="27"/>
  <c r="E153" i="27" s="1"/>
  <c r="E67" i="27"/>
  <c r="I149" i="27"/>
  <c r="I160" i="27"/>
  <c r="I148" i="27"/>
  <c r="K121" i="27"/>
  <c r="K135" i="27"/>
  <c r="K111" i="27" s="1"/>
  <c r="K38" i="27" s="1"/>
  <c r="F158" i="27"/>
  <c r="F65" i="27"/>
  <c r="F154" i="27"/>
  <c r="H63" i="27"/>
  <c r="G64" i="27"/>
  <c r="J38" i="27"/>
  <c r="J112" i="27"/>
  <c r="K109" i="27" s="1"/>
  <c r="K112" i="27" s="1"/>
  <c r="L109" i="27" s="1"/>
  <c r="K115" i="27"/>
  <c r="J116" i="27"/>
  <c r="J53" i="27" s="1"/>
  <c r="F91" i="27"/>
  <c r="G89" i="27"/>
  <c r="G161" i="27"/>
  <c r="N34" i="25"/>
  <c r="N147" i="25" s="1"/>
  <c r="N98" i="25"/>
  <c r="N99" i="25"/>
  <c r="M57" i="25"/>
  <c r="M106" i="25"/>
  <c r="M52" i="25"/>
  <c r="M105" i="25"/>
  <c r="I89" i="25"/>
  <c r="I161" i="25"/>
  <c r="I71" i="26"/>
  <c r="I74" i="26" s="1"/>
  <c r="I150" i="26"/>
  <c r="K112" i="26"/>
  <c r="L109" i="26" s="1"/>
  <c r="L112" i="26" s="1"/>
  <c r="M109" i="26" s="1"/>
  <c r="K72" i="26"/>
  <c r="K39" i="26"/>
  <c r="K40" i="26" s="1"/>
  <c r="I58" i="26"/>
  <c r="J138" i="26"/>
  <c r="G90" i="26"/>
  <c r="F54" i="26"/>
  <c r="F153" i="26" s="1"/>
  <c r="J148" i="26"/>
  <c r="J149" i="26"/>
  <c r="K115" i="26"/>
  <c r="G158" i="26"/>
  <c r="G154" i="26"/>
  <c r="G65" i="26"/>
  <c r="L121" i="26"/>
  <c r="L135" i="26"/>
  <c r="L111" i="26" s="1"/>
  <c r="L38" i="26" s="1"/>
  <c r="I63" i="26"/>
  <c r="H64" i="26"/>
  <c r="H89" i="26"/>
  <c r="H161" i="26"/>
  <c r="G91" i="26"/>
  <c r="M123" i="26"/>
  <c r="N120" i="26"/>
  <c r="N123" i="26" s="1"/>
  <c r="K73" i="25"/>
  <c r="K102" i="25"/>
  <c r="F161" i="25"/>
  <c r="F89" i="25"/>
  <c r="F91" i="25" s="1"/>
  <c r="F50" i="25" s="1"/>
  <c r="L101" i="25"/>
  <c r="H63" i="25"/>
  <c r="G64" i="25"/>
  <c r="G154" i="25" s="1"/>
  <c r="F65" i="25"/>
  <c r="F158" i="25"/>
  <c r="F154" i="25"/>
  <c r="E153" i="25"/>
  <c r="E67" i="25"/>
  <c r="J112" i="25"/>
  <c r="J38" i="25"/>
  <c r="M120" i="25"/>
  <c r="L123" i="25"/>
  <c r="K121" i="25"/>
  <c r="K135" i="25"/>
  <c r="K111" i="25" s="1"/>
  <c r="K115" i="25" s="1"/>
  <c r="M100" i="25"/>
  <c r="F50" i="31" l="1"/>
  <c r="F93" i="31"/>
  <c r="I71" i="31"/>
  <c r="I74" i="31" s="1"/>
  <c r="I150" i="31"/>
  <c r="K72" i="31"/>
  <c r="K39" i="31"/>
  <c r="K40" i="31" s="1"/>
  <c r="E67" i="31"/>
  <c r="M123" i="31"/>
  <c r="N120" i="31"/>
  <c r="N123" i="31" s="1"/>
  <c r="K112" i="31"/>
  <c r="L109" i="31" s="1"/>
  <c r="L112" i="31" s="1"/>
  <c r="M109" i="31" s="1"/>
  <c r="K115" i="31"/>
  <c r="L135" i="31"/>
  <c r="L111" i="31" s="1"/>
  <c r="L38" i="31" s="1"/>
  <c r="L121" i="31"/>
  <c r="J72" i="31"/>
  <c r="J39" i="31"/>
  <c r="J40" i="31" s="1"/>
  <c r="J143" i="31"/>
  <c r="J42" i="31"/>
  <c r="J155" i="31" s="1"/>
  <c r="G158" i="31"/>
  <c r="G65" i="31"/>
  <c r="G154" i="31"/>
  <c r="H89" i="31"/>
  <c r="H161" i="31"/>
  <c r="K138" i="31"/>
  <c r="J58" i="31"/>
  <c r="I63" i="31"/>
  <c r="H64" i="31"/>
  <c r="M121" i="30"/>
  <c r="M135" i="30"/>
  <c r="M111" i="30" s="1"/>
  <c r="M38" i="30" s="1"/>
  <c r="J143" i="30"/>
  <c r="J42" i="30"/>
  <c r="J160" i="30"/>
  <c r="J148" i="30"/>
  <c r="J149" i="30"/>
  <c r="I89" i="30"/>
  <c r="I161" i="30"/>
  <c r="K138" i="30"/>
  <c r="J58" i="30"/>
  <c r="L115" i="30"/>
  <c r="K116" i="30"/>
  <c r="K53" i="30" s="1"/>
  <c r="L39" i="30"/>
  <c r="L40" i="30" s="1"/>
  <c r="L72" i="30"/>
  <c r="L112" i="30"/>
  <c r="M109" i="30" s="1"/>
  <c r="M112" i="30" s="1"/>
  <c r="N109" i="30" s="1"/>
  <c r="N112" i="30" s="1"/>
  <c r="H158" i="30"/>
  <c r="H154" i="30"/>
  <c r="H65" i="30"/>
  <c r="K149" i="30"/>
  <c r="K148" i="30"/>
  <c r="I64" i="30"/>
  <c r="N121" i="30"/>
  <c r="N135" i="30"/>
  <c r="N111" i="30" s="1"/>
  <c r="N38" i="30" s="1"/>
  <c r="G90" i="30"/>
  <c r="G91" i="30" s="1"/>
  <c r="F54" i="30"/>
  <c r="F50" i="29"/>
  <c r="F93" i="29"/>
  <c r="N120" i="29"/>
  <c r="N123" i="29" s="1"/>
  <c r="M123" i="29"/>
  <c r="I71" i="29"/>
  <c r="I74" i="29" s="1"/>
  <c r="I150" i="29"/>
  <c r="K72" i="29"/>
  <c r="K39" i="29"/>
  <c r="K40" i="29" s="1"/>
  <c r="L135" i="29"/>
  <c r="L111" i="29" s="1"/>
  <c r="L38" i="29" s="1"/>
  <c r="L121" i="29"/>
  <c r="H161" i="29"/>
  <c r="H89" i="29"/>
  <c r="E67" i="29"/>
  <c r="G158" i="29"/>
  <c r="G65" i="29"/>
  <c r="G154" i="29"/>
  <c r="L112" i="29"/>
  <c r="M109" i="29" s="1"/>
  <c r="J149" i="29"/>
  <c r="J160" i="29"/>
  <c r="J148" i="29"/>
  <c r="I63" i="29"/>
  <c r="H64" i="29"/>
  <c r="J42" i="29"/>
  <c r="J143" i="29"/>
  <c r="N114" i="29"/>
  <c r="K115" i="29"/>
  <c r="J116" i="29"/>
  <c r="J53" i="29" s="1"/>
  <c r="K138" i="29"/>
  <c r="J58" i="29"/>
  <c r="E67" i="28"/>
  <c r="I71" i="28"/>
  <c r="I74" i="28" s="1"/>
  <c r="I150" i="28"/>
  <c r="I63" i="28"/>
  <c r="H64" i="28"/>
  <c r="I58" i="28"/>
  <c r="F50" i="28"/>
  <c r="G158" i="28"/>
  <c r="G65" i="28"/>
  <c r="G154" i="28"/>
  <c r="H89" i="28"/>
  <c r="H161" i="28"/>
  <c r="I71" i="27"/>
  <c r="I74" i="27" s="1"/>
  <c r="I150" i="27"/>
  <c r="G158" i="27"/>
  <c r="G65" i="27"/>
  <c r="G154" i="27"/>
  <c r="I63" i="27"/>
  <c r="H64" i="27"/>
  <c r="M123" i="27"/>
  <c r="N120" i="27"/>
  <c r="N123" i="27" s="1"/>
  <c r="L121" i="27"/>
  <c r="L135" i="27"/>
  <c r="L111" i="27" s="1"/>
  <c r="L38" i="27" s="1"/>
  <c r="F50" i="27"/>
  <c r="K116" i="27"/>
  <c r="K53" i="27" s="1"/>
  <c r="K72" i="27"/>
  <c r="K39" i="27"/>
  <c r="K40" i="27" s="1"/>
  <c r="H89" i="27"/>
  <c r="H161" i="27"/>
  <c r="J72" i="27"/>
  <c r="J39" i="27"/>
  <c r="J40" i="27" s="1"/>
  <c r="I159" i="27"/>
  <c r="I59" i="27"/>
  <c r="N106" i="25"/>
  <c r="N57" i="25"/>
  <c r="N52" i="25"/>
  <c r="N105" i="25"/>
  <c r="N121" i="26"/>
  <c r="N135" i="26"/>
  <c r="N111" i="26" s="1"/>
  <c r="N38" i="26" s="1"/>
  <c r="F67" i="26"/>
  <c r="L115" i="26"/>
  <c r="K116" i="26"/>
  <c r="K53" i="26" s="1"/>
  <c r="J141" i="26"/>
  <c r="J142" i="26"/>
  <c r="H154" i="26"/>
  <c r="H158" i="26"/>
  <c r="H65" i="26"/>
  <c r="I159" i="26"/>
  <c r="I59" i="26"/>
  <c r="M121" i="26"/>
  <c r="M135" i="26"/>
  <c r="M111" i="26" s="1"/>
  <c r="M38" i="26" s="1"/>
  <c r="G50" i="26"/>
  <c r="G93" i="26"/>
  <c r="I64" i="26"/>
  <c r="I154" i="26" s="1"/>
  <c r="L72" i="26"/>
  <c r="L39" i="26"/>
  <c r="L40" i="26" s="1"/>
  <c r="K149" i="26"/>
  <c r="K148" i="26"/>
  <c r="I89" i="26"/>
  <c r="I161" i="26"/>
  <c r="K116" i="25"/>
  <c r="K53" i="25" s="1"/>
  <c r="L73" i="25"/>
  <c r="L102" i="25"/>
  <c r="M101" i="25"/>
  <c r="H64" i="25"/>
  <c r="H154" i="25" s="1"/>
  <c r="I63" i="25"/>
  <c r="I64" i="25" s="1"/>
  <c r="I154" i="25" s="1"/>
  <c r="G90" i="25"/>
  <c r="F54" i="25"/>
  <c r="F93" i="25"/>
  <c r="K109" i="25"/>
  <c r="K112" i="25" s="1"/>
  <c r="K38" i="25"/>
  <c r="J72" i="25"/>
  <c r="J39" i="25"/>
  <c r="J40" i="25" s="1"/>
  <c r="L121" i="25"/>
  <c r="L135" i="25"/>
  <c r="L111" i="25" s="1"/>
  <c r="L115" i="25" s="1"/>
  <c r="N120" i="25"/>
  <c r="N123" i="25" s="1"/>
  <c r="M123" i="25"/>
  <c r="N100" i="25"/>
  <c r="I64" i="31" l="1"/>
  <c r="L115" i="31"/>
  <c r="K116" i="31"/>
  <c r="K53" i="31" s="1"/>
  <c r="J159" i="31"/>
  <c r="J59" i="31"/>
  <c r="K148" i="31"/>
  <c r="K149" i="31"/>
  <c r="K142" i="31"/>
  <c r="K141" i="31"/>
  <c r="J43" i="31"/>
  <c r="N121" i="31"/>
  <c r="N135" i="31"/>
  <c r="N111" i="31" s="1"/>
  <c r="N38" i="31" s="1"/>
  <c r="J149" i="31"/>
  <c r="J160" i="31"/>
  <c r="J148" i="31"/>
  <c r="M121" i="31"/>
  <c r="M135" i="31"/>
  <c r="M111" i="31" s="1"/>
  <c r="M38" i="31" s="1"/>
  <c r="I89" i="31"/>
  <c r="I161" i="31"/>
  <c r="H158" i="31"/>
  <c r="H65" i="31"/>
  <c r="H154" i="31"/>
  <c r="L72" i="31"/>
  <c r="L39" i="31"/>
  <c r="L40" i="31" s="1"/>
  <c r="G90" i="31"/>
  <c r="G91" i="31" s="1"/>
  <c r="F54" i="31"/>
  <c r="I158" i="30"/>
  <c r="I154" i="30"/>
  <c r="L149" i="30"/>
  <c r="L148" i="30"/>
  <c r="I65" i="30"/>
  <c r="M115" i="30"/>
  <c r="L116" i="30"/>
  <c r="L53" i="30" s="1"/>
  <c r="J159" i="30"/>
  <c r="J59" i="30"/>
  <c r="J155" i="30"/>
  <c r="J43" i="30"/>
  <c r="F153" i="30"/>
  <c r="F67" i="30"/>
  <c r="K142" i="30"/>
  <c r="K141" i="30"/>
  <c r="G50" i="30"/>
  <c r="M72" i="30"/>
  <c r="M39" i="30"/>
  <c r="M40" i="30" s="1"/>
  <c r="N72" i="30"/>
  <c r="N39" i="30"/>
  <c r="N40" i="30" s="1"/>
  <c r="I89" i="29"/>
  <c r="I161" i="29"/>
  <c r="J159" i="29"/>
  <c r="J59" i="29"/>
  <c r="M135" i="29"/>
  <c r="M111" i="29" s="1"/>
  <c r="M38" i="29" s="1"/>
  <c r="M121" i="29"/>
  <c r="K141" i="29"/>
  <c r="K142" i="29"/>
  <c r="H158" i="29"/>
  <c r="H65" i="29"/>
  <c r="H154" i="29"/>
  <c r="L72" i="29"/>
  <c r="L39" i="29"/>
  <c r="L40" i="29" s="1"/>
  <c r="N121" i="29"/>
  <c r="N135" i="29"/>
  <c r="N111" i="29" s="1"/>
  <c r="N38" i="29" s="1"/>
  <c r="I64" i="29"/>
  <c r="J155" i="29"/>
  <c r="J43" i="29"/>
  <c r="L115" i="29"/>
  <c r="K116" i="29"/>
  <c r="K53" i="29" s="1"/>
  <c r="K148" i="29"/>
  <c r="K149" i="29"/>
  <c r="F54" i="29"/>
  <c r="G90" i="29"/>
  <c r="G91" i="29" s="1"/>
  <c r="H158" i="28"/>
  <c r="H154" i="28"/>
  <c r="I64" i="28"/>
  <c r="I154" i="28" s="1"/>
  <c r="I159" i="28"/>
  <c r="I59" i="28"/>
  <c r="H65" i="28"/>
  <c r="G90" i="28"/>
  <c r="G91" i="28" s="1"/>
  <c r="F54" i="28"/>
  <c r="F93" i="28"/>
  <c r="I89" i="28"/>
  <c r="I161" i="28"/>
  <c r="G90" i="27"/>
  <c r="G91" i="27" s="1"/>
  <c r="F54" i="27"/>
  <c r="L72" i="27"/>
  <c r="L39" i="27"/>
  <c r="L40" i="27" s="1"/>
  <c r="K149" i="27"/>
  <c r="K148" i="27"/>
  <c r="N121" i="27"/>
  <c r="N135" i="27"/>
  <c r="N111" i="27" s="1"/>
  <c r="N38" i="27" s="1"/>
  <c r="M121" i="27"/>
  <c r="M135" i="27"/>
  <c r="M111" i="27" s="1"/>
  <c r="M38" i="27" s="1"/>
  <c r="J149" i="27"/>
  <c r="J148" i="27"/>
  <c r="L115" i="27"/>
  <c r="H158" i="27"/>
  <c r="H154" i="27"/>
  <c r="H65" i="27"/>
  <c r="L112" i="27"/>
  <c r="M109" i="27" s="1"/>
  <c r="M112" i="27" s="1"/>
  <c r="N109" i="27" s="1"/>
  <c r="N112" i="27" s="1"/>
  <c r="I64" i="27"/>
  <c r="I65" i="27"/>
  <c r="F93" i="27"/>
  <c r="I89" i="27"/>
  <c r="I161" i="27"/>
  <c r="I65" i="26"/>
  <c r="M115" i="26"/>
  <c r="L116" i="26"/>
  <c r="L53" i="26" s="1"/>
  <c r="H90" i="26"/>
  <c r="H91" i="26" s="1"/>
  <c r="G54" i="26"/>
  <c r="M112" i="26"/>
  <c r="N109" i="26" s="1"/>
  <c r="N112" i="26" s="1"/>
  <c r="I158" i="26"/>
  <c r="M72" i="26"/>
  <c r="M39" i="26"/>
  <c r="M40" i="26" s="1"/>
  <c r="J143" i="26"/>
  <c r="N72" i="26"/>
  <c r="N39" i="26"/>
  <c r="N40" i="26" s="1"/>
  <c r="L149" i="26"/>
  <c r="L148" i="26"/>
  <c r="K138" i="26"/>
  <c r="L116" i="25"/>
  <c r="L53" i="25" s="1"/>
  <c r="M73" i="25"/>
  <c r="M102" i="25"/>
  <c r="N101" i="25"/>
  <c r="F153" i="25"/>
  <c r="F67" i="25"/>
  <c r="J149" i="25"/>
  <c r="J148" i="25"/>
  <c r="K39" i="25"/>
  <c r="K40" i="25" s="1"/>
  <c r="K72" i="25"/>
  <c r="L109" i="25"/>
  <c r="L112" i="25" s="1"/>
  <c r="L38" i="25"/>
  <c r="M121" i="25"/>
  <c r="M135" i="25"/>
  <c r="M111" i="25" s="1"/>
  <c r="M115" i="25" s="1"/>
  <c r="N121" i="25"/>
  <c r="N135" i="25"/>
  <c r="N111" i="25" s="1"/>
  <c r="M39" i="31" l="1"/>
  <c r="M40" i="31" s="1"/>
  <c r="M72" i="31"/>
  <c r="J46" i="31"/>
  <c r="J45" i="31"/>
  <c r="L149" i="31"/>
  <c r="L148" i="31"/>
  <c r="M112" i="31"/>
  <c r="N109" i="31" s="1"/>
  <c r="N112" i="31" s="1"/>
  <c r="L138" i="31"/>
  <c r="K58" i="31"/>
  <c r="K143" i="31"/>
  <c r="K42" i="31"/>
  <c r="F153" i="31"/>
  <c r="F67" i="31"/>
  <c r="M115" i="31"/>
  <c r="L116" i="31"/>
  <c r="L53" i="31" s="1"/>
  <c r="G50" i="31"/>
  <c r="G93" i="31" s="1"/>
  <c r="I158" i="31"/>
  <c r="I65" i="31"/>
  <c r="I154" i="31"/>
  <c r="N72" i="31"/>
  <c r="N39" i="31"/>
  <c r="N40" i="31" s="1"/>
  <c r="N115" i="30"/>
  <c r="N116" i="30" s="1"/>
  <c r="N53" i="30" s="1"/>
  <c r="M116" i="30"/>
  <c r="M53" i="30" s="1"/>
  <c r="M149" i="30"/>
  <c r="M148" i="30"/>
  <c r="J45" i="30"/>
  <c r="J46" i="30" s="1"/>
  <c r="H90" i="30"/>
  <c r="H91" i="30" s="1"/>
  <c r="G54" i="30"/>
  <c r="G93" i="30"/>
  <c r="L138" i="30"/>
  <c r="K58" i="30"/>
  <c r="N149" i="30"/>
  <c r="N148" i="30"/>
  <c r="K143" i="30"/>
  <c r="K42" i="30"/>
  <c r="F153" i="29"/>
  <c r="F67" i="29"/>
  <c r="M72" i="29"/>
  <c r="M39" i="29"/>
  <c r="M40" i="29" s="1"/>
  <c r="K143" i="29"/>
  <c r="K42" i="29"/>
  <c r="N72" i="29"/>
  <c r="N39" i="29"/>
  <c r="N40" i="29" s="1"/>
  <c r="L138" i="29"/>
  <c r="K58" i="29"/>
  <c r="I158" i="29"/>
  <c r="I154" i="29"/>
  <c r="I65" i="29"/>
  <c r="M115" i="29"/>
  <c r="L116" i="29"/>
  <c r="L53" i="29" s="1"/>
  <c r="L148" i="29"/>
  <c r="L149" i="29"/>
  <c r="M112" i="29"/>
  <c r="N109" i="29" s="1"/>
  <c r="N112" i="29" s="1"/>
  <c r="G50" i="29"/>
  <c r="G93" i="29" s="1"/>
  <c r="J45" i="29"/>
  <c r="J46" i="29" s="1"/>
  <c r="F153" i="28"/>
  <c r="F67" i="28"/>
  <c r="G50" i="28"/>
  <c r="G93" i="28" s="1"/>
  <c r="I65" i="28"/>
  <c r="I158" i="28"/>
  <c r="M115" i="27"/>
  <c r="L116" i="27"/>
  <c r="L53" i="27" s="1"/>
  <c r="N72" i="27"/>
  <c r="N39" i="27"/>
  <c r="N40" i="27" s="1"/>
  <c r="L149" i="27"/>
  <c r="L148" i="27"/>
  <c r="I154" i="27"/>
  <c r="I158" i="27"/>
  <c r="M72" i="27"/>
  <c r="M39" i="27"/>
  <c r="M40" i="27" s="1"/>
  <c r="F153" i="27"/>
  <c r="F67" i="27"/>
  <c r="G50" i="27"/>
  <c r="G93" i="27"/>
  <c r="G153" i="26"/>
  <c r="G67" i="26"/>
  <c r="H50" i="26"/>
  <c r="H93" i="26" s="1"/>
  <c r="M149" i="26"/>
  <c r="M148" i="26"/>
  <c r="K142" i="26"/>
  <c r="K141" i="26"/>
  <c r="N115" i="26"/>
  <c r="N116" i="26" s="1"/>
  <c r="N53" i="26" s="1"/>
  <c r="M116" i="26"/>
  <c r="M53" i="26" s="1"/>
  <c r="N149" i="26"/>
  <c r="N148" i="26"/>
  <c r="N115" i="25"/>
  <c r="N116" i="25" s="1"/>
  <c r="N53" i="25" s="1"/>
  <c r="M116" i="25"/>
  <c r="M53" i="25" s="1"/>
  <c r="N73" i="25"/>
  <c r="N102" i="25"/>
  <c r="M109" i="25"/>
  <c r="M38" i="25" s="1"/>
  <c r="M39" i="25" s="1"/>
  <c r="M40" i="25" s="1"/>
  <c r="L72" i="25"/>
  <c r="L39" i="25"/>
  <c r="L40" i="25" s="1"/>
  <c r="K149" i="25"/>
  <c r="K148" i="25"/>
  <c r="K155" i="31" l="1"/>
  <c r="K43" i="31"/>
  <c r="K160" i="31"/>
  <c r="K159" i="31"/>
  <c r="K59" i="31"/>
  <c r="H90" i="31"/>
  <c r="H91" i="31" s="1"/>
  <c r="G54" i="31"/>
  <c r="L142" i="31"/>
  <c r="L141" i="31"/>
  <c r="N149" i="31"/>
  <c r="N148" i="31"/>
  <c r="J71" i="31"/>
  <c r="J74" i="31" s="1"/>
  <c r="J150" i="31"/>
  <c r="J23" i="31"/>
  <c r="J86" i="31" s="1"/>
  <c r="J87" i="31" s="1"/>
  <c r="J63" i="31"/>
  <c r="N115" i="31"/>
  <c r="N116" i="31" s="1"/>
  <c r="N53" i="31" s="1"/>
  <c r="M116" i="31"/>
  <c r="M53" i="31" s="1"/>
  <c r="M149" i="31"/>
  <c r="M148" i="31"/>
  <c r="J71" i="30"/>
  <c r="J74" i="30" s="1"/>
  <c r="J150" i="30"/>
  <c r="J23" i="30"/>
  <c r="J86" i="30" s="1"/>
  <c r="J87" i="30" s="1"/>
  <c r="J63" i="30"/>
  <c r="L142" i="30"/>
  <c r="L141" i="30"/>
  <c r="G153" i="30"/>
  <c r="G67" i="30"/>
  <c r="K159" i="30"/>
  <c r="K59" i="30"/>
  <c r="K155" i="30"/>
  <c r="K43" i="30"/>
  <c r="K160" i="30"/>
  <c r="H93" i="30"/>
  <c r="H50" i="30"/>
  <c r="J71" i="29"/>
  <c r="J74" i="29" s="1"/>
  <c r="J150" i="29"/>
  <c r="K155" i="29"/>
  <c r="K43" i="29"/>
  <c r="K160" i="29"/>
  <c r="L142" i="29"/>
  <c r="L141" i="29"/>
  <c r="M149" i="29"/>
  <c r="M148" i="29"/>
  <c r="H90" i="29"/>
  <c r="H91" i="29" s="1"/>
  <c r="G54" i="29"/>
  <c r="N149" i="29"/>
  <c r="N148" i="29"/>
  <c r="K159" i="29"/>
  <c r="K59" i="29"/>
  <c r="N115" i="29"/>
  <c r="N116" i="29" s="1"/>
  <c r="N53" i="29" s="1"/>
  <c r="M116" i="29"/>
  <c r="M53" i="29" s="1"/>
  <c r="H90" i="28"/>
  <c r="H91" i="28" s="1"/>
  <c r="G54" i="28"/>
  <c r="M149" i="27"/>
  <c r="M148" i="27"/>
  <c r="N149" i="27"/>
  <c r="N148" i="27"/>
  <c r="H90" i="27"/>
  <c r="H91" i="27" s="1"/>
  <c r="G54" i="27"/>
  <c r="N115" i="27"/>
  <c r="N116" i="27" s="1"/>
  <c r="N53" i="27" s="1"/>
  <c r="M116" i="27"/>
  <c r="M53" i="27" s="1"/>
  <c r="H54" i="26"/>
  <c r="I90" i="26"/>
  <c r="I91" i="26" s="1"/>
  <c r="L138" i="26"/>
  <c r="K143" i="26"/>
  <c r="M112" i="25"/>
  <c r="M72" i="25"/>
  <c r="L148" i="25"/>
  <c r="L149" i="25"/>
  <c r="M149" i="25"/>
  <c r="M148" i="25"/>
  <c r="G153" i="31" l="1"/>
  <c r="G67" i="31"/>
  <c r="J89" i="31"/>
  <c r="J161" i="31"/>
  <c r="H50" i="31"/>
  <c r="H93" i="31"/>
  <c r="J64" i="31"/>
  <c r="L58" i="31"/>
  <c r="M138" i="31"/>
  <c r="K45" i="31"/>
  <c r="K46" i="31" s="1"/>
  <c r="L143" i="31"/>
  <c r="L42" i="31"/>
  <c r="L143" i="30"/>
  <c r="L42" i="30"/>
  <c r="J64" i="30"/>
  <c r="M138" i="30"/>
  <c r="L58" i="30"/>
  <c r="K45" i="30"/>
  <c r="K46" i="30" s="1"/>
  <c r="I90" i="30"/>
  <c r="I91" i="30" s="1"/>
  <c r="H54" i="30"/>
  <c r="J89" i="30"/>
  <c r="J161" i="30"/>
  <c r="H50" i="29"/>
  <c r="H93" i="29"/>
  <c r="K45" i="29"/>
  <c r="K46" i="29"/>
  <c r="L58" i="29"/>
  <c r="M138" i="29"/>
  <c r="L143" i="29"/>
  <c r="L42" i="29"/>
  <c r="G153" i="29"/>
  <c r="G67" i="29"/>
  <c r="J161" i="29"/>
  <c r="H50" i="28"/>
  <c r="H93" i="28"/>
  <c r="G153" i="28"/>
  <c r="G67" i="28"/>
  <c r="G153" i="27"/>
  <c r="G67" i="27"/>
  <c r="H50" i="27"/>
  <c r="H93" i="27"/>
  <c r="L142" i="26"/>
  <c r="L141" i="26"/>
  <c r="I50" i="26"/>
  <c r="I54" i="26" s="1"/>
  <c r="I93" i="26"/>
  <c r="H153" i="26"/>
  <c r="H67" i="26"/>
  <c r="N109" i="25"/>
  <c r="N38" i="25"/>
  <c r="K150" i="31" l="1"/>
  <c r="K71" i="31"/>
  <c r="K74" i="31" s="1"/>
  <c r="K23" i="31"/>
  <c r="K86" i="31" s="1"/>
  <c r="K87" i="31" s="1"/>
  <c r="K63" i="31"/>
  <c r="I90" i="31"/>
  <c r="I91" i="31" s="1"/>
  <c r="H54" i="31"/>
  <c r="L155" i="31"/>
  <c r="L43" i="31"/>
  <c r="L160" i="31"/>
  <c r="M142" i="31"/>
  <c r="M141" i="31"/>
  <c r="L159" i="31"/>
  <c r="L59" i="31"/>
  <c r="J158" i="31"/>
  <c r="J65" i="31"/>
  <c r="J154" i="31"/>
  <c r="K150" i="30"/>
  <c r="K71" i="30"/>
  <c r="K74" i="30" s="1"/>
  <c r="K23" i="30"/>
  <c r="K86" i="30" s="1"/>
  <c r="K87" i="30" s="1"/>
  <c r="K63" i="30"/>
  <c r="J158" i="30"/>
  <c r="J65" i="30"/>
  <c r="J154" i="30"/>
  <c r="I50" i="30"/>
  <c r="I54" i="30" s="1"/>
  <c r="J90" i="30"/>
  <c r="J91" i="30" s="1"/>
  <c r="I93" i="30"/>
  <c r="L155" i="30"/>
  <c r="L43" i="30"/>
  <c r="L160" i="30"/>
  <c r="L159" i="30"/>
  <c r="L59" i="30"/>
  <c r="M142" i="30"/>
  <c r="M141" i="30"/>
  <c r="H153" i="30"/>
  <c r="H67" i="30"/>
  <c r="L159" i="29"/>
  <c r="L59" i="29"/>
  <c r="K150" i="29"/>
  <c r="K71" i="29"/>
  <c r="K74" i="29" s="1"/>
  <c r="L155" i="29"/>
  <c r="L43" i="29"/>
  <c r="L160" i="29"/>
  <c r="I90" i="29"/>
  <c r="I91" i="29" s="1"/>
  <c r="H54" i="29"/>
  <c r="M142" i="29"/>
  <c r="M141" i="29"/>
  <c r="I90" i="28"/>
  <c r="I91" i="28" s="1"/>
  <c r="H54" i="28"/>
  <c r="I90" i="27"/>
  <c r="I91" i="27" s="1"/>
  <c r="H54" i="27"/>
  <c r="M138" i="26"/>
  <c r="L143" i="26"/>
  <c r="I153" i="26"/>
  <c r="I67" i="26"/>
  <c r="N39" i="25"/>
  <c r="N40" i="25" s="1"/>
  <c r="N72" i="25"/>
  <c r="N112" i="25"/>
  <c r="H153" i="31" l="1"/>
  <c r="H67" i="31"/>
  <c r="J90" i="31"/>
  <c r="J91" i="31" s="1"/>
  <c r="I50" i="31"/>
  <c r="I54" i="31" s="1"/>
  <c r="K64" i="31"/>
  <c r="M143" i="31"/>
  <c r="M42" i="31"/>
  <c r="K89" i="31"/>
  <c r="K161" i="31"/>
  <c r="N138" i="31"/>
  <c r="M58" i="31"/>
  <c r="L46" i="31"/>
  <c r="L45" i="31"/>
  <c r="K90" i="30"/>
  <c r="K64" i="30"/>
  <c r="K161" i="30"/>
  <c r="K89" i="30"/>
  <c r="K91" i="30" s="1"/>
  <c r="L45" i="30"/>
  <c r="L46" i="30" s="1"/>
  <c r="I153" i="30"/>
  <c r="I67" i="30"/>
  <c r="N138" i="30"/>
  <c r="M58" i="30"/>
  <c r="M143" i="30"/>
  <c r="M42" i="30"/>
  <c r="H153" i="29"/>
  <c r="H67" i="29"/>
  <c r="I50" i="29"/>
  <c r="I54" i="29" s="1"/>
  <c r="L45" i="29"/>
  <c r="L46" i="29" s="1"/>
  <c r="M58" i="29"/>
  <c r="N138" i="29"/>
  <c r="K161" i="29"/>
  <c r="M143" i="29"/>
  <c r="M42" i="29"/>
  <c r="H153" i="28"/>
  <c r="H67" i="28"/>
  <c r="I50" i="28"/>
  <c r="I54" i="28" s="1"/>
  <c r="I50" i="27"/>
  <c r="I54" i="27" s="1"/>
  <c r="I93" i="27"/>
  <c r="H153" i="27"/>
  <c r="H67" i="27"/>
  <c r="M142" i="26"/>
  <c r="M141" i="26"/>
  <c r="N148" i="25"/>
  <c r="N149" i="25"/>
  <c r="G140" i="25"/>
  <c r="G83" i="25" s="1"/>
  <c r="G87" i="25" s="1"/>
  <c r="G89" i="25" s="1"/>
  <c r="G91" i="25" s="1"/>
  <c r="L150" i="31" l="1"/>
  <c r="L71" i="31"/>
  <c r="L74" i="31" s="1"/>
  <c r="L23" i="31"/>
  <c r="L86" i="31" s="1"/>
  <c r="L87" i="31" s="1"/>
  <c r="K158" i="31"/>
  <c r="K65" i="31"/>
  <c r="K154" i="31"/>
  <c r="I153" i="31"/>
  <c r="I67" i="31"/>
  <c r="J50" i="31"/>
  <c r="J54" i="31" s="1"/>
  <c r="K90" i="31"/>
  <c r="J93" i="31"/>
  <c r="I93" i="31"/>
  <c r="L63" i="31"/>
  <c r="K91" i="31"/>
  <c r="N141" i="31"/>
  <c r="N58" i="31" s="1"/>
  <c r="N142" i="31"/>
  <c r="M155" i="31"/>
  <c r="M43" i="31"/>
  <c r="M160" i="31"/>
  <c r="M159" i="31"/>
  <c r="M59" i="31"/>
  <c r="L150" i="30"/>
  <c r="L71" i="30"/>
  <c r="L74" i="30" s="1"/>
  <c r="L23" i="30"/>
  <c r="L86" i="30" s="1"/>
  <c r="L87" i="30" s="1"/>
  <c r="L63" i="30"/>
  <c r="L90" i="30"/>
  <c r="K158" i="30"/>
  <c r="K65" i="30"/>
  <c r="K154" i="30"/>
  <c r="N142" i="30"/>
  <c r="N141" i="30"/>
  <c r="N58" i="30" s="1"/>
  <c r="M159" i="30"/>
  <c r="M59" i="30"/>
  <c r="M155" i="30"/>
  <c r="M43" i="30"/>
  <c r="M160" i="30"/>
  <c r="L150" i="29"/>
  <c r="L71" i="29"/>
  <c r="L74" i="29" s="1"/>
  <c r="N141" i="29"/>
  <c r="N58" i="29" s="1"/>
  <c r="N142" i="29"/>
  <c r="M159" i="29"/>
  <c r="M59" i="29"/>
  <c r="I93" i="29"/>
  <c r="I153" i="29"/>
  <c r="I67" i="29"/>
  <c r="M155" i="29"/>
  <c r="M43" i="29"/>
  <c r="M160" i="29"/>
  <c r="I93" i="28"/>
  <c r="I153" i="28"/>
  <c r="I67" i="28"/>
  <c r="I153" i="27"/>
  <c r="I67" i="27"/>
  <c r="N138" i="26"/>
  <c r="M143" i="26"/>
  <c r="G50" i="25"/>
  <c r="G141" i="25"/>
  <c r="G58" i="25" s="1"/>
  <c r="H155" i="25" s="1"/>
  <c r="N159" i="31" l="1"/>
  <c r="N59" i="31"/>
  <c r="K50" i="31"/>
  <c r="K54" i="31" s="1"/>
  <c r="K153" i="31" s="1"/>
  <c r="K93" i="31"/>
  <c r="L90" i="31"/>
  <c r="M46" i="31"/>
  <c r="M45" i="31"/>
  <c r="L161" i="31"/>
  <c r="L89" i="31"/>
  <c r="J153" i="31"/>
  <c r="J67" i="31"/>
  <c r="L64" i="31"/>
  <c r="N143" i="31"/>
  <c r="N42" i="31"/>
  <c r="L64" i="30"/>
  <c r="N143" i="30"/>
  <c r="N42" i="30"/>
  <c r="L161" i="30"/>
  <c r="L89" i="30"/>
  <c r="L91" i="30" s="1"/>
  <c r="N159" i="30"/>
  <c r="N59" i="30"/>
  <c r="M45" i="30"/>
  <c r="M46" i="30" s="1"/>
  <c r="N159" i="29"/>
  <c r="N59" i="29"/>
  <c r="M46" i="29"/>
  <c r="M45" i="29"/>
  <c r="L161" i="29"/>
  <c r="N143" i="29"/>
  <c r="N42" i="29"/>
  <c r="J93" i="27"/>
  <c r="N142" i="26"/>
  <c r="N141" i="26"/>
  <c r="H90" i="25"/>
  <c r="H91" i="25" s="1"/>
  <c r="G54" i="25"/>
  <c r="G153" i="25" s="1"/>
  <c r="G93" i="25"/>
  <c r="G59" i="25"/>
  <c r="G65" i="25" s="1"/>
  <c r="G159" i="25"/>
  <c r="G158" i="25"/>
  <c r="H138" i="25"/>
  <c r="H143" i="25" s="1"/>
  <c r="M71" i="31" l="1"/>
  <c r="M74" i="31" s="1"/>
  <c r="M150" i="31"/>
  <c r="M23" i="31"/>
  <c r="L158" i="31"/>
  <c r="L65" i="31"/>
  <c r="L154" i="31"/>
  <c r="K67" i="31"/>
  <c r="L91" i="31"/>
  <c r="N155" i="31"/>
  <c r="N43" i="31"/>
  <c r="N160" i="31"/>
  <c r="M150" i="30"/>
  <c r="M71" i="30"/>
  <c r="M74" i="30" s="1"/>
  <c r="M23" i="30"/>
  <c r="M86" i="30" s="1"/>
  <c r="M87" i="30" s="1"/>
  <c r="N155" i="30"/>
  <c r="N43" i="30"/>
  <c r="N160" i="30"/>
  <c r="L158" i="30"/>
  <c r="L65" i="30"/>
  <c r="L154" i="30"/>
  <c r="M90" i="30"/>
  <c r="M71" i="29"/>
  <c r="M74" i="29" s="1"/>
  <c r="M150" i="29"/>
  <c r="N155" i="29"/>
  <c r="N43" i="29"/>
  <c r="N160" i="29"/>
  <c r="K93" i="27"/>
  <c r="N143" i="26"/>
  <c r="G67" i="25"/>
  <c r="H50" i="25"/>
  <c r="H15" i="25"/>
  <c r="H141" i="25"/>
  <c r="H58" i="25" s="1"/>
  <c r="I155" i="25" s="1"/>
  <c r="M86" i="31" l="1"/>
  <c r="M87" i="31" s="1"/>
  <c r="M63" i="31"/>
  <c r="N45" i="31"/>
  <c r="N46" i="31" s="1"/>
  <c r="L50" i="31"/>
  <c r="L54" i="31" s="1"/>
  <c r="L153" i="31" s="1"/>
  <c r="M90" i="31"/>
  <c r="M161" i="31"/>
  <c r="M89" i="31"/>
  <c r="N45" i="30"/>
  <c r="N46" i="30" s="1"/>
  <c r="M161" i="30"/>
  <c r="M89" i="30"/>
  <c r="M91" i="30" s="1"/>
  <c r="M63" i="30"/>
  <c r="N45" i="29"/>
  <c r="N46" i="29" s="1"/>
  <c r="M161" i="29"/>
  <c r="I90" i="25"/>
  <c r="I91" i="25" s="1"/>
  <c r="H54" i="25"/>
  <c r="H153" i="25" s="1"/>
  <c r="H93" i="25"/>
  <c r="H59" i="25"/>
  <c r="H65" i="25" s="1"/>
  <c r="H159" i="25"/>
  <c r="H158" i="25"/>
  <c r="I138" i="25"/>
  <c r="I143" i="25" s="1"/>
  <c r="N71" i="31" l="1"/>
  <c r="N74" i="31" s="1"/>
  <c r="N150" i="31"/>
  <c r="N23" i="31"/>
  <c r="N86" i="31" s="1"/>
  <c r="N87" i="31" s="1"/>
  <c r="L93" i="31"/>
  <c r="N63" i="31"/>
  <c r="N64" i="31" s="1"/>
  <c r="M64" i="31"/>
  <c r="M91" i="31"/>
  <c r="L67" i="31"/>
  <c r="N150" i="30"/>
  <c r="N71" i="30"/>
  <c r="N74" i="30" s="1"/>
  <c r="N23" i="30"/>
  <c r="N86" i="30" s="1"/>
  <c r="N87" i="30" s="1"/>
  <c r="N90" i="30"/>
  <c r="N63" i="30"/>
  <c r="N64" i="30" s="1"/>
  <c r="M64" i="30"/>
  <c r="N71" i="29"/>
  <c r="N74" i="29" s="1"/>
  <c r="N150" i="29"/>
  <c r="L93" i="27"/>
  <c r="H67" i="25"/>
  <c r="I50" i="25"/>
  <c r="I54" i="25" s="1"/>
  <c r="I153" i="25" s="1"/>
  <c r="J90" i="25"/>
  <c r="I15" i="25"/>
  <c r="I141" i="25"/>
  <c r="I58" i="25" s="1"/>
  <c r="M50" i="31" l="1"/>
  <c r="M54" i="31" s="1"/>
  <c r="M153" i="31" s="1"/>
  <c r="N90" i="31"/>
  <c r="N158" i="31"/>
  <c r="N65" i="31"/>
  <c r="M158" i="31"/>
  <c r="M65" i="31"/>
  <c r="M67" i="31" s="1"/>
  <c r="M154" i="31"/>
  <c r="N161" i="31"/>
  <c r="N89" i="31"/>
  <c r="N91" i="31" s="1"/>
  <c r="N154" i="31"/>
  <c r="N158" i="30"/>
  <c r="N65" i="30"/>
  <c r="N161" i="30"/>
  <c r="N89" i="30"/>
  <c r="N91" i="30" s="1"/>
  <c r="M158" i="30"/>
  <c r="M65" i="30"/>
  <c r="M154" i="30"/>
  <c r="N154" i="30"/>
  <c r="N161" i="29"/>
  <c r="I93" i="25"/>
  <c r="I59" i="25"/>
  <c r="I65" i="25" s="1"/>
  <c r="I67" i="25" s="1"/>
  <c r="I159" i="25"/>
  <c r="I158" i="25"/>
  <c r="J138" i="25"/>
  <c r="N50" i="31" l="1"/>
  <c r="N54" i="31" s="1"/>
  <c r="N153" i="31" s="1"/>
  <c r="N93" i="31"/>
  <c r="M93" i="31"/>
  <c r="M93" i="27"/>
  <c r="J141" i="25"/>
  <c r="J142" i="25"/>
  <c r="J143" i="25" s="1"/>
  <c r="N67" i="31" l="1"/>
  <c r="N93" i="27"/>
  <c r="J42" i="25"/>
  <c r="J155" i="25" s="1"/>
  <c r="J58" i="25"/>
  <c r="K138" i="25"/>
  <c r="K142" i="25" l="1"/>
  <c r="K143" i="25" s="1"/>
  <c r="K141" i="25"/>
  <c r="J159" i="25"/>
  <c r="J59" i="25"/>
  <c r="J160" i="25"/>
  <c r="J43" i="25"/>
  <c r="J45" i="25" l="1"/>
  <c r="J46" i="25" s="1"/>
  <c r="K58" i="25"/>
  <c r="L138" i="25"/>
  <c r="K42" i="25"/>
  <c r="K155" i="25" s="1"/>
  <c r="K43" i="25" l="1"/>
  <c r="K160" i="25"/>
  <c r="L142" i="25"/>
  <c r="L143" i="25" s="1"/>
  <c r="L141" i="25"/>
  <c r="K59" i="25"/>
  <c r="K159" i="25"/>
  <c r="J71" i="25"/>
  <c r="J74" i="25" s="1"/>
  <c r="J23" i="25"/>
  <c r="J86" i="25" s="1"/>
  <c r="J87" i="25" s="1"/>
  <c r="J150" i="25"/>
  <c r="L58" i="25" l="1"/>
  <c r="M138" i="25"/>
  <c r="K45" i="25"/>
  <c r="K46" i="25" s="1"/>
  <c r="L42" i="25"/>
  <c r="L155" i="25" s="1"/>
  <c r="J161" i="25"/>
  <c r="J89" i="25"/>
  <c r="J91" i="25" s="1"/>
  <c r="J63" i="25"/>
  <c r="K23" i="25" l="1"/>
  <c r="K86" i="25" s="1"/>
  <c r="K87" i="25" s="1"/>
  <c r="K71" i="25"/>
  <c r="K74" i="25" s="1"/>
  <c r="K150" i="25"/>
  <c r="L43" i="25"/>
  <c r="L160" i="25"/>
  <c r="M141" i="25"/>
  <c r="M142" i="25"/>
  <c r="M143" i="25" s="1"/>
  <c r="J64" i="25"/>
  <c r="J50" i="25"/>
  <c r="J54" i="25" s="1"/>
  <c r="J153" i="25" s="1"/>
  <c r="K90" i="25"/>
  <c r="L159" i="25"/>
  <c r="L59" i="25"/>
  <c r="K63" i="25" l="1"/>
  <c r="K64" i="25" s="1"/>
  <c r="J93" i="25"/>
  <c r="L45" i="25"/>
  <c r="L46" i="25" s="1"/>
  <c r="J158" i="25"/>
  <c r="J65" i="25"/>
  <c r="J67" i="25" s="1"/>
  <c r="J154" i="25"/>
  <c r="M58" i="25"/>
  <c r="N138" i="25"/>
  <c r="K161" i="25"/>
  <c r="K89" i="25"/>
  <c r="K91" i="25" s="1"/>
  <c r="M42" i="25"/>
  <c r="M155" i="25" s="1"/>
  <c r="M160" i="25" l="1"/>
  <c r="M43" i="25"/>
  <c r="L150" i="25"/>
  <c r="L71" i="25"/>
  <c r="L74" i="25" s="1"/>
  <c r="L23" i="25"/>
  <c r="N142" i="25"/>
  <c r="N141" i="25"/>
  <c r="N58" i="25" s="1"/>
  <c r="M59" i="25"/>
  <c r="M159" i="25"/>
  <c r="K158" i="25"/>
  <c r="K65" i="25"/>
  <c r="K154" i="25"/>
  <c r="L90" i="25"/>
  <c r="K50" i="25"/>
  <c r="K54" i="25" s="1"/>
  <c r="K153" i="25" s="1"/>
  <c r="N42" i="25" l="1"/>
  <c r="N155" i="25" s="1"/>
  <c r="N143" i="25"/>
  <c r="K93" i="25"/>
  <c r="K67" i="25"/>
  <c r="L161" i="25"/>
  <c r="L86" i="25"/>
  <c r="L87" i="25" s="1"/>
  <c r="L89" i="25" s="1"/>
  <c r="L91" i="25" s="1"/>
  <c r="L63" i="25"/>
  <c r="N160" i="25"/>
  <c r="N43" i="25"/>
  <c r="M45" i="25"/>
  <c r="M46" i="25" s="1"/>
  <c r="N159" i="25"/>
  <c r="N59" i="25"/>
  <c r="M90" i="25" l="1"/>
  <c r="L50" i="25"/>
  <c r="L54" i="25" s="1"/>
  <c r="L153" i="25" s="1"/>
  <c r="N45" i="25"/>
  <c r="N46" i="25" s="1"/>
  <c r="L64" i="25"/>
  <c r="M23" i="25"/>
  <c r="M86" i="25" s="1"/>
  <c r="M87" i="25" s="1"/>
  <c r="M71" i="25"/>
  <c r="M74" i="25" s="1"/>
  <c r="M150" i="25"/>
  <c r="M63" i="25" l="1"/>
  <c r="M64" i="25" s="1"/>
  <c r="N150" i="25"/>
  <c r="N71" i="25"/>
  <c r="N74" i="25" s="1"/>
  <c r="N23" i="25"/>
  <c r="N86" i="25" s="1"/>
  <c r="N87" i="25" s="1"/>
  <c r="L93" i="25"/>
  <c r="L158" i="25"/>
  <c r="L65" i="25"/>
  <c r="L67" i="25" s="1"/>
  <c r="L154" i="25"/>
  <c r="M161" i="25"/>
  <c r="M89" i="25"/>
  <c r="M91" i="25" s="1"/>
  <c r="N63" i="25" l="1"/>
  <c r="N64" i="25" s="1"/>
  <c r="N154" i="25" s="1"/>
  <c r="M158" i="25"/>
  <c r="M65" i="25"/>
  <c r="M154" i="25"/>
  <c r="M50" i="25"/>
  <c r="M54" i="25" s="1"/>
  <c r="M153" i="25" s="1"/>
  <c r="N90" i="25"/>
  <c r="N161" i="25"/>
  <c r="N89" i="25"/>
  <c r="N158" i="25" l="1"/>
  <c r="N65" i="25"/>
  <c r="M93" i="25"/>
  <c r="M67" i="25"/>
  <c r="N91" i="25"/>
  <c r="N50" i="25" l="1"/>
  <c r="N54" i="25" s="1"/>
  <c r="N93" i="25" l="1"/>
  <c r="N153" i="25"/>
  <c r="N67" i="25"/>
</calcChain>
</file>

<file path=xl/sharedStrings.xml><?xml version="1.0" encoding="utf-8"?>
<sst xmlns="http://schemas.openxmlformats.org/spreadsheetml/2006/main" count="938" uniqueCount="117">
  <si>
    <t>Income Statement</t>
  </si>
  <si>
    <t>Gross Profit</t>
  </si>
  <si>
    <t>Depreciation &amp; Amortization</t>
  </si>
  <si>
    <t>Balance Sheet</t>
  </si>
  <si>
    <t>Assets</t>
  </si>
  <si>
    <t>Cash</t>
  </si>
  <si>
    <t>Accounts Receivable</t>
  </si>
  <si>
    <t>Total Assets</t>
  </si>
  <si>
    <t>Liabilities</t>
  </si>
  <si>
    <t>Accounts Payable</t>
  </si>
  <si>
    <t>Debt</t>
  </si>
  <si>
    <t>Interest Expense</t>
  </si>
  <si>
    <t>Total Liabilities</t>
  </si>
  <si>
    <t>Retained Earnings</t>
  </si>
  <si>
    <t>Operating Cash Flow</t>
  </si>
  <si>
    <t>Plus: Depreciation &amp; Amortization</t>
  </si>
  <si>
    <t>Cash from Operations</t>
  </si>
  <si>
    <t>Change in NWC</t>
  </si>
  <si>
    <t>Net Working Capital (NWC)</t>
  </si>
  <si>
    <t>Less: Changes in Working Capital</t>
  </si>
  <si>
    <t>Investing Cash Flow</t>
  </si>
  <si>
    <t>Cash from Investing</t>
  </si>
  <si>
    <t>Financing Cash Flow</t>
  </si>
  <si>
    <t>Cash from Financing</t>
  </si>
  <si>
    <t>Cash Flow Statement</t>
  </si>
  <si>
    <t>Supporting Schedules</t>
  </si>
  <si>
    <t>Working Capital Schedule</t>
  </si>
  <si>
    <t>Debt &amp; Interest Schedule</t>
  </si>
  <si>
    <t>Cost of Goods Sold (COGS)</t>
  </si>
  <si>
    <t>FINANCIAL STATEMENTS</t>
  </si>
  <si>
    <t>Cost of Goods Sold (% of Revenue)</t>
  </si>
  <si>
    <t>Tax Rate (% of Earnings Before Tax)</t>
  </si>
  <si>
    <t>Assumptions</t>
  </si>
  <si>
    <t>Income statement</t>
  </si>
  <si>
    <t>Cash Flow</t>
  </si>
  <si>
    <t>Actuals</t>
  </si>
  <si>
    <t>Projections</t>
  </si>
  <si>
    <t>Operating Expenses</t>
  </si>
  <si>
    <t>Income Taxes</t>
  </si>
  <si>
    <t>Net Income</t>
  </si>
  <si>
    <t>Common Stock</t>
  </si>
  <si>
    <t>Total Liabilities &amp; Shareholders' Equity</t>
  </si>
  <si>
    <t>Shareholders' Equity</t>
  </si>
  <si>
    <t>Property, Plant &amp; Equipment (PP&amp;E)</t>
  </si>
  <si>
    <t>Inventories</t>
  </si>
  <si>
    <t>Sales, General &amp; Administrative Expenses</t>
  </si>
  <si>
    <t>Research &amp; Development Expenses</t>
  </si>
  <si>
    <t>Revenue Growth (% Change Y-o-Y)</t>
  </si>
  <si>
    <t>Equity Issued</t>
  </si>
  <si>
    <t>Total Operating Expenses</t>
  </si>
  <si>
    <t>Operating Income (EBIT)</t>
  </si>
  <si>
    <t>Earnings Before Tax (EBT)</t>
  </si>
  <si>
    <t>Capital Expenditures</t>
  </si>
  <si>
    <t>Days Sales Outstanding (DSO)</t>
  </si>
  <si>
    <t>Days Inventory Outstanding (DIO)</t>
  </si>
  <si>
    <t>Days Payable Outstanding (DPO)</t>
  </si>
  <si>
    <t>Interest Rate (% of Debt Beggining Balance)</t>
  </si>
  <si>
    <t>Check Assets = Liabilities + Shareholders' Equity</t>
  </si>
  <si>
    <t>Beggining Cash Balance</t>
  </si>
  <si>
    <t>Ending Cash Balance</t>
  </si>
  <si>
    <t>Dividend Pay-out %</t>
  </si>
  <si>
    <t>PP&amp;E Depreciation Schedule</t>
  </si>
  <si>
    <t>PP&amp;E Schedule</t>
  </si>
  <si>
    <t>Plus: Capital Expenditures</t>
  </si>
  <si>
    <t>Less: Depreciation &amp; Amortization</t>
  </si>
  <si>
    <t>Debt Beginning Balance</t>
  </si>
  <si>
    <t>Debt Ending Balance</t>
  </si>
  <si>
    <t>Debt Issuance</t>
  </si>
  <si>
    <t>Debt Repayment</t>
  </si>
  <si>
    <t>Equity Issuance</t>
  </si>
  <si>
    <t>Dividend Payments</t>
  </si>
  <si>
    <t>Net Increase (Decrease) in Cash</t>
  </si>
  <si>
    <t>Share Repurchases</t>
  </si>
  <si>
    <t>Total Shareholders' Equity</t>
  </si>
  <si>
    <t>Ratios</t>
  </si>
  <si>
    <t>Gross Margin %</t>
  </si>
  <si>
    <t>EBIT Margin %</t>
  </si>
  <si>
    <t>EBITDA Margin %</t>
  </si>
  <si>
    <t>Net Income Margin %</t>
  </si>
  <si>
    <t>Return on Capital Ratios</t>
  </si>
  <si>
    <t>Return on Assets (ROA)</t>
  </si>
  <si>
    <t>Return on Equity (ROE)</t>
  </si>
  <si>
    <t>Cost of Debt</t>
  </si>
  <si>
    <t>Debt/Total Capital</t>
  </si>
  <si>
    <t>Debt/EBITDA</t>
  </si>
  <si>
    <t>EBITDA/Interest Expense</t>
  </si>
  <si>
    <t>(Operating Cash Flow-Capex)/Interest Expense</t>
  </si>
  <si>
    <t>PP&amp;E Gross Balance</t>
  </si>
  <si>
    <t>PP&amp;E Net Beginning Balance</t>
  </si>
  <si>
    <t>PP&amp;E Net Ending Balance</t>
  </si>
  <si>
    <t>Depreciation % of Gross PP&amp;E</t>
  </si>
  <si>
    <t>Years of Depreciation</t>
  </si>
  <si>
    <t>Depreciation &amp; Amortization of Existing PP&amp;E</t>
  </si>
  <si>
    <t>Depreciation of Capital Expenditures</t>
  </si>
  <si>
    <t>Capex</t>
  </si>
  <si>
    <t>Depreciat. Years</t>
  </si>
  <si>
    <t>Depreciation &amp; Amortization of Capital Expenditures</t>
  </si>
  <si>
    <t>Depreciation of Existing PP&amp;E (Years)</t>
  </si>
  <si>
    <t>Depreciation of Existing Capex (Years)</t>
  </si>
  <si>
    <t>Profitability Ratios</t>
  </si>
  <si>
    <t>Financial Leverage Ratios</t>
  </si>
  <si>
    <t>Depreciation &amp; Amortization - Total</t>
  </si>
  <si>
    <t>Purchases of PP&amp;E</t>
  </si>
  <si>
    <t>Initial Purchase of PP&amp;E</t>
  </si>
  <si>
    <t>NA</t>
  </si>
  <si>
    <t>Check Cash Balance</t>
  </si>
  <si>
    <t>Change in NWC as % of Revenue</t>
  </si>
  <si>
    <t>Cumulative Depreciation &amp; Amortization</t>
  </si>
  <si>
    <t>PP&amp;E Gross Ending Balance</t>
  </si>
  <si>
    <t>Paso 1: cargar datos historicos, analizar ratios para las proyecciones</t>
  </si>
  <si>
    <t>Revenue</t>
  </si>
  <si>
    <t>Modelo Integrado Completo</t>
  </si>
  <si>
    <t>Paso 2: Proyectar el Estado de Resultados, desde Revenue hasta EBITDA / Paso 3: Proyectar PP&amp;E y Activos Intangibles, y D&amp;A expense</t>
  </si>
  <si>
    <t>Paso 4: Proyectar el Capital de Trabajo, incluyendo Accounts Receivable, Inventories y Accounts Payable</t>
  </si>
  <si>
    <t>Paso 5: Proyectar Deuda e Intereses / Paso 6: Finalizar Estado Resultados, incl. D&amp;A, Intereses e Impuestos, y determinar el Net Income</t>
  </si>
  <si>
    <t>Paso 7: Proyectar el Balance, salvo la línea de saldo de caja</t>
  </si>
  <si>
    <t>Paso 8: Proyectar el Estado de Flujo de Caja, con 3 secciones: el Flujo de Caja Operativo, de Inversiones y Financiero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</si>
</sst>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-* #,##0.00_-;\-* #,##0.00_-;_-* &quot;-&quot;??_-;_-@_-"/>
    <numFmt numFmtId="164" formatCode="_-* #,##0_-;\(#,##0\)_-;_-* &quot;-&quot;_-;_-@_-"/>
    <numFmt numFmtId="165" formatCode="0.0000_ ;\-0.0000\ "/>
    <numFmt numFmtId="166" formatCode="0.0%"/>
    <numFmt numFmtId="167" formatCode="_-* #,##0_-;\-* #,##0_-;_-* &quot;-&quot;??_-;_-@_-"/>
    <numFmt numFmtId="168" formatCode="_(* #,##0_);_(* \(#,##0\);_(* &quot;-&quot;??_);_(@_)"/>
    <numFmt numFmtId="169" formatCode="0.000"/>
    <numFmt numFmtId="170" formatCode="_-* #,##0.0_-;\(#,##0.0\)_-;_-* &quot;-&quot;_-;_-@_-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0"/>
      <color theme="10"/>
      <name val="Arial"/>
      <family val="2"/>
    </font>
    <font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2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name val="Calibri"/>
      <family val="2"/>
      <scheme val="minor"/>
    </font>
    <font>
      <b/>
      <sz val="14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u val="singleAccounting"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-9.9978637043366805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BEE395"/>
        <bgColor indexed="64"/>
      </patternFill>
    </fill>
    <fill>
      <patternFill patternType="solid">
        <fgColor theme="8" tint="0.59999389629810485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/>
    <xf numFmtId="0" fontId="4" fillId="0" borderId="0" applyNumberFormat="0" applyFill="0" applyBorder="0" applyAlignment="0" applyProtection="0"/>
    <xf numFmtId="0" fontId="1" fillId="0" borderId="0"/>
    <xf numFmtId="0" fontId="4" fillId="0" borderId="0" applyNumberFormat="0" applyFill="0" applyBorder="0" applyAlignment="0" applyProtection="0"/>
  </cellStyleXfs>
  <cellXfs count="93">
    <xf numFmtId="0" fontId="0" fillId="0" borderId="0" xfId="0"/>
    <xf numFmtId="164" fontId="3" fillId="0" borderId="0" xfId="1" applyNumberFormat="1" applyFont="1"/>
    <xf numFmtId="164" fontId="3" fillId="0" borderId="0" xfId="1" applyNumberFormat="1" applyFont="1" applyAlignment="1">
      <alignment horizontal="center"/>
    </xf>
    <xf numFmtId="164" fontId="5" fillId="0" borderId="0" xfId="1" applyNumberFormat="1" applyFont="1" applyAlignment="1">
      <alignment horizontal="right"/>
    </xf>
    <xf numFmtId="0" fontId="1" fillId="0" borderId="0" xfId="0" applyFont="1"/>
    <xf numFmtId="164" fontId="3" fillId="0" borderId="0" xfId="1" applyNumberFormat="1" applyFont="1" applyFill="1" applyBorder="1"/>
    <xf numFmtId="164" fontId="6" fillId="0" borderId="0" xfId="1" applyNumberFormat="1" applyFont="1"/>
    <xf numFmtId="164" fontId="3" fillId="0" borderId="0" xfId="1" applyNumberFormat="1" applyFont="1" applyFill="1" applyBorder="1" applyAlignment="1">
      <alignment horizontal="center"/>
    </xf>
    <xf numFmtId="164" fontId="6" fillId="0" borderId="0" xfId="1" applyNumberFormat="1" applyFont="1" applyAlignment="1">
      <alignment horizontal="center"/>
    </xf>
    <xf numFmtId="164" fontId="7" fillId="0" borderId="0" xfId="1" applyNumberFormat="1" applyFont="1" applyFill="1"/>
    <xf numFmtId="166" fontId="8" fillId="0" borderId="0" xfId="2" applyNumberFormat="1" applyFont="1" applyFill="1"/>
    <xf numFmtId="166" fontId="9" fillId="0" borderId="0" xfId="2" applyNumberFormat="1" applyFont="1" applyFill="1"/>
    <xf numFmtId="164" fontId="3" fillId="0" borderId="0" xfId="1" applyNumberFormat="1" applyFont="1" applyBorder="1"/>
    <xf numFmtId="164" fontId="3" fillId="0" borderId="0" xfId="1" applyNumberFormat="1" applyFont="1" applyBorder="1" applyAlignment="1">
      <alignment horizontal="center"/>
    </xf>
    <xf numFmtId="166" fontId="8" fillId="0" borderId="0" xfId="2" applyNumberFormat="1" applyFont="1" applyFill="1" applyBorder="1"/>
    <xf numFmtId="166" fontId="9" fillId="0" borderId="0" xfId="2" applyNumberFormat="1" applyFont="1" applyFill="1" applyBorder="1"/>
    <xf numFmtId="164" fontId="9" fillId="0" borderId="0" xfId="1" applyNumberFormat="1" applyFont="1" applyFill="1" applyBorder="1"/>
    <xf numFmtId="164" fontId="5" fillId="0" borderId="0" xfId="1" applyNumberFormat="1" applyFont="1" applyBorder="1"/>
    <xf numFmtId="164" fontId="5" fillId="0" borderId="0" xfId="1" applyNumberFormat="1" applyFont="1" applyBorder="1" applyAlignment="1">
      <alignment horizontal="center"/>
    </xf>
    <xf numFmtId="9" fontId="9" fillId="0" borderId="0" xfId="2" applyFont="1" applyFill="1" applyAlignment="1">
      <alignment horizontal="center"/>
    </xf>
    <xf numFmtId="164" fontId="8" fillId="0" borderId="0" xfId="1" applyNumberFormat="1" applyFont="1" applyFill="1"/>
    <xf numFmtId="164" fontId="9" fillId="0" borderId="0" xfId="1" applyNumberFormat="1" applyFont="1" applyFill="1"/>
    <xf numFmtId="164" fontId="10" fillId="0" borderId="0" xfId="1" applyNumberFormat="1" applyFont="1"/>
    <xf numFmtId="164" fontId="6" fillId="0" borderId="0" xfId="1" applyNumberFormat="1" applyFont="1" applyFill="1"/>
    <xf numFmtId="164" fontId="9" fillId="0" borderId="0" xfId="1" applyNumberFormat="1" applyFont="1" applyBorder="1"/>
    <xf numFmtId="168" fontId="3" fillId="0" borderId="0" xfId="1" applyNumberFormat="1" applyFont="1" applyFill="1" applyBorder="1"/>
    <xf numFmtId="164" fontId="6" fillId="0" borderId="2" xfId="1" applyNumberFormat="1" applyFont="1" applyBorder="1"/>
    <xf numFmtId="164" fontId="6" fillId="0" borderId="2" xfId="1" applyNumberFormat="1" applyFont="1" applyBorder="1" applyAlignment="1">
      <alignment horizontal="center"/>
    </xf>
    <xf numFmtId="164" fontId="7" fillId="0" borderId="2" xfId="1" applyNumberFormat="1" applyFont="1" applyBorder="1"/>
    <xf numFmtId="164" fontId="6" fillId="0" borderId="0" xfId="1" applyNumberFormat="1" applyFont="1" applyBorder="1"/>
    <xf numFmtId="164" fontId="6" fillId="0" borderId="0" xfId="1" applyNumberFormat="1" applyFont="1" applyBorder="1" applyAlignment="1">
      <alignment horizontal="center"/>
    </xf>
    <xf numFmtId="164" fontId="10" fillId="0" borderId="0" xfId="1" applyNumberFormat="1" applyFont="1" applyBorder="1"/>
    <xf numFmtId="164" fontId="7" fillId="0" borderId="0" xfId="1" applyNumberFormat="1" applyFont="1" applyBorder="1"/>
    <xf numFmtId="164" fontId="9" fillId="0" borderId="0" xfId="1" applyNumberFormat="1" applyFont="1"/>
    <xf numFmtId="164" fontId="3" fillId="0" borderId="0" xfId="1" applyNumberFormat="1" applyFont="1" applyFill="1"/>
    <xf numFmtId="164" fontId="3" fillId="0" borderId="1" xfId="1" applyNumberFormat="1" applyFont="1" applyBorder="1"/>
    <xf numFmtId="164" fontId="3" fillId="0" borderId="1" xfId="1" applyNumberFormat="1" applyFont="1" applyBorder="1" applyAlignment="1">
      <alignment horizontal="center"/>
    </xf>
    <xf numFmtId="164" fontId="8" fillId="0" borderId="1" xfId="1" applyNumberFormat="1" applyFont="1" applyBorder="1"/>
    <xf numFmtId="168" fontId="3" fillId="0" borderId="0" xfId="1" applyNumberFormat="1" applyFont="1" applyFill="1"/>
    <xf numFmtId="164" fontId="6" fillId="0" borderId="4" xfId="1" applyNumberFormat="1" applyFont="1" applyBorder="1"/>
    <xf numFmtId="164" fontId="6" fillId="0" borderId="4" xfId="1" applyNumberFormat="1" applyFont="1" applyBorder="1" applyAlignment="1">
      <alignment horizontal="center"/>
    </xf>
    <xf numFmtId="164" fontId="7" fillId="0" borderId="4" xfId="1" applyNumberFormat="1" applyFont="1" applyBorder="1"/>
    <xf numFmtId="167" fontId="3" fillId="0" borderId="0" xfId="1" applyNumberFormat="1" applyFont="1"/>
    <xf numFmtId="164" fontId="6" fillId="0" borderId="3" xfId="1" applyNumberFormat="1" applyFont="1" applyBorder="1"/>
    <xf numFmtId="164" fontId="6" fillId="0" borderId="3" xfId="1" applyNumberFormat="1" applyFont="1" applyBorder="1" applyAlignment="1">
      <alignment horizontal="center"/>
    </xf>
    <xf numFmtId="164" fontId="7" fillId="0" borderId="3" xfId="1" applyNumberFormat="1" applyFont="1" applyBorder="1"/>
    <xf numFmtId="164" fontId="5" fillId="0" borderId="0" xfId="1" applyNumberFormat="1" applyFont="1"/>
    <xf numFmtId="165" fontId="5" fillId="0" borderId="0" xfId="1" applyNumberFormat="1" applyFont="1"/>
    <xf numFmtId="165" fontId="5" fillId="0" borderId="0" xfId="1" applyNumberFormat="1" applyFont="1" applyAlignment="1">
      <alignment horizontal="center"/>
    </xf>
    <xf numFmtId="169" fontId="5" fillId="0" borderId="0" xfId="1" applyNumberFormat="1" applyFont="1"/>
    <xf numFmtId="164" fontId="3" fillId="0" borderId="2" xfId="1" applyNumberFormat="1" applyFont="1" applyBorder="1"/>
    <xf numFmtId="164" fontId="3" fillId="0" borderId="2" xfId="1" applyNumberFormat="1" applyFont="1" applyBorder="1" applyAlignment="1">
      <alignment horizontal="center"/>
    </xf>
    <xf numFmtId="164" fontId="8" fillId="0" borderId="0" xfId="1" applyNumberFormat="1" applyFont="1" applyBorder="1"/>
    <xf numFmtId="164" fontId="8" fillId="0" borderId="2" xfId="1" applyNumberFormat="1" applyFont="1" applyBorder="1"/>
    <xf numFmtId="164" fontId="8" fillId="0" borderId="0" xfId="1" applyNumberFormat="1" applyFont="1"/>
    <xf numFmtId="168" fontId="3" fillId="0" borderId="0" xfId="1" applyNumberFormat="1" applyFont="1"/>
    <xf numFmtId="166" fontId="9" fillId="0" borderId="0" xfId="2" applyNumberFormat="1" applyFont="1"/>
    <xf numFmtId="0" fontId="11" fillId="2" borderId="0" xfId="1" applyNumberFormat="1" applyFont="1" applyFill="1" applyAlignment="1"/>
    <xf numFmtId="164" fontId="12" fillId="0" borderId="0" xfId="1" applyNumberFormat="1" applyFont="1" applyFill="1"/>
    <xf numFmtId="164" fontId="8" fillId="0" borderId="0" xfId="1" applyNumberFormat="1" applyFont="1" applyFill="1" applyAlignment="1">
      <alignment horizontal="center"/>
    </xf>
    <xf numFmtId="164" fontId="13" fillId="0" borderId="0" xfId="1" applyNumberFormat="1" applyFont="1" applyFill="1" applyAlignment="1"/>
    <xf numFmtId="164" fontId="14" fillId="0" borderId="0" xfId="1" applyNumberFormat="1" applyFont="1" applyFill="1" applyAlignment="1"/>
    <xf numFmtId="164" fontId="14" fillId="0" borderId="0" xfId="1" applyNumberFormat="1" applyFont="1" applyFill="1" applyAlignment="1">
      <alignment horizontal="center"/>
    </xf>
    <xf numFmtId="164" fontId="3" fillId="3" borderId="1" xfId="1" applyNumberFormat="1" applyFont="1" applyFill="1" applyBorder="1" applyAlignment="1">
      <alignment horizontal="centerContinuous"/>
    </xf>
    <xf numFmtId="0" fontId="11" fillId="3" borderId="0" xfId="1" applyNumberFormat="1" applyFont="1" applyFill="1" applyAlignment="1"/>
    <xf numFmtId="164" fontId="11" fillId="2" borderId="1" xfId="1" applyNumberFormat="1" applyFont="1" applyFill="1" applyBorder="1" applyAlignment="1">
      <alignment horizontal="centerContinuous"/>
    </xf>
    <xf numFmtId="164" fontId="15" fillId="2" borderId="1" xfId="1" applyNumberFormat="1" applyFont="1" applyFill="1" applyBorder="1" applyAlignment="1">
      <alignment horizontal="centerContinuous"/>
    </xf>
    <xf numFmtId="164" fontId="11" fillId="3" borderId="1" xfId="1" applyNumberFormat="1" applyFont="1" applyFill="1" applyBorder="1" applyAlignment="1">
      <alignment horizontal="centerContinuous"/>
    </xf>
    <xf numFmtId="164" fontId="15" fillId="3" borderId="1" xfId="1" applyNumberFormat="1" applyFont="1" applyFill="1" applyBorder="1" applyAlignment="1">
      <alignment horizontal="centerContinuous"/>
    </xf>
    <xf numFmtId="37" fontId="14" fillId="4" borderId="0" xfId="0" applyNumberFormat="1" applyFont="1" applyFill="1" applyAlignment="1">
      <alignment vertical="center"/>
    </xf>
    <xf numFmtId="37" fontId="14" fillId="5" borderId="0" xfId="0" applyNumberFormat="1" applyFont="1" applyFill="1" applyAlignment="1">
      <alignment vertical="center"/>
    </xf>
    <xf numFmtId="168" fontId="3" fillId="0" borderId="1" xfId="1" applyNumberFormat="1" applyFont="1" applyFill="1" applyBorder="1"/>
    <xf numFmtId="164" fontId="3" fillId="0" borderId="3" xfId="1" applyNumberFormat="1" applyFont="1" applyBorder="1"/>
    <xf numFmtId="164" fontId="3" fillId="0" borderId="3" xfId="1" applyNumberFormat="1" applyFont="1" applyBorder="1" applyAlignment="1">
      <alignment horizontal="center"/>
    </xf>
    <xf numFmtId="164" fontId="8" fillId="0" borderId="3" xfId="1" applyNumberFormat="1" applyFont="1" applyBorder="1"/>
    <xf numFmtId="164" fontId="7" fillId="0" borderId="0" xfId="1" applyNumberFormat="1" applyFont="1"/>
    <xf numFmtId="0" fontId="1" fillId="0" borderId="0" xfId="0" applyFont="1" applyBorder="1"/>
    <xf numFmtId="170" fontId="3" fillId="0" borderId="0" xfId="1" applyNumberFormat="1" applyFont="1"/>
    <xf numFmtId="166" fontId="8" fillId="0" borderId="0" xfId="2" applyNumberFormat="1" applyFont="1" applyBorder="1"/>
    <xf numFmtId="164" fontId="17" fillId="0" borderId="0" xfId="1" applyNumberFormat="1" applyFont="1"/>
    <xf numFmtId="170" fontId="9" fillId="0" borderId="0" xfId="1" applyNumberFormat="1" applyFont="1"/>
    <xf numFmtId="164" fontId="18" fillId="0" borderId="0" xfId="1" applyNumberFormat="1" applyFont="1" applyBorder="1" applyAlignment="1">
      <alignment horizontal="center"/>
    </xf>
    <xf numFmtId="170" fontId="3" fillId="0" borderId="0" xfId="1" applyNumberFormat="1" applyFont="1" applyBorder="1" applyAlignment="1">
      <alignment horizontal="center"/>
    </xf>
    <xf numFmtId="170" fontId="8" fillId="0" borderId="1" xfId="1" applyNumberFormat="1" applyFont="1" applyBorder="1"/>
    <xf numFmtId="170" fontId="9" fillId="0" borderId="1" xfId="1" applyNumberFormat="1" applyFont="1" applyBorder="1"/>
    <xf numFmtId="170" fontId="3" fillId="0" borderId="1" xfId="1" applyNumberFormat="1" applyFont="1" applyBorder="1" applyAlignment="1">
      <alignment horizontal="center"/>
    </xf>
    <xf numFmtId="170" fontId="8" fillId="0" borderId="0" xfId="1" applyNumberFormat="1" applyFont="1" applyFill="1" applyBorder="1"/>
    <xf numFmtId="164" fontId="16" fillId="0" borderId="0" xfId="1" applyNumberFormat="1" applyFont="1"/>
    <xf numFmtId="166" fontId="8" fillId="0" borderId="0" xfId="2" applyNumberFormat="1" applyFont="1" applyFill="1" applyBorder="1" applyAlignment="1">
      <alignment horizontal="center"/>
    </xf>
    <xf numFmtId="164" fontId="19" fillId="0" borderId="0" xfId="1" applyNumberFormat="1" applyFont="1"/>
    <xf numFmtId="164" fontId="19" fillId="0" borderId="5" xfId="1" applyNumberFormat="1" applyFont="1" applyBorder="1"/>
    <xf numFmtId="164" fontId="3" fillId="0" borderId="5" xfId="1" applyNumberFormat="1" applyFont="1" applyBorder="1"/>
    <xf numFmtId="164" fontId="3" fillId="0" borderId="5" xfId="1" applyNumberFormat="1" applyFont="1" applyBorder="1" applyAlignment="1">
      <alignment horizontal="center"/>
    </xf>
  </cellXfs>
  <cellStyles count="8">
    <cellStyle name="Hyperlink 2" xfId="5" xr:uid="{00000000-0005-0000-0000-000002000000}"/>
    <cellStyle name="Hyperlink 2 2" xfId="7" xr:uid="{A98179CE-AEBF-440D-8D58-6FE44A952D4A}"/>
    <cellStyle name="Hyperlink 3" xfId="3" xr:uid="{00000000-0005-0000-0000-000003000000}"/>
    <cellStyle name="Millares" xfId="1" builtinId="3"/>
    <cellStyle name="Normal" xfId="0" builtinId="0"/>
    <cellStyle name="Normal 2" xfId="4" xr:uid="{00000000-0005-0000-0000-000005000000}"/>
    <cellStyle name="Normal 2 2 2" xfId="6" xr:uid="{A07CE46D-D787-4753-B649-FBF099607CF1}"/>
    <cellStyle name="Porcentaje" xfId="2" builtinId="5"/>
  </cellStyles>
  <dxfs count="1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BEE395"/>
      <color rgb="FF8BCD43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CFI">
      <a:dk1>
        <a:sysClr val="windowText" lastClr="000000"/>
      </a:dk1>
      <a:lt1>
        <a:sysClr val="window" lastClr="FFFFFF"/>
      </a:lt1>
      <a:dk2>
        <a:srgbClr val="FA621C"/>
      </a:dk2>
      <a:lt2>
        <a:srgbClr val="132E57"/>
      </a:lt2>
      <a:accent1>
        <a:srgbClr val="E6E7E8"/>
      </a:accent1>
      <a:accent2>
        <a:srgbClr val="F57A16"/>
      </a:accent2>
      <a:accent3>
        <a:srgbClr val="1E8496"/>
      </a:accent3>
      <a:accent4>
        <a:srgbClr val="E6E7E8"/>
      </a:accent4>
      <a:accent5>
        <a:srgbClr val="ED942D"/>
      </a:accent5>
      <a:accent6>
        <a:srgbClr val="1E2A39"/>
      </a:accent6>
      <a:hlink>
        <a:srgbClr val="E6E7E8"/>
      </a:hlink>
      <a:folHlink>
        <a:srgbClr val="676767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0526E-3EBE-4D14-8A01-54B51DA17ACD}">
  <dimension ref="A1:U161"/>
  <sheetViews>
    <sheetView showGridLines="0" zoomScale="89" zoomScaleNormal="89" workbookViewId="0">
      <pane ySplit="5" topLeftCell="A30" activePane="bottomLeft" state="frozen"/>
      <selection pane="bottomLeft"/>
    </sheetView>
  </sheetViews>
  <sheetFormatPr baseColWidth="10" defaultColWidth="9.08984375" defaultRowHeight="15.5" x14ac:dyDescent="0.35"/>
  <cols>
    <col min="1" max="1" width="1.90625" style="1" customWidth="1"/>
    <col min="2" max="2" width="16.81640625" style="1" customWidth="1"/>
    <col min="3" max="3" width="15.54296875" style="1" customWidth="1"/>
    <col min="4" max="4" width="15.54296875" style="2" customWidth="1"/>
    <col min="5" max="9" width="11.54296875" style="1" customWidth="1"/>
    <col min="10" max="14" width="12.54296875" style="1" customWidth="1"/>
    <col min="15" max="16384" width="9.08984375" style="1"/>
  </cols>
  <sheetData>
    <row r="1" spans="1:21" ht="19.5" customHeight="1" thickBot="1" x14ac:dyDescent="0.55000000000000004">
      <c r="A1" s="90" t="s">
        <v>109</v>
      </c>
      <c r="B1" s="91"/>
      <c r="C1" s="91"/>
      <c r="D1" s="92"/>
      <c r="E1" s="91"/>
      <c r="F1" s="91"/>
      <c r="G1" s="91"/>
      <c r="H1" s="91"/>
      <c r="I1" s="91"/>
      <c r="J1" s="91"/>
      <c r="K1" s="91"/>
      <c r="L1" s="91"/>
      <c r="M1" s="91"/>
      <c r="N1" s="91"/>
    </row>
    <row r="2" spans="1:21" ht="19.5" customHeight="1" x14ac:dyDescent="0.5">
      <c r="A2" s="89"/>
    </row>
    <row r="3" spans="1:21" ht="18.5" x14ac:dyDescent="0.45">
      <c r="A3" s="20"/>
      <c r="B3" s="58"/>
      <c r="C3" s="20"/>
      <c r="D3" s="59"/>
      <c r="E3" s="65" t="s">
        <v>35</v>
      </c>
      <c r="F3" s="66"/>
      <c r="G3" s="66"/>
      <c r="H3" s="66"/>
      <c r="I3" s="66"/>
      <c r="J3" s="67" t="s">
        <v>36</v>
      </c>
      <c r="K3" s="68"/>
      <c r="L3" s="63"/>
      <c r="M3" s="63"/>
      <c r="N3" s="63"/>
    </row>
    <row r="4" spans="1:21" ht="21" customHeight="1" x14ac:dyDescent="0.5">
      <c r="A4" s="20"/>
      <c r="B4" s="60" t="s">
        <v>29</v>
      </c>
      <c r="C4" s="61"/>
      <c r="D4" s="62"/>
      <c r="E4" s="57">
        <v>2016</v>
      </c>
      <c r="F4" s="57">
        <f>+E4+1</f>
        <v>2017</v>
      </c>
      <c r="G4" s="57">
        <f t="shared" ref="G4:N4" si="0">+F4+1</f>
        <v>2018</v>
      </c>
      <c r="H4" s="57">
        <f t="shared" si="0"/>
        <v>2019</v>
      </c>
      <c r="I4" s="57">
        <f t="shared" si="0"/>
        <v>2020</v>
      </c>
      <c r="J4" s="64">
        <f t="shared" si="0"/>
        <v>2021</v>
      </c>
      <c r="K4" s="64">
        <f t="shared" si="0"/>
        <v>2022</v>
      </c>
      <c r="L4" s="64">
        <f t="shared" si="0"/>
        <v>2023</v>
      </c>
      <c r="M4" s="64">
        <f t="shared" si="0"/>
        <v>2024</v>
      </c>
      <c r="N4" s="64">
        <f t="shared" si="0"/>
        <v>2025</v>
      </c>
    </row>
    <row r="5" spans="1:21" ht="6.25" customHeight="1" x14ac:dyDescent="0.35">
      <c r="E5" s="3"/>
      <c r="F5" s="3"/>
      <c r="G5" s="3"/>
      <c r="H5" s="3"/>
      <c r="I5" s="3"/>
      <c r="J5" s="3"/>
      <c r="K5" s="3"/>
      <c r="L5" s="3"/>
      <c r="M5" s="3"/>
      <c r="N5" s="3"/>
    </row>
    <row r="6" spans="1:21" x14ac:dyDescent="0.35">
      <c r="O6" s="4"/>
      <c r="P6" s="4"/>
      <c r="Q6" s="4"/>
      <c r="R6" s="4"/>
      <c r="S6" s="4"/>
      <c r="T6" s="4"/>
      <c r="U6" s="4"/>
    </row>
    <row r="7" spans="1:21" ht="18.5" x14ac:dyDescent="0.35">
      <c r="B7" s="69" t="s">
        <v>32</v>
      </c>
      <c r="C7" s="69"/>
      <c r="D7" s="69"/>
      <c r="E7" s="69"/>
      <c r="F7" s="69"/>
      <c r="G7" s="69"/>
      <c r="H7" s="69"/>
      <c r="I7" s="69"/>
      <c r="J7" s="69"/>
      <c r="K7" s="69"/>
      <c r="L7" s="69"/>
      <c r="M7" s="69"/>
      <c r="N7" s="69"/>
      <c r="O7" s="4"/>
      <c r="P7" s="4"/>
      <c r="Q7" s="4"/>
      <c r="R7" s="4"/>
      <c r="S7" s="4"/>
      <c r="T7" s="4"/>
      <c r="U7" s="4"/>
    </row>
    <row r="8" spans="1:21" s="5" customFormat="1" x14ac:dyDescent="0.35">
      <c r="B8" s="6" t="s">
        <v>33</v>
      </c>
      <c r="D8" s="7"/>
      <c r="O8" s="4"/>
      <c r="P8" s="4"/>
      <c r="Q8" s="4"/>
      <c r="R8" s="4"/>
      <c r="S8" s="4"/>
      <c r="T8" s="4"/>
      <c r="U8" s="4"/>
    </row>
    <row r="9" spans="1:21" x14ac:dyDescent="0.35">
      <c r="B9" s="1" t="s">
        <v>47</v>
      </c>
      <c r="C9" s="6"/>
      <c r="D9" s="8"/>
      <c r="E9" s="9"/>
      <c r="F9" s="10">
        <f>F32/E32-1</f>
        <v>0.27460007031730682</v>
      </c>
      <c r="G9" s="10">
        <f>G32/F32-1</f>
        <v>0.11212923135273978</v>
      </c>
      <c r="H9" s="10">
        <f>H32/G32-1</f>
        <v>5.4248664904624988E-2</v>
      </c>
      <c r="I9" s="10">
        <f>I32/H32-1</f>
        <v>5.1464533584284267E-2</v>
      </c>
      <c r="J9" s="11"/>
      <c r="K9" s="11"/>
      <c r="L9" s="11"/>
      <c r="M9" s="11"/>
      <c r="N9" s="11"/>
      <c r="O9" s="4"/>
      <c r="P9" s="4"/>
      <c r="Q9" s="4"/>
      <c r="R9" s="4"/>
      <c r="S9" s="4"/>
      <c r="T9" s="4"/>
      <c r="U9" s="4"/>
    </row>
    <row r="10" spans="1:21" x14ac:dyDescent="0.35">
      <c r="B10" s="12" t="s">
        <v>30</v>
      </c>
      <c r="C10" s="12"/>
      <c r="D10" s="13"/>
      <c r="E10" s="14">
        <f>E33/E32</f>
        <v>0.42879273973806803</v>
      </c>
      <c r="F10" s="14">
        <f>F33/F32</f>
        <v>0.41389892163539038</v>
      </c>
      <c r="G10" s="14">
        <f>G33/G32</f>
        <v>0.40324143329948764</v>
      </c>
      <c r="H10" s="14">
        <f>H33/H32</f>
        <v>0.40322462063286674</v>
      </c>
      <c r="I10" s="14">
        <f>I33/I32</f>
        <v>0.40002517200872628</v>
      </c>
      <c r="J10" s="15"/>
      <c r="K10" s="15"/>
      <c r="L10" s="15"/>
      <c r="M10" s="15"/>
      <c r="N10" s="15"/>
      <c r="O10" s="4"/>
      <c r="P10" s="4"/>
      <c r="Q10" s="4"/>
      <c r="R10" s="4"/>
      <c r="S10" s="4"/>
      <c r="T10" s="4"/>
      <c r="U10" s="4"/>
    </row>
    <row r="11" spans="1:21" x14ac:dyDescent="0.35">
      <c r="B11" s="1" t="s">
        <v>46</v>
      </c>
      <c r="C11" s="12"/>
      <c r="D11" s="13"/>
      <c r="E11" s="33">
        <v>27227</v>
      </c>
      <c r="F11" s="33">
        <v>22722</v>
      </c>
      <c r="G11" s="33">
        <v>24011</v>
      </c>
      <c r="H11" s="33">
        <v>24442</v>
      </c>
      <c r="I11" s="33">
        <v>25452</v>
      </c>
      <c r="J11" s="16"/>
      <c r="K11" s="16"/>
      <c r="L11" s="16"/>
      <c r="M11" s="16"/>
      <c r="N11" s="16"/>
      <c r="O11" s="4"/>
      <c r="P11" s="4"/>
      <c r="Q11" s="4"/>
      <c r="R11" s="4"/>
      <c r="S11" s="4"/>
      <c r="T11" s="4"/>
      <c r="U11" s="4"/>
    </row>
    <row r="12" spans="1:21" x14ac:dyDescent="0.35">
      <c r="B12" s="1" t="s">
        <v>45</v>
      </c>
      <c r="C12" s="12"/>
      <c r="D12" s="13"/>
      <c r="E12" s="33">
        <v>10999</v>
      </c>
      <c r="F12" s="33">
        <v>11129</v>
      </c>
      <c r="G12" s="33">
        <v>11488</v>
      </c>
      <c r="H12" s="33">
        <v>11929</v>
      </c>
      <c r="I12" s="33">
        <v>12112</v>
      </c>
      <c r="J12" s="16"/>
      <c r="K12" s="16"/>
      <c r="L12" s="16"/>
      <c r="M12" s="16"/>
      <c r="N12" s="16"/>
      <c r="O12" s="4"/>
      <c r="P12" s="4"/>
      <c r="Q12" s="4"/>
      <c r="R12" s="4"/>
      <c r="S12" s="4"/>
      <c r="T12" s="4"/>
      <c r="U12" s="4"/>
    </row>
    <row r="13" spans="1:21" x14ac:dyDescent="0.35">
      <c r="B13" s="1" t="s">
        <v>97</v>
      </c>
      <c r="D13" s="1"/>
      <c r="E13" s="86">
        <f t="shared" ref="E13:I13" si="1">E122</f>
        <v>10</v>
      </c>
      <c r="F13" s="86">
        <f t="shared" si="1"/>
        <v>10</v>
      </c>
      <c r="G13" s="86">
        <f t="shared" si="1"/>
        <v>10</v>
      </c>
      <c r="H13" s="86">
        <f t="shared" si="1"/>
        <v>10</v>
      </c>
      <c r="I13" s="86">
        <f t="shared" si="1"/>
        <v>10</v>
      </c>
      <c r="J13" s="86"/>
      <c r="K13" s="86"/>
      <c r="L13" s="86"/>
      <c r="M13" s="86"/>
      <c r="N13" s="86"/>
      <c r="O13" s="4"/>
      <c r="P13" s="4"/>
      <c r="Q13" s="4"/>
      <c r="R13" s="4"/>
      <c r="S13" s="4"/>
      <c r="T13" s="4"/>
      <c r="U13" s="4"/>
    </row>
    <row r="14" spans="1:21" x14ac:dyDescent="0.35">
      <c r="B14" s="1" t="s">
        <v>98</v>
      </c>
      <c r="C14" s="12"/>
      <c r="D14" s="13"/>
      <c r="E14" s="86">
        <f>E127</f>
        <v>0</v>
      </c>
      <c r="F14" s="86">
        <f>F127</f>
        <v>0</v>
      </c>
      <c r="G14" s="86">
        <f>G127</f>
        <v>0</v>
      </c>
      <c r="H14" s="86">
        <f>H127</f>
        <v>0</v>
      </c>
      <c r="I14" s="86">
        <f>I127</f>
        <v>0</v>
      </c>
      <c r="J14" s="86"/>
      <c r="K14" s="86"/>
      <c r="L14" s="86"/>
      <c r="M14" s="86"/>
      <c r="N14" s="86"/>
      <c r="O14" s="4"/>
      <c r="P14" s="4"/>
      <c r="Q14" s="4"/>
      <c r="R14" s="4"/>
      <c r="S14" s="4"/>
      <c r="T14" s="4"/>
      <c r="U14" s="4"/>
    </row>
    <row r="15" spans="1:21" x14ac:dyDescent="0.35">
      <c r="B15" s="12" t="s">
        <v>56</v>
      </c>
      <c r="C15" s="12"/>
      <c r="D15" s="13"/>
      <c r="E15" s="88" t="s">
        <v>104</v>
      </c>
      <c r="F15" s="14">
        <f>F142/F138</f>
        <v>0.08</v>
      </c>
      <c r="G15" s="14">
        <f>G142/G138</f>
        <v>0.08</v>
      </c>
      <c r="H15" s="14">
        <f>H142/H138</f>
        <v>0.08</v>
      </c>
      <c r="I15" s="14">
        <f>I142/I138</f>
        <v>0.08</v>
      </c>
      <c r="J15" s="15"/>
      <c r="K15" s="15"/>
      <c r="L15" s="15"/>
      <c r="M15" s="15"/>
      <c r="N15" s="15"/>
      <c r="O15" s="4"/>
      <c r="P15" s="4"/>
      <c r="Q15" s="4"/>
      <c r="R15" s="4"/>
      <c r="S15" s="4"/>
      <c r="T15" s="4"/>
      <c r="U15" s="4"/>
    </row>
    <row r="16" spans="1:21" x14ac:dyDescent="0.35">
      <c r="B16" s="12" t="s">
        <v>31</v>
      </c>
      <c r="C16" s="17"/>
      <c r="D16" s="18"/>
      <c r="E16" s="15">
        <v>0.3</v>
      </c>
      <c r="F16" s="15">
        <v>0.3</v>
      </c>
      <c r="G16" s="15">
        <v>0.3</v>
      </c>
      <c r="H16" s="15">
        <v>0.3</v>
      </c>
      <c r="I16" s="15">
        <v>0.3</v>
      </c>
      <c r="J16" s="15"/>
      <c r="K16" s="15"/>
      <c r="L16" s="15"/>
      <c r="M16" s="15"/>
      <c r="N16" s="15"/>
      <c r="O16" s="4"/>
      <c r="P16" s="4"/>
      <c r="Q16" s="4"/>
      <c r="R16" s="4"/>
      <c r="S16" s="4"/>
      <c r="T16" s="4"/>
      <c r="U16" s="4"/>
    </row>
    <row r="17" spans="2:21" x14ac:dyDescent="0.35">
      <c r="B17" s="6" t="s">
        <v>3</v>
      </c>
      <c r="C17" s="5"/>
      <c r="D17" s="7"/>
      <c r="E17" s="5"/>
      <c r="F17" s="5"/>
      <c r="G17" s="5"/>
      <c r="H17" s="5"/>
      <c r="I17" s="5"/>
      <c r="J17" s="5"/>
      <c r="K17" s="5"/>
      <c r="L17" s="5"/>
      <c r="M17" s="5"/>
      <c r="N17" s="5"/>
      <c r="O17" s="4"/>
      <c r="P17" s="4"/>
      <c r="Q17" s="4"/>
      <c r="R17" s="4"/>
      <c r="S17" s="4"/>
      <c r="T17" s="4"/>
      <c r="U17" s="4"/>
    </row>
    <row r="18" spans="2:21" x14ac:dyDescent="0.35">
      <c r="B18" s="1" t="s">
        <v>103</v>
      </c>
      <c r="E18" s="24">
        <v>50000</v>
      </c>
      <c r="F18" s="24">
        <v>0</v>
      </c>
      <c r="G18" s="24">
        <v>0</v>
      </c>
      <c r="H18" s="24">
        <v>0</v>
      </c>
      <c r="I18" s="24">
        <v>0</v>
      </c>
      <c r="J18" s="21"/>
      <c r="K18" s="21"/>
      <c r="L18" s="21"/>
      <c r="M18" s="21"/>
      <c r="N18" s="21"/>
      <c r="O18" s="4"/>
      <c r="P18" s="4"/>
      <c r="Q18" s="4"/>
      <c r="R18" s="4"/>
      <c r="S18" s="4"/>
      <c r="T18" s="4"/>
      <c r="U18" s="4"/>
    </row>
    <row r="19" spans="2:21" x14ac:dyDescent="0.35">
      <c r="B19" s="1" t="s">
        <v>67</v>
      </c>
      <c r="E19" s="24">
        <v>50000</v>
      </c>
      <c r="F19" s="24">
        <v>0</v>
      </c>
      <c r="G19" s="24">
        <v>0</v>
      </c>
      <c r="H19" s="24">
        <v>0</v>
      </c>
      <c r="I19" s="24">
        <v>0</v>
      </c>
      <c r="J19" s="21"/>
      <c r="K19" s="21"/>
      <c r="L19" s="21"/>
      <c r="M19" s="21"/>
      <c r="N19" s="21"/>
      <c r="O19" s="4"/>
      <c r="P19" s="4"/>
      <c r="Q19" s="4"/>
      <c r="R19" s="4"/>
      <c r="S19" s="4"/>
      <c r="T19" s="4"/>
      <c r="U19" s="4"/>
    </row>
    <row r="20" spans="2:21" x14ac:dyDescent="0.35">
      <c r="B20" s="1" t="s">
        <v>68</v>
      </c>
      <c r="E20" s="21">
        <v>0</v>
      </c>
      <c r="F20" s="21">
        <v>0</v>
      </c>
      <c r="G20" s="21">
        <v>-10000</v>
      </c>
      <c r="H20" s="21">
        <v>0</v>
      </c>
      <c r="I20" s="21">
        <v>-10000</v>
      </c>
      <c r="J20" s="21"/>
      <c r="K20" s="21"/>
      <c r="L20" s="21"/>
      <c r="M20" s="21"/>
      <c r="N20" s="21"/>
      <c r="O20" s="4"/>
      <c r="P20" s="4"/>
      <c r="Q20" s="4"/>
      <c r="R20" s="4"/>
      <c r="S20" s="4"/>
      <c r="T20" s="4"/>
      <c r="U20" s="4"/>
    </row>
    <row r="21" spans="2:21" x14ac:dyDescent="0.35">
      <c r="B21" s="1" t="s">
        <v>48</v>
      </c>
      <c r="E21" s="24">
        <v>20000</v>
      </c>
      <c r="F21" s="20">
        <v>0</v>
      </c>
      <c r="G21" s="20">
        <v>0</v>
      </c>
      <c r="H21" s="20">
        <v>0</v>
      </c>
      <c r="I21" s="20">
        <v>0</v>
      </c>
      <c r="J21" s="21"/>
      <c r="K21" s="21"/>
      <c r="L21" s="21"/>
      <c r="M21" s="21"/>
      <c r="N21" s="21"/>
      <c r="O21" s="4"/>
      <c r="P21" s="4"/>
      <c r="Q21" s="4"/>
      <c r="R21" s="4"/>
      <c r="S21" s="4"/>
      <c r="T21" s="4"/>
      <c r="U21" s="4"/>
    </row>
    <row r="22" spans="2:21" x14ac:dyDescent="0.35">
      <c r="B22" s="1" t="s">
        <v>72</v>
      </c>
      <c r="E22" s="20">
        <v>0</v>
      </c>
      <c r="F22" s="20">
        <v>0</v>
      </c>
      <c r="G22" s="20">
        <v>0</v>
      </c>
      <c r="H22" s="20">
        <v>0</v>
      </c>
      <c r="I22" s="20">
        <v>0</v>
      </c>
      <c r="J22" s="21"/>
      <c r="K22" s="21"/>
      <c r="L22" s="21"/>
      <c r="M22" s="21"/>
      <c r="N22" s="21"/>
      <c r="O22" s="4"/>
      <c r="P22" s="4"/>
      <c r="Q22" s="4"/>
      <c r="R22" s="4"/>
      <c r="S22" s="4"/>
      <c r="T22" s="4"/>
      <c r="U22" s="4"/>
    </row>
    <row r="23" spans="2:21" x14ac:dyDescent="0.35">
      <c r="B23" s="1" t="s">
        <v>70</v>
      </c>
      <c r="E23" s="20">
        <v>0</v>
      </c>
      <c r="F23" s="20">
        <v>0</v>
      </c>
      <c r="G23" s="20">
        <v>0</v>
      </c>
      <c r="H23" s="20">
        <v>0</v>
      </c>
      <c r="I23" s="20">
        <v>0</v>
      </c>
      <c r="J23" s="21"/>
      <c r="K23" s="21"/>
      <c r="L23" s="21"/>
      <c r="M23" s="21"/>
      <c r="N23" s="21"/>
      <c r="O23" s="4"/>
      <c r="P23" s="4"/>
      <c r="Q23" s="4"/>
      <c r="R23" s="4"/>
      <c r="S23" s="4"/>
      <c r="T23" s="4"/>
      <c r="U23" s="4"/>
    </row>
    <row r="24" spans="2:21" x14ac:dyDescent="0.35">
      <c r="B24" s="1" t="s">
        <v>60</v>
      </c>
      <c r="E24" s="14">
        <v>0</v>
      </c>
      <c r="F24" s="14">
        <v>0</v>
      </c>
      <c r="G24" s="14">
        <v>0</v>
      </c>
      <c r="H24" s="14">
        <v>0</v>
      </c>
      <c r="I24" s="14">
        <v>0</v>
      </c>
      <c r="J24" s="15"/>
      <c r="K24" s="15"/>
      <c r="L24" s="15"/>
      <c r="M24" s="15"/>
      <c r="N24" s="15"/>
      <c r="O24" s="4"/>
      <c r="P24" s="4"/>
      <c r="Q24" s="4"/>
      <c r="R24" s="4"/>
      <c r="S24" s="4"/>
      <c r="T24" s="4"/>
      <c r="U24" s="4"/>
    </row>
    <row r="25" spans="2:21" x14ac:dyDescent="0.35">
      <c r="B25" s="6" t="s">
        <v>34</v>
      </c>
      <c r="C25" s="5"/>
      <c r="D25" s="7"/>
      <c r="E25" s="5"/>
      <c r="F25" s="5"/>
      <c r="G25" s="5"/>
      <c r="H25" s="5"/>
      <c r="I25" s="5"/>
      <c r="J25" s="5"/>
      <c r="K25" s="5"/>
      <c r="L25" s="5"/>
      <c r="M25" s="5"/>
      <c r="N25" s="5"/>
      <c r="O25" s="4"/>
      <c r="P25" s="4"/>
      <c r="Q25" s="4"/>
      <c r="R25" s="4"/>
      <c r="S25" s="4"/>
      <c r="T25" s="4"/>
      <c r="U25" s="4"/>
    </row>
    <row r="26" spans="2:21" x14ac:dyDescent="0.35">
      <c r="B26" s="1" t="s">
        <v>53</v>
      </c>
      <c r="D26" s="19"/>
      <c r="E26" s="20">
        <f t="shared" ref="E26:I27" si="2">E51/(E32/365)</f>
        <v>28.90211611145293</v>
      </c>
      <c r="F26" s="20">
        <f t="shared" si="2"/>
        <v>30.289503400598232</v>
      </c>
      <c r="G26" s="20">
        <f t="shared" si="2"/>
        <v>30.551283939325824</v>
      </c>
      <c r="H26" s="20">
        <f t="shared" si="2"/>
        <v>30.642975826373366</v>
      </c>
      <c r="I26" s="20">
        <f t="shared" si="2"/>
        <v>30.419218828662526</v>
      </c>
      <c r="J26" s="21"/>
      <c r="K26" s="21"/>
      <c r="L26" s="21"/>
      <c r="M26" s="21"/>
      <c r="N26" s="21"/>
      <c r="O26" s="4"/>
      <c r="P26" s="4"/>
      <c r="Q26" s="4"/>
      <c r="R26" s="4"/>
      <c r="S26" s="4"/>
      <c r="T26" s="4"/>
      <c r="U26" s="4"/>
    </row>
    <row r="27" spans="2:21" x14ac:dyDescent="0.35">
      <c r="B27" s="1" t="s">
        <v>54</v>
      </c>
      <c r="D27" s="19"/>
      <c r="E27" s="20">
        <f t="shared" si="2"/>
        <v>72.061009045020114</v>
      </c>
      <c r="F27" s="20">
        <f t="shared" si="2"/>
        <v>71.538966177940679</v>
      </c>
      <c r="G27" s="20">
        <f t="shared" si="2"/>
        <v>70.84613166746756</v>
      </c>
      <c r="H27" s="20">
        <f t="shared" si="2"/>
        <v>69.872094083325734</v>
      </c>
      <c r="I27" s="20">
        <f t="shared" si="2"/>
        <v>70.186418458311479</v>
      </c>
      <c r="J27" s="21"/>
      <c r="K27" s="21"/>
      <c r="L27" s="21"/>
      <c r="M27" s="21"/>
      <c r="N27" s="21"/>
      <c r="O27" s="4"/>
      <c r="P27" s="4"/>
      <c r="Q27" s="4"/>
      <c r="R27" s="4"/>
      <c r="S27" s="4"/>
      <c r="T27" s="4"/>
      <c r="U27" s="4"/>
    </row>
    <row r="28" spans="2:21" x14ac:dyDescent="0.35">
      <c r="B28" s="1" t="s">
        <v>55</v>
      </c>
      <c r="D28" s="19"/>
      <c r="E28" s="20">
        <f>E57/((E33+E36+E37)/365)</f>
        <v>22.560612532846619</v>
      </c>
      <c r="F28" s="20">
        <f>F57/((F33+F36+F37)/365)</f>
        <v>26.26027581320923</v>
      </c>
      <c r="G28" s="20">
        <f>G57/((G33+G36+G37)/365)</f>
        <v>26.839952470179608</v>
      </c>
      <c r="H28" s="20">
        <f>H57/((H33+H36+H37)/365)</f>
        <v>28.918775214874586</v>
      </c>
      <c r="I28" s="20">
        <f>I57/((I33+I36+I37)/365)</f>
        <v>30.074545761495767</v>
      </c>
      <c r="J28" s="21"/>
      <c r="K28" s="21"/>
      <c r="L28" s="21"/>
      <c r="M28" s="21"/>
      <c r="N28" s="21"/>
      <c r="O28" s="4"/>
      <c r="P28" s="4"/>
      <c r="Q28" s="4"/>
      <c r="R28" s="4"/>
      <c r="S28" s="4"/>
      <c r="T28" s="4"/>
      <c r="U28" s="4"/>
    </row>
    <row r="29" spans="2:21" x14ac:dyDescent="0.35">
      <c r="B29" s="1" t="s">
        <v>52</v>
      </c>
      <c r="E29" s="21">
        <v>15000</v>
      </c>
      <c r="F29" s="21">
        <v>15000</v>
      </c>
      <c r="G29" s="21">
        <v>15000</v>
      </c>
      <c r="H29" s="21">
        <v>15000</v>
      </c>
      <c r="I29" s="21">
        <v>15000</v>
      </c>
      <c r="J29" s="21"/>
      <c r="K29" s="21"/>
      <c r="L29" s="21"/>
      <c r="M29" s="21"/>
      <c r="N29" s="21"/>
      <c r="O29" s="4"/>
      <c r="P29" s="4"/>
      <c r="Q29" s="4"/>
      <c r="R29" s="4"/>
      <c r="S29" s="4"/>
      <c r="T29" s="4"/>
      <c r="U29" s="4"/>
    </row>
    <row r="30" spans="2:21" x14ac:dyDescent="0.35">
      <c r="E30" s="20"/>
      <c r="F30" s="20"/>
      <c r="G30" s="20"/>
      <c r="H30" s="20"/>
      <c r="I30" s="20"/>
      <c r="J30" s="21"/>
      <c r="K30" s="21"/>
      <c r="L30" s="21"/>
      <c r="M30" s="21"/>
      <c r="N30" s="21"/>
      <c r="O30" s="4"/>
      <c r="P30" s="4"/>
      <c r="Q30" s="4"/>
      <c r="R30" s="4"/>
      <c r="S30" s="4"/>
      <c r="T30" s="4"/>
      <c r="U30" s="4"/>
    </row>
    <row r="31" spans="2:21" ht="18.5" x14ac:dyDescent="0.35">
      <c r="B31" s="69" t="s">
        <v>0</v>
      </c>
      <c r="C31" s="69"/>
      <c r="D31" s="69"/>
      <c r="E31" s="69"/>
      <c r="F31" s="69"/>
      <c r="G31" s="69"/>
      <c r="H31" s="69"/>
      <c r="I31" s="69"/>
      <c r="J31" s="69"/>
      <c r="K31" s="69"/>
      <c r="L31" s="69"/>
      <c r="M31" s="69"/>
      <c r="N31" s="69"/>
      <c r="O31" s="4"/>
      <c r="P31" s="4"/>
      <c r="Q31" s="4"/>
      <c r="R31" s="4"/>
      <c r="S31" s="4"/>
      <c r="T31" s="4"/>
      <c r="U31" s="4"/>
    </row>
    <row r="32" spans="2:21" x14ac:dyDescent="0.35">
      <c r="B32" s="6" t="s">
        <v>110</v>
      </c>
      <c r="C32" s="6"/>
      <c r="D32" s="8"/>
      <c r="E32" s="22">
        <v>91016</v>
      </c>
      <c r="F32" s="22">
        <v>116009</v>
      </c>
      <c r="G32" s="22">
        <v>129017</v>
      </c>
      <c r="H32" s="22">
        <v>136016</v>
      </c>
      <c r="I32" s="22">
        <v>143016</v>
      </c>
      <c r="J32" s="23"/>
      <c r="K32" s="23"/>
      <c r="L32" s="23"/>
      <c r="M32" s="23"/>
      <c r="N32" s="23"/>
      <c r="O32" s="4"/>
      <c r="P32" s="4"/>
      <c r="Q32" s="4"/>
      <c r="R32" s="4"/>
      <c r="S32" s="4"/>
      <c r="T32" s="4"/>
      <c r="U32" s="4"/>
    </row>
    <row r="33" spans="2:21" x14ac:dyDescent="0.35">
      <c r="B33" s="12" t="s">
        <v>28</v>
      </c>
      <c r="C33" s="12"/>
      <c r="D33" s="13"/>
      <c r="E33" s="24">
        <v>39027</v>
      </c>
      <c r="F33" s="24">
        <v>48016</v>
      </c>
      <c r="G33" s="24">
        <v>52025</v>
      </c>
      <c r="H33" s="24">
        <v>54845</v>
      </c>
      <c r="I33" s="24">
        <v>57210</v>
      </c>
      <c r="J33" s="25"/>
      <c r="K33" s="25"/>
      <c r="L33" s="25"/>
      <c r="M33" s="25"/>
      <c r="N33" s="25"/>
      <c r="O33" s="4"/>
      <c r="P33" s="4"/>
      <c r="Q33" s="4"/>
      <c r="R33" s="4"/>
      <c r="S33" s="4"/>
      <c r="T33" s="4"/>
      <c r="U33" s="4"/>
    </row>
    <row r="34" spans="2:21" x14ac:dyDescent="0.35">
      <c r="B34" s="26" t="s">
        <v>1</v>
      </c>
      <c r="C34" s="26"/>
      <c r="D34" s="27"/>
      <c r="E34" s="28">
        <f>E32-E33</f>
        <v>51989</v>
      </c>
      <c r="F34" s="28">
        <f t="shared" ref="F34:H34" si="3">F32-F33</f>
        <v>67993</v>
      </c>
      <c r="G34" s="28">
        <f t="shared" si="3"/>
        <v>76992</v>
      </c>
      <c r="H34" s="28">
        <f t="shared" si="3"/>
        <v>81171</v>
      </c>
      <c r="I34" s="28">
        <f>I32-I33</f>
        <v>85806</v>
      </c>
      <c r="J34" s="28"/>
      <c r="K34" s="28"/>
      <c r="L34" s="28"/>
      <c r="M34" s="28"/>
      <c r="N34" s="28"/>
      <c r="O34" s="4"/>
      <c r="P34" s="4"/>
      <c r="Q34" s="4"/>
      <c r="R34" s="4"/>
      <c r="S34" s="4"/>
      <c r="T34" s="4"/>
      <c r="U34" s="4"/>
    </row>
    <row r="35" spans="2:21" x14ac:dyDescent="0.35">
      <c r="B35" s="29" t="s">
        <v>37</v>
      </c>
      <c r="C35" s="29"/>
      <c r="D35" s="30"/>
      <c r="E35" s="31"/>
      <c r="F35" s="31"/>
      <c r="G35" s="31"/>
      <c r="H35" s="31"/>
      <c r="I35" s="31"/>
      <c r="J35" s="32"/>
      <c r="K35" s="32"/>
      <c r="L35" s="32"/>
      <c r="M35" s="32"/>
      <c r="N35" s="32"/>
      <c r="O35" s="4"/>
      <c r="P35" s="4"/>
      <c r="Q35" s="4"/>
      <c r="R35" s="4"/>
      <c r="S35" s="4"/>
      <c r="T35" s="4"/>
      <c r="U35" s="4"/>
    </row>
    <row r="36" spans="2:21" x14ac:dyDescent="0.35">
      <c r="B36" s="1" t="s">
        <v>46</v>
      </c>
      <c r="E36" s="54">
        <f t="shared" ref="E36:I37" si="4">E11</f>
        <v>27227</v>
      </c>
      <c r="F36" s="54">
        <f t="shared" si="4"/>
        <v>22722</v>
      </c>
      <c r="G36" s="54">
        <f t="shared" si="4"/>
        <v>24011</v>
      </c>
      <c r="H36" s="54">
        <f t="shared" si="4"/>
        <v>24442</v>
      </c>
      <c r="I36" s="54">
        <f t="shared" si="4"/>
        <v>25452</v>
      </c>
      <c r="J36" s="34"/>
      <c r="K36" s="34"/>
      <c r="L36" s="34"/>
      <c r="M36" s="34"/>
      <c r="N36" s="34"/>
      <c r="O36" s="4"/>
      <c r="P36" s="4"/>
      <c r="Q36" s="4"/>
      <c r="R36" s="4"/>
      <c r="S36" s="4"/>
      <c r="T36" s="4"/>
      <c r="U36" s="4"/>
    </row>
    <row r="37" spans="2:21" x14ac:dyDescent="0.35">
      <c r="B37" s="1" t="s">
        <v>45</v>
      </c>
      <c r="E37" s="54">
        <f t="shared" si="4"/>
        <v>10999</v>
      </c>
      <c r="F37" s="54">
        <f t="shared" si="4"/>
        <v>11129</v>
      </c>
      <c r="G37" s="54">
        <f t="shared" si="4"/>
        <v>11488</v>
      </c>
      <c r="H37" s="54">
        <f t="shared" si="4"/>
        <v>11929</v>
      </c>
      <c r="I37" s="54">
        <f t="shared" si="4"/>
        <v>12112</v>
      </c>
      <c r="J37" s="34"/>
      <c r="K37" s="34"/>
      <c r="L37" s="34"/>
      <c r="M37" s="34"/>
      <c r="N37" s="34"/>
      <c r="O37" s="4"/>
      <c r="P37" s="4"/>
      <c r="Q37" s="4"/>
      <c r="R37" s="4"/>
      <c r="S37" s="4"/>
      <c r="T37" s="4"/>
      <c r="U37" s="4"/>
    </row>
    <row r="38" spans="2:21" x14ac:dyDescent="0.35">
      <c r="B38" s="35" t="s">
        <v>2</v>
      </c>
      <c r="C38" s="35"/>
      <c r="D38" s="36"/>
      <c r="E38" s="37">
        <f t="shared" ref="E38:I38" si="5">E111</f>
        <v>6500</v>
      </c>
      <c r="F38" s="37">
        <f t="shared" si="5"/>
        <v>8000</v>
      </c>
      <c r="G38" s="37">
        <f t="shared" si="5"/>
        <v>9500</v>
      </c>
      <c r="H38" s="37">
        <f t="shared" si="5"/>
        <v>11000</v>
      </c>
      <c r="I38" s="37">
        <f t="shared" si="5"/>
        <v>12500</v>
      </c>
      <c r="J38" s="71"/>
      <c r="K38" s="71"/>
      <c r="L38" s="71"/>
      <c r="M38" s="71"/>
      <c r="N38" s="71"/>
      <c r="O38" s="4"/>
      <c r="P38" s="4"/>
      <c r="Q38" s="4"/>
      <c r="R38" s="4"/>
      <c r="S38" s="4"/>
      <c r="T38" s="4"/>
      <c r="U38" s="4"/>
    </row>
    <row r="39" spans="2:21" x14ac:dyDescent="0.35">
      <c r="B39" s="43" t="s">
        <v>49</v>
      </c>
      <c r="C39" s="72"/>
      <c r="D39" s="73"/>
      <c r="E39" s="45">
        <f>SUM(E36:E38)</f>
        <v>44726</v>
      </c>
      <c r="F39" s="45">
        <f t="shared" ref="F39:I39" si="6">SUM(F36:F38)</f>
        <v>41851</v>
      </c>
      <c r="G39" s="45">
        <f t="shared" si="6"/>
        <v>44999</v>
      </c>
      <c r="H39" s="45">
        <f t="shared" si="6"/>
        <v>47371</v>
      </c>
      <c r="I39" s="45">
        <f t="shared" si="6"/>
        <v>50064</v>
      </c>
      <c r="J39" s="45"/>
      <c r="K39" s="45"/>
      <c r="L39" s="45"/>
      <c r="M39" s="45"/>
      <c r="N39" s="45"/>
      <c r="O39" s="4"/>
      <c r="P39" s="4"/>
      <c r="Q39" s="4"/>
      <c r="R39" s="4"/>
      <c r="S39" s="4"/>
      <c r="T39" s="4"/>
      <c r="U39" s="4"/>
    </row>
    <row r="40" spans="2:21" x14ac:dyDescent="0.35">
      <c r="B40" s="29" t="s">
        <v>50</v>
      </c>
      <c r="E40" s="75">
        <f>E34-E39</f>
        <v>7263</v>
      </c>
      <c r="F40" s="75">
        <f t="shared" ref="F40:I40" si="7">F34-F39</f>
        <v>26142</v>
      </c>
      <c r="G40" s="75">
        <f t="shared" si="7"/>
        <v>31993</v>
      </c>
      <c r="H40" s="75">
        <f t="shared" si="7"/>
        <v>33800</v>
      </c>
      <c r="I40" s="75">
        <f t="shared" si="7"/>
        <v>35742</v>
      </c>
      <c r="J40" s="75"/>
      <c r="K40" s="75"/>
      <c r="L40" s="75"/>
      <c r="M40" s="75"/>
      <c r="N40" s="75"/>
      <c r="O40" s="4"/>
      <c r="P40" s="4"/>
      <c r="Q40" s="4"/>
      <c r="R40" s="4"/>
      <c r="S40" s="4"/>
      <c r="T40" s="4"/>
      <c r="U40" s="4"/>
    </row>
    <row r="41" spans="2:21" ht="10.25" customHeight="1" x14ac:dyDescent="0.35">
      <c r="E41" s="33"/>
      <c r="F41" s="33"/>
      <c r="G41" s="33"/>
      <c r="H41" s="33"/>
      <c r="I41" s="33"/>
      <c r="J41" s="34"/>
      <c r="K41" s="34"/>
      <c r="L41" s="34"/>
      <c r="M41" s="34"/>
      <c r="N41" s="34"/>
      <c r="O41" s="4"/>
      <c r="P41" s="4"/>
      <c r="Q41" s="4"/>
      <c r="R41" s="4"/>
      <c r="S41" s="4"/>
      <c r="T41" s="4"/>
      <c r="U41" s="4"/>
    </row>
    <row r="42" spans="2:21" s="12" customFormat="1" x14ac:dyDescent="0.35">
      <c r="B42" s="12" t="s">
        <v>11</v>
      </c>
      <c r="D42" s="13"/>
      <c r="E42" s="52">
        <f>E142</f>
        <v>4000</v>
      </c>
      <c r="F42" s="52">
        <f>F142</f>
        <v>4000</v>
      </c>
      <c r="G42" s="52">
        <f>G142</f>
        <v>4000</v>
      </c>
      <c r="H42" s="52">
        <f>H142</f>
        <v>3200</v>
      </c>
      <c r="I42" s="52">
        <f>I142</f>
        <v>3200</v>
      </c>
      <c r="J42" s="52"/>
      <c r="K42" s="52"/>
      <c r="L42" s="52"/>
      <c r="M42" s="52"/>
      <c r="N42" s="52"/>
      <c r="O42" s="76"/>
      <c r="P42" s="76"/>
      <c r="Q42" s="76"/>
      <c r="R42" s="76"/>
      <c r="S42" s="76"/>
      <c r="T42" s="76"/>
      <c r="U42" s="76"/>
    </row>
    <row r="43" spans="2:21" x14ac:dyDescent="0.35">
      <c r="B43" s="26" t="s">
        <v>51</v>
      </c>
      <c r="C43" s="26"/>
      <c r="D43" s="27"/>
      <c r="E43" s="28">
        <f t="shared" ref="E43:I43" si="8">E34-(E36+E37+E38+E42)</f>
        <v>3263</v>
      </c>
      <c r="F43" s="28">
        <f t="shared" si="8"/>
        <v>22142</v>
      </c>
      <c r="G43" s="28">
        <f t="shared" si="8"/>
        <v>27993</v>
      </c>
      <c r="H43" s="28">
        <f t="shared" si="8"/>
        <v>30600</v>
      </c>
      <c r="I43" s="28">
        <f t="shared" si="8"/>
        <v>32542</v>
      </c>
      <c r="J43" s="28"/>
      <c r="K43" s="28"/>
      <c r="L43" s="28"/>
      <c r="M43" s="28"/>
      <c r="N43" s="28"/>
      <c r="O43" s="4"/>
      <c r="P43" s="4"/>
      <c r="Q43" s="4"/>
      <c r="R43" s="4"/>
      <c r="S43" s="4"/>
      <c r="T43" s="4"/>
      <c r="U43" s="4"/>
    </row>
    <row r="44" spans="2:21" x14ac:dyDescent="0.35">
      <c r="B44" s="29"/>
      <c r="C44" s="29"/>
      <c r="D44" s="30"/>
      <c r="E44" s="31"/>
      <c r="F44" s="31"/>
      <c r="G44" s="31"/>
      <c r="H44" s="31"/>
      <c r="I44" s="31"/>
      <c r="J44" s="32"/>
      <c r="K44" s="32"/>
      <c r="L44" s="32"/>
      <c r="M44" s="32"/>
      <c r="N44" s="32"/>
      <c r="O44" s="4"/>
      <c r="P44" s="4"/>
      <c r="Q44" s="4"/>
      <c r="R44" s="4"/>
      <c r="S44" s="4"/>
      <c r="T44" s="4"/>
      <c r="U44" s="4"/>
    </row>
    <row r="45" spans="2:21" x14ac:dyDescent="0.35">
      <c r="B45" s="12" t="s">
        <v>38</v>
      </c>
      <c r="C45" s="12"/>
      <c r="D45" s="13"/>
      <c r="E45" s="54">
        <f>E16*E43</f>
        <v>978.9</v>
      </c>
      <c r="F45" s="54">
        <f>F16*F43</f>
        <v>6642.5999999999995</v>
      </c>
      <c r="G45" s="54">
        <f>G16*G43</f>
        <v>8397.9</v>
      </c>
      <c r="H45" s="54">
        <f>H16*H43</f>
        <v>9180</v>
      </c>
      <c r="I45" s="54">
        <f>I16*I43</f>
        <v>9762.6</v>
      </c>
      <c r="J45" s="38"/>
      <c r="K45" s="38"/>
      <c r="L45" s="38"/>
      <c r="M45" s="38"/>
      <c r="N45" s="38"/>
      <c r="O45" s="4"/>
      <c r="P45" s="4"/>
      <c r="Q45" s="4"/>
      <c r="R45" s="4"/>
      <c r="S45" s="4"/>
      <c r="T45" s="4"/>
      <c r="U45" s="4"/>
    </row>
    <row r="46" spans="2:21" ht="16" thickBot="1" x14ac:dyDescent="0.4">
      <c r="B46" s="39" t="s">
        <v>39</v>
      </c>
      <c r="C46" s="39"/>
      <c r="D46" s="40"/>
      <c r="E46" s="41">
        <f>E43-E45</f>
        <v>2284.1</v>
      </c>
      <c r="F46" s="41">
        <f t="shared" ref="F46:I46" si="9">F43-F45</f>
        <v>15499.400000000001</v>
      </c>
      <c r="G46" s="41">
        <f t="shared" si="9"/>
        <v>19595.099999999999</v>
      </c>
      <c r="H46" s="41">
        <f t="shared" si="9"/>
        <v>21420</v>
      </c>
      <c r="I46" s="41">
        <f t="shared" si="9"/>
        <v>22779.4</v>
      </c>
      <c r="J46" s="41"/>
      <c r="K46" s="41"/>
      <c r="L46" s="41"/>
      <c r="M46" s="41"/>
      <c r="N46" s="41"/>
      <c r="O46" s="4"/>
      <c r="P46" s="4"/>
      <c r="Q46" s="4"/>
      <c r="R46" s="4"/>
      <c r="S46" s="4"/>
      <c r="T46" s="4"/>
      <c r="U46" s="4"/>
    </row>
    <row r="47" spans="2:21" ht="16" collapsed="1" thickTop="1" x14ac:dyDescent="0.35">
      <c r="E47" s="33"/>
      <c r="F47" s="33"/>
      <c r="G47" s="33"/>
      <c r="H47" s="33"/>
      <c r="I47" s="33"/>
      <c r="O47" s="4"/>
      <c r="P47" s="4"/>
      <c r="Q47" s="4"/>
      <c r="R47" s="4"/>
      <c r="S47" s="4"/>
      <c r="T47" s="4"/>
      <c r="U47" s="4"/>
    </row>
    <row r="48" spans="2:21" ht="18.5" x14ac:dyDescent="0.35">
      <c r="B48" s="69" t="s">
        <v>3</v>
      </c>
      <c r="C48" s="69"/>
      <c r="D48" s="69"/>
      <c r="E48" s="69"/>
      <c r="F48" s="69"/>
      <c r="G48" s="69"/>
      <c r="H48" s="69"/>
      <c r="I48" s="69"/>
      <c r="J48" s="69"/>
      <c r="K48" s="69"/>
      <c r="L48" s="69"/>
      <c r="M48" s="69"/>
      <c r="N48" s="69"/>
      <c r="O48" s="4"/>
      <c r="P48" s="4"/>
      <c r="Q48" s="4"/>
      <c r="R48" s="4"/>
      <c r="S48" s="4"/>
      <c r="T48" s="4"/>
      <c r="U48" s="4"/>
    </row>
    <row r="49" spans="2:21" x14ac:dyDescent="0.35">
      <c r="B49" s="6" t="s">
        <v>4</v>
      </c>
      <c r="E49" s="33"/>
      <c r="F49" s="33"/>
      <c r="G49" s="33"/>
      <c r="H49" s="33"/>
      <c r="I49" s="33"/>
      <c r="O49" s="4"/>
      <c r="P49" s="4"/>
      <c r="Q49" s="4"/>
      <c r="R49" s="4"/>
      <c r="S49" s="4"/>
      <c r="T49" s="4"/>
      <c r="U49" s="4"/>
    </row>
    <row r="50" spans="2:21" x14ac:dyDescent="0.35">
      <c r="B50" s="1" t="s">
        <v>5</v>
      </c>
      <c r="D50" s="4"/>
      <c r="E50" s="54">
        <f t="shared" ref="E50:I50" si="10">E91</f>
        <v>3647.1000000000058</v>
      </c>
      <c r="F50" s="54">
        <f t="shared" si="10"/>
        <v>9135.5000000000073</v>
      </c>
      <c r="G50" s="54">
        <f t="shared" si="10"/>
        <v>11917.600000000006</v>
      </c>
      <c r="H50" s="54">
        <f t="shared" si="10"/>
        <v>29107.600000000006</v>
      </c>
      <c r="I50" s="54">
        <f t="shared" si="10"/>
        <v>38967.000000000007</v>
      </c>
      <c r="O50" s="4"/>
      <c r="P50" s="4"/>
      <c r="Q50" s="4"/>
      <c r="R50" s="4"/>
      <c r="S50" s="4"/>
      <c r="T50" s="4"/>
      <c r="U50" s="4"/>
    </row>
    <row r="51" spans="2:21" x14ac:dyDescent="0.35">
      <c r="B51" s="1" t="s">
        <v>6</v>
      </c>
      <c r="D51" s="4"/>
      <c r="E51" s="54">
        <f t="shared" ref="E51:I52" si="11">E97</f>
        <v>7207</v>
      </c>
      <c r="F51" s="54">
        <f t="shared" si="11"/>
        <v>9627</v>
      </c>
      <c r="G51" s="54">
        <f t="shared" si="11"/>
        <v>10799</v>
      </c>
      <c r="H51" s="54">
        <f t="shared" si="11"/>
        <v>11419</v>
      </c>
      <c r="I51" s="54">
        <f t="shared" si="11"/>
        <v>11919</v>
      </c>
      <c r="J51" s="42"/>
      <c r="K51" s="42"/>
      <c r="L51" s="42"/>
      <c r="M51" s="42"/>
      <c r="N51" s="42"/>
      <c r="O51" s="4"/>
      <c r="P51" s="4"/>
      <c r="Q51" s="4"/>
      <c r="R51" s="4"/>
      <c r="S51" s="4"/>
      <c r="T51" s="4"/>
      <c r="U51" s="4"/>
    </row>
    <row r="52" spans="2:21" x14ac:dyDescent="0.35">
      <c r="B52" s="1" t="s">
        <v>44</v>
      </c>
      <c r="D52" s="4"/>
      <c r="E52" s="54">
        <f t="shared" si="11"/>
        <v>7705</v>
      </c>
      <c r="F52" s="54">
        <f t="shared" si="11"/>
        <v>9411</v>
      </c>
      <c r="G52" s="54">
        <f t="shared" si="11"/>
        <v>10098</v>
      </c>
      <c r="H52" s="54">
        <f t="shared" si="11"/>
        <v>10499</v>
      </c>
      <c r="I52" s="54">
        <f t="shared" si="11"/>
        <v>11001</v>
      </c>
      <c r="J52" s="42"/>
      <c r="K52" s="42"/>
      <c r="L52" s="42"/>
      <c r="M52" s="42"/>
      <c r="N52" s="42"/>
      <c r="O52" s="4"/>
      <c r="P52" s="4"/>
      <c r="Q52" s="4"/>
      <c r="R52" s="4"/>
      <c r="S52" s="4"/>
      <c r="T52" s="4"/>
      <c r="U52" s="4"/>
    </row>
    <row r="53" spans="2:21" x14ac:dyDescent="0.35">
      <c r="B53" s="1" t="s">
        <v>43</v>
      </c>
      <c r="E53" s="54">
        <f t="shared" ref="E53:I53" si="12">E116</f>
        <v>58500</v>
      </c>
      <c r="F53" s="54">
        <f t="shared" si="12"/>
        <v>65500</v>
      </c>
      <c r="G53" s="54">
        <f t="shared" si="12"/>
        <v>71000</v>
      </c>
      <c r="H53" s="54">
        <f t="shared" si="12"/>
        <v>75000</v>
      </c>
      <c r="I53" s="54">
        <f t="shared" si="12"/>
        <v>77500</v>
      </c>
      <c r="J53" s="54"/>
      <c r="K53" s="54"/>
      <c r="L53" s="54"/>
      <c r="M53" s="54"/>
      <c r="N53" s="54"/>
      <c r="O53" s="4"/>
      <c r="P53" s="4"/>
      <c r="Q53" s="4"/>
      <c r="R53" s="4"/>
      <c r="S53" s="4"/>
      <c r="T53" s="4"/>
      <c r="U53" s="4"/>
    </row>
    <row r="54" spans="2:21" ht="16" thickBot="1" x14ac:dyDescent="0.4">
      <c r="B54" s="39" t="s">
        <v>7</v>
      </c>
      <c r="C54" s="39"/>
      <c r="D54" s="40"/>
      <c r="E54" s="41">
        <f>SUM(E50:E53)</f>
        <v>77059.100000000006</v>
      </c>
      <c r="F54" s="41">
        <f t="shared" ref="F54:I54" si="13">SUM(F50:F53)</f>
        <v>93673.5</v>
      </c>
      <c r="G54" s="41">
        <f t="shared" si="13"/>
        <v>103814.6</v>
      </c>
      <c r="H54" s="41">
        <f t="shared" si="13"/>
        <v>126025.60000000001</v>
      </c>
      <c r="I54" s="41">
        <f t="shared" si="13"/>
        <v>139387</v>
      </c>
      <c r="J54" s="41"/>
      <c r="K54" s="41"/>
      <c r="L54" s="41"/>
      <c r="M54" s="41"/>
      <c r="N54" s="41"/>
      <c r="O54" s="4"/>
      <c r="P54" s="4"/>
      <c r="Q54" s="4"/>
      <c r="R54" s="4"/>
      <c r="S54" s="4"/>
      <c r="T54" s="4"/>
      <c r="U54" s="4"/>
    </row>
    <row r="55" spans="2:21" ht="16" thickTop="1" x14ac:dyDescent="0.35">
      <c r="B55" s="29"/>
      <c r="C55" s="29"/>
      <c r="D55" s="30"/>
      <c r="E55" s="31"/>
      <c r="F55" s="31"/>
      <c r="G55" s="31"/>
      <c r="H55" s="31"/>
      <c r="I55" s="31"/>
      <c r="J55" s="29"/>
      <c r="K55" s="29"/>
      <c r="L55" s="29"/>
      <c r="M55" s="29"/>
      <c r="N55" s="29"/>
      <c r="O55" s="4"/>
      <c r="P55" s="4"/>
      <c r="Q55" s="4"/>
      <c r="R55" s="4"/>
      <c r="S55" s="4"/>
      <c r="T55" s="4"/>
      <c r="U55" s="4"/>
    </row>
    <row r="56" spans="2:21" x14ac:dyDescent="0.35">
      <c r="B56" s="6" t="s">
        <v>8</v>
      </c>
      <c r="D56" s="4"/>
      <c r="E56" s="33"/>
      <c r="F56" s="33"/>
      <c r="G56" s="33"/>
      <c r="H56" s="33"/>
      <c r="I56" s="33"/>
      <c r="O56" s="4"/>
      <c r="P56" s="4"/>
      <c r="Q56" s="4"/>
      <c r="R56" s="4"/>
      <c r="S56" s="4"/>
      <c r="T56" s="4"/>
      <c r="U56" s="4"/>
    </row>
    <row r="57" spans="2:21" x14ac:dyDescent="0.35">
      <c r="B57" s="1" t="s">
        <v>9</v>
      </c>
      <c r="D57" s="4"/>
      <c r="E57" s="54">
        <f t="shared" ref="E57:I57" si="14">E99</f>
        <v>4775</v>
      </c>
      <c r="F57" s="54">
        <f t="shared" si="14"/>
        <v>5890</v>
      </c>
      <c r="G57" s="54">
        <f t="shared" si="14"/>
        <v>6436</v>
      </c>
      <c r="H57" s="54">
        <f t="shared" si="14"/>
        <v>7227</v>
      </c>
      <c r="I57" s="54">
        <f t="shared" si="14"/>
        <v>7809</v>
      </c>
      <c r="O57" s="4"/>
      <c r="P57" s="4"/>
      <c r="Q57" s="4"/>
      <c r="R57" s="4"/>
      <c r="S57" s="4"/>
      <c r="T57" s="4"/>
      <c r="U57" s="4"/>
    </row>
    <row r="58" spans="2:21" x14ac:dyDescent="0.35">
      <c r="B58" s="1" t="s">
        <v>10</v>
      </c>
      <c r="E58" s="1">
        <f>E141</f>
        <v>50000</v>
      </c>
      <c r="F58" s="1">
        <f>F141</f>
        <v>50000</v>
      </c>
      <c r="G58" s="1">
        <f>G141</f>
        <v>40000</v>
      </c>
      <c r="H58" s="1">
        <f>H141</f>
        <v>40000</v>
      </c>
      <c r="I58" s="1">
        <f>I141</f>
        <v>30000</v>
      </c>
      <c r="O58" s="4"/>
      <c r="P58" s="4"/>
      <c r="Q58" s="4"/>
      <c r="R58" s="4"/>
      <c r="S58" s="4"/>
      <c r="T58" s="4"/>
      <c r="U58" s="4"/>
    </row>
    <row r="59" spans="2:21" x14ac:dyDescent="0.35">
      <c r="B59" s="26" t="s">
        <v>12</v>
      </c>
      <c r="C59" s="26"/>
      <c r="D59" s="27"/>
      <c r="E59" s="28">
        <f>SUM(E57:E58)</f>
        <v>54775</v>
      </c>
      <c r="F59" s="28">
        <f t="shared" ref="F59:I59" si="15">SUM(F57:F58)</f>
        <v>55890</v>
      </c>
      <c r="G59" s="28">
        <f t="shared" si="15"/>
        <v>46436</v>
      </c>
      <c r="H59" s="28">
        <f t="shared" si="15"/>
        <v>47227</v>
      </c>
      <c r="I59" s="28">
        <f t="shared" si="15"/>
        <v>37809</v>
      </c>
      <c r="J59" s="28"/>
      <c r="K59" s="28"/>
      <c r="L59" s="28"/>
      <c r="M59" s="28"/>
      <c r="N59" s="28"/>
      <c r="O59" s="4"/>
      <c r="P59" s="4"/>
      <c r="Q59" s="4"/>
      <c r="R59" s="4"/>
      <c r="S59" s="4"/>
      <c r="T59" s="4"/>
      <c r="U59" s="4"/>
    </row>
    <row r="60" spans="2:21" x14ac:dyDescent="0.35">
      <c r="B60" s="29"/>
      <c r="C60" s="29"/>
      <c r="D60" s="30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4"/>
      <c r="P60" s="4"/>
      <c r="Q60" s="4"/>
      <c r="R60" s="4"/>
      <c r="S60" s="4"/>
      <c r="T60" s="4"/>
      <c r="U60" s="4"/>
    </row>
    <row r="61" spans="2:21" x14ac:dyDescent="0.35">
      <c r="B61" s="6" t="s">
        <v>42</v>
      </c>
      <c r="E61" s="33"/>
      <c r="F61" s="33"/>
      <c r="G61" s="33"/>
      <c r="H61" s="33"/>
      <c r="I61" s="33"/>
      <c r="O61" s="4"/>
      <c r="P61" s="4"/>
      <c r="Q61" s="4"/>
      <c r="R61" s="4"/>
      <c r="S61" s="4"/>
      <c r="T61" s="4"/>
      <c r="U61" s="4"/>
    </row>
    <row r="62" spans="2:21" x14ac:dyDescent="0.35">
      <c r="B62" s="1" t="s">
        <v>40</v>
      </c>
      <c r="E62" s="54">
        <f>E21</f>
        <v>20000</v>
      </c>
      <c r="F62" s="1">
        <f t="shared" ref="F62:I62" si="16">E62+F21+F22</f>
        <v>20000</v>
      </c>
      <c r="G62" s="1">
        <f t="shared" si="16"/>
        <v>20000</v>
      </c>
      <c r="H62" s="1">
        <f t="shared" si="16"/>
        <v>20000</v>
      </c>
      <c r="I62" s="1">
        <f t="shared" si="16"/>
        <v>20000</v>
      </c>
      <c r="O62" s="4"/>
      <c r="P62" s="4"/>
      <c r="Q62" s="4"/>
      <c r="R62" s="4"/>
      <c r="S62" s="4"/>
      <c r="T62" s="4"/>
      <c r="U62" s="4"/>
    </row>
    <row r="63" spans="2:21" x14ac:dyDescent="0.35">
      <c r="B63" s="1" t="s">
        <v>13</v>
      </c>
      <c r="E63" s="54">
        <f>E46</f>
        <v>2284.1</v>
      </c>
      <c r="F63" s="54">
        <f>E63+F46</f>
        <v>17783.5</v>
      </c>
      <c r="G63" s="54">
        <f>F63+G46</f>
        <v>37378.6</v>
      </c>
      <c r="H63" s="54">
        <f>G63+H46</f>
        <v>58798.6</v>
      </c>
      <c r="I63" s="54">
        <f>H63+I46</f>
        <v>81578</v>
      </c>
      <c r="O63" s="4"/>
      <c r="P63" s="4"/>
      <c r="Q63" s="4"/>
      <c r="R63" s="4"/>
      <c r="S63" s="4"/>
      <c r="T63" s="4"/>
      <c r="U63" s="4"/>
    </row>
    <row r="64" spans="2:21" x14ac:dyDescent="0.35">
      <c r="B64" s="43" t="s">
        <v>73</v>
      </c>
      <c r="C64" s="43"/>
      <c r="D64" s="44"/>
      <c r="E64" s="45">
        <f>SUM(E62:E63)</f>
        <v>22284.1</v>
      </c>
      <c r="F64" s="45">
        <f t="shared" ref="F64:I64" si="17">SUM(F62:F63)</f>
        <v>37783.5</v>
      </c>
      <c r="G64" s="45">
        <f t="shared" si="17"/>
        <v>57378.6</v>
      </c>
      <c r="H64" s="45">
        <f t="shared" si="17"/>
        <v>78798.600000000006</v>
      </c>
      <c r="I64" s="45">
        <f t="shared" si="17"/>
        <v>101578</v>
      </c>
      <c r="J64" s="45"/>
      <c r="K64" s="45"/>
      <c r="L64" s="45"/>
      <c r="M64" s="45"/>
      <c r="N64" s="45"/>
      <c r="O64" s="4"/>
      <c r="P64" s="4"/>
      <c r="Q64" s="4"/>
      <c r="R64" s="4"/>
      <c r="S64" s="4"/>
      <c r="T64" s="4"/>
      <c r="U64" s="4"/>
    </row>
    <row r="65" spans="2:21" ht="16" thickBot="1" x14ac:dyDescent="0.4">
      <c r="B65" s="39" t="s">
        <v>41</v>
      </c>
      <c r="C65" s="39"/>
      <c r="D65" s="40"/>
      <c r="E65" s="41">
        <f>E59+E64</f>
        <v>77059.100000000006</v>
      </c>
      <c r="F65" s="41">
        <f t="shared" ref="F65:I65" si="18">F59+F64</f>
        <v>93673.5</v>
      </c>
      <c r="G65" s="41">
        <f t="shared" si="18"/>
        <v>103814.6</v>
      </c>
      <c r="H65" s="41">
        <f t="shared" si="18"/>
        <v>126025.60000000001</v>
      </c>
      <c r="I65" s="41">
        <f t="shared" si="18"/>
        <v>139387</v>
      </c>
      <c r="J65" s="41"/>
      <c r="K65" s="41"/>
      <c r="L65" s="41"/>
      <c r="M65" s="41"/>
      <c r="N65" s="41"/>
      <c r="O65" s="4"/>
      <c r="P65" s="4"/>
      <c r="Q65" s="4"/>
      <c r="R65" s="4"/>
      <c r="S65" s="4"/>
      <c r="T65" s="4"/>
      <c r="U65" s="4"/>
    </row>
    <row r="66" spans="2:21" ht="16" thickTop="1" x14ac:dyDescent="0.35"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4"/>
      <c r="P66" s="4"/>
      <c r="Q66" s="4"/>
      <c r="R66" s="4"/>
      <c r="S66" s="4"/>
      <c r="T66" s="4"/>
      <c r="U66" s="4"/>
    </row>
    <row r="67" spans="2:21" x14ac:dyDescent="0.35">
      <c r="B67" s="46" t="s">
        <v>57</v>
      </c>
      <c r="C67" s="47"/>
      <c r="D67" s="48"/>
      <c r="E67" s="49">
        <f>E65-E54</f>
        <v>0</v>
      </c>
      <c r="F67" s="49">
        <f>F65-F54</f>
        <v>0</v>
      </c>
      <c r="G67" s="49">
        <f t="shared" ref="G67:I67" si="19">G65-G54</f>
        <v>0</v>
      </c>
      <c r="H67" s="49">
        <f t="shared" si="19"/>
        <v>0</v>
      </c>
      <c r="I67" s="49">
        <f t="shared" si="19"/>
        <v>0</v>
      </c>
      <c r="J67" s="49"/>
      <c r="K67" s="49"/>
      <c r="L67" s="49"/>
      <c r="M67" s="49"/>
      <c r="N67" s="49"/>
      <c r="O67" s="4"/>
      <c r="P67" s="4"/>
      <c r="Q67" s="4"/>
      <c r="R67" s="4"/>
      <c r="S67" s="4"/>
      <c r="T67" s="4"/>
      <c r="U67" s="4"/>
    </row>
    <row r="68" spans="2:21" x14ac:dyDescent="0.35">
      <c r="B68" s="47"/>
      <c r="C68" s="47"/>
      <c r="D68" s="48"/>
      <c r="E68" s="47"/>
      <c r="F68" s="47"/>
      <c r="G68" s="47"/>
      <c r="H68" s="47"/>
      <c r="I68" s="47"/>
      <c r="J68" s="47"/>
      <c r="K68" s="47"/>
      <c r="L68" s="47"/>
      <c r="M68" s="47"/>
      <c r="N68" s="47"/>
      <c r="O68" s="4"/>
      <c r="P68" s="4"/>
      <c r="Q68" s="4"/>
      <c r="R68" s="4"/>
      <c r="S68" s="4"/>
      <c r="T68" s="4"/>
      <c r="U68" s="4"/>
    </row>
    <row r="69" spans="2:21" ht="18.5" x14ac:dyDescent="0.35">
      <c r="B69" s="69" t="s">
        <v>24</v>
      </c>
      <c r="C69" s="69"/>
      <c r="D69" s="69"/>
      <c r="E69" s="69"/>
      <c r="F69" s="69"/>
      <c r="G69" s="69"/>
      <c r="H69" s="69"/>
      <c r="I69" s="69"/>
      <c r="J69" s="69"/>
      <c r="K69" s="69"/>
      <c r="L69" s="69"/>
      <c r="M69" s="69"/>
      <c r="N69" s="69"/>
      <c r="O69" s="4"/>
      <c r="P69" s="4"/>
      <c r="Q69" s="4"/>
      <c r="R69" s="4"/>
      <c r="S69" s="4"/>
      <c r="T69" s="4"/>
      <c r="U69" s="4"/>
    </row>
    <row r="70" spans="2:21" x14ac:dyDescent="0.35">
      <c r="B70" s="6" t="s">
        <v>14</v>
      </c>
      <c r="E70" s="33"/>
      <c r="F70" s="33"/>
      <c r="G70" s="33"/>
      <c r="H70" s="33"/>
      <c r="I70" s="33"/>
    </row>
    <row r="71" spans="2:21" x14ac:dyDescent="0.35">
      <c r="B71" s="1" t="s">
        <v>39</v>
      </c>
      <c r="E71" s="1">
        <f t="shared" ref="E71:I71" si="20">E46</f>
        <v>2284.1</v>
      </c>
      <c r="F71" s="1">
        <f t="shared" si="20"/>
        <v>15499.400000000001</v>
      </c>
      <c r="G71" s="1">
        <f t="shared" si="20"/>
        <v>19595.099999999999</v>
      </c>
      <c r="H71" s="1">
        <f t="shared" si="20"/>
        <v>21420</v>
      </c>
      <c r="I71" s="1">
        <f t="shared" si="20"/>
        <v>22779.4</v>
      </c>
    </row>
    <row r="72" spans="2:21" x14ac:dyDescent="0.35">
      <c r="B72" s="1" t="s">
        <v>15</v>
      </c>
      <c r="E72" s="1">
        <f t="shared" ref="E72:I72" si="21">+E38</f>
        <v>6500</v>
      </c>
      <c r="F72" s="1">
        <f t="shared" si="21"/>
        <v>8000</v>
      </c>
      <c r="G72" s="1">
        <f t="shared" si="21"/>
        <v>9500</v>
      </c>
      <c r="H72" s="1">
        <f t="shared" si="21"/>
        <v>11000</v>
      </c>
      <c r="I72" s="1">
        <f t="shared" si="21"/>
        <v>12500</v>
      </c>
    </row>
    <row r="73" spans="2:21" x14ac:dyDescent="0.35">
      <c r="B73" s="1" t="s">
        <v>19</v>
      </c>
      <c r="E73" s="1">
        <f t="shared" ref="E73:I73" si="22">E101</f>
        <v>10137</v>
      </c>
      <c r="F73" s="1">
        <f t="shared" si="22"/>
        <v>3011</v>
      </c>
      <c r="G73" s="1">
        <f t="shared" si="22"/>
        <v>1313</v>
      </c>
      <c r="H73" s="1">
        <f t="shared" si="22"/>
        <v>230</v>
      </c>
      <c r="I73" s="1">
        <f t="shared" si="22"/>
        <v>420</v>
      </c>
    </row>
    <row r="74" spans="2:21" x14ac:dyDescent="0.35">
      <c r="B74" s="26" t="s">
        <v>16</v>
      </c>
      <c r="C74" s="50"/>
      <c r="D74" s="51"/>
      <c r="E74" s="28">
        <f>E71+E72-E73</f>
        <v>-1352.8999999999996</v>
      </c>
      <c r="F74" s="28">
        <f t="shared" ref="F74:I74" si="23">F71+F72-F73</f>
        <v>20488.400000000001</v>
      </c>
      <c r="G74" s="28">
        <f t="shared" si="23"/>
        <v>27782.1</v>
      </c>
      <c r="H74" s="28">
        <f t="shared" si="23"/>
        <v>32190</v>
      </c>
      <c r="I74" s="28">
        <f t="shared" si="23"/>
        <v>34859.4</v>
      </c>
      <c r="J74" s="28"/>
      <c r="K74" s="28"/>
      <c r="L74" s="28"/>
      <c r="M74" s="28"/>
      <c r="N74" s="28"/>
    </row>
    <row r="75" spans="2:21" x14ac:dyDescent="0.35">
      <c r="B75" s="29"/>
      <c r="C75" s="12"/>
      <c r="D75" s="13"/>
      <c r="E75" s="31"/>
      <c r="F75" s="31"/>
      <c r="G75" s="31"/>
      <c r="H75" s="31"/>
      <c r="I75" s="31"/>
      <c r="J75" s="29"/>
      <c r="K75" s="29"/>
      <c r="L75" s="29"/>
      <c r="M75" s="29"/>
      <c r="N75" s="29"/>
    </row>
    <row r="76" spans="2:21" x14ac:dyDescent="0.35">
      <c r="B76" s="6" t="s">
        <v>20</v>
      </c>
      <c r="E76" s="24"/>
      <c r="F76" s="24"/>
      <c r="G76" s="24"/>
      <c r="H76" s="24"/>
      <c r="I76" s="24"/>
      <c r="J76" s="12"/>
      <c r="K76" s="12"/>
      <c r="L76" s="12"/>
      <c r="M76" s="12"/>
      <c r="N76" s="12"/>
    </row>
    <row r="77" spans="2:21" x14ac:dyDescent="0.35">
      <c r="B77" s="1" t="s">
        <v>102</v>
      </c>
      <c r="E77" s="52">
        <f>E18</f>
        <v>50000</v>
      </c>
      <c r="F77" s="52">
        <v>0</v>
      </c>
      <c r="G77" s="52">
        <v>0</v>
      </c>
      <c r="H77" s="52">
        <v>0</v>
      </c>
      <c r="I77" s="52">
        <v>0</v>
      </c>
      <c r="J77" s="52"/>
      <c r="K77" s="52"/>
      <c r="L77" s="52"/>
      <c r="M77" s="52"/>
      <c r="N77" s="52"/>
    </row>
    <row r="78" spans="2:21" x14ac:dyDescent="0.35">
      <c r="B78" s="1" t="s">
        <v>52</v>
      </c>
      <c r="E78" s="12">
        <f t="shared" ref="E78:I78" si="24">E29</f>
        <v>15000</v>
      </c>
      <c r="F78" s="12">
        <f t="shared" si="24"/>
        <v>15000</v>
      </c>
      <c r="G78" s="12">
        <f t="shared" si="24"/>
        <v>15000</v>
      </c>
      <c r="H78" s="12">
        <f t="shared" si="24"/>
        <v>15000</v>
      </c>
      <c r="I78" s="12">
        <f t="shared" si="24"/>
        <v>15000</v>
      </c>
      <c r="J78" s="12"/>
      <c r="K78" s="12"/>
      <c r="L78" s="12"/>
      <c r="M78" s="12"/>
      <c r="N78" s="12"/>
    </row>
    <row r="79" spans="2:21" x14ac:dyDescent="0.35">
      <c r="B79" s="26" t="s">
        <v>21</v>
      </c>
      <c r="C79" s="50"/>
      <c r="D79" s="51"/>
      <c r="E79" s="28">
        <f t="shared" ref="E79:I79" si="25">SUM(E77:E78)</f>
        <v>65000</v>
      </c>
      <c r="F79" s="28">
        <f t="shared" si="25"/>
        <v>15000</v>
      </c>
      <c r="G79" s="28">
        <f t="shared" si="25"/>
        <v>15000</v>
      </c>
      <c r="H79" s="28">
        <f t="shared" si="25"/>
        <v>15000</v>
      </c>
      <c r="I79" s="28">
        <f t="shared" si="25"/>
        <v>15000</v>
      </c>
      <c r="J79" s="28"/>
      <c r="K79" s="28"/>
      <c r="L79" s="28"/>
      <c r="M79" s="28"/>
      <c r="N79" s="28"/>
    </row>
    <row r="80" spans="2:21" x14ac:dyDescent="0.35">
      <c r="B80" s="29"/>
      <c r="C80" s="12"/>
      <c r="D80" s="13"/>
      <c r="E80" s="31"/>
      <c r="F80" s="31"/>
      <c r="G80" s="31"/>
      <c r="H80" s="31"/>
      <c r="I80" s="31"/>
      <c r="J80" s="29"/>
      <c r="K80" s="29"/>
      <c r="L80" s="29"/>
      <c r="M80" s="29"/>
      <c r="N80" s="29"/>
    </row>
    <row r="81" spans="2:14" x14ac:dyDescent="0.35">
      <c r="B81" s="6" t="s">
        <v>22</v>
      </c>
      <c r="E81" s="24"/>
      <c r="F81" s="24"/>
      <c r="G81" s="24"/>
      <c r="H81" s="24"/>
      <c r="I81" s="24"/>
      <c r="J81" s="12"/>
      <c r="K81" s="12"/>
      <c r="L81" s="12"/>
      <c r="M81" s="12"/>
      <c r="N81" s="12"/>
    </row>
    <row r="82" spans="2:14" x14ac:dyDescent="0.35">
      <c r="B82" s="1" t="s">
        <v>67</v>
      </c>
      <c r="E82" s="52">
        <f>E139</f>
        <v>50000</v>
      </c>
      <c r="F82" s="52">
        <f>F139</f>
        <v>0</v>
      </c>
      <c r="G82" s="52">
        <f>G139</f>
        <v>0</v>
      </c>
      <c r="H82" s="52">
        <f>H139</f>
        <v>0</v>
      </c>
      <c r="I82" s="52">
        <f>I139</f>
        <v>0</v>
      </c>
      <c r="J82" s="52"/>
      <c r="K82" s="52"/>
      <c r="L82" s="52"/>
      <c r="M82" s="52"/>
      <c r="N82" s="52"/>
    </row>
    <row r="83" spans="2:14" x14ac:dyDescent="0.35">
      <c r="B83" s="1" t="s">
        <v>68</v>
      </c>
      <c r="E83" s="52">
        <f>E140</f>
        <v>0</v>
      </c>
      <c r="F83" s="52">
        <f>F140</f>
        <v>0</v>
      </c>
      <c r="G83" s="52">
        <f>G140</f>
        <v>-10000</v>
      </c>
      <c r="H83" s="52">
        <f>H140</f>
        <v>0</v>
      </c>
      <c r="I83" s="52">
        <f>I140</f>
        <v>-10000</v>
      </c>
      <c r="J83" s="52"/>
      <c r="K83" s="52"/>
      <c r="L83" s="52"/>
      <c r="M83" s="52"/>
      <c r="N83" s="52"/>
    </row>
    <row r="84" spans="2:14" x14ac:dyDescent="0.35">
      <c r="B84" s="1" t="s">
        <v>69</v>
      </c>
      <c r="E84" s="52">
        <f>E21</f>
        <v>20000</v>
      </c>
      <c r="F84" s="52">
        <v>0</v>
      </c>
      <c r="G84" s="52">
        <v>0</v>
      </c>
      <c r="H84" s="52">
        <v>0</v>
      </c>
      <c r="I84" s="52">
        <v>0</v>
      </c>
      <c r="J84" s="12"/>
      <c r="K84" s="12"/>
      <c r="L84" s="12"/>
      <c r="M84" s="12"/>
      <c r="N84" s="12"/>
    </row>
    <row r="85" spans="2:14" x14ac:dyDescent="0.35">
      <c r="B85" s="1" t="s">
        <v>72</v>
      </c>
      <c r="E85" s="12">
        <f>E22</f>
        <v>0</v>
      </c>
      <c r="F85" s="12">
        <f t="shared" ref="F85:I85" si="26">F22</f>
        <v>0</v>
      </c>
      <c r="G85" s="12">
        <f t="shared" si="26"/>
        <v>0</v>
      </c>
      <c r="H85" s="12">
        <f t="shared" si="26"/>
        <v>0</v>
      </c>
      <c r="I85" s="12">
        <f t="shared" si="26"/>
        <v>0</v>
      </c>
      <c r="J85" s="12"/>
      <c r="K85" s="12"/>
      <c r="L85" s="12"/>
      <c r="M85" s="12"/>
      <c r="N85" s="12"/>
    </row>
    <row r="86" spans="2:14" x14ac:dyDescent="0.35">
      <c r="B86" s="1" t="s">
        <v>70</v>
      </c>
      <c r="E86" s="24">
        <v>0</v>
      </c>
      <c r="F86" s="24">
        <v>0</v>
      </c>
      <c r="G86" s="24">
        <v>0</v>
      </c>
      <c r="H86" s="24">
        <v>0</v>
      </c>
      <c r="I86" s="24">
        <v>0</v>
      </c>
      <c r="J86" s="12"/>
      <c r="K86" s="12"/>
      <c r="L86" s="12"/>
      <c r="M86" s="12"/>
      <c r="N86" s="12"/>
    </row>
    <row r="87" spans="2:14" x14ac:dyDescent="0.35">
      <c r="B87" s="26" t="s">
        <v>23</v>
      </c>
      <c r="C87" s="50"/>
      <c r="D87" s="51"/>
      <c r="E87" s="28">
        <f>SUM(E82:E86)</f>
        <v>70000</v>
      </c>
      <c r="F87" s="28">
        <f t="shared" ref="F87:I87" si="27">SUM(F82:F86)</f>
        <v>0</v>
      </c>
      <c r="G87" s="28">
        <f t="shared" si="27"/>
        <v>-10000</v>
      </c>
      <c r="H87" s="28">
        <f t="shared" si="27"/>
        <v>0</v>
      </c>
      <c r="I87" s="28">
        <f t="shared" si="27"/>
        <v>-10000</v>
      </c>
      <c r="J87" s="28"/>
      <c r="K87" s="28"/>
      <c r="L87" s="28"/>
      <c r="M87" s="28"/>
      <c r="N87" s="28"/>
    </row>
    <row r="88" spans="2:14" x14ac:dyDescent="0.35">
      <c r="B88" s="29"/>
      <c r="C88" s="12"/>
      <c r="D88" s="13"/>
      <c r="E88" s="31"/>
      <c r="F88" s="31"/>
      <c r="G88" s="31"/>
      <c r="H88" s="31"/>
      <c r="I88" s="31"/>
      <c r="J88" s="29"/>
      <c r="K88" s="29"/>
      <c r="L88" s="29"/>
      <c r="M88" s="29"/>
      <c r="N88" s="29"/>
    </row>
    <row r="89" spans="2:14" x14ac:dyDescent="0.35">
      <c r="B89" s="1" t="s">
        <v>71</v>
      </c>
      <c r="E89" s="52">
        <f>E74-E79+E87</f>
        <v>3647.1000000000058</v>
      </c>
      <c r="F89" s="52">
        <f t="shared" ref="F89:I89" si="28">F74-F79+F87</f>
        <v>5488.4000000000015</v>
      </c>
      <c r="G89" s="52">
        <f t="shared" si="28"/>
        <v>2782.0999999999985</v>
      </c>
      <c r="H89" s="52">
        <f t="shared" si="28"/>
        <v>17190</v>
      </c>
      <c r="I89" s="52">
        <f t="shared" si="28"/>
        <v>9859.4000000000015</v>
      </c>
      <c r="J89" s="52"/>
      <c r="K89" s="52"/>
      <c r="L89" s="52"/>
      <c r="M89" s="52"/>
      <c r="N89" s="52"/>
    </row>
    <row r="90" spans="2:14" x14ac:dyDescent="0.35">
      <c r="B90" s="1" t="s">
        <v>58</v>
      </c>
      <c r="E90" s="24">
        <v>0</v>
      </c>
      <c r="F90" s="52">
        <f>E50</f>
        <v>3647.1000000000058</v>
      </c>
      <c r="G90" s="52">
        <f>F50</f>
        <v>9135.5000000000073</v>
      </c>
      <c r="H90" s="52">
        <f>G50</f>
        <v>11917.600000000006</v>
      </c>
      <c r="I90" s="52">
        <f>H50</f>
        <v>29107.600000000006</v>
      </c>
      <c r="J90" s="12"/>
      <c r="K90" s="12"/>
      <c r="L90" s="12"/>
      <c r="M90" s="12"/>
      <c r="N90" s="12"/>
    </row>
    <row r="91" spans="2:14" x14ac:dyDescent="0.35">
      <c r="B91" s="26" t="s">
        <v>59</v>
      </c>
      <c r="C91" s="50"/>
      <c r="D91" s="51"/>
      <c r="E91" s="28">
        <f>SUM(E89:E90)</f>
        <v>3647.1000000000058</v>
      </c>
      <c r="F91" s="28">
        <f t="shared" ref="F91:I91" si="29">SUM(F89:F90)</f>
        <v>9135.5000000000073</v>
      </c>
      <c r="G91" s="28">
        <f t="shared" si="29"/>
        <v>11917.600000000006</v>
      </c>
      <c r="H91" s="28">
        <f t="shared" si="29"/>
        <v>29107.600000000006</v>
      </c>
      <c r="I91" s="28">
        <f t="shared" si="29"/>
        <v>38967.000000000007</v>
      </c>
      <c r="J91" s="28"/>
      <c r="K91" s="28"/>
      <c r="L91" s="28"/>
      <c r="M91" s="28"/>
      <c r="N91" s="28"/>
    </row>
    <row r="92" spans="2:14" x14ac:dyDescent="0.35">
      <c r="B92" s="6"/>
      <c r="E92" s="31"/>
      <c r="F92" s="33"/>
      <c r="G92" s="33"/>
      <c r="H92" s="33"/>
      <c r="I92" s="33"/>
    </row>
    <row r="93" spans="2:14" x14ac:dyDescent="0.35">
      <c r="B93" s="46" t="s">
        <v>105</v>
      </c>
      <c r="C93" s="47"/>
      <c r="D93" s="48"/>
      <c r="E93" s="49">
        <f t="shared" ref="E93:I93" si="30">E91-E50</f>
        <v>0</v>
      </c>
      <c r="F93" s="49">
        <f t="shared" si="30"/>
        <v>0</v>
      </c>
      <c r="G93" s="49">
        <f t="shared" si="30"/>
        <v>0</v>
      </c>
      <c r="H93" s="49">
        <f t="shared" si="30"/>
        <v>0</v>
      </c>
      <c r="I93" s="49">
        <f t="shared" si="30"/>
        <v>0</v>
      </c>
      <c r="J93" s="49"/>
      <c r="K93" s="49"/>
      <c r="L93" s="49"/>
      <c r="M93" s="49"/>
      <c r="N93" s="49"/>
    </row>
    <row r="94" spans="2:14" x14ac:dyDescent="0.35">
      <c r="B94" s="6"/>
      <c r="E94" s="31"/>
      <c r="F94" s="31"/>
      <c r="G94" s="31"/>
      <c r="H94" s="31"/>
      <c r="I94" s="31"/>
      <c r="J94" s="31"/>
      <c r="K94" s="31"/>
      <c r="L94" s="31"/>
      <c r="M94" s="31"/>
      <c r="N94" s="31"/>
    </row>
    <row r="95" spans="2:14" ht="18.5" x14ac:dyDescent="0.35">
      <c r="B95" s="70" t="s">
        <v>25</v>
      </c>
      <c r="C95" s="70"/>
      <c r="D95" s="70"/>
      <c r="E95" s="70"/>
      <c r="F95" s="70"/>
      <c r="G95" s="70"/>
      <c r="H95" s="70"/>
      <c r="I95" s="70"/>
      <c r="J95" s="70"/>
      <c r="K95" s="70"/>
      <c r="L95" s="70"/>
      <c r="M95" s="70"/>
      <c r="N95" s="70"/>
    </row>
    <row r="96" spans="2:14" x14ac:dyDescent="0.35">
      <c r="B96" s="6" t="s">
        <v>26</v>
      </c>
      <c r="F96" s="33"/>
      <c r="G96" s="33"/>
      <c r="H96" s="33"/>
      <c r="I96" s="33"/>
    </row>
    <row r="97" spans="2:14" x14ac:dyDescent="0.35">
      <c r="B97" s="1" t="s">
        <v>6</v>
      </c>
      <c r="E97" s="33">
        <v>7207</v>
      </c>
      <c r="F97" s="33">
        <v>9627</v>
      </c>
      <c r="G97" s="33">
        <v>10799</v>
      </c>
      <c r="H97" s="33">
        <v>11419</v>
      </c>
      <c r="I97" s="33">
        <v>11919</v>
      </c>
    </row>
    <row r="98" spans="2:14" x14ac:dyDescent="0.35">
      <c r="B98" s="1" t="s">
        <v>44</v>
      </c>
      <c r="E98" s="33">
        <v>7705</v>
      </c>
      <c r="F98" s="33">
        <v>9411</v>
      </c>
      <c r="G98" s="33">
        <v>10098</v>
      </c>
      <c r="H98" s="33">
        <v>10499</v>
      </c>
      <c r="I98" s="33">
        <v>11001</v>
      </c>
    </row>
    <row r="99" spans="2:14" x14ac:dyDescent="0.35">
      <c r="B99" s="1" t="s">
        <v>9</v>
      </c>
      <c r="E99" s="33">
        <v>4775</v>
      </c>
      <c r="F99" s="33">
        <v>5890</v>
      </c>
      <c r="G99" s="33">
        <v>6436</v>
      </c>
      <c r="H99" s="33">
        <v>7227</v>
      </c>
      <c r="I99" s="33">
        <v>7809</v>
      </c>
    </row>
    <row r="100" spans="2:14" x14ac:dyDescent="0.35">
      <c r="B100" s="50" t="s">
        <v>18</v>
      </c>
      <c r="C100" s="50"/>
      <c r="D100" s="51"/>
      <c r="E100" s="53">
        <f>E97+E98-E99</f>
        <v>10137</v>
      </c>
      <c r="F100" s="53">
        <f t="shared" ref="F100:I100" si="31">F97+F98-F99</f>
        <v>13148</v>
      </c>
      <c r="G100" s="53">
        <f t="shared" si="31"/>
        <v>14461</v>
      </c>
      <c r="H100" s="53">
        <f t="shared" si="31"/>
        <v>14691</v>
      </c>
      <c r="I100" s="53">
        <f t="shared" si="31"/>
        <v>15111</v>
      </c>
      <c r="J100" s="53"/>
      <c r="K100" s="53"/>
      <c r="L100" s="53"/>
      <c r="M100" s="53"/>
      <c r="N100" s="53"/>
    </row>
    <row r="101" spans="2:14" x14ac:dyDescent="0.35">
      <c r="B101" s="1" t="s">
        <v>17</v>
      </c>
      <c r="E101" s="54">
        <f>E100-D100</f>
        <v>10137</v>
      </c>
      <c r="F101" s="54">
        <f t="shared" ref="F101:I101" si="32">F100-E100</f>
        <v>3011</v>
      </c>
      <c r="G101" s="54">
        <f t="shared" si="32"/>
        <v>1313</v>
      </c>
      <c r="H101" s="54">
        <f t="shared" si="32"/>
        <v>230</v>
      </c>
      <c r="I101" s="54">
        <f t="shared" si="32"/>
        <v>420</v>
      </c>
      <c r="J101" s="54"/>
      <c r="K101" s="54"/>
      <c r="L101" s="54"/>
      <c r="M101" s="54"/>
      <c r="N101" s="54"/>
    </row>
    <row r="102" spans="2:14" x14ac:dyDescent="0.35">
      <c r="B102" s="1" t="s">
        <v>106</v>
      </c>
      <c r="C102" s="12"/>
      <c r="D102" s="13"/>
      <c r="E102" s="14">
        <f>E101/E32</f>
        <v>0.11137602179836512</v>
      </c>
      <c r="F102" s="14">
        <f t="shared" ref="F102:I102" si="33">F101/F32</f>
        <v>2.5954882810816402E-2</v>
      </c>
      <c r="G102" s="14">
        <f t="shared" si="33"/>
        <v>1.0176953424742476E-2</v>
      </c>
      <c r="H102" s="14">
        <f t="shared" si="33"/>
        <v>1.6909775320550523E-3</v>
      </c>
      <c r="I102" s="14">
        <f t="shared" si="33"/>
        <v>2.9367343514012417E-3</v>
      </c>
      <c r="J102" s="14"/>
      <c r="K102" s="14"/>
      <c r="L102" s="14"/>
      <c r="M102" s="14"/>
      <c r="N102" s="14"/>
    </row>
    <row r="103" spans="2:14" x14ac:dyDescent="0.35">
      <c r="E103" s="33"/>
      <c r="F103" s="33"/>
      <c r="G103" s="33"/>
      <c r="H103" s="33"/>
      <c r="I103" s="33"/>
    </row>
    <row r="104" spans="2:14" x14ac:dyDescent="0.35">
      <c r="B104" s="1" t="s">
        <v>53</v>
      </c>
      <c r="D104" s="19"/>
      <c r="E104" s="20">
        <f t="shared" ref="E104:I105" si="34">E97/(E32/365)</f>
        <v>28.90211611145293</v>
      </c>
      <c r="F104" s="20">
        <f t="shared" si="34"/>
        <v>30.289503400598232</v>
      </c>
      <c r="G104" s="20">
        <f t="shared" si="34"/>
        <v>30.551283939325824</v>
      </c>
      <c r="H104" s="20">
        <f t="shared" si="34"/>
        <v>30.642975826373366</v>
      </c>
      <c r="I104" s="20">
        <f t="shared" si="34"/>
        <v>30.419218828662526</v>
      </c>
      <c r="J104" s="20"/>
      <c r="K104" s="20"/>
      <c r="L104" s="20"/>
      <c r="M104" s="20"/>
      <c r="N104" s="20"/>
    </row>
    <row r="105" spans="2:14" x14ac:dyDescent="0.35">
      <c r="B105" s="1" t="s">
        <v>54</v>
      </c>
      <c r="D105" s="19"/>
      <c r="E105" s="20">
        <f t="shared" si="34"/>
        <v>72.061009045020114</v>
      </c>
      <c r="F105" s="20">
        <f t="shared" si="34"/>
        <v>71.538966177940679</v>
      </c>
      <c r="G105" s="20">
        <f t="shared" si="34"/>
        <v>70.84613166746756</v>
      </c>
      <c r="H105" s="20">
        <f t="shared" si="34"/>
        <v>69.872094083325734</v>
      </c>
      <c r="I105" s="20">
        <f t="shared" si="34"/>
        <v>70.186418458311479</v>
      </c>
      <c r="J105" s="20"/>
      <c r="K105" s="20"/>
      <c r="L105" s="20"/>
      <c r="M105" s="20"/>
      <c r="N105" s="20"/>
    </row>
    <row r="106" spans="2:14" x14ac:dyDescent="0.35">
      <c r="B106" s="1" t="s">
        <v>55</v>
      </c>
      <c r="D106" s="19"/>
      <c r="E106" s="20">
        <f t="shared" ref="E106:I106" si="35">E99/((E33+E36+E37)/365)</f>
        <v>22.560612532846619</v>
      </c>
      <c r="F106" s="20">
        <f t="shared" si="35"/>
        <v>26.26027581320923</v>
      </c>
      <c r="G106" s="20">
        <f t="shared" si="35"/>
        <v>26.839952470179608</v>
      </c>
      <c r="H106" s="20">
        <f t="shared" si="35"/>
        <v>28.918775214874586</v>
      </c>
      <c r="I106" s="20">
        <f t="shared" si="35"/>
        <v>30.074545761495767</v>
      </c>
      <c r="J106" s="20"/>
      <c r="K106" s="20"/>
      <c r="L106" s="20"/>
      <c r="M106" s="20"/>
      <c r="N106" s="20"/>
    </row>
    <row r="107" spans="2:14" x14ac:dyDescent="0.35">
      <c r="E107" s="33"/>
      <c r="F107" s="33"/>
      <c r="G107" s="33"/>
      <c r="H107" s="33"/>
      <c r="I107" s="33"/>
    </row>
    <row r="108" spans="2:14" x14ac:dyDescent="0.35">
      <c r="B108" s="6" t="s">
        <v>62</v>
      </c>
      <c r="E108" s="33"/>
      <c r="F108" s="33"/>
      <c r="G108" s="33"/>
      <c r="H108" s="33"/>
      <c r="I108" s="33"/>
    </row>
    <row r="109" spans="2:14" x14ac:dyDescent="0.35">
      <c r="B109" s="1" t="s">
        <v>88</v>
      </c>
      <c r="E109" s="54">
        <f>E18</f>
        <v>50000</v>
      </c>
      <c r="F109" s="54">
        <f>E112</f>
        <v>58500</v>
      </c>
      <c r="G109" s="54">
        <f>F112</f>
        <v>65500</v>
      </c>
      <c r="H109" s="54">
        <f>G112</f>
        <v>71000</v>
      </c>
      <c r="I109" s="54">
        <f>H112</f>
        <v>75000</v>
      </c>
    </row>
    <row r="110" spans="2:14" x14ac:dyDescent="0.35">
      <c r="B110" s="1" t="s">
        <v>63</v>
      </c>
      <c r="E110" s="1">
        <f t="shared" ref="E110:I110" si="36">+E29</f>
        <v>15000</v>
      </c>
      <c r="F110" s="1">
        <f t="shared" si="36"/>
        <v>15000</v>
      </c>
      <c r="G110" s="1">
        <f t="shared" si="36"/>
        <v>15000</v>
      </c>
      <c r="H110" s="1">
        <f t="shared" si="36"/>
        <v>15000</v>
      </c>
      <c r="I110" s="1">
        <f t="shared" si="36"/>
        <v>15000</v>
      </c>
    </row>
    <row r="111" spans="2:14" x14ac:dyDescent="0.35">
      <c r="B111" s="1" t="s">
        <v>64</v>
      </c>
      <c r="D111" s="4"/>
      <c r="E111" s="33">
        <f>E120/10</f>
        <v>6500</v>
      </c>
      <c r="F111" s="33">
        <f>F120/10</f>
        <v>8000</v>
      </c>
      <c r="G111" s="33">
        <f>G120/10</f>
        <v>9500</v>
      </c>
      <c r="H111" s="33">
        <f>H120/10</f>
        <v>11000</v>
      </c>
      <c r="I111" s="33">
        <f>I120/10</f>
        <v>12500</v>
      </c>
      <c r="J111" s="55"/>
      <c r="K111" s="55"/>
      <c r="L111" s="55"/>
      <c r="M111" s="55"/>
      <c r="N111" s="55"/>
    </row>
    <row r="112" spans="2:14" x14ac:dyDescent="0.35">
      <c r="B112" s="50" t="s">
        <v>89</v>
      </c>
      <c r="C112" s="50"/>
      <c r="D112" s="51"/>
      <c r="E112" s="53">
        <f>E109+E110-E111</f>
        <v>58500</v>
      </c>
      <c r="F112" s="53">
        <f t="shared" ref="F112:I112" si="37">F109+F110-F111</f>
        <v>65500</v>
      </c>
      <c r="G112" s="53">
        <f t="shared" si="37"/>
        <v>71000</v>
      </c>
      <c r="H112" s="53">
        <f t="shared" si="37"/>
        <v>75000</v>
      </c>
      <c r="I112" s="53">
        <f t="shared" si="37"/>
        <v>77500</v>
      </c>
      <c r="J112" s="53"/>
      <c r="K112" s="53"/>
      <c r="L112" s="53"/>
      <c r="M112" s="53"/>
      <c r="N112" s="53"/>
    </row>
    <row r="113" spans="2:14" x14ac:dyDescent="0.35">
      <c r="B113" s="12"/>
      <c r="C113" s="12"/>
      <c r="D113" s="13"/>
      <c r="E113" s="52"/>
      <c r="F113" s="52"/>
      <c r="G113" s="52"/>
      <c r="H113" s="52"/>
      <c r="I113" s="52"/>
      <c r="J113" s="52"/>
      <c r="K113" s="52"/>
      <c r="L113" s="52"/>
      <c r="M113" s="52"/>
      <c r="N113" s="52"/>
    </row>
    <row r="114" spans="2:14" x14ac:dyDescent="0.35">
      <c r="B114" s="12" t="s">
        <v>108</v>
      </c>
      <c r="C114" s="12"/>
      <c r="D114" s="13"/>
      <c r="E114" s="52">
        <f>E109+E126</f>
        <v>65000</v>
      </c>
      <c r="F114" s="52">
        <f>E114+F126</f>
        <v>80000</v>
      </c>
      <c r="G114" s="52">
        <f>F114+G126</f>
        <v>95000</v>
      </c>
      <c r="H114" s="52">
        <f>G114+H126</f>
        <v>110000</v>
      </c>
      <c r="I114" s="52">
        <f>H114+I126</f>
        <v>125000</v>
      </c>
      <c r="J114" s="52"/>
      <c r="K114" s="52"/>
      <c r="L114" s="52"/>
      <c r="M114" s="52"/>
      <c r="N114" s="52"/>
    </row>
    <row r="115" spans="2:14" x14ac:dyDescent="0.35">
      <c r="B115" s="1" t="s">
        <v>107</v>
      </c>
      <c r="D115" s="4"/>
      <c r="E115" s="54">
        <f>E111</f>
        <v>6500</v>
      </c>
      <c r="F115" s="54">
        <f t="shared" ref="F115:I115" si="38">E115+F111</f>
        <v>14500</v>
      </c>
      <c r="G115" s="54">
        <f t="shared" si="38"/>
        <v>24000</v>
      </c>
      <c r="H115" s="54">
        <f t="shared" si="38"/>
        <v>35000</v>
      </c>
      <c r="I115" s="54">
        <f t="shared" si="38"/>
        <v>47500</v>
      </c>
      <c r="J115" s="54"/>
      <c r="K115" s="54"/>
      <c r="L115" s="54"/>
      <c r="M115" s="54"/>
      <c r="N115" s="54"/>
    </row>
    <row r="116" spans="2:14" x14ac:dyDescent="0.35">
      <c r="B116" s="50" t="s">
        <v>89</v>
      </c>
      <c r="C116" s="50"/>
      <c r="D116" s="51"/>
      <c r="E116" s="53">
        <f>E114-E115</f>
        <v>58500</v>
      </c>
      <c r="F116" s="53">
        <f t="shared" ref="F116:I116" si="39">F114-F115</f>
        <v>65500</v>
      </c>
      <c r="G116" s="53">
        <f t="shared" si="39"/>
        <v>71000</v>
      </c>
      <c r="H116" s="53">
        <f t="shared" si="39"/>
        <v>75000</v>
      </c>
      <c r="I116" s="53">
        <f t="shared" si="39"/>
        <v>77500</v>
      </c>
      <c r="J116" s="53"/>
      <c r="K116" s="53"/>
      <c r="L116" s="53"/>
      <c r="M116" s="53"/>
      <c r="N116" s="53"/>
    </row>
    <row r="117" spans="2:14" x14ac:dyDescent="0.35">
      <c r="B117" s="52"/>
      <c r="C117" s="12"/>
      <c r="D117" s="13"/>
      <c r="E117" s="14"/>
      <c r="F117" s="52"/>
      <c r="G117" s="52"/>
      <c r="H117" s="52"/>
      <c r="I117" s="52"/>
      <c r="J117" s="52"/>
      <c r="K117" s="52"/>
      <c r="L117" s="52"/>
      <c r="M117" s="52"/>
      <c r="N117" s="52"/>
    </row>
    <row r="118" spans="2:14" x14ac:dyDescent="0.35">
      <c r="B118" s="6" t="s">
        <v>61</v>
      </c>
      <c r="C118" s="12"/>
      <c r="D118" s="13"/>
      <c r="E118" s="52"/>
      <c r="F118" s="52"/>
      <c r="G118" s="52"/>
      <c r="H118" s="52"/>
      <c r="I118" s="52"/>
      <c r="J118" s="52"/>
      <c r="K118" s="52"/>
      <c r="L118" s="52"/>
      <c r="M118" s="52"/>
      <c r="N118" s="52"/>
    </row>
    <row r="119" spans="2:14" x14ac:dyDescent="0.35">
      <c r="B119" s="79" t="str">
        <f>"Depreciation of Existing PP&amp;E as of Year "&amp;I4</f>
        <v>Depreciation of Existing PP&amp;E as of Year 2020</v>
      </c>
      <c r="C119" s="12"/>
      <c r="D119" s="13"/>
      <c r="E119" s="52"/>
      <c r="F119" s="52"/>
      <c r="G119" s="52"/>
      <c r="H119" s="52"/>
      <c r="I119" s="52"/>
      <c r="J119" s="52"/>
      <c r="K119" s="52"/>
      <c r="L119" s="52"/>
      <c r="M119" s="52"/>
      <c r="N119" s="52"/>
    </row>
    <row r="120" spans="2:14" x14ac:dyDescent="0.35">
      <c r="B120" s="1" t="s">
        <v>87</v>
      </c>
      <c r="C120" s="12"/>
      <c r="D120" s="13"/>
      <c r="E120" s="52">
        <f>E109+E110</f>
        <v>65000</v>
      </c>
      <c r="F120" s="52">
        <f>E120+F110</f>
        <v>80000</v>
      </c>
      <c r="G120" s="52">
        <f>F120+G110</f>
        <v>95000</v>
      </c>
      <c r="H120" s="52">
        <f>G120+H110</f>
        <v>110000</v>
      </c>
      <c r="I120" s="52">
        <f>H120+I110</f>
        <v>125000</v>
      </c>
      <c r="J120" s="52"/>
      <c r="K120" s="52"/>
      <c r="L120" s="52"/>
      <c r="M120" s="52"/>
      <c r="N120" s="52"/>
    </row>
    <row r="121" spans="2:14" x14ac:dyDescent="0.35">
      <c r="B121" s="12" t="s">
        <v>90</v>
      </c>
      <c r="C121" s="12"/>
      <c r="D121" s="13"/>
      <c r="E121" s="78">
        <f>E111/E120</f>
        <v>0.1</v>
      </c>
      <c r="F121" s="78">
        <f>F111/F120</f>
        <v>0.1</v>
      </c>
      <c r="G121" s="78">
        <f>G111/G120</f>
        <v>0.1</v>
      </c>
      <c r="H121" s="78">
        <f>H111/H120</f>
        <v>0.1</v>
      </c>
      <c r="I121" s="78">
        <f>I111/I120</f>
        <v>0.1</v>
      </c>
      <c r="J121" s="78"/>
      <c r="K121" s="78"/>
      <c r="L121" s="78"/>
      <c r="M121" s="78"/>
      <c r="N121" s="78"/>
    </row>
    <row r="122" spans="2:14" x14ac:dyDescent="0.35">
      <c r="B122" s="35" t="s">
        <v>91</v>
      </c>
      <c r="C122" s="35"/>
      <c r="D122" s="36"/>
      <c r="E122" s="83">
        <f>1/E121</f>
        <v>10</v>
      </c>
      <c r="F122" s="83">
        <f>1/F121</f>
        <v>10</v>
      </c>
      <c r="G122" s="83">
        <f>1/G121</f>
        <v>10</v>
      </c>
      <c r="H122" s="83">
        <f>1/H121</f>
        <v>10</v>
      </c>
      <c r="I122" s="83">
        <f>1/I121</f>
        <v>10</v>
      </c>
      <c r="J122" s="84"/>
      <c r="K122" s="84"/>
      <c r="L122" s="84"/>
      <c r="M122" s="84"/>
      <c r="N122" s="84"/>
    </row>
    <row r="123" spans="2:14" x14ac:dyDescent="0.35">
      <c r="B123" s="12" t="s">
        <v>92</v>
      </c>
      <c r="C123" s="12"/>
      <c r="D123" s="13"/>
      <c r="E123" s="54">
        <f t="shared" ref="E123:I123" si="40">E120/E122</f>
        <v>6500</v>
      </c>
      <c r="F123" s="54">
        <f t="shared" si="40"/>
        <v>8000</v>
      </c>
      <c r="G123" s="54">
        <f t="shared" si="40"/>
        <v>9500</v>
      </c>
      <c r="H123" s="54">
        <f t="shared" si="40"/>
        <v>11000</v>
      </c>
      <c r="I123" s="54">
        <f t="shared" si="40"/>
        <v>12500</v>
      </c>
      <c r="J123" s="54"/>
      <c r="K123" s="54"/>
      <c r="L123" s="54"/>
      <c r="M123" s="54"/>
      <c r="N123" s="54"/>
    </row>
    <row r="124" spans="2:14" x14ac:dyDescent="0.35">
      <c r="B124" s="12"/>
      <c r="C124" s="12"/>
      <c r="D124" s="13"/>
      <c r="E124" s="52"/>
      <c r="F124" s="52"/>
      <c r="G124" s="52"/>
      <c r="H124" s="52"/>
      <c r="I124" s="52"/>
      <c r="J124" s="52"/>
      <c r="K124" s="52"/>
      <c r="L124" s="52"/>
      <c r="M124" s="52"/>
      <c r="N124" s="52"/>
    </row>
    <row r="125" spans="2:14" x14ac:dyDescent="0.35">
      <c r="B125" s="79" t="s">
        <v>93</v>
      </c>
      <c r="C125" s="12"/>
      <c r="D125" s="13"/>
      <c r="E125" s="52"/>
      <c r="F125" s="52"/>
      <c r="G125" s="52"/>
      <c r="H125" s="52"/>
      <c r="I125" s="52"/>
      <c r="J125" s="52"/>
      <c r="K125" s="52"/>
      <c r="L125" s="52"/>
      <c r="M125" s="52"/>
      <c r="N125" s="52"/>
    </row>
    <row r="126" spans="2:14" x14ac:dyDescent="0.35">
      <c r="B126" s="12" t="s">
        <v>52</v>
      </c>
      <c r="C126" s="12"/>
      <c r="D126" s="13"/>
      <c r="E126" s="52">
        <f>E29</f>
        <v>15000</v>
      </c>
      <c r="F126" s="52">
        <f t="shared" ref="F126:I126" si="41">F29</f>
        <v>15000</v>
      </c>
      <c r="G126" s="52">
        <f t="shared" si="41"/>
        <v>15000</v>
      </c>
      <c r="H126" s="52">
        <f t="shared" si="41"/>
        <v>15000</v>
      </c>
      <c r="I126" s="52">
        <f t="shared" si="41"/>
        <v>15000</v>
      </c>
      <c r="J126" s="52"/>
      <c r="K126" s="52"/>
      <c r="L126" s="52"/>
      <c r="M126" s="52"/>
      <c r="N126" s="52"/>
    </row>
    <row r="127" spans="2:14" x14ac:dyDescent="0.35">
      <c r="B127" s="12" t="s">
        <v>91</v>
      </c>
      <c r="C127" s="12"/>
      <c r="D127" s="13"/>
      <c r="E127" s="52"/>
      <c r="F127" s="52"/>
      <c r="G127" s="52"/>
      <c r="H127" s="52"/>
      <c r="I127" s="52"/>
      <c r="J127" s="80"/>
      <c r="K127" s="80"/>
      <c r="L127" s="80"/>
      <c r="M127" s="80"/>
      <c r="N127" s="80"/>
    </row>
    <row r="128" spans="2:14" ht="18.5" x14ac:dyDescent="0.65">
      <c r="B128" s="12"/>
      <c r="C128" s="81" t="s">
        <v>94</v>
      </c>
      <c r="D128" s="81" t="s">
        <v>95</v>
      </c>
      <c r="E128" s="52"/>
      <c r="F128" s="52"/>
      <c r="G128" s="52"/>
      <c r="H128" s="52"/>
      <c r="I128" s="52"/>
      <c r="J128" s="52"/>
      <c r="K128" s="52"/>
      <c r="L128" s="52"/>
      <c r="M128" s="52"/>
      <c r="N128" s="52"/>
    </row>
    <row r="129" spans="2:14" x14ac:dyDescent="0.35">
      <c r="B129" s="12" t="str">
        <f>"Depreciation "&amp;J4</f>
        <v>Depreciation 2021</v>
      </c>
      <c r="C129" s="12">
        <f>J126</f>
        <v>0</v>
      </c>
      <c r="D129" s="82">
        <f>J127</f>
        <v>0</v>
      </c>
      <c r="E129" s="52"/>
      <c r="F129" s="52"/>
      <c r="G129" s="52"/>
      <c r="H129" s="52"/>
      <c r="I129" s="52"/>
      <c r="J129" s="52"/>
      <c r="K129" s="52"/>
      <c r="L129" s="52"/>
      <c r="M129" s="52"/>
      <c r="N129" s="52"/>
    </row>
    <row r="130" spans="2:14" x14ac:dyDescent="0.35">
      <c r="B130" s="12" t="str">
        <f>"Depreciation "&amp;K4</f>
        <v>Depreciation 2022</v>
      </c>
      <c r="C130" s="12">
        <f>K126</f>
        <v>0</v>
      </c>
      <c r="D130" s="82">
        <f>K127</f>
        <v>0</v>
      </c>
      <c r="E130" s="52"/>
      <c r="F130" s="52"/>
      <c r="G130" s="52"/>
      <c r="H130" s="52"/>
      <c r="I130" s="52"/>
      <c r="J130" s="52"/>
      <c r="K130" s="52"/>
      <c r="L130" s="52"/>
      <c r="M130" s="52"/>
      <c r="N130" s="52"/>
    </row>
    <row r="131" spans="2:14" x14ac:dyDescent="0.35">
      <c r="B131" s="12" t="str">
        <f>"Depreciation "&amp;L4</f>
        <v>Depreciation 2023</v>
      </c>
      <c r="C131" s="12">
        <f>L126</f>
        <v>0</v>
      </c>
      <c r="D131" s="82">
        <f>L127</f>
        <v>0</v>
      </c>
      <c r="E131" s="52"/>
      <c r="F131" s="52"/>
      <c r="G131" s="52"/>
      <c r="H131" s="52"/>
      <c r="I131" s="52"/>
      <c r="J131" s="52"/>
      <c r="K131" s="52"/>
      <c r="L131" s="52"/>
      <c r="M131" s="52"/>
      <c r="N131" s="52"/>
    </row>
    <row r="132" spans="2:14" x14ac:dyDescent="0.35">
      <c r="B132" s="12" t="str">
        <f>"Depreciation "&amp;M4</f>
        <v>Depreciation 2024</v>
      </c>
      <c r="C132" s="12">
        <f>M126</f>
        <v>0</v>
      </c>
      <c r="D132" s="82">
        <f>M127</f>
        <v>0</v>
      </c>
      <c r="E132" s="52"/>
      <c r="F132" s="52"/>
      <c r="G132" s="52"/>
      <c r="H132" s="52"/>
      <c r="I132" s="52"/>
      <c r="J132" s="52"/>
      <c r="K132" s="52"/>
      <c r="L132" s="52"/>
      <c r="M132" s="52"/>
      <c r="N132" s="52"/>
    </row>
    <row r="133" spans="2:14" x14ac:dyDescent="0.35">
      <c r="B133" s="35" t="str">
        <f>"Depreciation "&amp;N4</f>
        <v>Depreciation 2025</v>
      </c>
      <c r="C133" s="35">
        <f>N126</f>
        <v>0</v>
      </c>
      <c r="D133" s="85">
        <f>N127</f>
        <v>0</v>
      </c>
      <c r="E133" s="37"/>
      <c r="F133" s="37"/>
      <c r="G133" s="37"/>
      <c r="H133" s="37"/>
      <c r="I133" s="37"/>
      <c r="J133" s="37"/>
      <c r="K133" s="37"/>
      <c r="L133" s="37"/>
      <c r="M133" s="37"/>
      <c r="N133" s="37"/>
    </row>
    <row r="134" spans="2:14" x14ac:dyDescent="0.35">
      <c r="B134" s="72" t="s">
        <v>96</v>
      </c>
      <c r="C134" s="72"/>
      <c r="D134" s="73"/>
      <c r="E134" s="74"/>
      <c r="F134" s="74"/>
      <c r="G134" s="74"/>
      <c r="H134" s="74"/>
      <c r="I134" s="74"/>
      <c r="J134" s="74"/>
      <c r="K134" s="74"/>
      <c r="L134" s="74"/>
      <c r="M134" s="74"/>
      <c r="N134" s="74"/>
    </row>
    <row r="135" spans="2:14" x14ac:dyDescent="0.35">
      <c r="B135" s="12" t="s">
        <v>101</v>
      </c>
      <c r="C135" s="12"/>
      <c r="D135" s="13"/>
      <c r="E135" s="52">
        <f t="shared" ref="E135:I135" si="42">E123+E134</f>
        <v>6500</v>
      </c>
      <c r="F135" s="52">
        <f t="shared" si="42"/>
        <v>8000</v>
      </c>
      <c r="G135" s="52">
        <f t="shared" si="42"/>
        <v>9500</v>
      </c>
      <c r="H135" s="52">
        <f t="shared" si="42"/>
        <v>11000</v>
      </c>
      <c r="I135" s="52">
        <f t="shared" si="42"/>
        <v>12500</v>
      </c>
      <c r="J135" s="52"/>
      <c r="K135" s="52"/>
      <c r="L135" s="52"/>
      <c r="M135" s="52"/>
      <c r="N135" s="52"/>
    </row>
    <row r="136" spans="2:14" x14ac:dyDescent="0.35">
      <c r="B136" s="12"/>
      <c r="C136" s="12"/>
      <c r="D136" s="13"/>
      <c r="E136" s="52"/>
      <c r="F136" s="52"/>
      <c r="G136" s="52"/>
      <c r="H136" s="52"/>
      <c r="I136" s="52"/>
      <c r="J136" s="52"/>
      <c r="K136" s="52"/>
      <c r="L136" s="52"/>
      <c r="M136" s="52"/>
      <c r="N136" s="52"/>
    </row>
    <row r="137" spans="2:14" x14ac:dyDescent="0.35">
      <c r="B137" s="6" t="s">
        <v>27</v>
      </c>
      <c r="E137" s="33"/>
      <c r="F137" s="33"/>
      <c r="G137" s="33"/>
      <c r="H137" s="33"/>
      <c r="I137" s="33"/>
    </row>
    <row r="138" spans="2:14" x14ac:dyDescent="0.35">
      <c r="B138" s="1" t="s">
        <v>65</v>
      </c>
      <c r="E138" s="54">
        <v>0</v>
      </c>
      <c r="F138" s="54">
        <f>E141</f>
        <v>50000</v>
      </c>
      <c r="G138" s="54">
        <f>F141</f>
        <v>50000</v>
      </c>
      <c r="H138" s="54">
        <f>G141</f>
        <v>40000</v>
      </c>
      <c r="I138" s="54">
        <f>H141</f>
        <v>40000</v>
      </c>
    </row>
    <row r="139" spans="2:14" x14ac:dyDescent="0.35">
      <c r="B139" s="1" t="s">
        <v>67</v>
      </c>
      <c r="E139" s="54">
        <f t="shared" ref="E139:I139" si="43">E19</f>
        <v>50000</v>
      </c>
      <c r="F139" s="54">
        <f t="shared" si="43"/>
        <v>0</v>
      </c>
      <c r="G139" s="54">
        <f t="shared" si="43"/>
        <v>0</v>
      </c>
      <c r="H139" s="54">
        <f t="shared" si="43"/>
        <v>0</v>
      </c>
      <c r="I139" s="54">
        <f t="shared" si="43"/>
        <v>0</v>
      </c>
      <c r="J139" s="54"/>
      <c r="K139" s="54"/>
      <c r="L139" s="54"/>
      <c r="M139" s="54"/>
      <c r="N139" s="54"/>
    </row>
    <row r="140" spans="2:14" x14ac:dyDescent="0.35">
      <c r="B140" s="1" t="s">
        <v>68</v>
      </c>
      <c r="E140" s="20">
        <f t="shared" ref="E140:I140" si="44">+E20</f>
        <v>0</v>
      </c>
      <c r="F140" s="20">
        <f t="shared" si="44"/>
        <v>0</v>
      </c>
      <c r="G140" s="20">
        <f t="shared" si="44"/>
        <v>-10000</v>
      </c>
      <c r="H140" s="20">
        <f t="shared" si="44"/>
        <v>0</v>
      </c>
      <c r="I140" s="20">
        <f t="shared" si="44"/>
        <v>-10000</v>
      </c>
      <c r="J140" s="20"/>
      <c r="K140" s="20"/>
      <c r="L140" s="20"/>
      <c r="M140" s="20"/>
      <c r="N140" s="20"/>
    </row>
    <row r="141" spans="2:14" x14ac:dyDescent="0.35">
      <c r="B141" s="50" t="s">
        <v>66</v>
      </c>
      <c r="C141" s="50"/>
      <c r="D141" s="51"/>
      <c r="E141" s="53">
        <f>SUM(E138:E140)</f>
        <v>50000</v>
      </c>
      <c r="F141" s="53">
        <f t="shared" ref="F141:I141" si="45">SUM(F138:F140)</f>
        <v>50000</v>
      </c>
      <c r="G141" s="53">
        <f t="shared" si="45"/>
        <v>40000</v>
      </c>
      <c r="H141" s="53">
        <f t="shared" si="45"/>
        <v>40000</v>
      </c>
      <c r="I141" s="53">
        <f t="shared" si="45"/>
        <v>30000</v>
      </c>
      <c r="J141" s="53"/>
      <c r="K141" s="53"/>
      <c r="L141" s="53"/>
      <c r="M141" s="53"/>
      <c r="N141" s="53"/>
    </row>
    <row r="142" spans="2:14" x14ac:dyDescent="0.35">
      <c r="B142" s="1" t="s">
        <v>11</v>
      </c>
      <c r="D142" s="4"/>
      <c r="E142" s="33">
        <v>4000</v>
      </c>
      <c r="F142" s="33">
        <v>4000</v>
      </c>
      <c r="G142" s="33">
        <v>4000</v>
      </c>
      <c r="H142" s="33">
        <v>3200</v>
      </c>
      <c r="I142" s="33">
        <v>3200</v>
      </c>
    </row>
    <row r="143" spans="2:14" x14ac:dyDescent="0.35">
      <c r="B143" s="12" t="s">
        <v>56</v>
      </c>
      <c r="C143" s="12"/>
      <c r="D143" s="13"/>
      <c r="E143" s="88" t="s">
        <v>104</v>
      </c>
      <c r="F143" s="14">
        <f t="shared" ref="F143:I143" si="46">F142/F138</f>
        <v>0.08</v>
      </c>
      <c r="G143" s="14">
        <f t="shared" si="46"/>
        <v>0.08</v>
      </c>
      <c r="H143" s="14">
        <f t="shared" si="46"/>
        <v>0.08</v>
      </c>
      <c r="I143" s="14">
        <f t="shared" si="46"/>
        <v>0.08</v>
      </c>
      <c r="J143" s="14"/>
      <c r="K143" s="14"/>
      <c r="L143" s="14"/>
      <c r="M143" s="14"/>
      <c r="N143" s="14"/>
    </row>
    <row r="144" spans="2:14" x14ac:dyDescent="0.35">
      <c r="E144" s="33"/>
      <c r="F144" s="33"/>
      <c r="G144" s="56"/>
      <c r="H144" s="87"/>
      <c r="I144" s="87"/>
    </row>
    <row r="145" spans="2:14" ht="18.5" x14ac:dyDescent="0.35">
      <c r="B145" s="70" t="s">
        <v>74</v>
      </c>
      <c r="C145" s="70"/>
      <c r="D145" s="70"/>
      <c r="E145" s="70"/>
      <c r="F145" s="70"/>
      <c r="G145" s="70"/>
      <c r="H145" s="70"/>
      <c r="I145" s="70"/>
      <c r="J145" s="70"/>
      <c r="K145" s="70"/>
      <c r="L145" s="70"/>
      <c r="M145" s="70"/>
      <c r="N145" s="70"/>
    </row>
    <row r="146" spans="2:14" x14ac:dyDescent="0.35">
      <c r="B146" s="6" t="s">
        <v>99</v>
      </c>
    </row>
    <row r="147" spans="2:14" x14ac:dyDescent="0.35">
      <c r="B147" s="1" t="s">
        <v>75</v>
      </c>
      <c r="E147" s="14">
        <f>E34/E$32</f>
        <v>0.57120726026193192</v>
      </c>
      <c r="F147" s="14">
        <f>F34/F$32</f>
        <v>0.58610107836460967</v>
      </c>
      <c r="G147" s="14">
        <f>G34/G$32</f>
        <v>0.59675856670051231</v>
      </c>
      <c r="H147" s="14">
        <f>H34/H$32</f>
        <v>0.59677537936713332</v>
      </c>
      <c r="I147" s="14">
        <f>I34/I$32</f>
        <v>0.59997482799127366</v>
      </c>
      <c r="J147" s="14"/>
      <c r="K147" s="14"/>
      <c r="L147" s="14"/>
      <c r="M147" s="14"/>
      <c r="N147" s="14"/>
    </row>
    <row r="148" spans="2:14" x14ac:dyDescent="0.35">
      <c r="B148" s="1" t="s">
        <v>76</v>
      </c>
      <c r="E148" s="14">
        <f>E40/E$32</f>
        <v>7.9799156192317838E-2</v>
      </c>
      <c r="F148" s="14">
        <f>F40/F$32</f>
        <v>0.22534458533389651</v>
      </c>
      <c r="G148" s="14">
        <f>G40/G$32</f>
        <v>0.24797507305238844</v>
      </c>
      <c r="H148" s="14">
        <f>H40/H$32</f>
        <v>0.24850017644982944</v>
      </c>
      <c r="I148" s="14">
        <f>I40/I$32</f>
        <v>0.24991609330424569</v>
      </c>
      <c r="J148" s="14"/>
      <c r="K148" s="14"/>
      <c r="L148" s="14"/>
      <c r="M148" s="14"/>
      <c r="N148" s="14"/>
    </row>
    <row r="149" spans="2:14" x14ac:dyDescent="0.35">
      <c r="B149" s="1" t="s">
        <v>77</v>
      </c>
      <c r="E149" s="14">
        <f>(E40+E38)/E$32</f>
        <v>0.15121517095895226</v>
      </c>
      <c r="F149" s="14">
        <f>(F40+F38)/F$32</f>
        <v>0.29430475221750035</v>
      </c>
      <c r="G149" s="14">
        <f>(G40+G38)/G$32</f>
        <v>0.32160878023826317</v>
      </c>
      <c r="H149" s="14">
        <f>(H40+H38)/H$32</f>
        <v>0.3293730149394189</v>
      </c>
      <c r="I149" s="14">
        <f>(I40+I38)/I$32</f>
        <v>0.33731890138166359</v>
      </c>
      <c r="J149" s="14"/>
      <c r="K149" s="14"/>
      <c r="L149" s="14"/>
      <c r="M149" s="14"/>
      <c r="N149" s="14"/>
    </row>
    <row r="150" spans="2:14" x14ac:dyDescent="0.35">
      <c r="B150" s="1" t="s">
        <v>78</v>
      </c>
      <c r="E150" s="14">
        <f>E46/E$32</f>
        <v>2.5095587588995341E-2</v>
      </c>
      <c r="F150" s="14">
        <f>F46/F$32</f>
        <v>0.13360515132446621</v>
      </c>
      <c r="G150" s="14">
        <f>G46/G$32</f>
        <v>0.15187998480820356</v>
      </c>
      <c r="H150" s="14">
        <f>H46/H$32</f>
        <v>0.15748147276790966</v>
      </c>
      <c r="I150" s="14">
        <f>I46/I$32</f>
        <v>0.1592786821054987</v>
      </c>
      <c r="J150" s="14"/>
      <c r="K150" s="14"/>
      <c r="L150" s="14"/>
      <c r="M150" s="14"/>
      <c r="N150" s="14"/>
    </row>
    <row r="152" spans="2:14" x14ac:dyDescent="0.35">
      <c r="B152" s="6" t="s">
        <v>79</v>
      </c>
    </row>
    <row r="153" spans="2:14" x14ac:dyDescent="0.35">
      <c r="B153" s="1" t="s">
        <v>80</v>
      </c>
      <c r="E153" s="14">
        <f>E40/E54</f>
        <v>9.4252333598497773E-2</v>
      </c>
      <c r="F153" s="14">
        <f>F40/F54</f>
        <v>0.27907572579224649</v>
      </c>
      <c r="G153" s="14">
        <f>G40/G54</f>
        <v>0.30817438009682646</v>
      </c>
      <c r="H153" s="14">
        <f>H40/H54</f>
        <v>0.26819947693167101</v>
      </c>
      <c r="I153" s="14">
        <f>I40/I54</f>
        <v>0.25642276539419029</v>
      </c>
      <c r="J153" s="14"/>
      <c r="K153" s="14"/>
      <c r="L153" s="14"/>
      <c r="M153" s="14"/>
      <c r="N153" s="14"/>
    </row>
    <row r="154" spans="2:14" x14ac:dyDescent="0.35">
      <c r="B154" s="1" t="s">
        <v>81</v>
      </c>
      <c r="E154" s="14">
        <f>E46/E64</f>
        <v>0.10249909128032993</v>
      </c>
      <c r="F154" s="14">
        <f>F46/F64</f>
        <v>0.41021609962020461</v>
      </c>
      <c r="G154" s="14">
        <f>G46/G64</f>
        <v>0.3415053695977246</v>
      </c>
      <c r="H154" s="14">
        <f>H46/H64</f>
        <v>0.27183224067432671</v>
      </c>
      <c r="I154" s="14">
        <f>I46/I64</f>
        <v>0.22425525212152239</v>
      </c>
      <c r="J154" s="14"/>
      <c r="K154" s="14"/>
      <c r="L154" s="14"/>
      <c r="M154" s="14"/>
      <c r="N154" s="14"/>
    </row>
    <row r="155" spans="2:14" x14ac:dyDescent="0.35">
      <c r="B155" s="1" t="s">
        <v>82</v>
      </c>
      <c r="E155" s="14">
        <f>E42/E58</f>
        <v>0.08</v>
      </c>
      <c r="F155" s="14">
        <f>F42/E58</f>
        <v>0.08</v>
      </c>
      <c r="G155" s="14">
        <f>G42/F58</f>
        <v>0.08</v>
      </c>
      <c r="H155" s="14">
        <f>H42/G58</f>
        <v>0.08</v>
      </c>
      <c r="I155" s="14">
        <f>I42/H58</f>
        <v>0.08</v>
      </c>
      <c r="J155" s="14"/>
      <c r="K155" s="14"/>
      <c r="L155" s="14"/>
      <c r="M155" s="14"/>
      <c r="N155" s="14"/>
    </row>
    <row r="157" spans="2:14" x14ac:dyDescent="0.35">
      <c r="B157" s="6" t="s">
        <v>100</v>
      </c>
    </row>
    <row r="158" spans="2:14" x14ac:dyDescent="0.35">
      <c r="B158" s="1" t="s">
        <v>83</v>
      </c>
      <c r="E158" s="14">
        <f>E58/(E58+E64)</f>
        <v>0.69171505213456341</v>
      </c>
      <c r="F158" s="14">
        <f>F58/(F58+F64)</f>
        <v>0.5695831221129255</v>
      </c>
      <c r="G158" s="14">
        <f>G58/(G58+G64)</f>
        <v>0.41076786891575767</v>
      </c>
      <c r="H158" s="14">
        <f>H58/(H58+H64)</f>
        <v>0.33670430459618211</v>
      </c>
      <c r="I158" s="14">
        <f>I58/(I58+I64)</f>
        <v>0.2280016416118196</v>
      </c>
      <c r="J158" s="14"/>
      <c r="K158" s="14"/>
      <c r="L158" s="14"/>
      <c r="M158" s="14"/>
      <c r="N158" s="14"/>
    </row>
    <row r="159" spans="2:14" x14ac:dyDescent="0.35">
      <c r="B159" s="1" t="s">
        <v>84</v>
      </c>
      <c r="E159" s="77">
        <f>E58/(E40+E38)</f>
        <v>3.6329288672527791</v>
      </c>
      <c r="F159" s="77">
        <f>F58/(F40+F38)</f>
        <v>1.4644719114287388</v>
      </c>
      <c r="G159" s="77">
        <f>G58/(G40+G38)</f>
        <v>0.96401802713710749</v>
      </c>
      <c r="H159" s="77">
        <f>H58/(H40+H38)</f>
        <v>0.8928571428571429</v>
      </c>
      <c r="I159" s="77">
        <f>I58/(I40+I38)</f>
        <v>0.62186476514240707</v>
      </c>
      <c r="J159" s="77"/>
      <c r="K159" s="77"/>
      <c r="L159" s="77"/>
      <c r="M159" s="77"/>
      <c r="N159" s="77"/>
    </row>
    <row r="160" spans="2:14" x14ac:dyDescent="0.35">
      <c r="B160" s="1" t="s">
        <v>85</v>
      </c>
      <c r="E160" s="77">
        <f>(E40+E38)/E42</f>
        <v>3.44075</v>
      </c>
      <c r="F160" s="77">
        <f>(F40+F38)/F42</f>
        <v>8.5355000000000008</v>
      </c>
      <c r="G160" s="77">
        <f>(G40+G38)/G42</f>
        <v>10.373250000000001</v>
      </c>
      <c r="H160" s="77">
        <f>(H40+H38)/H42</f>
        <v>14</v>
      </c>
      <c r="I160" s="77">
        <f>(I40+I38)/I42</f>
        <v>15.075625</v>
      </c>
      <c r="J160" s="77"/>
      <c r="K160" s="77"/>
      <c r="L160" s="77"/>
      <c r="M160" s="77"/>
      <c r="N160" s="77"/>
    </row>
    <row r="161" spans="2:14" x14ac:dyDescent="0.35">
      <c r="B161" s="1" t="s">
        <v>86</v>
      </c>
      <c r="E161" s="77">
        <f>(E74-E79)/E42</f>
        <v>-16.588224999999998</v>
      </c>
      <c r="F161" s="77">
        <f>(F74-F79)/F42</f>
        <v>1.3721000000000003</v>
      </c>
      <c r="G161" s="77">
        <f>(G74-G79)/G42</f>
        <v>3.1955249999999995</v>
      </c>
      <c r="H161" s="77">
        <f>(H74-H79)/H42</f>
        <v>5.3718750000000002</v>
      </c>
      <c r="I161" s="77">
        <f>(I74-I79)/I42</f>
        <v>6.2060625000000007</v>
      </c>
      <c r="J161" s="77"/>
      <c r="K161" s="77"/>
      <c r="L161" s="77"/>
      <c r="M161" s="77"/>
      <c r="N161" s="77"/>
    </row>
  </sheetData>
  <conditionalFormatting sqref="E5:N5">
    <cfRule type="containsText" dxfId="9" priority="1" operator="containsText" text="OK">
      <formula>NOT(ISERROR(SEARCH("OK",E5)))</formula>
    </cfRule>
    <cfRule type="containsText" dxfId="8" priority="2" operator="containsText" text="ERROR">
      <formula>NOT(ISERROR(SEARCH("ERROR",E5)))</formula>
    </cfRule>
  </conditionalFormatting>
  <pageMargins left="0.70866141732283472" right="0.70866141732283472" top="0.74803149606299213" bottom="0.74803149606299213" header="0.31496062992125984" footer="0.31496062992125984"/>
  <pageSetup scale="7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0C793-22CA-4ED2-A470-DFB5E1424F96}">
  <dimension ref="A1:U161"/>
  <sheetViews>
    <sheetView showGridLines="0" zoomScale="89" zoomScaleNormal="89" workbookViewId="0">
      <pane ySplit="5" topLeftCell="A20" activePane="bottomLeft" state="frozen"/>
      <selection activeCell="A18" sqref="A18"/>
      <selection pane="bottomLeft" activeCell="A2" sqref="A2"/>
    </sheetView>
  </sheetViews>
  <sheetFormatPr baseColWidth="10" defaultColWidth="9.08984375" defaultRowHeight="15.5" x14ac:dyDescent="0.35"/>
  <cols>
    <col min="1" max="1" width="1.90625" style="1" customWidth="1"/>
    <col min="2" max="2" width="16.81640625" style="1" customWidth="1"/>
    <col min="3" max="3" width="15.54296875" style="1" customWidth="1"/>
    <col min="4" max="4" width="15.54296875" style="2" customWidth="1"/>
    <col min="5" max="9" width="11.54296875" style="1" customWidth="1"/>
    <col min="10" max="14" width="12.54296875" style="1" customWidth="1"/>
    <col min="15" max="16384" width="9.08984375" style="1"/>
  </cols>
  <sheetData>
    <row r="1" spans="1:21" ht="19.5" customHeight="1" thickBot="1" x14ac:dyDescent="0.55000000000000004">
      <c r="A1" s="90" t="s">
        <v>112</v>
      </c>
      <c r="B1" s="91"/>
      <c r="C1" s="91"/>
      <c r="D1" s="92"/>
      <c r="E1" s="91"/>
      <c r="F1" s="91"/>
      <c r="G1" s="91"/>
      <c r="H1" s="91"/>
      <c r="I1" s="91"/>
      <c r="J1" s="91"/>
      <c r="K1" s="91"/>
      <c r="L1" s="91"/>
      <c r="M1" s="91"/>
      <c r="N1" s="91"/>
    </row>
    <row r="2" spans="1:21" ht="19.5" customHeight="1" x14ac:dyDescent="0.5">
      <c r="A2" s="89"/>
    </row>
    <row r="3" spans="1:21" ht="18.5" x14ac:dyDescent="0.45">
      <c r="A3" s="20"/>
      <c r="B3" s="58"/>
      <c r="C3" s="20"/>
      <c r="D3" s="59"/>
      <c r="E3" s="65" t="s">
        <v>35</v>
      </c>
      <c r="F3" s="66"/>
      <c r="G3" s="66"/>
      <c r="H3" s="66"/>
      <c r="I3" s="66"/>
      <c r="J3" s="67" t="s">
        <v>36</v>
      </c>
      <c r="K3" s="68"/>
      <c r="L3" s="63"/>
      <c r="M3" s="63"/>
      <c r="N3" s="63"/>
    </row>
    <row r="4" spans="1:21" ht="21" customHeight="1" x14ac:dyDescent="0.5">
      <c r="A4" s="20"/>
      <c r="B4" s="60" t="s">
        <v>29</v>
      </c>
      <c r="C4" s="61"/>
      <c r="D4" s="62"/>
      <c r="E4" s="57">
        <v>2016</v>
      </c>
      <c r="F4" s="57">
        <f>+E4+1</f>
        <v>2017</v>
      </c>
      <c r="G4" s="57">
        <f t="shared" ref="G4:N4" si="0">+F4+1</f>
        <v>2018</v>
      </c>
      <c r="H4" s="57">
        <f t="shared" si="0"/>
        <v>2019</v>
      </c>
      <c r="I4" s="57">
        <f t="shared" si="0"/>
        <v>2020</v>
      </c>
      <c r="J4" s="64">
        <f t="shared" si="0"/>
        <v>2021</v>
      </c>
      <c r="K4" s="64">
        <f t="shared" si="0"/>
        <v>2022</v>
      </c>
      <c r="L4" s="64">
        <f t="shared" si="0"/>
        <v>2023</v>
      </c>
      <c r="M4" s="64">
        <f t="shared" si="0"/>
        <v>2024</v>
      </c>
      <c r="N4" s="64">
        <f t="shared" si="0"/>
        <v>2025</v>
      </c>
    </row>
    <row r="5" spans="1:21" ht="6.25" customHeight="1" x14ac:dyDescent="0.35">
      <c r="E5" s="3"/>
      <c r="F5" s="3"/>
      <c r="G5" s="3"/>
      <c r="H5" s="3"/>
      <c r="I5" s="3"/>
      <c r="J5" s="3"/>
      <c r="K5" s="3"/>
      <c r="L5" s="3"/>
      <c r="M5" s="3"/>
      <c r="N5" s="3"/>
    </row>
    <row r="6" spans="1:21" x14ac:dyDescent="0.35">
      <c r="O6" s="4"/>
      <c r="P6" s="4"/>
      <c r="Q6" s="4"/>
      <c r="R6" s="4"/>
      <c r="S6" s="4"/>
      <c r="T6" s="4"/>
      <c r="U6" s="4"/>
    </row>
    <row r="7" spans="1:21" ht="18.5" x14ac:dyDescent="0.35">
      <c r="B7" s="69" t="s">
        <v>32</v>
      </c>
      <c r="C7" s="69"/>
      <c r="D7" s="69"/>
      <c r="E7" s="69"/>
      <c r="F7" s="69"/>
      <c r="G7" s="69"/>
      <c r="H7" s="69"/>
      <c r="I7" s="69"/>
      <c r="J7" s="69"/>
      <c r="K7" s="69"/>
      <c r="L7" s="69"/>
      <c r="M7" s="69"/>
      <c r="N7" s="69"/>
      <c r="O7" s="4"/>
      <c r="P7" s="4"/>
      <c r="Q7" s="4"/>
      <c r="R7" s="4"/>
      <c r="S7" s="4"/>
      <c r="T7" s="4"/>
      <c r="U7" s="4"/>
    </row>
    <row r="8" spans="1:21" s="5" customFormat="1" x14ac:dyDescent="0.35">
      <c r="B8" s="6" t="s">
        <v>33</v>
      </c>
      <c r="D8" s="7"/>
      <c r="O8" s="4"/>
      <c r="P8" s="4"/>
      <c r="Q8" s="4"/>
      <c r="R8" s="4"/>
      <c r="S8" s="4"/>
      <c r="T8" s="4"/>
      <c r="U8" s="4"/>
    </row>
    <row r="9" spans="1:21" x14ac:dyDescent="0.35">
      <c r="B9" s="1" t="s">
        <v>47</v>
      </c>
      <c r="C9" s="6"/>
      <c r="D9" s="8"/>
      <c r="E9" s="9"/>
      <c r="F9" s="10">
        <f>F32/E32-1</f>
        <v>0.27460007031730682</v>
      </c>
      <c r="G9" s="10">
        <f>G32/F32-1</f>
        <v>0.11212923135273978</v>
      </c>
      <c r="H9" s="10">
        <f>H32/G32-1</f>
        <v>5.4248664904624988E-2</v>
      </c>
      <c r="I9" s="10">
        <f>I32/H32-1</f>
        <v>5.1464533584284267E-2</v>
      </c>
      <c r="J9" s="11">
        <v>0.05</v>
      </c>
      <c r="K9" s="11">
        <v>4.4999999999999998E-2</v>
      </c>
      <c r="L9" s="11">
        <v>0.04</v>
      </c>
      <c r="M9" s="11">
        <v>3.5000000000000003E-2</v>
      </c>
      <c r="N9" s="11">
        <v>0.03</v>
      </c>
      <c r="O9" s="4"/>
      <c r="P9" s="4"/>
      <c r="Q9" s="4"/>
      <c r="R9" s="4"/>
      <c r="S9" s="4"/>
      <c r="T9" s="4"/>
      <c r="U9" s="4"/>
    </row>
    <row r="10" spans="1:21" x14ac:dyDescent="0.35">
      <c r="B10" s="12" t="s">
        <v>30</v>
      </c>
      <c r="C10" s="12"/>
      <c r="D10" s="13"/>
      <c r="E10" s="14">
        <f>E33/E32</f>
        <v>0.42879273973806803</v>
      </c>
      <c r="F10" s="14">
        <f>F33/F32</f>
        <v>0.41389892163539038</v>
      </c>
      <c r="G10" s="14">
        <f>G33/G32</f>
        <v>0.40324143329948764</v>
      </c>
      <c r="H10" s="14">
        <f>H33/H32</f>
        <v>0.40322462063286674</v>
      </c>
      <c r="I10" s="14">
        <f>I33/I32</f>
        <v>0.40002517200872628</v>
      </c>
      <c r="J10" s="15">
        <v>0.4</v>
      </c>
      <c r="K10" s="15">
        <v>0.4</v>
      </c>
      <c r="L10" s="15">
        <v>0.4</v>
      </c>
      <c r="M10" s="15">
        <v>0.4</v>
      </c>
      <c r="N10" s="15">
        <v>0.4</v>
      </c>
      <c r="O10" s="4"/>
      <c r="P10" s="4"/>
      <c r="Q10" s="4"/>
      <c r="R10" s="4"/>
      <c r="S10" s="4"/>
      <c r="T10" s="4"/>
      <c r="U10" s="4"/>
    </row>
    <row r="11" spans="1:21" x14ac:dyDescent="0.35">
      <c r="B11" s="1" t="s">
        <v>46</v>
      </c>
      <c r="C11" s="12"/>
      <c r="D11" s="13"/>
      <c r="E11" s="33">
        <v>27227</v>
      </c>
      <c r="F11" s="33">
        <v>22722</v>
      </c>
      <c r="G11" s="33">
        <v>24011</v>
      </c>
      <c r="H11" s="33">
        <v>24442</v>
      </c>
      <c r="I11" s="33">
        <v>25452</v>
      </c>
      <c r="J11" s="16">
        <v>25500</v>
      </c>
      <c r="K11" s="16">
        <v>26000</v>
      </c>
      <c r="L11" s="16">
        <v>26500</v>
      </c>
      <c r="M11" s="16">
        <v>27000</v>
      </c>
      <c r="N11" s="16">
        <v>27500</v>
      </c>
      <c r="O11" s="4"/>
      <c r="P11" s="4"/>
      <c r="Q11" s="4"/>
      <c r="R11" s="4"/>
      <c r="S11" s="4"/>
      <c r="T11" s="4"/>
      <c r="U11" s="4"/>
    </row>
    <row r="12" spans="1:21" x14ac:dyDescent="0.35">
      <c r="B12" s="1" t="s">
        <v>45</v>
      </c>
      <c r="C12" s="12"/>
      <c r="D12" s="13"/>
      <c r="E12" s="33">
        <v>10999</v>
      </c>
      <c r="F12" s="33">
        <v>11129</v>
      </c>
      <c r="G12" s="33">
        <v>11488</v>
      </c>
      <c r="H12" s="33">
        <v>11929</v>
      </c>
      <c r="I12" s="33">
        <v>12112</v>
      </c>
      <c r="J12" s="16">
        <v>12500</v>
      </c>
      <c r="K12" s="16">
        <v>13000</v>
      </c>
      <c r="L12" s="16">
        <v>13500</v>
      </c>
      <c r="M12" s="16">
        <v>14000</v>
      </c>
      <c r="N12" s="16">
        <v>14500</v>
      </c>
      <c r="O12" s="4"/>
      <c r="P12" s="4"/>
      <c r="Q12" s="4"/>
      <c r="R12" s="4"/>
      <c r="S12" s="4"/>
      <c r="T12" s="4"/>
      <c r="U12" s="4"/>
    </row>
    <row r="13" spans="1:21" x14ac:dyDescent="0.35">
      <c r="B13" s="1" t="s">
        <v>97</v>
      </c>
      <c r="D13" s="1"/>
      <c r="E13" s="86">
        <f t="shared" ref="E13:N13" si="1">E122</f>
        <v>10</v>
      </c>
      <c r="F13" s="86">
        <f t="shared" si="1"/>
        <v>10</v>
      </c>
      <c r="G13" s="86">
        <f t="shared" si="1"/>
        <v>10</v>
      </c>
      <c r="H13" s="86">
        <f t="shared" si="1"/>
        <v>10</v>
      </c>
      <c r="I13" s="86">
        <f t="shared" si="1"/>
        <v>10</v>
      </c>
      <c r="J13" s="86">
        <f t="shared" si="1"/>
        <v>10</v>
      </c>
      <c r="K13" s="86">
        <f t="shared" si="1"/>
        <v>10</v>
      </c>
      <c r="L13" s="86">
        <f t="shared" si="1"/>
        <v>10</v>
      </c>
      <c r="M13" s="86">
        <f t="shared" si="1"/>
        <v>10</v>
      </c>
      <c r="N13" s="86">
        <f t="shared" si="1"/>
        <v>10</v>
      </c>
      <c r="O13" s="4"/>
      <c r="P13" s="4"/>
      <c r="Q13" s="4"/>
      <c r="R13" s="4"/>
      <c r="S13" s="4"/>
      <c r="T13" s="4"/>
      <c r="U13" s="4"/>
    </row>
    <row r="14" spans="1:21" x14ac:dyDescent="0.35">
      <c r="B14" s="1" t="s">
        <v>98</v>
      </c>
      <c r="C14" s="12"/>
      <c r="D14" s="13"/>
      <c r="E14" s="86">
        <f t="shared" ref="E14:N14" si="2">E127</f>
        <v>0</v>
      </c>
      <c r="F14" s="86">
        <f t="shared" si="2"/>
        <v>0</v>
      </c>
      <c r="G14" s="86">
        <f t="shared" si="2"/>
        <v>0</v>
      </c>
      <c r="H14" s="86">
        <f t="shared" si="2"/>
        <v>0</v>
      </c>
      <c r="I14" s="86">
        <f t="shared" si="2"/>
        <v>0</v>
      </c>
      <c r="J14" s="86">
        <f t="shared" si="2"/>
        <v>10</v>
      </c>
      <c r="K14" s="86">
        <f t="shared" si="2"/>
        <v>10</v>
      </c>
      <c r="L14" s="86">
        <f t="shared" si="2"/>
        <v>10</v>
      </c>
      <c r="M14" s="86">
        <f t="shared" si="2"/>
        <v>10</v>
      </c>
      <c r="N14" s="86">
        <f t="shared" si="2"/>
        <v>10</v>
      </c>
      <c r="O14" s="4"/>
      <c r="P14" s="4"/>
      <c r="Q14" s="4"/>
      <c r="R14" s="4"/>
      <c r="S14" s="4"/>
      <c r="T14" s="4"/>
      <c r="U14" s="4"/>
    </row>
    <row r="15" spans="1:21" x14ac:dyDescent="0.35">
      <c r="B15" s="12" t="s">
        <v>56</v>
      </c>
      <c r="C15" s="12"/>
      <c r="D15" s="13"/>
      <c r="E15" s="88" t="s">
        <v>104</v>
      </c>
      <c r="F15" s="14">
        <f t="shared" ref="F15:I15" si="3">F142/F138</f>
        <v>0.08</v>
      </c>
      <c r="G15" s="14">
        <f t="shared" si="3"/>
        <v>0.08</v>
      </c>
      <c r="H15" s="14">
        <f t="shared" si="3"/>
        <v>0.08</v>
      </c>
      <c r="I15" s="14">
        <f t="shared" si="3"/>
        <v>0.08</v>
      </c>
      <c r="J15" s="15"/>
      <c r="K15" s="15"/>
      <c r="L15" s="15"/>
      <c r="M15" s="15"/>
      <c r="N15" s="15"/>
      <c r="O15" s="4"/>
      <c r="P15" s="4"/>
      <c r="Q15" s="4"/>
      <c r="R15" s="4"/>
      <c r="S15" s="4"/>
      <c r="T15" s="4"/>
      <c r="U15" s="4"/>
    </row>
    <row r="16" spans="1:21" x14ac:dyDescent="0.35">
      <c r="B16" s="12" t="s">
        <v>31</v>
      </c>
      <c r="C16" s="17"/>
      <c r="D16" s="18"/>
      <c r="E16" s="15">
        <v>0.3</v>
      </c>
      <c r="F16" s="15">
        <v>0.3</v>
      </c>
      <c r="G16" s="15">
        <v>0.3</v>
      </c>
      <c r="H16" s="15">
        <v>0.3</v>
      </c>
      <c r="I16" s="15">
        <v>0.3</v>
      </c>
      <c r="J16" s="15"/>
      <c r="K16" s="15"/>
      <c r="L16" s="15"/>
      <c r="M16" s="15"/>
      <c r="N16" s="15"/>
      <c r="O16" s="4"/>
      <c r="P16" s="4"/>
      <c r="Q16" s="4"/>
      <c r="R16" s="4"/>
      <c r="S16" s="4"/>
      <c r="T16" s="4"/>
      <c r="U16" s="4"/>
    </row>
    <row r="17" spans="2:21" x14ac:dyDescent="0.35">
      <c r="B17" s="6" t="s">
        <v>3</v>
      </c>
      <c r="C17" s="5"/>
      <c r="D17" s="7"/>
      <c r="E17" s="5"/>
      <c r="F17" s="5"/>
      <c r="G17" s="5"/>
      <c r="H17" s="5"/>
      <c r="I17" s="5"/>
      <c r="J17" s="5"/>
      <c r="K17" s="5"/>
      <c r="L17" s="5"/>
      <c r="M17" s="5"/>
      <c r="N17" s="5"/>
      <c r="O17" s="4"/>
      <c r="P17" s="4"/>
      <c r="Q17" s="4"/>
      <c r="R17" s="4"/>
      <c r="S17" s="4"/>
      <c r="T17" s="4"/>
      <c r="U17" s="4"/>
    </row>
    <row r="18" spans="2:21" x14ac:dyDescent="0.35">
      <c r="B18" s="1" t="s">
        <v>103</v>
      </c>
      <c r="E18" s="24">
        <v>50000</v>
      </c>
      <c r="F18" s="24">
        <v>0</v>
      </c>
      <c r="G18" s="24">
        <v>0</v>
      </c>
      <c r="H18" s="24">
        <v>0</v>
      </c>
      <c r="I18" s="24">
        <v>0</v>
      </c>
      <c r="J18" s="21"/>
      <c r="K18" s="21"/>
      <c r="L18" s="21"/>
      <c r="M18" s="21"/>
      <c r="N18" s="21"/>
      <c r="O18" s="4"/>
      <c r="P18" s="4"/>
      <c r="Q18" s="4"/>
      <c r="R18" s="4"/>
      <c r="S18" s="4"/>
      <c r="T18" s="4"/>
      <c r="U18" s="4"/>
    </row>
    <row r="19" spans="2:21" x14ac:dyDescent="0.35">
      <c r="B19" s="1" t="s">
        <v>67</v>
      </c>
      <c r="E19" s="24">
        <v>50000</v>
      </c>
      <c r="F19" s="24">
        <v>0</v>
      </c>
      <c r="G19" s="24">
        <v>0</v>
      </c>
      <c r="H19" s="24">
        <v>0</v>
      </c>
      <c r="I19" s="24">
        <v>0</v>
      </c>
      <c r="J19" s="21"/>
      <c r="K19" s="21"/>
      <c r="L19" s="21"/>
      <c r="M19" s="21"/>
      <c r="N19" s="21"/>
      <c r="O19" s="4"/>
      <c r="P19" s="4"/>
      <c r="Q19" s="4"/>
      <c r="R19" s="4"/>
      <c r="S19" s="4"/>
      <c r="T19" s="4"/>
      <c r="U19" s="4"/>
    </row>
    <row r="20" spans="2:21" x14ac:dyDescent="0.35">
      <c r="B20" s="1" t="s">
        <v>68</v>
      </c>
      <c r="E20" s="21">
        <v>0</v>
      </c>
      <c r="F20" s="21">
        <v>0</v>
      </c>
      <c r="G20" s="21">
        <v>-10000</v>
      </c>
      <c r="H20" s="21">
        <v>0</v>
      </c>
      <c r="I20" s="21">
        <v>-10000</v>
      </c>
      <c r="J20" s="21"/>
      <c r="K20" s="21"/>
      <c r="L20" s="21"/>
      <c r="M20" s="21"/>
      <c r="N20" s="21"/>
      <c r="O20" s="4"/>
      <c r="P20" s="4"/>
      <c r="Q20" s="4"/>
      <c r="R20" s="4"/>
      <c r="S20" s="4"/>
      <c r="T20" s="4"/>
      <c r="U20" s="4"/>
    </row>
    <row r="21" spans="2:21" x14ac:dyDescent="0.35">
      <c r="B21" s="1" t="s">
        <v>48</v>
      </c>
      <c r="E21" s="24">
        <v>20000</v>
      </c>
      <c r="F21" s="20">
        <v>0</v>
      </c>
      <c r="G21" s="20">
        <v>0</v>
      </c>
      <c r="H21" s="20">
        <v>0</v>
      </c>
      <c r="I21" s="20">
        <v>0</v>
      </c>
      <c r="J21" s="21"/>
      <c r="K21" s="21"/>
      <c r="L21" s="21"/>
      <c r="M21" s="21"/>
      <c r="N21" s="21"/>
      <c r="O21" s="4"/>
      <c r="P21" s="4"/>
      <c r="Q21" s="4"/>
      <c r="R21" s="4"/>
      <c r="S21" s="4"/>
      <c r="T21" s="4"/>
      <c r="U21" s="4"/>
    </row>
    <row r="22" spans="2:21" x14ac:dyDescent="0.35">
      <c r="B22" s="1" t="s">
        <v>72</v>
      </c>
      <c r="E22" s="20">
        <v>0</v>
      </c>
      <c r="F22" s="20">
        <v>0</v>
      </c>
      <c r="G22" s="20">
        <v>0</v>
      </c>
      <c r="H22" s="20">
        <v>0</v>
      </c>
      <c r="I22" s="20">
        <v>0</v>
      </c>
      <c r="J22" s="21"/>
      <c r="K22" s="21"/>
      <c r="L22" s="21"/>
      <c r="M22" s="21"/>
      <c r="N22" s="21"/>
      <c r="O22" s="4"/>
      <c r="P22" s="4"/>
      <c r="Q22" s="4"/>
      <c r="R22" s="4"/>
      <c r="S22" s="4"/>
      <c r="T22" s="4"/>
      <c r="U22" s="4"/>
    </row>
    <row r="23" spans="2:21" x14ac:dyDescent="0.35">
      <c r="B23" s="1" t="s">
        <v>70</v>
      </c>
      <c r="E23" s="20">
        <v>0</v>
      </c>
      <c r="F23" s="20">
        <v>0</v>
      </c>
      <c r="G23" s="20">
        <v>0</v>
      </c>
      <c r="H23" s="20">
        <v>0</v>
      </c>
      <c r="I23" s="20">
        <v>0</v>
      </c>
      <c r="J23" s="21"/>
      <c r="K23" s="21"/>
      <c r="L23" s="21"/>
      <c r="M23" s="21"/>
      <c r="N23" s="21"/>
      <c r="O23" s="4"/>
      <c r="P23" s="4"/>
      <c r="Q23" s="4"/>
      <c r="R23" s="4"/>
      <c r="S23" s="4"/>
      <c r="T23" s="4"/>
      <c r="U23" s="4"/>
    </row>
    <row r="24" spans="2:21" x14ac:dyDescent="0.35">
      <c r="B24" s="1" t="s">
        <v>60</v>
      </c>
      <c r="E24" s="14">
        <v>0</v>
      </c>
      <c r="F24" s="14">
        <v>0</v>
      </c>
      <c r="G24" s="14">
        <v>0</v>
      </c>
      <c r="H24" s="14">
        <v>0</v>
      </c>
      <c r="I24" s="14">
        <v>0</v>
      </c>
      <c r="J24" s="15"/>
      <c r="K24" s="15"/>
      <c r="L24" s="15"/>
      <c r="M24" s="15"/>
      <c r="N24" s="15"/>
      <c r="O24" s="4"/>
      <c r="P24" s="4"/>
      <c r="Q24" s="4"/>
      <c r="R24" s="4"/>
      <c r="S24" s="4"/>
      <c r="T24" s="4"/>
      <c r="U24" s="4"/>
    </row>
    <row r="25" spans="2:21" x14ac:dyDescent="0.35">
      <c r="B25" s="6" t="s">
        <v>34</v>
      </c>
      <c r="C25" s="5"/>
      <c r="D25" s="7"/>
      <c r="E25" s="5"/>
      <c r="F25" s="5"/>
      <c r="G25" s="5"/>
      <c r="H25" s="5"/>
      <c r="I25" s="5"/>
      <c r="J25" s="5"/>
      <c r="K25" s="5"/>
      <c r="L25" s="5"/>
      <c r="M25" s="5"/>
      <c r="N25" s="5"/>
      <c r="O25" s="4"/>
      <c r="P25" s="4"/>
      <c r="Q25" s="4"/>
      <c r="R25" s="4"/>
      <c r="S25" s="4"/>
      <c r="T25" s="4"/>
      <c r="U25" s="4"/>
    </row>
    <row r="26" spans="2:21" x14ac:dyDescent="0.35">
      <c r="B26" s="1" t="s">
        <v>53</v>
      </c>
      <c r="D26" s="19"/>
      <c r="E26" s="20">
        <f t="shared" ref="E26:I27" si="4">E51/(E32/365)</f>
        <v>28.90211611145293</v>
      </c>
      <c r="F26" s="20">
        <f t="shared" si="4"/>
        <v>30.289503400598232</v>
      </c>
      <c r="G26" s="20">
        <f t="shared" si="4"/>
        <v>30.551283939325824</v>
      </c>
      <c r="H26" s="20">
        <f t="shared" si="4"/>
        <v>30.642975826373366</v>
      </c>
      <c r="I26" s="20">
        <f t="shared" si="4"/>
        <v>30.419218828662526</v>
      </c>
      <c r="J26" s="21"/>
      <c r="K26" s="21"/>
      <c r="L26" s="21"/>
      <c r="M26" s="21"/>
      <c r="N26" s="21"/>
      <c r="O26" s="4"/>
      <c r="P26" s="4"/>
      <c r="Q26" s="4"/>
      <c r="R26" s="4"/>
      <c r="S26" s="4"/>
      <c r="T26" s="4"/>
      <c r="U26" s="4"/>
    </row>
    <row r="27" spans="2:21" x14ac:dyDescent="0.35">
      <c r="B27" s="1" t="s">
        <v>54</v>
      </c>
      <c r="D27" s="19"/>
      <c r="E27" s="20">
        <f t="shared" si="4"/>
        <v>72.061009045020114</v>
      </c>
      <c r="F27" s="20">
        <f t="shared" si="4"/>
        <v>71.538966177940679</v>
      </c>
      <c r="G27" s="20">
        <f t="shared" si="4"/>
        <v>70.84613166746756</v>
      </c>
      <c r="H27" s="20">
        <f t="shared" si="4"/>
        <v>69.872094083325734</v>
      </c>
      <c r="I27" s="20">
        <f t="shared" si="4"/>
        <v>70.186418458311479</v>
      </c>
      <c r="J27" s="21"/>
      <c r="K27" s="21"/>
      <c r="L27" s="21"/>
      <c r="M27" s="21"/>
      <c r="N27" s="21"/>
      <c r="O27" s="4"/>
      <c r="P27" s="4"/>
      <c r="Q27" s="4"/>
      <c r="R27" s="4"/>
      <c r="S27" s="4"/>
      <c r="T27" s="4"/>
      <c r="U27" s="4"/>
    </row>
    <row r="28" spans="2:21" x14ac:dyDescent="0.35">
      <c r="B28" s="1" t="s">
        <v>55</v>
      </c>
      <c r="D28" s="19"/>
      <c r="E28" s="20">
        <f>E57/((E33+E36+E37)/365)</f>
        <v>22.560612532846619</v>
      </c>
      <c r="F28" s="20">
        <f>F57/((F33+F36+F37)/365)</f>
        <v>26.26027581320923</v>
      </c>
      <c r="G28" s="20">
        <f>G57/((G33+G36+G37)/365)</f>
        <v>26.839952470179608</v>
      </c>
      <c r="H28" s="20">
        <f>H57/((H33+H36+H37)/365)</f>
        <v>28.918775214874586</v>
      </c>
      <c r="I28" s="20">
        <f>I57/((I33+I36+I37)/365)</f>
        <v>30.074545761495767</v>
      </c>
      <c r="J28" s="21"/>
      <c r="K28" s="21"/>
      <c r="L28" s="21"/>
      <c r="M28" s="21"/>
      <c r="N28" s="21"/>
      <c r="O28" s="4"/>
      <c r="P28" s="4"/>
      <c r="Q28" s="4"/>
      <c r="R28" s="4"/>
      <c r="S28" s="4"/>
      <c r="T28" s="4"/>
      <c r="U28" s="4"/>
    </row>
    <row r="29" spans="2:21" x14ac:dyDescent="0.35">
      <c r="B29" s="1" t="s">
        <v>52</v>
      </c>
      <c r="E29" s="21">
        <v>15000</v>
      </c>
      <c r="F29" s="21">
        <v>15000</v>
      </c>
      <c r="G29" s="21">
        <v>15000</v>
      </c>
      <c r="H29" s="21">
        <v>15000</v>
      </c>
      <c r="I29" s="21">
        <v>15000</v>
      </c>
      <c r="J29" s="21">
        <v>16500</v>
      </c>
      <c r="K29" s="21">
        <v>16500</v>
      </c>
      <c r="L29" s="21">
        <v>16500</v>
      </c>
      <c r="M29" s="21">
        <v>16500</v>
      </c>
      <c r="N29" s="21">
        <v>16500</v>
      </c>
      <c r="O29" s="4"/>
      <c r="P29" s="4"/>
      <c r="Q29" s="4"/>
      <c r="R29" s="4"/>
      <c r="S29" s="4"/>
      <c r="T29" s="4"/>
      <c r="U29" s="4"/>
    </row>
    <row r="30" spans="2:21" x14ac:dyDescent="0.35">
      <c r="E30" s="20"/>
      <c r="F30" s="20"/>
      <c r="G30" s="20"/>
      <c r="H30" s="20"/>
      <c r="I30" s="20"/>
      <c r="J30" s="21"/>
      <c r="K30" s="21"/>
      <c r="L30" s="21"/>
      <c r="M30" s="21"/>
      <c r="N30" s="21"/>
      <c r="O30" s="4"/>
      <c r="P30" s="4"/>
      <c r="Q30" s="4"/>
      <c r="R30" s="4"/>
      <c r="S30" s="4"/>
      <c r="T30" s="4"/>
      <c r="U30" s="4"/>
    </row>
    <row r="31" spans="2:21" ht="18.5" x14ac:dyDescent="0.35">
      <c r="B31" s="69" t="s">
        <v>0</v>
      </c>
      <c r="C31" s="69"/>
      <c r="D31" s="69"/>
      <c r="E31" s="69"/>
      <c r="F31" s="69"/>
      <c r="G31" s="69"/>
      <c r="H31" s="69"/>
      <c r="I31" s="69"/>
      <c r="J31" s="69"/>
      <c r="K31" s="69"/>
      <c r="L31" s="69"/>
      <c r="M31" s="69"/>
      <c r="N31" s="69"/>
      <c r="O31" s="4"/>
      <c r="P31" s="4"/>
      <c r="Q31" s="4"/>
      <c r="R31" s="4"/>
      <c r="S31" s="4"/>
      <c r="T31" s="4"/>
      <c r="U31" s="4"/>
    </row>
    <row r="32" spans="2:21" x14ac:dyDescent="0.35">
      <c r="B32" s="6" t="s">
        <v>110</v>
      </c>
      <c r="C32" s="6"/>
      <c r="D32" s="8"/>
      <c r="E32" s="22">
        <v>91016</v>
      </c>
      <c r="F32" s="22">
        <v>116009</v>
      </c>
      <c r="G32" s="22">
        <v>129017</v>
      </c>
      <c r="H32" s="22">
        <v>136016</v>
      </c>
      <c r="I32" s="22">
        <v>143016</v>
      </c>
      <c r="J32" s="23">
        <f>I32*(1+J9)</f>
        <v>150166.80000000002</v>
      </c>
      <c r="K32" s="23">
        <f>J32*(1+K9)</f>
        <v>156924.30600000001</v>
      </c>
      <c r="L32" s="23">
        <f>K32*(1+L9)</f>
        <v>163201.27824000001</v>
      </c>
      <c r="M32" s="23">
        <f>L32*(1+M9)</f>
        <v>168913.32297840001</v>
      </c>
      <c r="N32" s="23">
        <f>M32*(1+N9)</f>
        <v>173980.72266775201</v>
      </c>
      <c r="O32" s="4"/>
      <c r="P32" s="4"/>
      <c r="Q32" s="4"/>
      <c r="R32" s="4"/>
      <c r="S32" s="4"/>
      <c r="T32" s="4"/>
      <c r="U32" s="4"/>
    </row>
    <row r="33" spans="2:21" x14ac:dyDescent="0.35">
      <c r="B33" s="12" t="s">
        <v>28</v>
      </c>
      <c r="C33" s="12"/>
      <c r="D33" s="13"/>
      <c r="E33" s="24">
        <v>39027</v>
      </c>
      <c r="F33" s="24">
        <v>48016</v>
      </c>
      <c r="G33" s="24">
        <v>52025</v>
      </c>
      <c r="H33" s="24">
        <v>54845</v>
      </c>
      <c r="I33" s="24">
        <v>57210</v>
      </c>
      <c r="J33" s="25">
        <f>J32*J10</f>
        <v>60066.720000000008</v>
      </c>
      <c r="K33" s="25">
        <f>K32*K10</f>
        <v>62769.722400000006</v>
      </c>
      <c r="L33" s="25">
        <f>L32*L10</f>
        <v>65280.511296000011</v>
      </c>
      <c r="M33" s="25">
        <f>M32*M10</f>
        <v>67565.329191360011</v>
      </c>
      <c r="N33" s="25">
        <f>N32*N10</f>
        <v>69592.289067100806</v>
      </c>
      <c r="O33" s="4"/>
      <c r="P33" s="4"/>
      <c r="Q33" s="4"/>
      <c r="R33" s="4"/>
      <c r="S33" s="4"/>
      <c r="T33" s="4"/>
      <c r="U33" s="4"/>
    </row>
    <row r="34" spans="2:21" x14ac:dyDescent="0.35">
      <c r="B34" s="26" t="s">
        <v>1</v>
      </c>
      <c r="C34" s="26"/>
      <c r="D34" s="27"/>
      <c r="E34" s="28">
        <f>E32-E33</f>
        <v>51989</v>
      </c>
      <c r="F34" s="28">
        <f t="shared" ref="F34:H34" si="5">F32-F33</f>
        <v>67993</v>
      </c>
      <c r="G34" s="28">
        <f t="shared" si="5"/>
        <v>76992</v>
      </c>
      <c r="H34" s="28">
        <f t="shared" si="5"/>
        <v>81171</v>
      </c>
      <c r="I34" s="28">
        <f>I32-I33</f>
        <v>85806</v>
      </c>
      <c r="J34" s="28">
        <f t="shared" ref="J34:N34" si="6">J32-J33</f>
        <v>90100.080000000016</v>
      </c>
      <c r="K34" s="28">
        <f t="shared" si="6"/>
        <v>94154.583600000013</v>
      </c>
      <c r="L34" s="28">
        <f t="shared" si="6"/>
        <v>97920.766944000003</v>
      </c>
      <c r="M34" s="28">
        <f t="shared" si="6"/>
        <v>101347.99378704</v>
      </c>
      <c r="N34" s="28">
        <f t="shared" si="6"/>
        <v>104388.4336006512</v>
      </c>
      <c r="O34" s="4"/>
      <c r="P34" s="4"/>
      <c r="Q34" s="4"/>
      <c r="R34" s="4"/>
      <c r="S34" s="4"/>
      <c r="T34" s="4"/>
      <c r="U34" s="4"/>
    </row>
    <row r="35" spans="2:21" x14ac:dyDescent="0.35">
      <c r="B35" s="29" t="s">
        <v>37</v>
      </c>
      <c r="C35" s="29"/>
      <c r="D35" s="30"/>
      <c r="E35" s="31"/>
      <c r="F35" s="31"/>
      <c r="G35" s="31"/>
      <c r="H35" s="31"/>
      <c r="I35" s="31"/>
      <c r="J35" s="32"/>
      <c r="K35" s="32"/>
      <c r="L35" s="32"/>
      <c r="M35" s="32"/>
      <c r="N35" s="32"/>
      <c r="O35" s="4"/>
      <c r="P35" s="4"/>
      <c r="Q35" s="4"/>
      <c r="R35" s="4"/>
      <c r="S35" s="4"/>
      <c r="T35" s="4"/>
      <c r="U35" s="4"/>
    </row>
    <row r="36" spans="2:21" x14ac:dyDescent="0.35">
      <c r="B36" s="1" t="s">
        <v>46</v>
      </c>
      <c r="E36" s="54">
        <f t="shared" ref="E36:N37" si="7">E11</f>
        <v>27227</v>
      </c>
      <c r="F36" s="54">
        <f t="shared" si="7"/>
        <v>22722</v>
      </c>
      <c r="G36" s="54">
        <f t="shared" si="7"/>
        <v>24011</v>
      </c>
      <c r="H36" s="54">
        <f t="shared" si="7"/>
        <v>24442</v>
      </c>
      <c r="I36" s="54">
        <f t="shared" si="7"/>
        <v>25452</v>
      </c>
      <c r="J36" s="34">
        <f t="shared" si="7"/>
        <v>25500</v>
      </c>
      <c r="K36" s="34">
        <f t="shared" si="7"/>
        <v>26000</v>
      </c>
      <c r="L36" s="34">
        <f t="shared" si="7"/>
        <v>26500</v>
      </c>
      <c r="M36" s="34">
        <f t="shared" si="7"/>
        <v>27000</v>
      </c>
      <c r="N36" s="34">
        <f t="shared" si="7"/>
        <v>27500</v>
      </c>
      <c r="O36" s="4"/>
      <c r="P36" s="4"/>
      <c r="Q36" s="4"/>
      <c r="R36" s="4"/>
      <c r="S36" s="4"/>
      <c r="T36" s="4"/>
      <c r="U36" s="4"/>
    </row>
    <row r="37" spans="2:21" x14ac:dyDescent="0.35">
      <c r="B37" s="1" t="s">
        <v>45</v>
      </c>
      <c r="E37" s="54">
        <f t="shared" si="7"/>
        <v>10999</v>
      </c>
      <c r="F37" s="54">
        <f t="shared" si="7"/>
        <v>11129</v>
      </c>
      <c r="G37" s="54">
        <f t="shared" si="7"/>
        <v>11488</v>
      </c>
      <c r="H37" s="54">
        <f t="shared" si="7"/>
        <v>11929</v>
      </c>
      <c r="I37" s="54">
        <f t="shared" si="7"/>
        <v>12112</v>
      </c>
      <c r="J37" s="34">
        <f t="shared" si="7"/>
        <v>12500</v>
      </c>
      <c r="K37" s="34">
        <f t="shared" si="7"/>
        <v>13000</v>
      </c>
      <c r="L37" s="34">
        <f t="shared" si="7"/>
        <v>13500</v>
      </c>
      <c r="M37" s="34">
        <f t="shared" si="7"/>
        <v>14000</v>
      </c>
      <c r="N37" s="34">
        <f t="shared" si="7"/>
        <v>14500</v>
      </c>
      <c r="O37" s="4"/>
      <c r="P37" s="4"/>
      <c r="Q37" s="4"/>
      <c r="R37" s="4"/>
      <c r="S37" s="4"/>
      <c r="T37" s="4"/>
      <c r="U37" s="4"/>
    </row>
    <row r="38" spans="2:21" x14ac:dyDescent="0.35">
      <c r="B38" s="35" t="s">
        <v>2</v>
      </c>
      <c r="C38" s="35"/>
      <c r="D38" s="36"/>
      <c r="E38" s="37">
        <f t="shared" ref="E38:N38" si="8">E111</f>
        <v>6500</v>
      </c>
      <c r="F38" s="37">
        <f t="shared" si="8"/>
        <v>8000</v>
      </c>
      <c r="G38" s="37">
        <f t="shared" si="8"/>
        <v>9500</v>
      </c>
      <c r="H38" s="37">
        <f t="shared" si="8"/>
        <v>11000</v>
      </c>
      <c r="I38" s="37">
        <f t="shared" si="8"/>
        <v>12500</v>
      </c>
      <c r="J38" s="71">
        <f t="shared" si="8"/>
        <v>14150</v>
      </c>
      <c r="K38" s="71">
        <f t="shared" si="8"/>
        <v>15800</v>
      </c>
      <c r="L38" s="71">
        <f t="shared" si="8"/>
        <v>17450</v>
      </c>
      <c r="M38" s="71">
        <f t="shared" si="8"/>
        <v>19100</v>
      </c>
      <c r="N38" s="71">
        <f t="shared" si="8"/>
        <v>20750</v>
      </c>
      <c r="O38" s="4"/>
      <c r="P38" s="4"/>
      <c r="Q38" s="4"/>
      <c r="R38" s="4"/>
      <c r="S38" s="4"/>
      <c r="T38" s="4"/>
      <c r="U38" s="4"/>
    </row>
    <row r="39" spans="2:21" x14ac:dyDescent="0.35">
      <c r="B39" s="43" t="s">
        <v>49</v>
      </c>
      <c r="C39" s="72"/>
      <c r="D39" s="73"/>
      <c r="E39" s="45">
        <f>SUM(E36:E38)</f>
        <v>44726</v>
      </c>
      <c r="F39" s="45">
        <f t="shared" ref="F39:N39" si="9">SUM(F36:F38)</f>
        <v>41851</v>
      </c>
      <c r="G39" s="45">
        <f t="shared" si="9"/>
        <v>44999</v>
      </c>
      <c r="H39" s="45">
        <f t="shared" si="9"/>
        <v>47371</v>
      </c>
      <c r="I39" s="45">
        <f t="shared" si="9"/>
        <v>50064</v>
      </c>
      <c r="J39" s="45">
        <f t="shared" si="9"/>
        <v>52150</v>
      </c>
      <c r="K39" s="45">
        <f t="shared" si="9"/>
        <v>54800</v>
      </c>
      <c r="L39" s="45">
        <f t="shared" si="9"/>
        <v>57450</v>
      </c>
      <c r="M39" s="45">
        <f t="shared" si="9"/>
        <v>60100</v>
      </c>
      <c r="N39" s="45">
        <f t="shared" si="9"/>
        <v>62750</v>
      </c>
      <c r="O39" s="4"/>
      <c r="P39" s="4"/>
      <c r="Q39" s="4"/>
      <c r="R39" s="4"/>
      <c r="S39" s="4"/>
      <c r="T39" s="4"/>
      <c r="U39" s="4"/>
    </row>
    <row r="40" spans="2:21" x14ac:dyDescent="0.35">
      <c r="B40" s="29" t="s">
        <v>50</v>
      </c>
      <c r="E40" s="75">
        <f>E34-E39</f>
        <v>7263</v>
      </c>
      <c r="F40" s="75">
        <f t="shared" ref="F40:N40" si="10">F34-F39</f>
        <v>26142</v>
      </c>
      <c r="G40" s="75">
        <f t="shared" si="10"/>
        <v>31993</v>
      </c>
      <c r="H40" s="75">
        <f t="shared" si="10"/>
        <v>33800</v>
      </c>
      <c r="I40" s="75">
        <f t="shared" si="10"/>
        <v>35742</v>
      </c>
      <c r="J40" s="75">
        <f t="shared" si="10"/>
        <v>37950.080000000016</v>
      </c>
      <c r="K40" s="75">
        <f t="shared" si="10"/>
        <v>39354.583600000013</v>
      </c>
      <c r="L40" s="75">
        <f t="shared" si="10"/>
        <v>40470.766944000003</v>
      </c>
      <c r="M40" s="75">
        <f t="shared" si="10"/>
        <v>41247.993787040003</v>
      </c>
      <c r="N40" s="75">
        <f t="shared" si="10"/>
        <v>41638.433600651202</v>
      </c>
      <c r="O40" s="4"/>
      <c r="P40" s="4"/>
      <c r="Q40" s="4"/>
      <c r="R40" s="4"/>
      <c r="S40" s="4"/>
      <c r="T40" s="4"/>
      <c r="U40" s="4"/>
    </row>
    <row r="41" spans="2:21" ht="10.25" customHeight="1" x14ac:dyDescent="0.35">
      <c r="E41" s="33"/>
      <c r="F41" s="33"/>
      <c r="G41" s="33"/>
      <c r="H41" s="33"/>
      <c r="I41" s="33"/>
      <c r="J41" s="34"/>
      <c r="K41" s="34"/>
      <c r="L41" s="34"/>
      <c r="M41" s="34"/>
      <c r="N41" s="34"/>
      <c r="O41" s="4"/>
      <c r="P41" s="4"/>
      <c r="Q41" s="4"/>
      <c r="R41" s="4"/>
      <c r="S41" s="4"/>
      <c r="T41" s="4"/>
      <c r="U41" s="4"/>
    </row>
    <row r="42" spans="2:21" s="12" customFormat="1" x14ac:dyDescent="0.35">
      <c r="B42" s="12" t="s">
        <v>11</v>
      </c>
      <c r="D42" s="13"/>
      <c r="E42" s="52">
        <f t="shared" ref="E42:N42" si="11">E142</f>
        <v>4000</v>
      </c>
      <c r="F42" s="52">
        <f t="shared" si="11"/>
        <v>4000</v>
      </c>
      <c r="G42" s="52">
        <f t="shared" si="11"/>
        <v>4000</v>
      </c>
      <c r="H42" s="52">
        <f t="shared" si="11"/>
        <v>3200</v>
      </c>
      <c r="I42" s="52">
        <f t="shared" si="11"/>
        <v>3200</v>
      </c>
      <c r="J42" s="52"/>
      <c r="K42" s="52"/>
      <c r="L42" s="52"/>
      <c r="M42" s="52"/>
      <c r="N42" s="52"/>
      <c r="O42" s="76"/>
      <c r="P42" s="76"/>
      <c r="Q42" s="76"/>
      <c r="R42" s="76"/>
      <c r="S42" s="76"/>
      <c r="T42" s="76"/>
      <c r="U42" s="76"/>
    </row>
    <row r="43" spans="2:21" x14ac:dyDescent="0.35">
      <c r="B43" s="26" t="s">
        <v>51</v>
      </c>
      <c r="C43" s="26"/>
      <c r="D43" s="27"/>
      <c r="E43" s="28">
        <f t="shared" ref="E43:N43" si="12">E34-(E36+E37+E38+E42)</f>
        <v>3263</v>
      </c>
      <c r="F43" s="28">
        <f t="shared" si="12"/>
        <v>22142</v>
      </c>
      <c r="G43" s="28">
        <f t="shared" si="12"/>
        <v>27993</v>
      </c>
      <c r="H43" s="28">
        <f t="shared" si="12"/>
        <v>30600</v>
      </c>
      <c r="I43" s="28">
        <f t="shared" si="12"/>
        <v>32542</v>
      </c>
      <c r="J43" s="28"/>
      <c r="K43" s="28"/>
      <c r="L43" s="28"/>
      <c r="M43" s="28"/>
      <c r="N43" s="28"/>
      <c r="O43" s="4"/>
      <c r="P43" s="4"/>
      <c r="Q43" s="4"/>
      <c r="R43" s="4"/>
      <c r="S43" s="4"/>
      <c r="T43" s="4"/>
      <c r="U43" s="4"/>
    </row>
    <row r="44" spans="2:21" x14ac:dyDescent="0.35">
      <c r="B44" s="29"/>
      <c r="C44" s="29"/>
      <c r="D44" s="30"/>
      <c r="E44" s="31"/>
      <c r="F44" s="31"/>
      <c r="G44" s="31"/>
      <c r="H44" s="31"/>
      <c r="I44" s="31"/>
      <c r="J44" s="32"/>
      <c r="K44" s="32"/>
      <c r="L44" s="32"/>
      <c r="M44" s="32"/>
      <c r="N44" s="32"/>
      <c r="O44" s="4"/>
      <c r="P44" s="4"/>
      <c r="Q44" s="4"/>
      <c r="R44" s="4"/>
      <c r="S44" s="4"/>
      <c r="T44" s="4"/>
      <c r="U44" s="4"/>
    </row>
    <row r="45" spans="2:21" x14ac:dyDescent="0.35">
      <c r="B45" s="12" t="s">
        <v>38</v>
      </c>
      <c r="C45" s="12"/>
      <c r="D45" s="13"/>
      <c r="E45" s="54">
        <f>E16*E43</f>
        <v>978.9</v>
      </c>
      <c r="F45" s="54">
        <f>F16*F43</f>
        <v>6642.5999999999995</v>
      </c>
      <c r="G45" s="54">
        <f>G16*G43</f>
        <v>8397.9</v>
      </c>
      <c r="H45" s="54">
        <f>H16*H43</f>
        <v>9180</v>
      </c>
      <c r="I45" s="54">
        <f>I16*I43</f>
        <v>9762.6</v>
      </c>
      <c r="J45" s="38"/>
      <c r="K45" s="38"/>
      <c r="L45" s="38"/>
      <c r="M45" s="38"/>
      <c r="N45" s="38"/>
      <c r="O45" s="4"/>
      <c r="P45" s="4"/>
      <c r="Q45" s="4"/>
      <c r="R45" s="4"/>
      <c r="S45" s="4"/>
      <c r="T45" s="4"/>
      <c r="U45" s="4"/>
    </row>
    <row r="46" spans="2:21" ht="16" thickBot="1" x14ac:dyDescent="0.4">
      <c r="B46" s="39" t="s">
        <v>39</v>
      </c>
      <c r="C46" s="39"/>
      <c r="D46" s="40"/>
      <c r="E46" s="41">
        <f>E43-E45</f>
        <v>2284.1</v>
      </c>
      <c r="F46" s="41">
        <f t="shared" ref="F46:N46" si="13">F43-F45</f>
        <v>15499.400000000001</v>
      </c>
      <c r="G46" s="41">
        <f t="shared" si="13"/>
        <v>19595.099999999999</v>
      </c>
      <c r="H46" s="41">
        <f t="shared" si="13"/>
        <v>21420</v>
      </c>
      <c r="I46" s="41">
        <f t="shared" si="13"/>
        <v>22779.4</v>
      </c>
      <c r="J46" s="41"/>
      <c r="K46" s="41"/>
      <c r="L46" s="41"/>
      <c r="M46" s="41"/>
      <c r="N46" s="41"/>
      <c r="O46" s="4"/>
      <c r="P46" s="4"/>
      <c r="Q46" s="4"/>
      <c r="R46" s="4"/>
      <c r="S46" s="4"/>
      <c r="T46" s="4"/>
      <c r="U46" s="4"/>
    </row>
    <row r="47" spans="2:21" ht="16" collapsed="1" thickTop="1" x14ac:dyDescent="0.35">
      <c r="E47" s="33"/>
      <c r="F47" s="33"/>
      <c r="G47" s="33"/>
      <c r="H47" s="33"/>
      <c r="I47" s="33"/>
      <c r="O47" s="4"/>
      <c r="P47" s="4"/>
      <c r="Q47" s="4"/>
      <c r="R47" s="4"/>
      <c r="S47" s="4"/>
      <c r="T47" s="4"/>
      <c r="U47" s="4"/>
    </row>
    <row r="48" spans="2:21" ht="18.5" x14ac:dyDescent="0.35">
      <c r="B48" s="69" t="s">
        <v>3</v>
      </c>
      <c r="C48" s="69"/>
      <c r="D48" s="69"/>
      <c r="E48" s="69"/>
      <c r="F48" s="69"/>
      <c r="G48" s="69"/>
      <c r="H48" s="69"/>
      <c r="I48" s="69"/>
      <c r="J48" s="69"/>
      <c r="K48" s="69"/>
      <c r="L48" s="69"/>
      <c r="M48" s="69"/>
      <c r="N48" s="69"/>
      <c r="O48" s="4"/>
      <c r="P48" s="4"/>
      <c r="Q48" s="4"/>
      <c r="R48" s="4"/>
      <c r="S48" s="4"/>
      <c r="T48" s="4"/>
      <c r="U48" s="4"/>
    </row>
    <row r="49" spans="2:21" x14ac:dyDescent="0.35">
      <c r="B49" s="6" t="s">
        <v>4</v>
      </c>
      <c r="E49" s="33"/>
      <c r="F49" s="33"/>
      <c r="G49" s="33"/>
      <c r="H49" s="33"/>
      <c r="I49" s="33"/>
      <c r="O49" s="4"/>
      <c r="P49" s="4"/>
      <c r="Q49" s="4"/>
      <c r="R49" s="4"/>
      <c r="S49" s="4"/>
      <c r="T49" s="4"/>
      <c r="U49" s="4"/>
    </row>
    <row r="50" spans="2:21" x14ac:dyDescent="0.35">
      <c r="B50" s="1" t="s">
        <v>5</v>
      </c>
      <c r="D50" s="4"/>
      <c r="E50" s="54">
        <f t="shared" ref="E50:N50" si="14">E91</f>
        <v>3647.1000000000058</v>
      </c>
      <c r="F50" s="54">
        <f t="shared" si="14"/>
        <v>9135.5000000000073</v>
      </c>
      <c r="G50" s="54">
        <f t="shared" si="14"/>
        <v>11917.600000000006</v>
      </c>
      <c r="H50" s="54">
        <f t="shared" si="14"/>
        <v>29107.600000000006</v>
      </c>
      <c r="I50" s="54">
        <f t="shared" si="14"/>
        <v>38967.000000000007</v>
      </c>
      <c r="O50" s="4"/>
      <c r="P50" s="4"/>
      <c r="Q50" s="4"/>
      <c r="R50" s="4"/>
      <c r="S50" s="4"/>
      <c r="T50" s="4"/>
      <c r="U50" s="4"/>
    </row>
    <row r="51" spans="2:21" x14ac:dyDescent="0.35">
      <c r="B51" s="1" t="s">
        <v>6</v>
      </c>
      <c r="D51" s="4"/>
      <c r="E51" s="54">
        <f t="shared" ref="E51:N52" si="15">E97</f>
        <v>7207</v>
      </c>
      <c r="F51" s="54">
        <f t="shared" si="15"/>
        <v>9627</v>
      </c>
      <c r="G51" s="54">
        <f t="shared" si="15"/>
        <v>10799</v>
      </c>
      <c r="H51" s="54">
        <f t="shared" si="15"/>
        <v>11419</v>
      </c>
      <c r="I51" s="54">
        <f t="shared" si="15"/>
        <v>11919</v>
      </c>
      <c r="J51" s="42"/>
      <c r="K51" s="42"/>
      <c r="L51" s="42"/>
      <c r="M51" s="42"/>
      <c r="N51" s="42"/>
      <c r="O51" s="4"/>
      <c r="P51" s="4"/>
      <c r="Q51" s="4"/>
      <c r="R51" s="4"/>
      <c r="S51" s="4"/>
      <c r="T51" s="4"/>
      <c r="U51" s="4"/>
    </row>
    <row r="52" spans="2:21" x14ac:dyDescent="0.35">
      <c r="B52" s="1" t="s">
        <v>44</v>
      </c>
      <c r="D52" s="4"/>
      <c r="E52" s="54">
        <f t="shared" si="15"/>
        <v>7705</v>
      </c>
      <c r="F52" s="54">
        <f t="shared" si="15"/>
        <v>9411</v>
      </c>
      <c r="G52" s="54">
        <f t="shared" si="15"/>
        <v>10098</v>
      </c>
      <c r="H52" s="54">
        <f t="shared" si="15"/>
        <v>10499</v>
      </c>
      <c r="I52" s="54">
        <f t="shared" si="15"/>
        <v>11001</v>
      </c>
      <c r="J52" s="42"/>
      <c r="K52" s="42"/>
      <c r="L52" s="42"/>
      <c r="M52" s="42"/>
      <c r="N52" s="42"/>
      <c r="O52" s="4"/>
      <c r="P52" s="4"/>
      <c r="Q52" s="4"/>
      <c r="R52" s="4"/>
      <c r="S52" s="4"/>
      <c r="T52" s="4"/>
      <c r="U52" s="4"/>
    </row>
    <row r="53" spans="2:21" x14ac:dyDescent="0.35">
      <c r="B53" s="1" t="s">
        <v>43</v>
      </c>
      <c r="E53" s="54">
        <f t="shared" ref="E53:N53" si="16">E116</f>
        <v>58500</v>
      </c>
      <c r="F53" s="54">
        <f t="shared" si="16"/>
        <v>65500</v>
      </c>
      <c r="G53" s="54">
        <f t="shared" si="16"/>
        <v>71000</v>
      </c>
      <c r="H53" s="54">
        <f t="shared" si="16"/>
        <v>75000</v>
      </c>
      <c r="I53" s="54">
        <f t="shared" si="16"/>
        <v>77500</v>
      </c>
      <c r="J53" s="54">
        <f t="shared" si="16"/>
        <v>79850</v>
      </c>
      <c r="K53" s="54">
        <f t="shared" si="16"/>
        <v>80550</v>
      </c>
      <c r="L53" s="54">
        <f t="shared" si="16"/>
        <v>79600</v>
      </c>
      <c r="M53" s="54">
        <f t="shared" si="16"/>
        <v>77000</v>
      </c>
      <c r="N53" s="54">
        <f t="shared" si="16"/>
        <v>72750</v>
      </c>
      <c r="O53" s="4"/>
      <c r="P53" s="4"/>
      <c r="Q53" s="4"/>
      <c r="R53" s="4"/>
      <c r="S53" s="4"/>
      <c r="T53" s="4"/>
      <c r="U53" s="4"/>
    </row>
    <row r="54" spans="2:21" ht="16" thickBot="1" x14ac:dyDescent="0.4">
      <c r="B54" s="39" t="s">
        <v>7</v>
      </c>
      <c r="C54" s="39"/>
      <c r="D54" s="40"/>
      <c r="E54" s="41">
        <f>SUM(E50:E53)</f>
        <v>77059.100000000006</v>
      </c>
      <c r="F54" s="41">
        <f t="shared" ref="F54:N54" si="17">SUM(F50:F53)</f>
        <v>93673.5</v>
      </c>
      <c r="G54" s="41">
        <f t="shared" si="17"/>
        <v>103814.6</v>
      </c>
      <c r="H54" s="41">
        <f t="shared" si="17"/>
        <v>126025.60000000001</v>
      </c>
      <c r="I54" s="41">
        <f t="shared" si="17"/>
        <v>139387</v>
      </c>
      <c r="J54" s="41"/>
      <c r="K54" s="41"/>
      <c r="L54" s="41"/>
      <c r="M54" s="41"/>
      <c r="N54" s="41"/>
      <c r="O54" s="4"/>
      <c r="P54" s="4"/>
      <c r="Q54" s="4"/>
      <c r="R54" s="4"/>
      <c r="S54" s="4"/>
      <c r="T54" s="4"/>
      <c r="U54" s="4"/>
    </row>
    <row r="55" spans="2:21" ht="16" thickTop="1" x14ac:dyDescent="0.35">
      <c r="B55" s="29"/>
      <c r="C55" s="29"/>
      <c r="D55" s="30"/>
      <c r="E55" s="31"/>
      <c r="F55" s="31"/>
      <c r="G55" s="31"/>
      <c r="H55" s="31"/>
      <c r="I55" s="31"/>
      <c r="J55" s="29"/>
      <c r="K55" s="29"/>
      <c r="L55" s="29"/>
      <c r="M55" s="29"/>
      <c r="N55" s="29"/>
      <c r="O55" s="4"/>
      <c r="P55" s="4"/>
      <c r="Q55" s="4"/>
      <c r="R55" s="4"/>
      <c r="S55" s="4"/>
      <c r="T55" s="4"/>
      <c r="U55" s="4"/>
    </row>
    <row r="56" spans="2:21" x14ac:dyDescent="0.35">
      <c r="B56" s="6" t="s">
        <v>8</v>
      </c>
      <c r="D56" s="4"/>
      <c r="E56" s="33"/>
      <c r="F56" s="33"/>
      <c r="G56" s="33"/>
      <c r="H56" s="33"/>
      <c r="I56" s="33"/>
      <c r="O56" s="4"/>
      <c r="P56" s="4"/>
      <c r="Q56" s="4"/>
      <c r="R56" s="4"/>
      <c r="S56" s="4"/>
      <c r="T56" s="4"/>
      <c r="U56" s="4"/>
    </row>
    <row r="57" spans="2:21" x14ac:dyDescent="0.35">
      <c r="B57" s="1" t="s">
        <v>9</v>
      </c>
      <c r="D57" s="4"/>
      <c r="E57" s="54">
        <f t="shared" ref="E57:N57" si="18">E99</f>
        <v>4775</v>
      </c>
      <c r="F57" s="54">
        <f t="shared" si="18"/>
        <v>5890</v>
      </c>
      <c r="G57" s="54">
        <f t="shared" si="18"/>
        <v>6436</v>
      </c>
      <c r="H57" s="54">
        <f t="shared" si="18"/>
        <v>7227</v>
      </c>
      <c r="I57" s="54">
        <f t="shared" si="18"/>
        <v>7809</v>
      </c>
      <c r="O57" s="4"/>
      <c r="P57" s="4"/>
      <c r="Q57" s="4"/>
      <c r="R57" s="4"/>
      <c r="S57" s="4"/>
      <c r="T57" s="4"/>
      <c r="U57" s="4"/>
    </row>
    <row r="58" spans="2:21" x14ac:dyDescent="0.35">
      <c r="B58" s="1" t="s">
        <v>10</v>
      </c>
      <c r="E58" s="1">
        <f t="shared" ref="E58:N58" si="19">E141</f>
        <v>50000</v>
      </c>
      <c r="F58" s="1">
        <f t="shared" si="19"/>
        <v>50000</v>
      </c>
      <c r="G58" s="1">
        <f t="shared" si="19"/>
        <v>40000</v>
      </c>
      <c r="H58" s="1">
        <f t="shared" si="19"/>
        <v>40000</v>
      </c>
      <c r="I58" s="1">
        <f t="shared" si="19"/>
        <v>30000</v>
      </c>
      <c r="O58" s="4"/>
      <c r="P58" s="4"/>
      <c r="Q58" s="4"/>
      <c r="R58" s="4"/>
      <c r="S58" s="4"/>
      <c r="T58" s="4"/>
      <c r="U58" s="4"/>
    </row>
    <row r="59" spans="2:21" x14ac:dyDescent="0.35">
      <c r="B59" s="26" t="s">
        <v>12</v>
      </c>
      <c r="C59" s="26"/>
      <c r="D59" s="27"/>
      <c r="E59" s="28">
        <f>SUM(E57:E58)</f>
        <v>54775</v>
      </c>
      <c r="F59" s="28">
        <f t="shared" ref="F59:N59" si="20">SUM(F57:F58)</f>
        <v>55890</v>
      </c>
      <c r="G59" s="28">
        <f t="shared" si="20"/>
        <v>46436</v>
      </c>
      <c r="H59" s="28">
        <f t="shared" si="20"/>
        <v>47227</v>
      </c>
      <c r="I59" s="28">
        <f t="shared" si="20"/>
        <v>37809</v>
      </c>
      <c r="J59" s="28"/>
      <c r="K59" s="28"/>
      <c r="L59" s="28"/>
      <c r="M59" s="28"/>
      <c r="N59" s="28"/>
      <c r="O59" s="4"/>
      <c r="P59" s="4"/>
      <c r="Q59" s="4"/>
      <c r="R59" s="4"/>
      <c r="S59" s="4"/>
      <c r="T59" s="4"/>
      <c r="U59" s="4"/>
    </row>
    <row r="60" spans="2:21" x14ac:dyDescent="0.35">
      <c r="B60" s="29"/>
      <c r="C60" s="29"/>
      <c r="D60" s="30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4"/>
      <c r="P60" s="4"/>
      <c r="Q60" s="4"/>
      <c r="R60" s="4"/>
      <c r="S60" s="4"/>
      <c r="T60" s="4"/>
      <c r="U60" s="4"/>
    </row>
    <row r="61" spans="2:21" x14ac:dyDescent="0.35">
      <c r="B61" s="6" t="s">
        <v>42</v>
      </c>
      <c r="E61" s="33"/>
      <c r="F61" s="33"/>
      <c r="G61" s="33"/>
      <c r="H61" s="33"/>
      <c r="I61" s="33"/>
      <c r="O61" s="4"/>
      <c r="P61" s="4"/>
      <c r="Q61" s="4"/>
      <c r="R61" s="4"/>
      <c r="S61" s="4"/>
      <c r="T61" s="4"/>
      <c r="U61" s="4"/>
    </row>
    <row r="62" spans="2:21" x14ac:dyDescent="0.35">
      <c r="B62" s="1" t="s">
        <v>40</v>
      </c>
      <c r="E62" s="54">
        <f>E21</f>
        <v>20000</v>
      </c>
      <c r="F62" s="1">
        <f t="shared" ref="F62:N62" si="21">E62+F21+F22</f>
        <v>20000</v>
      </c>
      <c r="G62" s="1">
        <f t="shared" si="21"/>
        <v>20000</v>
      </c>
      <c r="H62" s="1">
        <f t="shared" si="21"/>
        <v>20000</v>
      </c>
      <c r="I62" s="1">
        <f t="shared" si="21"/>
        <v>20000</v>
      </c>
      <c r="O62" s="4"/>
      <c r="P62" s="4"/>
      <c r="Q62" s="4"/>
      <c r="R62" s="4"/>
      <c r="S62" s="4"/>
      <c r="T62" s="4"/>
      <c r="U62" s="4"/>
    </row>
    <row r="63" spans="2:21" x14ac:dyDescent="0.35">
      <c r="B63" s="1" t="s">
        <v>13</v>
      </c>
      <c r="E63" s="54">
        <f>E46</f>
        <v>2284.1</v>
      </c>
      <c r="F63" s="54">
        <f>E63+F46</f>
        <v>17783.5</v>
      </c>
      <c r="G63" s="54">
        <f>F63+G46</f>
        <v>37378.6</v>
      </c>
      <c r="H63" s="54">
        <f>G63+H46</f>
        <v>58798.6</v>
      </c>
      <c r="I63" s="54">
        <f>H63+I46</f>
        <v>81578</v>
      </c>
      <c r="O63" s="4"/>
      <c r="P63" s="4"/>
      <c r="Q63" s="4"/>
      <c r="R63" s="4"/>
      <c r="S63" s="4"/>
      <c r="T63" s="4"/>
      <c r="U63" s="4"/>
    </row>
    <row r="64" spans="2:21" x14ac:dyDescent="0.35">
      <c r="B64" s="43" t="s">
        <v>73</v>
      </c>
      <c r="C64" s="43"/>
      <c r="D64" s="44"/>
      <c r="E64" s="45">
        <f>SUM(E62:E63)</f>
        <v>22284.1</v>
      </c>
      <c r="F64" s="45">
        <f t="shared" ref="F64:N64" si="22">SUM(F62:F63)</f>
        <v>37783.5</v>
      </c>
      <c r="G64" s="45">
        <f t="shared" si="22"/>
        <v>57378.6</v>
      </c>
      <c r="H64" s="45">
        <f t="shared" si="22"/>
        <v>78798.600000000006</v>
      </c>
      <c r="I64" s="45">
        <f t="shared" si="22"/>
        <v>101578</v>
      </c>
      <c r="J64" s="45"/>
      <c r="K64" s="45"/>
      <c r="L64" s="45"/>
      <c r="M64" s="45"/>
      <c r="N64" s="45"/>
      <c r="O64" s="4"/>
      <c r="P64" s="4"/>
      <c r="Q64" s="4"/>
      <c r="R64" s="4"/>
      <c r="S64" s="4"/>
      <c r="T64" s="4"/>
      <c r="U64" s="4"/>
    </row>
    <row r="65" spans="2:21" ht="16" thickBot="1" x14ac:dyDescent="0.4">
      <c r="B65" s="39" t="s">
        <v>41</v>
      </c>
      <c r="C65" s="39"/>
      <c r="D65" s="40"/>
      <c r="E65" s="41">
        <f>E59+E64</f>
        <v>77059.100000000006</v>
      </c>
      <c r="F65" s="41">
        <f t="shared" ref="F65:N65" si="23">F59+F64</f>
        <v>93673.5</v>
      </c>
      <c r="G65" s="41">
        <f t="shared" si="23"/>
        <v>103814.6</v>
      </c>
      <c r="H65" s="41">
        <f t="shared" si="23"/>
        <v>126025.60000000001</v>
      </c>
      <c r="I65" s="41">
        <f t="shared" si="23"/>
        <v>139387</v>
      </c>
      <c r="J65" s="41"/>
      <c r="K65" s="41"/>
      <c r="L65" s="41"/>
      <c r="M65" s="41"/>
      <c r="N65" s="41"/>
      <c r="O65" s="4"/>
      <c r="P65" s="4"/>
      <c r="Q65" s="4"/>
      <c r="R65" s="4"/>
      <c r="S65" s="4"/>
      <c r="T65" s="4"/>
      <c r="U65" s="4"/>
    </row>
    <row r="66" spans="2:21" ht="16" thickTop="1" x14ac:dyDescent="0.35"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4"/>
      <c r="P66" s="4"/>
      <c r="Q66" s="4"/>
      <c r="R66" s="4"/>
      <c r="S66" s="4"/>
      <c r="T66" s="4"/>
      <c r="U66" s="4"/>
    </row>
    <row r="67" spans="2:21" x14ac:dyDescent="0.35">
      <c r="B67" s="46" t="s">
        <v>57</v>
      </c>
      <c r="C67" s="47"/>
      <c r="D67" s="48"/>
      <c r="E67" s="49">
        <f>E65-E54</f>
        <v>0</v>
      </c>
      <c r="F67" s="49">
        <f>F65-F54</f>
        <v>0</v>
      </c>
      <c r="G67" s="49">
        <f t="shared" ref="G67:N67" si="24">G65-G54</f>
        <v>0</v>
      </c>
      <c r="H67" s="49">
        <f t="shared" si="24"/>
        <v>0</v>
      </c>
      <c r="I67" s="49">
        <f t="shared" si="24"/>
        <v>0</v>
      </c>
      <c r="J67" s="49"/>
      <c r="K67" s="49"/>
      <c r="L67" s="49"/>
      <c r="M67" s="49"/>
      <c r="N67" s="49"/>
      <c r="O67" s="4"/>
      <c r="P67" s="4"/>
      <c r="Q67" s="4"/>
      <c r="R67" s="4"/>
      <c r="S67" s="4"/>
      <c r="T67" s="4"/>
      <c r="U67" s="4"/>
    </row>
    <row r="68" spans="2:21" x14ac:dyDescent="0.35">
      <c r="B68" s="47"/>
      <c r="C68" s="47"/>
      <c r="D68" s="48"/>
      <c r="E68" s="47"/>
      <c r="F68" s="47"/>
      <c r="G68" s="47"/>
      <c r="H68" s="47"/>
      <c r="I68" s="47"/>
      <c r="J68" s="47"/>
      <c r="K68" s="47"/>
      <c r="L68" s="47"/>
      <c r="M68" s="47"/>
      <c r="N68" s="47"/>
      <c r="O68" s="4"/>
      <c r="P68" s="4"/>
      <c r="Q68" s="4"/>
      <c r="R68" s="4"/>
      <c r="S68" s="4"/>
      <c r="T68" s="4"/>
      <c r="U68" s="4"/>
    </row>
    <row r="69" spans="2:21" ht="18.5" x14ac:dyDescent="0.35">
      <c r="B69" s="69" t="s">
        <v>24</v>
      </c>
      <c r="C69" s="69"/>
      <c r="D69" s="69"/>
      <c r="E69" s="69"/>
      <c r="F69" s="69"/>
      <c r="G69" s="69"/>
      <c r="H69" s="69"/>
      <c r="I69" s="69"/>
      <c r="J69" s="69"/>
      <c r="K69" s="69"/>
      <c r="L69" s="69"/>
      <c r="M69" s="69"/>
      <c r="N69" s="69"/>
      <c r="O69" s="4"/>
      <c r="P69" s="4"/>
      <c r="Q69" s="4"/>
      <c r="R69" s="4"/>
      <c r="S69" s="4"/>
      <c r="T69" s="4"/>
      <c r="U69" s="4"/>
    </row>
    <row r="70" spans="2:21" x14ac:dyDescent="0.35">
      <c r="B70" s="6" t="s">
        <v>14</v>
      </c>
      <c r="E70" s="33"/>
      <c r="F70" s="33"/>
      <c r="G70" s="33"/>
      <c r="H70" s="33"/>
      <c r="I70" s="33"/>
    </row>
    <row r="71" spans="2:21" x14ac:dyDescent="0.35">
      <c r="B71" s="1" t="s">
        <v>39</v>
      </c>
      <c r="E71" s="1">
        <f t="shared" ref="E71:N71" si="25">E46</f>
        <v>2284.1</v>
      </c>
      <c r="F71" s="1">
        <f t="shared" si="25"/>
        <v>15499.400000000001</v>
      </c>
      <c r="G71" s="1">
        <f t="shared" si="25"/>
        <v>19595.099999999999</v>
      </c>
      <c r="H71" s="1">
        <f t="shared" si="25"/>
        <v>21420</v>
      </c>
      <c r="I71" s="1">
        <f t="shared" si="25"/>
        <v>22779.4</v>
      </c>
    </row>
    <row r="72" spans="2:21" x14ac:dyDescent="0.35">
      <c r="B72" s="1" t="s">
        <v>15</v>
      </c>
      <c r="E72" s="1">
        <f t="shared" ref="E72:N72" si="26">+E38</f>
        <v>6500</v>
      </c>
      <c r="F72" s="1">
        <f t="shared" si="26"/>
        <v>8000</v>
      </c>
      <c r="G72" s="1">
        <f t="shared" si="26"/>
        <v>9500</v>
      </c>
      <c r="H72" s="1">
        <f t="shared" si="26"/>
        <v>11000</v>
      </c>
      <c r="I72" s="1">
        <f t="shared" si="26"/>
        <v>12500</v>
      </c>
      <c r="J72" s="1">
        <f t="shared" si="26"/>
        <v>14150</v>
      </c>
      <c r="K72" s="1">
        <f t="shared" si="26"/>
        <v>15800</v>
      </c>
      <c r="L72" s="1">
        <f t="shared" si="26"/>
        <v>17450</v>
      </c>
      <c r="M72" s="1">
        <f t="shared" si="26"/>
        <v>19100</v>
      </c>
      <c r="N72" s="1">
        <f t="shared" si="26"/>
        <v>20750</v>
      </c>
    </row>
    <row r="73" spans="2:21" x14ac:dyDescent="0.35">
      <c r="B73" s="1" t="s">
        <v>19</v>
      </c>
      <c r="E73" s="1">
        <f t="shared" ref="E73:N73" si="27">E101</f>
        <v>10137</v>
      </c>
      <c r="F73" s="1">
        <f t="shared" si="27"/>
        <v>3011</v>
      </c>
      <c r="G73" s="1">
        <f t="shared" si="27"/>
        <v>1313</v>
      </c>
      <c r="H73" s="1">
        <f t="shared" si="27"/>
        <v>230</v>
      </c>
      <c r="I73" s="1">
        <f t="shared" si="27"/>
        <v>420</v>
      </c>
    </row>
    <row r="74" spans="2:21" x14ac:dyDescent="0.35">
      <c r="B74" s="26" t="s">
        <v>16</v>
      </c>
      <c r="C74" s="50"/>
      <c r="D74" s="51"/>
      <c r="E74" s="28">
        <f>E71+E72-E73</f>
        <v>-1352.8999999999996</v>
      </c>
      <c r="F74" s="28">
        <f t="shared" ref="F74:N74" si="28">F71+F72-F73</f>
        <v>20488.400000000001</v>
      </c>
      <c r="G74" s="28">
        <f t="shared" si="28"/>
        <v>27782.1</v>
      </c>
      <c r="H74" s="28">
        <f t="shared" si="28"/>
        <v>32190</v>
      </c>
      <c r="I74" s="28">
        <f t="shared" si="28"/>
        <v>34859.4</v>
      </c>
      <c r="J74" s="28"/>
      <c r="K74" s="28"/>
      <c r="L74" s="28"/>
      <c r="M74" s="28"/>
      <c r="N74" s="28"/>
    </row>
    <row r="75" spans="2:21" x14ac:dyDescent="0.35">
      <c r="B75" s="29"/>
      <c r="C75" s="12"/>
      <c r="D75" s="13"/>
      <c r="E75" s="31"/>
      <c r="F75" s="31"/>
      <c r="G75" s="31"/>
      <c r="H75" s="31"/>
      <c r="I75" s="31"/>
      <c r="J75" s="29"/>
      <c r="K75" s="29"/>
      <c r="L75" s="29"/>
      <c r="M75" s="29"/>
      <c r="N75" s="29"/>
    </row>
    <row r="76" spans="2:21" x14ac:dyDescent="0.35">
      <c r="B76" s="6" t="s">
        <v>20</v>
      </c>
      <c r="E76" s="24"/>
      <c r="F76" s="24"/>
      <c r="G76" s="24"/>
      <c r="H76" s="24"/>
      <c r="I76" s="24"/>
      <c r="J76" s="12"/>
      <c r="K76" s="12"/>
      <c r="L76" s="12"/>
      <c r="M76" s="12"/>
      <c r="N76" s="12"/>
    </row>
    <row r="77" spans="2:21" x14ac:dyDescent="0.35">
      <c r="B77" s="1" t="s">
        <v>102</v>
      </c>
      <c r="E77" s="52">
        <f>E18</f>
        <v>50000</v>
      </c>
      <c r="F77" s="52">
        <v>0</v>
      </c>
      <c r="G77" s="52">
        <v>0</v>
      </c>
      <c r="H77" s="52">
        <v>0</v>
      </c>
      <c r="I77" s="52">
        <v>0</v>
      </c>
      <c r="J77" s="52">
        <v>0</v>
      </c>
      <c r="K77" s="52">
        <v>0</v>
      </c>
      <c r="L77" s="52">
        <v>0</v>
      </c>
      <c r="M77" s="52">
        <v>0</v>
      </c>
      <c r="N77" s="52">
        <v>0</v>
      </c>
    </row>
    <row r="78" spans="2:21" x14ac:dyDescent="0.35">
      <c r="B78" s="1" t="s">
        <v>52</v>
      </c>
      <c r="E78" s="12">
        <f t="shared" ref="E78:N78" si="29">E29</f>
        <v>15000</v>
      </c>
      <c r="F78" s="12">
        <f t="shared" si="29"/>
        <v>15000</v>
      </c>
      <c r="G78" s="12">
        <f t="shared" si="29"/>
        <v>15000</v>
      </c>
      <c r="H78" s="12">
        <f t="shared" si="29"/>
        <v>15000</v>
      </c>
      <c r="I78" s="12">
        <f t="shared" si="29"/>
        <v>15000</v>
      </c>
      <c r="J78" s="12">
        <f t="shared" si="29"/>
        <v>16500</v>
      </c>
      <c r="K78" s="12">
        <f t="shared" si="29"/>
        <v>16500</v>
      </c>
      <c r="L78" s="12">
        <f t="shared" si="29"/>
        <v>16500</v>
      </c>
      <c r="M78" s="12">
        <f t="shared" si="29"/>
        <v>16500</v>
      </c>
      <c r="N78" s="12">
        <f t="shared" si="29"/>
        <v>16500</v>
      </c>
    </row>
    <row r="79" spans="2:21" x14ac:dyDescent="0.35">
      <c r="B79" s="26" t="s">
        <v>21</v>
      </c>
      <c r="C79" s="50"/>
      <c r="D79" s="51"/>
      <c r="E79" s="28">
        <f t="shared" ref="E79:N79" si="30">SUM(E77:E78)</f>
        <v>65000</v>
      </c>
      <c r="F79" s="28">
        <f t="shared" si="30"/>
        <v>15000</v>
      </c>
      <c r="G79" s="28">
        <f t="shared" si="30"/>
        <v>15000</v>
      </c>
      <c r="H79" s="28">
        <f t="shared" si="30"/>
        <v>15000</v>
      </c>
      <c r="I79" s="28">
        <f t="shared" si="30"/>
        <v>15000</v>
      </c>
      <c r="J79" s="28">
        <f t="shared" si="30"/>
        <v>16500</v>
      </c>
      <c r="K79" s="28">
        <f t="shared" si="30"/>
        <v>16500</v>
      </c>
      <c r="L79" s="28">
        <f t="shared" si="30"/>
        <v>16500</v>
      </c>
      <c r="M79" s="28">
        <f t="shared" si="30"/>
        <v>16500</v>
      </c>
      <c r="N79" s="28">
        <f t="shared" si="30"/>
        <v>16500</v>
      </c>
    </row>
    <row r="80" spans="2:21" x14ac:dyDescent="0.35">
      <c r="B80" s="29"/>
      <c r="C80" s="12"/>
      <c r="D80" s="13"/>
      <c r="E80" s="31"/>
      <c r="F80" s="31"/>
      <c r="G80" s="31"/>
      <c r="H80" s="31"/>
      <c r="I80" s="31"/>
      <c r="J80" s="29"/>
      <c r="K80" s="29"/>
      <c r="L80" s="29"/>
      <c r="M80" s="29"/>
      <c r="N80" s="29"/>
    </row>
    <row r="81" spans="2:14" x14ac:dyDescent="0.35">
      <c r="B81" s="6" t="s">
        <v>22</v>
      </c>
      <c r="E81" s="24"/>
      <c r="F81" s="24"/>
      <c r="G81" s="24"/>
      <c r="H81" s="24"/>
      <c r="I81" s="24"/>
      <c r="J81" s="12"/>
      <c r="K81" s="12"/>
      <c r="L81" s="12"/>
      <c r="M81" s="12"/>
      <c r="N81" s="12"/>
    </row>
    <row r="82" spans="2:14" x14ac:dyDescent="0.35">
      <c r="B82" s="1" t="s">
        <v>67</v>
      </c>
      <c r="E82" s="52">
        <f t="shared" ref="E82:N83" si="31">E139</f>
        <v>50000</v>
      </c>
      <c r="F82" s="52">
        <f t="shared" si="31"/>
        <v>0</v>
      </c>
      <c r="G82" s="52">
        <f t="shared" si="31"/>
        <v>0</v>
      </c>
      <c r="H82" s="52">
        <f t="shared" si="31"/>
        <v>0</v>
      </c>
      <c r="I82" s="52">
        <f t="shared" si="31"/>
        <v>0</v>
      </c>
      <c r="J82" s="52"/>
      <c r="K82" s="52"/>
      <c r="L82" s="52"/>
      <c r="M82" s="52"/>
      <c r="N82" s="52"/>
    </row>
    <row r="83" spans="2:14" x14ac:dyDescent="0.35">
      <c r="B83" s="1" t="s">
        <v>68</v>
      </c>
      <c r="E83" s="52">
        <f t="shared" si="31"/>
        <v>0</v>
      </c>
      <c r="F83" s="52">
        <f t="shared" si="31"/>
        <v>0</v>
      </c>
      <c r="G83" s="52">
        <f t="shared" si="31"/>
        <v>-10000</v>
      </c>
      <c r="H83" s="52">
        <f t="shared" si="31"/>
        <v>0</v>
      </c>
      <c r="I83" s="52">
        <f t="shared" si="31"/>
        <v>-10000</v>
      </c>
      <c r="J83" s="52"/>
      <c r="K83" s="52"/>
      <c r="L83" s="52"/>
      <c r="M83" s="52"/>
      <c r="N83" s="52"/>
    </row>
    <row r="84" spans="2:14" x14ac:dyDescent="0.35">
      <c r="B84" s="1" t="s">
        <v>69</v>
      </c>
      <c r="E84" s="52">
        <f>E21</f>
        <v>20000</v>
      </c>
      <c r="F84" s="52">
        <v>0</v>
      </c>
      <c r="G84" s="52">
        <v>0</v>
      </c>
      <c r="H84" s="52">
        <v>0</v>
      </c>
      <c r="I84" s="52">
        <v>0</v>
      </c>
      <c r="J84" s="12"/>
      <c r="K84" s="12"/>
      <c r="L84" s="12"/>
      <c r="M84" s="12"/>
      <c r="N84" s="12"/>
    </row>
    <row r="85" spans="2:14" x14ac:dyDescent="0.35">
      <c r="B85" s="1" t="s">
        <v>72</v>
      </c>
      <c r="E85" s="12">
        <f>E22</f>
        <v>0</v>
      </c>
      <c r="F85" s="12">
        <f t="shared" ref="F85:K85" si="32">F22</f>
        <v>0</v>
      </c>
      <c r="G85" s="12">
        <f t="shared" si="32"/>
        <v>0</v>
      </c>
      <c r="H85" s="12">
        <f t="shared" si="32"/>
        <v>0</v>
      </c>
      <c r="I85" s="12">
        <f t="shared" si="32"/>
        <v>0</v>
      </c>
      <c r="J85" s="12"/>
      <c r="K85" s="12"/>
      <c r="L85" s="12"/>
      <c r="M85" s="12"/>
      <c r="N85" s="12"/>
    </row>
    <row r="86" spans="2:14" x14ac:dyDescent="0.35">
      <c r="B86" s="1" t="s">
        <v>70</v>
      </c>
      <c r="E86" s="24">
        <v>0</v>
      </c>
      <c r="F86" s="24">
        <v>0</v>
      </c>
      <c r="G86" s="24">
        <v>0</v>
      </c>
      <c r="H86" s="24">
        <v>0</v>
      </c>
      <c r="I86" s="24">
        <v>0</v>
      </c>
      <c r="J86" s="12"/>
      <c r="K86" s="12"/>
      <c r="L86" s="12"/>
      <c r="M86" s="12"/>
      <c r="N86" s="12"/>
    </row>
    <row r="87" spans="2:14" x14ac:dyDescent="0.35">
      <c r="B87" s="26" t="s">
        <v>23</v>
      </c>
      <c r="C87" s="50"/>
      <c r="D87" s="51"/>
      <c r="E87" s="28">
        <f>SUM(E82:E86)</f>
        <v>70000</v>
      </c>
      <c r="F87" s="28">
        <f t="shared" ref="F87:N87" si="33">SUM(F82:F86)</f>
        <v>0</v>
      </c>
      <c r="G87" s="28">
        <f t="shared" si="33"/>
        <v>-10000</v>
      </c>
      <c r="H87" s="28">
        <f t="shared" si="33"/>
        <v>0</v>
      </c>
      <c r="I87" s="28">
        <f t="shared" si="33"/>
        <v>-10000</v>
      </c>
      <c r="J87" s="28"/>
      <c r="K87" s="28"/>
      <c r="L87" s="28"/>
      <c r="M87" s="28"/>
      <c r="N87" s="28"/>
    </row>
    <row r="88" spans="2:14" x14ac:dyDescent="0.35">
      <c r="B88" s="29"/>
      <c r="C88" s="12"/>
      <c r="D88" s="13"/>
      <c r="E88" s="31"/>
      <c r="F88" s="31"/>
      <c r="G88" s="31"/>
      <c r="H88" s="31"/>
      <c r="I88" s="31"/>
      <c r="J88" s="29"/>
      <c r="K88" s="29"/>
      <c r="L88" s="29"/>
      <c r="M88" s="29"/>
      <c r="N88" s="29"/>
    </row>
    <row r="89" spans="2:14" x14ac:dyDescent="0.35">
      <c r="B89" s="1" t="s">
        <v>71</v>
      </c>
      <c r="E89" s="52">
        <f>E74-E79+E87</f>
        <v>3647.1000000000058</v>
      </c>
      <c r="F89" s="52">
        <f t="shared" ref="F89:N89" si="34">F74-F79+F87</f>
        <v>5488.4000000000015</v>
      </c>
      <c r="G89" s="52">
        <f t="shared" si="34"/>
        <v>2782.0999999999985</v>
      </c>
      <c r="H89" s="52">
        <f t="shared" si="34"/>
        <v>17190</v>
      </c>
      <c r="I89" s="52">
        <f t="shared" si="34"/>
        <v>9859.4000000000015</v>
      </c>
      <c r="J89" s="52"/>
      <c r="K89" s="52"/>
      <c r="L89" s="52"/>
      <c r="M89" s="52"/>
      <c r="N89" s="52"/>
    </row>
    <row r="90" spans="2:14" x14ac:dyDescent="0.35">
      <c r="B90" s="1" t="s">
        <v>58</v>
      </c>
      <c r="E90" s="24">
        <v>0</v>
      </c>
      <c r="F90" s="52">
        <f>E50</f>
        <v>3647.1000000000058</v>
      </c>
      <c r="G90" s="52">
        <f>F50</f>
        <v>9135.5000000000073</v>
      </c>
      <c r="H90" s="52">
        <f>G50</f>
        <v>11917.600000000006</v>
      </c>
      <c r="I90" s="52">
        <f>H50</f>
        <v>29107.600000000006</v>
      </c>
      <c r="J90" s="12"/>
      <c r="K90" s="12"/>
      <c r="L90" s="12"/>
      <c r="M90" s="12"/>
      <c r="N90" s="12"/>
    </row>
    <row r="91" spans="2:14" x14ac:dyDescent="0.35">
      <c r="B91" s="26" t="s">
        <v>59</v>
      </c>
      <c r="C91" s="50"/>
      <c r="D91" s="51"/>
      <c r="E91" s="28">
        <f>SUM(E89:E90)</f>
        <v>3647.1000000000058</v>
      </c>
      <c r="F91" s="28">
        <f t="shared" ref="F91:N91" si="35">SUM(F89:F90)</f>
        <v>9135.5000000000073</v>
      </c>
      <c r="G91" s="28">
        <f t="shared" si="35"/>
        <v>11917.600000000006</v>
      </c>
      <c r="H91" s="28">
        <f t="shared" si="35"/>
        <v>29107.600000000006</v>
      </c>
      <c r="I91" s="28">
        <f t="shared" si="35"/>
        <v>38967.000000000007</v>
      </c>
      <c r="J91" s="28"/>
      <c r="K91" s="28"/>
      <c r="L91" s="28"/>
      <c r="M91" s="28"/>
      <c r="N91" s="28"/>
    </row>
    <row r="92" spans="2:14" x14ac:dyDescent="0.35">
      <c r="B92" s="6"/>
      <c r="E92" s="31"/>
      <c r="F92" s="33"/>
      <c r="G92" s="33"/>
      <c r="H92" s="33"/>
      <c r="I92" s="33"/>
    </row>
    <row r="93" spans="2:14" x14ac:dyDescent="0.35">
      <c r="B93" s="46" t="s">
        <v>105</v>
      </c>
      <c r="C93" s="47"/>
      <c r="D93" s="48"/>
      <c r="E93" s="49">
        <f t="shared" ref="E93:N93" si="36">E91-E50</f>
        <v>0</v>
      </c>
      <c r="F93" s="49">
        <f t="shared" si="36"/>
        <v>0</v>
      </c>
      <c r="G93" s="49">
        <f t="shared" si="36"/>
        <v>0</v>
      </c>
      <c r="H93" s="49">
        <f t="shared" si="36"/>
        <v>0</v>
      </c>
      <c r="I93" s="49">
        <f t="shared" si="36"/>
        <v>0</v>
      </c>
      <c r="J93" s="49">
        <f t="shared" si="36"/>
        <v>0</v>
      </c>
      <c r="K93" s="49">
        <f t="shared" si="36"/>
        <v>0</v>
      </c>
      <c r="L93" s="49">
        <f t="shared" si="36"/>
        <v>0</v>
      </c>
      <c r="M93" s="49">
        <f t="shared" si="36"/>
        <v>0</v>
      </c>
      <c r="N93" s="49">
        <f t="shared" si="36"/>
        <v>0</v>
      </c>
    </row>
    <row r="94" spans="2:14" x14ac:dyDescent="0.35">
      <c r="B94" s="6"/>
      <c r="E94" s="31"/>
      <c r="F94" s="31"/>
      <c r="G94" s="31"/>
      <c r="H94" s="31"/>
      <c r="I94" s="31"/>
      <c r="J94" s="31"/>
      <c r="K94" s="31"/>
      <c r="L94" s="31"/>
      <c r="M94" s="31"/>
      <c r="N94" s="31"/>
    </row>
    <row r="95" spans="2:14" ht="18.5" x14ac:dyDescent="0.35">
      <c r="B95" s="70" t="s">
        <v>25</v>
      </c>
      <c r="C95" s="70"/>
      <c r="D95" s="70"/>
      <c r="E95" s="70"/>
      <c r="F95" s="70"/>
      <c r="G95" s="70"/>
      <c r="H95" s="70"/>
      <c r="I95" s="70"/>
      <c r="J95" s="70"/>
      <c r="K95" s="70"/>
      <c r="L95" s="70"/>
      <c r="M95" s="70"/>
      <c r="N95" s="70"/>
    </row>
    <row r="96" spans="2:14" x14ac:dyDescent="0.35">
      <c r="B96" s="6" t="s">
        <v>26</v>
      </c>
      <c r="F96" s="33"/>
      <c r="G96" s="33"/>
      <c r="H96" s="33"/>
      <c r="I96" s="33"/>
    </row>
    <row r="97" spans="2:14" x14ac:dyDescent="0.35">
      <c r="B97" s="1" t="s">
        <v>6</v>
      </c>
      <c r="E97" s="33">
        <v>7207</v>
      </c>
      <c r="F97" s="33">
        <v>9627</v>
      </c>
      <c r="G97" s="33">
        <v>10799</v>
      </c>
      <c r="H97" s="33">
        <v>11419</v>
      </c>
      <c r="I97" s="33">
        <v>11919</v>
      </c>
    </row>
    <row r="98" spans="2:14" x14ac:dyDescent="0.35">
      <c r="B98" s="1" t="s">
        <v>44</v>
      </c>
      <c r="E98" s="33">
        <v>7705</v>
      </c>
      <c r="F98" s="33">
        <v>9411</v>
      </c>
      <c r="G98" s="33">
        <v>10098</v>
      </c>
      <c r="H98" s="33">
        <v>10499</v>
      </c>
      <c r="I98" s="33">
        <v>11001</v>
      </c>
    </row>
    <row r="99" spans="2:14" x14ac:dyDescent="0.35">
      <c r="B99" s="1" t="s">
        <v>9</v>
      </c>
      <c r="E99" s="33">
        <v>4775</v>
      </c>
      <c r="F99" s="33">
        <v>5890</v>
      </c>
      <c r="G99" s="33">
        <v>6436</v>
      </c>
      <c r="H99" s="33">
        <v>7227</v>
      </c>
      <c r="I99" s="33">
        <v>7809</v>
      </c>
    </row>
    <row r="100" spans="2:14" x14ac:dyDescent="0.35">
      <c r="B100" s="50" t="s">
        <v>18</v>
      </c>
      <c r="C100" s="50"/>
      <c r="D100" s="51"/>
      <c r="E100" s="53">
        <f>E97+E98-E99</f>
        <v>10137</v>
      </c>
      <c r="F100" s="53">
        <f t="shared" ref="F100:N100" si="37">F97+F98-F99</f>
        <v>13148</v>
      </c>
      <c r="G100" s="53">
        <f t="shared" si="37"/>
        <v>14461</v>
      </c>
      <c r="H100" s="53">
        <f t="shared" si="37"/>
        <v>14691</v>
      </c>
      <c r="I100" s="53">
        <f t="shared" si="37"/>
        <v>15111</v>
      </c>
      <c r="J100" s="53"/>
      <c r="K100" s="53"/>
      <c r="L100" s="53"/>
      <c r="M100" s="53"/>
      <c r="N100" s="53"/>
    </row>
    <row r="101" spans="2:14" x14ac:dyDescent="0.35">
      <c r="B101" s="1" t="s">
        <v>17</v>
      </c>
      <c r="E101" s="54">
        <f>E100-D100</f>
        <v>10137</v>
      </c>
      <c r="F101" s="54">
        <f t="shared" ref="F101:N101" si="38">F100-E100</f>
        <v>3011</v>
      </c>
      <c r="G101" s="54">
        <f t="shared" si="38"/>
        <v>1313</v>
      </c>
      <c r="H101" s="54">
        <f t="shared" si="38"/>
        <v>230</v>
      </c>
      <c r="I101" s="54">
        <f t="shared" si="38"/>
        <v>420</v>
      </c>
      <c r="J101" s="54"/>
      <c r="K101" s="54"/>
      <c r="L101" s="54"/>
      <c r="M101" s="54"/>
      <c r="N101" s="54"/>
    </row>
    <row r="102" spans="2:14" x14ac:dyDescent="0.35">
      <c r="B102" s="1" t="s">
        <v>106</v>
      </c>
      <c r="C102" s="12"/>
      <c r="D102" s="13"/>
      <c r="E102" s="14">
        <f>E101/E32</f>
        <v>0.11137602179836512</v>
      </c>
      <c r="F102" s="14">
        <f t="shared" ref="F102:N102" si="39">F101/F32</f>
        <v>2.5954882810816402E-2</v>
      </c>
      <c r="G102" s="14">
        <f t="shared" si="39"/>
        <v>1.0176953424742476E-2</v>
      </c>
      <c r="H102" s="14">
        <f t="shared" si="39"/>
        <v>1.6909775320550523E-3</v>
      </c>
      <c r="I102" s="14">
        <f t="shared" si="39"/>
        <v>2.9367343514012417E-3</v>
      </c>
      <c r="J102" s="14"/>
      <c r="K102" s="14"/>
      <c r="L102" s="14"/>
      <c r="M102" s="14"/>
      <c r="N102" s="14"/>
    </row>
    <row r="103" spans="2:14" x14ac:dyDescent="0.35">
      <c r="E103" s="33"/>
      <c r="F103" s="33"/>
      <c r="G103" s="33"/>
      <c r="H103" s="33"/>
      <c r="I103" s="33"/>
    </row>
    <row r="104" spans="2:14" x14ac:dyDescent="0.35">
      <c r="B104" s="1" t="s">
        <v>53</v>
      </c>
      <c r="D104" s="19"/>
      <c r="E104" s="20">
        <f t="shared" ref="E104:N105" si="40">E97/(E32/365)</f>
        <v>28.90211611145293</v>
      </c>
      <c r="F104" s="20">
        <f t="shared" si="40"/>
        <v>30.289503400598232</v>
      </c>
      <c r="G104" s="20">
        <f t="shared" si="40"/>
        <v>30.551283939325824</v>
      </c>
      <c r="H104" s="20">
        <f t="shared" si="40"/>
        <v>30.642975826373366</v>
      </c>
      <c r="I104" s="20">
        <f t="shared" si="40"/>
        <v>30.419218828662526</v>
      </c>
      <c r="J104" s="20"/>
      <c r="K104" s="20"/>
      <c r="L104" s="20"/>
      <c r="M104" s="20"/>
      <c r="N104" s="20"/>
    </row>
    <row r="105" spans="2:14" x14ac:dyDescent="0.35">
      <c r="B105" s="1" t="s">
        <v>54</v>
      </c>
      <c r="D105" s="19"/>
      <c r="E105" s="20">
        <f t="shared" si="40"/>
        <v>72.061009045020114</v>
      </c>
      <c r="F105" s="20">
        <f t="shared" si="40"/>
        <v>71.538966177940679</v>
      </c>
      <c r="G105" s="20">
        <f t="shared" si="40"/>
        <v>70.84613166746756</v>
      </c>
      <c r="H105" s="20">
        <f t="shared" si="40"/>
        <v>69.872094083325734</v>
      </c>
      <c r="I105" s="20">
        <f t="shared" si="40"/>
        <v>70.186418458311479</v>
      </c>
      <c r="J105" s="20"/>
      <c r="K105" s="20"/>
      <c r="L105" s="20"/>
      <c r="M105" s="20"/>
      <c r="N105" s="20"/>
    </row>
    <row r="106" spans="2:14" x14ac:dyDescent="0.35">
      <c r="B106" s="1" t="s">
        <v>55</v>
      </c>
      <c r="D106" s="19"/>
      <c r="E106" s="20">
        <f t="shared" ref="E106:N106" si="41">E99/((E33+E36+E37)/365)</f>
        <v>22.560612532846619</v>
      </c>
      <c r="F106" s="20">
        <f t="shared" si="41"/>
        <v>26.26027581320923</v>
      </c>
      <c r="G106" s="20">
        <f t="shared" si="41"/>
        <v>26.839952470179608</v>
      </c>
      <c r="H106" s="20">
        <f t="shared" si="41"/>
        <v>28.918775214874586</v>
      </c>
      <c r="I106" s="20">
        <f t="shared" si="41"/>
        <v>30.074545761495767</v>
      </c>
      <c r="J106" s="20"/>
      <c r="K106" s="20"/>
      <c r="L106" s="20"/>
      <c r="M106" s="20"/>
      <c r="N106" s="20"/>
    </row>
    <row r="107" spans="2:14" x14ac:dyDescent="0.35">
      <c r="E107" s="33"/>
      <c r="F107" s="33"/>
      <c r="G107" s="33"/>
      <c r="H107" s="33"/>
      <c r="I107" s="33"/>
    </row>
    <row r="108" spans="2:14" x14ac:dyDescent="0.35">
      <c r="B108" s="6" t="s">
        <v>62</v>
      </c>
      <c r="E108" s="33"/>
      <c r="F108" s="33"/>
      <c r="G108" s="33"/>
      <c r="H108" s="33"/>
      <c r="I108" s="33"/>
    </row>
    <row r="109" spans="2:14" x14ac:dyDescent="0.35">
      <c r="B109" s="1" t="s">
        <v>88</v>
      </c>
      <c r="E109" s="54">
        <f>E18</f>
        <v>50000</v>
      </c>
      <c r="F109" s="54">
        <f>E112</f>
        <v>58500</v>
      </c>
      <c r="G109" s="54">
        <f>F112</f>
        <v>65500</v>
      </c>
      <c r="H109" s="54">
        <f>G112</f>
        <v>71000</v>
      </c>
      <c r="I109" s="54">
        <f>H112</f>
        <v>75000</v>
      </c>
      <c r="J109" s="1">
        <f>I112</f>
        <v>77500</v>
      </c>
      <c r="K109" s="1">
        <f t="shared" ref="K109:N109" si="42">J112</f>
        <v>79850</v>
      </c>
      <c r="L109" s="1">
        <f t="shared" si="42"/>
        <v>80550</v>
      </c>
      <c r="M109" s="1">
        <f t="shared" si="42"/>
        <v>79600</v>
      </c>
      <c r="N109" s="1">
        <f t="shared" si="42"/>
        <v>77000</v>
      </c>
    </row>
    <row r="110" spans="2:14" x14ac:dyDescent="0.35">
      <c r="B110" s="1" t="s">
        <v>63</v>
      </c>
      <c r="E110" s="1">
        <f t="shared" ref="E110:N110" si="43">+E29</f>
        <v>15000</v>
      </c>
      <c r="F110" s="1">
        <f t="shared" si="43"/>
        <v>15000</v>
      </c>
      <c r="G110" s="1">
        <f t="shared" si="43"/>
        <v>15000</v>
      </c>
      <c r="H110" s="1">
        <f t="shared" si="43"/>
        <v>15000</v>
      </c>
      <c r="I110" s="1">
        <f t="shared" si="43"/>
        <v>15000</v>
      </c>
      <c r="J110" s="1">
        <f t="shared" si="43"/>
        <v>16500</v>
      </c>
      <c r="K110" s="1">
        <f t="shared" si="43"/>
        <v>16500</v>
      </c>
      <c r="L110" s="1">
        <f t="shared" si="43"/>
        <v>16500</v>
      </c>
      <c r="M110" s="1">
        <f t="shared" si="43"/>
        <v>16500</v>
      </c>
      <c r="N110" s="1">
        <f t="shared" si="43"/>
        <v>16500</v>
      </c>
    </row>
    <row r="111" spans="2:14" x14ac:dyDescent="0.35">
      <c r="B111" s="1" t="s">
        <v>64</v>
      </c>
      <c r="D111" s="4"/>
      <c r="E111" s="33">
        <f>E120/10</f>
        <v>6500</v>
      </c>
      <c r="F111" s="33">
        <f>F120/10</f>
        <v>8000</v>
      </c>
      <c r="G111" s="33">
        <f>G120/10</f>
        <v>9500</v>
      </c>
      <c r="H111" s="33">
        <f>H120/10</f>
        <v>11000</v>
      </c>
      <c r="I111" s="33">
        <f>I120/10</f>
        <v>12500</v>
      </c>
      <c r="J111" s="55">
        <f>J135</f>
        <v>14150</v>
      </c>
      <c r="K111" s="55">
        <f>K135</f>
        <v>15800</v>
      </c>
      <c r="L111" s="55">
        <f>L135</f>
        <v>17450</v>
      </c>
      <c r="M111" s="55">
        <f>M135</f>
        <v>19100</v>
      </c>
      <c r="N111" s="55">
        <f>N135</f>
        <v>20750</v>
      </c>
    </row>
    <row r="112" spans="2:14" x14ac:dyDescent="0.35">
      <c r="B112" s="50" t="s">
        <v>89</v>
      </c>
      <c r="C112" s="50"/>
      <c r="D112" s="51"/>
      <c r="E112" s="53">
        <f>E109+E110-E111</f>
        <v>58500</v>
      </c>
      <c r="F112" s="53">
        <f t="shared" ref="F112:N112" si="44">F109+F110-F111</f>
        <v>65500</v>
      </c>
      <c r="G112" s="53">
        <f t="shared" si="44"/>
        <v>71000</v>
      </c>
      <c r="H112" s="53">
        <f t="shared" si="44"/>
        <v>75000</v>
      </c>
      <c r="I112" s="53">
        <f t="shared" si="44"/>
        <v>77500</v>
      </c>
      <c r="J112" s="53">
        <f t="shared" si="44"/>
        <v>79850</v>
      </c>
      <c r="K112" s="53">
        <f t="shared" si="44"/>
        <v>80550</v>
      </c>
      <c r="L112" s="53">
        <f t="shared" si="44"/>
        <v>79600</v>
      </c>
      <c r="M112" s="53">
        <f t="shared" si="44"/>
        <v>77000</v>
      </c>
      <c r="N112" s="53">
        <f t="shared" si="44"/>
        <v>72750</v>
      </c>
    </row>
    <row r="113" spans="2:14" x14ac:dyDescent="0.35">
      <c r="B113" s="12"/>
      <c r="C113" s="12"/>
      <c r="D113" s="13"/>
      <c r="E113" s="52"/>
      <c r="F113" s="52"/>
      <c r="G113" s="52"/>
      <c r="H113" s="52"/>
      <c r="I113" s="52"/>
      <c r="J113" s="52"/>
      <c r="K113" s="52"/>
      <c r="L113" s="52"/>
      <c r="M113" s="52"/>
      <c r="N113" s="52"/>
    </row>
    <row r="114" spans="2:14" x14ac:dyDescent="0.35">
      <c r="B114" s="12" t="s">
        <v>108</v>
      </c>
      <c r="C114" s="12"/>
      <c r="D114" s="13"/>
      <c r="E114" s="52">
        <f>E109+E126</f>
        <v>65000</v>
      </c>
      <c r="F114" s="52">
        <f>E114+F126</f>
        <v>80000</v>
      </c>
      <c r="G114" s="52">
        <f t="shared" ref="G114:N114" si="45">F114+G126</f>
        <v>95000</v>
      </c>
      <c r="H114" s="52">
        <f t="shared" si="45"/>
        <v>110000</v>
      </c>
      <c r="I114" s="52">
        <f t="shared" si="45"/>
        <v>125000</v>
      </c>
      <c r="J114" s="52">
        <f t="shared" si="45"/>
        <v>141500</v>
      </c>
      <c r="K114" s="52">
        <f t="shared" si="45"/>
        <v>158000</v>
      </c>
      <c r="L114" s="52">
        <f t="shared" si="45"/>
        <v>174500</v>
      </c>
      <c r="M114" s="52">
        <f t="shared" si="45"/>
        <v>191000</v>
      </c>
      <c r="N114" s="52">
        <f t="shared" si="45"/>
        <v>207500</v>
      </c>
    </row>
    <row r="115" spans="2:14" x14ac:dyDescent="0.35">
      <c r="B115" s="1" t="s">
        <v>107</v>
      </c>
      <c r="D115" s="4"/>
      <c r="E115" s="54">
        <f>E111</f>
        <v>6500</v>
      </c>
      <c r="F115" s="54">
        <f t="shared" ref="F115:N115" si="46">E115+F111</f>
        <v>14500</v>
      </c>
      <c r="G115" s="54">
        <f t="shared" si="46"/>
        <v>24000</v>
      </c>
      <c r="H115" s="54">
        <f t="shared" si="46"/>
        <v>35000</v>
      </c>
      <c r="I115" s="54">
        <f t="shared" si="46"/>
        <v>47500</v>
      </c>
      <c r="J115" s="54">
        <f t="shared" si="46"/>
        <v>61650</v>
      </c>
      <c r="K115" s="54">
        <f t="shared" si="46"/>
        <v>77450</v>
      </c>
      <c r="L115" s="54">
        <f t="shared" si="46"/>
        <v>94900</v>
      </c>
      <c r="M115" s="54">
        <f t="shared" si="46"/>
        <v>114000</v>
      </c>
      <c r="N115" s="54">
        <f t="shared" si="46"/>
        <v>134750</v>
      </c>
    </row>
    <row r="116" spans="2:14" x14ac:dyDescent="0.35">
      <c r="B116" s="50" t="s">
        <v>89</v>
      </c>
      <c r="C116" s="50"/>
      <c r="D116" s="51"/>
      <c r="E116" s="53">
        <f>E114-E115</f>
        <v>58500</v>
      </c>
      <c r="F116" s="53">
        <f t="shared" ref="F116:N116" si="47">F114-F115</f>
        <v>65500</v>
      </c>
      <c r="G116" s="53">
        <f t="shared" si="47"/>
        <v>71000</v>
      </c>
      <c r="H116" s="53">
        <f t="shared" si="47"/>
        <v>75000</v>
      </c>
      <c r="I116" s="53">
        <f t="shared" si="47"/>
        <v>77500</v>
      </c>
      <c r="J116" s="53">
        <f t="shared" si="47"/>
        <v>79850</v>
      </c>
      <c r="K116" s="53">
        <f t="shared" si="47"/>
        <v>80550</v>
      </c>
      <c r="L116" s="53">
        <f t="shared" si="47"/>
        <v>79600</v>
      </c>
      <c r="M116" s="53">
        <f t="shared" si="47"/>
        <v>77000</v>
      </c>
      <c r="N116" s="53">
        <f t="shared" si="47"/>
        <v>72750</v>
      </c>
    </row>
    <row r="117" spans="2:14" x14ac:dyDescent="0.35">
      <c r="B117" s="52"/>
      <c r="C117" s="12"/>
      <c r="D117" s="13"/>
      <c r="E117" s="14"/>
      <c r="F117" s="52"/>
      <c r="G117" s="52"/>
      <c r="H117" s="52"/>
      <c r="I117" s="52"/>
      <c r="J117" s="52"/>
      <c r="K117" s="52"/>
      <c r="L117" s="52"/>
      <c r="M117" s="52"/>
      <c r="N117" s="52"/>
    </row>
    <row r="118" spans="2:14" x14ac:dyDescent="0.35">
      <c r="B118" s="6" t="s">
        <v>61</v>
      </c>
      <c r="C118" s="12"/>
      <c r="D118" s="13"/>
      <c r="E118" s="52"/>
      <c r="F118" s="52"/>
      <c r="G118" s="52"/>
      <c r="H118" s="52"/>
      <c r="I118" s="52"/>
      <c r="J118" s="52"/>
      <c r="K118" s="52"/>
      <c r="L118" s="52"/>
      <c r="M118" s="52"/>
      <c r="N118" s="52"/>
    </row>
    <row r="119" spans="2:14" x14ac:dyDescent="0.35">
      <c r="B119" s="79" t="str">
        <f>"Depreciation of Existing PP&amp;E as of Year "&amp;I4</f>
        <v>Depreciation of Existing PP&amp;E as of Year 2020</v>
      </c>
      <c r="C119" s="12"/>
      <c r="D119" s="13"/>
      <c r="E119" s="52"/>
      <c r="F119" s="52"/>
      <c r="G119" s="52"/>
      <c r="H119" s="52"/>
      <c r="I119" s="52"/>
      <c r="J119" s="52"/>
      <c r="K119" s="52"/>
      <c r="L119" s="52"/>
      <c r="M119" s="52"/>
      <c r="N119" s="52"/>
    </row>
    <row r="120" spans="2:14" x14ac:dyDescent="0.35">
      <c r="B120" s="1" t="s">
        <v>87</v>
      </c>
      <c r="C120" s="12"/>
      <c r="D120" s="13"/>
      <c r="E120" s="52">
        <f>E109+E110</f>
        <v>65000</v>
      </c>
      <c r="F120" s="52">
        <f>E120+F110</f>
        <v>80000</v>
      </c>
      <c r="G120" s="52">
        <f>F120+G110</f>
        <v>95000</v>
      </c>
      <c r="H120" s="52">
        <f>G120+H110</f>
        <v>110000</v>
      </c>
      <c r="I120" s="52">
        <f>H120+I110</f>
        <v>125000</v>
      </c>
      <c r="J120" s="52">
        <f>I120</f>
        <v>125000</v>
      </c>
      <c r="K120" s="52">
        <f>J120</f>
        <v>125000</v>
      </c>
      <c r="L120" s="52">
        <f>K120</f>
        <v>125000</v>
      </c>
      <c r="M120" s="52">
        <f>L120</f>
        <v>125000</v>
      </c>
      <c r="N120" s="52">
        <f>M120</f>
        <v>125000</v>
      </c>
    </row>
    <row r="121" spans="2:14" x14ac:dyDescent="0.35">
      <c r="B121" s="12" t="s">
        <v>90</v>
      </c>
      <c r="C121" s="12"/>
      <c r="D121" s="13"/>
      <c r="E121" s="78">
        <f>E111/E120</f>
        <v>0.1</v>
      </c>
      <c r="F121" s="78">
        <f>F111/F120</f>
        <v>0.1</v>
      </c>
      <c r="G121" s="78">
        <f>G111/G120</f>
        <v>0.1</v>
      </c>
      <c r="H121" s="78">
        <f>H111/H120</f>
        <v>0.1</v>
      </c>
      <c r="I121" s="78">
        <f>I111/I120</f>
        <v>0.1</v>
      </c>
      <c r="J121" s="78">
        <f>J123/J120</f>
        <v>0.1</v>
      </c>
      <c r="K121" s="78">
        <f>K123/K120</f>
        <v>0.1</v>
      </c>
      <c r="L121" s="78">
        <f>L123/L120</f>
        <v>0.1</v>
      </c>
      <c r="M121" s="78">
        <f>M123/M120</f>
        <v>0.1</v>
      </c>
      <c r="N121" s="78">
        <f>N123/N120</f>
        <v>0.1</v>
      </c>
    </row>
    <row r="122" spans="2:14" x14ac:dyDescent="0.35">
      <c r="B122" s="35" t="s">
        <v>91</v>
      </c>
      <c r="C122" s="35"/>
      <c r="D122" s="36"/>
      <c r="E122" s="83">
        <f>1/E121</f>
        <v>10</v>
      </c>
      <c r="F122" s="83">
        <f>1/F121</f>
        <v>10</v>
      </c>
      <c r="G122" s="83">
        <f>1/G121</f>
        <v>10</v>
      </c>
      <c r="H122" s="83">
        <f>1/H121</f>
        <v>10</v>
      </c>
      <c r="I122" s="83">
        <f>1/I121</f>
        <v>10</v>
      </c>
      <c r="J122" s="84">
        <v>10</v>
      </c>
      <c r="K122" s="84">
        <v>10</v>
      </c>
      <c r="L122" s="84">
        <v>10</v>
      </c>
      <c r="M122" s="84">
        <v>10</v>
      </c>
      <c r="N122" s="84">
        <v>10</v>
      </c>
    </row>
    <row r="123" spans="2:14" x14ac:dyDescent="0.35">
      <c r="B123" s="12" t="s">
        <v>92</v>
      </c>
      <c r="C123" s="12"/>
      <c r="D123" s="13"/>
      <c r="E123" s="54">
        <f t="shared" ref="E123:N123" si="48">E120/E122</f>
        <v>6500</v>
      </c>
      <c r="F123" s="54">
        <f t="shared" si="48"/>
        <v>8000</v>
      </c>
      <c r="G123" s="54">
        <f t="shared" si="48"/>
        <v>9500</v>
      </c>
      <c r="H123" s="54">
        <f t="shared" si="48"/>
        <v>11000</v>
      </c>
      <c r="I123" s="54">
        <f t="shared" si="48"/>
        <v>12500</v>
      </c>
      <c r="J123" s="54">
        <f t="shared" si="48"/>
        <v>12500</v>
      </c>
      <c r="K123" s="54">
        <f t="shared" si="48"/>
        <v>12500</v>
      </c>
      <c r="L123" s="54">
        <f t="shared" si="48"/>
        <v>12500</v>
      </c>
      <c r="M123" s="54">
        <f t="shared" si="48"/>
        <v>12500</v>
      </c>
      <c r="N123" s="54">
        <f t="shared" si="48"/>
        <v>12500</v>
      </c>
    </row>
    <row r="124" spans="2:14" x14ac:dyDescent="0.35">
      <c r="B124" s="12"/>
      <c r="C124" s="12"/>
      <c r="D124" s="13"/>
      <c r="E124" s="52"/>
      <c r="F124" s="52"/>
      <c r="G124" s="52"/>
      <c r="H124" s="52"/>
      <c r="I124" s="52"/>
      <c r="J124" s="52"/>
      <c r="K124" s="52"/>
      <c r="L124" s="52"/>
      <c r="M124" s="52"/>
      <c r="N124" s="52"/>
    </row>
    <row r="125" spans="2:14" x14ac:dyDescent="0.35">
      <c r="B125" s="79" t="s">
        <v>93</v>
      </c>
      <c r="C125" s="12"/>
      <c r="D125" s="13"/>
      <c r="E125" s="52"/>
      <c r="F125" s="52"/>
      <c r="G125" s="52"/>
      <c r="H125" s="52"/>
      <c r="I125" s="52"/>
      <c r="J125" s="52"/>
      <c r="K125" s="52"/>
      <c r="L125" s="52"/>
      <c r="M125" s="52"/>
      <c r="N125" s="52"/>
    </row>
    <row r="126" spans="2:14" x14ac:dyDescent="0.35">
      <c r="B126" s="12" t="s">
        <v>52</v>
      </c>
      <c r="C126" s="12"/>
      <c r="D126" s="13"/>
      <c r="E126" s="52">
        <f>E29</f>
        <v>15000</v>
      </c>
      <c r="F126" s="52">
        <f t="shared" ref="F126:N126" si="49">F29</f>
        <v>15000</v>
      </c>
      <c r="G126" s="52">
        <f t="shared" si="49"/>
        <v>15000</v>
      </c>
      <c r="H126" s="52">
        <f t="shared" si="49"/>
        <v>15000</v>
      </c>
      <c r="I126" s="52">
        <f t="shared" si="49"/>
        <v>15000</v>
      </c>
      <c r="J126" s="52">
        <f t="shared" si="49"/>
        <v>16500</v>
      </c>
      <c r="K126" s="52">
        <f t="shared" si="49"/>
        <v>16500</v>
      </c>
      <c r="L126" s="52">
        <f t="shared" si="49"/>
        <v>16500</v>
      </c>
      <c r="M126" s="52">
        <f t="shared" si="49"/>
        <v>16500</v>
      </c>
      <c r="N126" s="52">
        <f t="shared" si="49"/>
        <v>16500</v>
      </c>
    </row>
    <row r="127" spans="2:14" x14ac:dyDescent="0.35">
      <c r="B127" s="12" t="s">
        <v>91</v>
      </c>
      <c r="C127" s="12"/>
      <c r="D127" s="13"/>
      <c r="E127" s="52"/>
      <c r="F127" s="52"/>
      <c r="G127" s="52"/>
      <c r="H127" s="52"/>
      <c r="I127" s="52"/>
      <c r="J127" s="80">
        <v>10</v>
      </c>
      <c r="K127" s="80">
        <v>10</v>
      </c>
      <c r="L127" s="80">
        <v>10</v>
      </c>
      <c r="M127" s="80">
        <v>10</v>
      </c>
      <c r="N127" s="80">
        <v>10</v>
      </c>
    </row>
    <row r="128" spans="2:14" ht="18.5" x14ac:dyDescent="0.65">
      <c r="B128" s="12"/>
      <c r="C128" s="81" t="s">
        <v>94</v>
      </c>
      <c r="D128" s="81" t="s">
        <v>95</v>
      </c>
      <c r="E128" s="52"/>
      <c r="F128" s="52"/>
      <c r="G128" s="52"/>
      <c r="H128" s="52"/>
      <c r="I128" s="52"/>
      <c r="J128" s="52"/>
      <c r="K128" s="52"/>
      <c r="L128" s="52"/>
      <c r="M128" s="52"/>
      <c r="N128" s="52"/>
    </row>
    <row r="129" spans="2:14" x14ac:dyDescent="0.35">
      <c r="B129" s="12" t="str">
        <f>"Depreciation "&amp;J4</f>
        <v>Depreciation 2021</v>
      </c>
      <c r="C129" s="12">
        <f>J126</f>
        <v>16500</v>
      </c>
      <c r="D129" s="82">
        <f>J127</f>
        <v>10</v>
      </c>
      <c r="E129" s="52"/>
      <c r="F129" s="52"/>
      <c r="G129" s="52"/>
      <c r="H129" s="52"/>
      <c r="I129" s="52"/>
      <c r="J129" s="52">
        <f>$C129/$D129</f>
        <v>1650</v>
      </c>
      <c r="K129" s="52">
        <f>$C129/$D129</f>
        <v>1650</v>
      </c>
      <c r="L129" s="52">
        <f>$C129/$D129</f>
        <v>1650</v>
      </c>
      <c r="M129" s="52">
        <f>$C129/$D129</f>
        <v>1650</v>
      </c>
      <c r="N129" s="52">
        <f>$C129/$D129</f>
        <v>1650</v>
      </c>
    </row>
    <row r="130" spans="2:14" x14ac:dyDescent="0.35">
      <c r="B130" s="12" t="str">
        <f>"Depreciation "&amp;K4</f>
        <v>Depreciation 2022</v>
      </c>
      <c r="C130" s="12">
        <f>K126</f>
        <v>16500</v>
      </c>
      <c r="D130" s="82">
        <f>K127</f>
        <v>10</v>
      </c>
      <c r="E130" s="52"/>
      <c r="F130" s="52"/>
      <c r="G130" s="52"/>
      <c r="H130" s="52"/>
      <c r="I130" s="52"/>
      <c r="J130" s="52"/>
      <c r="K130" s="52">
        <f>$C130/$D130</f>
        <v>1650</v>
      </c>
      <c r="L130" s="52">
        <f>$C130/$D130</f>
        <v>1650</v>
      </c>
      <c r="M130" s="52">
        <f>$C130/$D130</f>
        <v>1650</v>
      </c>
      <c r="N130" s="52">
        <f>$C130/$D130</f>
        <v>1650</v>
      </c>
    </row>
    <row r="131" spans="2:14" x14ac:dyDescent="0.35">
      <c r="B131" s="12" t="str">
        <f>"Depreciation "&amp;L4</f>
        <v>Depreciation 2023</v>
      </c>
      <c r="C131" s="12">
        <f>L126</f>
        <v>16500</v>
      </c>
      <c r="D131" s="82">
        <f>L127</f>
        <v>10</v>
      </c>
      <c r="E131" s="52"/>
      <c r="F131" s="52"/>
      <c r="G131" s="52"/>
      <c r="H131" s="52"/>
      <c r="I131" s="52"/>
      <c r="J131" s="52"/>
      <c r="K131" s="52"/>
      <c r="L131" s="52">
        <f>$C131/$D131</f>
        <v>1650</v>
      </c>
      <c r="M131" s="52">
        <f>$C131/$D131</f>
        <v>1650</v>
      </c>
      <c r="N131" s="52">
        <f>$C131/$D131</f>
        <v>1650</v>
      </c>
    </row>
    <row r="132" spans="2:14" x14ac:dyDescent="0.35">
      <c r="B132" s="12" t="str">
        <f>"Depreciation "&amp;M4</f>
        <v>Depreciation 2024</v>
      </c>
      <c r="C132" s="12">
        <f>M126</f>
        <v>16500</v>
      </c>
      <c r="D132" s="82">
        <f>M127</f>
        <v>10</v>
      </c>
      <c r="E132" s="52"/>
      <c r="F132" s="52"/>
      <c r="G132" s="52"/>
      <c r="H132" s="52"/>
      <c r="I132" s="52"/>
      <c r="J132" s="52"/>
      <c r="K132" s="52"/>
      <c r="L132" s="52"/>
      <c r="M132" s="52">
        <f>$C132/$D132</f>
        <v>1650</v>
      </c>
      <c r="N132" s="52">
        <f>$C132/$D132</f>
        <v>1650</v>
      </c>
    </row>
    <row r="133" spans="2:14" x14ac:dyDescent="0.35">
      <c r="B133" s="35" t="str">
        <f>"Depreciation "&amp;N4</f>
        <v>Depreciation 2025</v>
      </c>
      <c r="C133" s="35">
        <f>N126</f>
        <v>16500</v>
      </c>
      <c r="D133" s="85">
        <f>N127</f>
        <v>10</v>
      </c>
      <c r="E133" s="37"/>
      <c r="F133" s="37"/>
      <c r="G133" s="37"/>
      <c r="H133" s="37"/>
      <c r="I133" s="37"/>
      <c r="J133" s="37"/>
      <c r="K133" s="37"/>
      <c r="L133" s="37"/>
      <c r="M133" s="37"/>
      <c r="N133" s="37">
        <f>$C133/$D133</f>
        <v>1650</v>
      </c>
    </row>
    <row r="134" spans="2:14" x14ac:dyDescent="0.35">
      <c r="B134" s="72" t="s">
        <v>96</v>
      </c>
      <c r="C134" s="72"/>
      <c r="D134" s="73"/>
      <c r="E134" s="74"/>
      <c r="F134" s="74"/>
      <c r="G134" s="74"/>
      <c r="H134" s="74"/>
      <c r="I134" s="74"/>
      <c r="J134" s="74">
        <f>SUM(J129:J133)</f>
        <v>1650</v>
      </c>
      <c r="K134" s="74">
        <f>SUM(K129:K133)</f>
        <v>3300</v>
      </c>
      <c r="L134" s="74">
        <f>SUM(L129:L133)</f>
        <v>4950</v>
      </c>
      <c r="M134" s="74">
        <f>SUM(M129:M133)</f>
        <v>6600</v>
      </c>
      <c r="N134" s="74">
        <f>SUM(N129:N133)</f>
        <v>8250</v>
      </c>
    </row>
    <row r="135" spans="2:14" x14ac:dyDescent="0.35">
      <c r="B135" s="12" t="s">
        <v>101</v>
      </c>
      <c r="C135" s="12"/>
      <c r="D135" s="13"/>
      <c r="E135" s="52">
        <f t="shared" ref="E135:N135" si="50">E123+E134</f>
        <v>6500</v>
      </c>
      <c r="F135" s="52">
        <f t="shared" si="50"/>
        <v>8000</v>
      </c>
      <c r="G135" s="52">
        <f t="shared" si="50"/>
        <v>9500</v>
      </c>
      <c r="H135" s="52">
        <f t="shared" si="50"/>
        <v>11000</v>
      </c>
      <c r="I135" s="52">
        <f t="shared" si="50"/>
        <v>12500</v>
      </c>
      <c r="J135" s="52">
        <f t="shared" si="50"/>
        <v>14150</v>
      </c>
      <c r="K135" s="52">
        <f t="shared" si="50"/>
        <v>15800</v>
      </c>
      <c r="L135" s="52">
        <f t="shared" si="50"/>
        <v>17450</v>
      </c>
      <c r="M135" s="52">
        <f t="shared" si="50"/>
        <v>19100</v>
      </c>
      <c r="N135" s="52">
        <f t="shared" si="50"/>
        <v>20750</v>
      </c>
    </row>
    <row r="136" spans="2:14" x14ac:dyDescent="0.35">
      <c r="B136" s="12"/>
      <c r="C136" s="12"/>
      <c r="D136" s="13"/>
      <c r="E136" s="52"/>
      <c r="F136" s="52"/>
      <c r="G136" s="52"/>
      <c r="H136" s="52"/>
      <c r="I136" s="52"/>
      <c r="J136" s="52"/>
      <c r="K136" s="52"/>
      <c r="L136" s="52"/>
      <c r="M136" s="52"/>
      <c r="N136" s="52"/>
    </row>
    <row r="137" spans="2:14" x14ac:dyDescent="0.35">
      <c r="B137" s="6" t="s">
        <v>27</v>
      </c>
      <c r="E137" s="33"/>
      <c r="F137" s="33"/>
      <c r="G137" s="33"/>
      <c r="H137" s="33"/>
      <c r="I137" s="33"/>
    </row>
    <row r="138" spans="2:14" x14ac:dyDescent="0.35">
      <c r="B138" s="1" t="s">
        <v>65</v>
      </c>
      <c r="E138" s="54">
        <v>0</v>
      </c>
      <c r="F138" s="54">
        <f>E141</f>
        <v>50000</v>
      </c>
      <c r="G138" s="54">
        <f>F141</f>
        <v>50000</v>
      </c>
      <c r="H138" s="54">
        <f>G141</f>
        <v>40000</v>
      </c>
      <c r="I138" s="54">
        <f>H141</f>
        <v>40000</v>
      </c>
    </row>
    <row r="139" spans="2:14" x14ac:dyDescent="0.35">
      <c r="B139" s="1" t="s">
        <v>67</v>
      </c>
      <c r="E139" s="54">
        <f t="shared" ref="E139:N139" si="51">E19</f>
        <v>50000</v>
      </c>
      <c r="F139" s="54">
        <f t="shared" si="51"/>
        <v>0</v>
      </c>
      <c r="G139" s="54">
        <f t="shared" si="51"/>
        <v>0</v>
      </c>
      <c r="H139" s="54">
        <f t="shared" si="51"/>
        <v>0</v>
      </c>
      <c r="I139" s="54">
        <f t="shared" si="51"/>
        <v>0</v>
      </c>
      <c r="J139" s="54"/>
      <c r="K139" s="54"/>
      <c r="L139" s="54"/>
      <c r="M139" s="54"/>
      <c r="N139" s="54"/>
    </row>
    <row r="140" spans="2:14" x14ac:dyDescent="0.35">
      <c r="B140" s="1" t="s">
        <v>68</v>
      </c>
      <c r="E140" s="20">
        <f t="shared" ref="E140:N140" si="52">+E20</f>
        <v>0</v>
      </c>
      <c r="F140" s="20">
        <f t="shared" si="52"/>
        <v>0</v>
      </c>
      <c r="G140" s="20">
        <f t="shared" si="52"/>
        <v>-10000</v>
      </c>
      <c r="H140" s="20">
        <f t="shared" si="52"/>
        <v>0</v>
      </c>
      <c r="I140" s="20">
        <f t="shared" si="52"/>
        <v>-10000</v>
      </c>
      <c r="J140" s="20"/>
      <c r="K140" s="20"/>
      <c r="L140" s="20"/>
      <c r="M140" s="20"/>
      <c r="N140" s="20"/>
    </row>
    <row r="141" spans="2:14" x14ac:dyDescent="0.35">
      <c r="B141" s="50" t="s">
        <v>66</v>
      </c>
      <c r="C141" s="50"/>
      <c r="D141" s="51"/>
      <c r="E141" s="53">
        <f>SUM(E138:E140)</f>
        <v>50000</v>
      </c>
      <c r="F141" s="53">
        <f t="shared" ref="F141:N141" si="53">SUM(F138:F140)</f>
        <v>50000</v>
      </c>
      <c r="G141" s="53">
        <f t="shared" si="53"/>
        <v>40000</v>
      </c>
      <c r="H141" s="53">
        <f t="shared" si="53"/>
        <v>40000</v>
      </c>
      <c r="I141" s="53">
        <f t="shared" si="53"/>
        <v>30000</v>
      </c>
      <c r="J141" s="53"/>
      <c r="K141" s="53"/>
      <c r="L141" s="53"/>
      <c r="M141" s="53"/>
      <c r="N141" s="53"/>
    </row>
    <row r="142" spans="2:14" x14ac:dyDescent="0.35">
      <c r="B142" s="1" t="s">
        <v>11</v>
      </c>
      <c r="D142" s="4"/>
      <c r="E142" s="33">
        <v>4000</v>
      </c>
      <c r="F142" s="33">
        <v>4000</v>
      </c>
      <c r="G142" s="33">
        <v>4000</v>
      </c>
      <c r="H142" s="33">
        <v>3200</v>
      </c>
      <c r="I142" s="33">
        <v>3200</v>
      </c>
    </row>
    <row r="143" spans="2:14" x14ac:dyDescent="0.35">
      <c r="B143" s="12" t="s">
        <v>56</v>
      </c>
      <c r="C143" s="12"/>
      <c r="D143" s="13"/>
      <c r="E143" s="88" t="s">
        <v>104</v>
      </c>
      <c r="F143" s="14">
        <f t="shared" ref="F143:N143" si="54">F142/F138</f>
        <v>0.08</v>
      </c>
      <c r="G143" s="14">
        <f t="shared" si="54"/>
        <v>0.08</v>
      </c>
      <c r="H143" s="14">
        <f t="shared" si="54"/>
        <v>0.08</v>
      </c>
      <c r="I143" s="14">
        <f t="shared" si="54"/>
        <v>0.08</v>
      </c>
      <c r="J143" s="14"/>
      <c r="K143" s="14"/>
      <c r="L143" s="14"/>
      <c r="M143" s="14"/>
      <c r="N143" s="14"/>
    </row>
    <row r="144" spans="2:14" x14ac:dyDescent="0.35">
      <c r="E144" s="33"/>
      <c r="F144" s="33"/>
      <c r="G144" s="56"/>
      <c r="H144" s="87"/>
      <c r="I144" s="87"/>
    </row>
    <row r="145" spans="2:14" ht="18.5" x14ac:dyDescent="0.35">
      <c r="B145" s="70" t="s">
        <v>74</v>
      </c>
      <c r="C145" s="70"/>
      <c r="D145" s="70"/>
      <c r="E145" s="70"/>
      <c r="F145" s="70"/>
      <c r="G145" s="70"/>
      <c r="H145" s="70"/>
      <c r="I145" s="70"/>
      <c r="J145" s="70"/>
      <c r="K145" s="70"/>
      <c r="L145" s="70"/>
      <c r="M145" s="70"/>
      <c r="N145" s="70"/>
    </row>
    <row r="146" spans="2:14" x14ac:dyDescent="0.35">
      <c r="B146" s="6" t="s">
        <v>99</v>
      </c>
    </row>
    <row r="147" spans="2:14" x14ac:dyDescent="0.35">
      <c r="B147" s="1" t="s">
        <v>75</v>
      </c>
      <c r="E147" s="14">
        <f t="shared" ref="E147:N147" si="55">E34/E$32</f>
        <v>0.57120726026193192</v>
      </c>
      <c r="F147" s="14">
        <f t="shared" si="55"/>
        <v>0.58610107836460967</v>
      </c>
      <c r="G147" s="14">
        <f t="shared" si="55"/>
        <v>0.59675856670051231</v>
      </c>
      <c r="H147" s="14">
        <f t="shared" si="55"/>
        <v>0.59677537936713332</v>
      </c>
      <c r="I147" s="14">
        <f t="shared" si="55"/>
        <v>0.59997482799127366</v>
      </c>
      <c r="J147" s="14">
        <f t="shared" si="55"/>
        <v>0.60000000000000009</v>
      </c>
      <c r="K147" s="14">
        <f t="shared" si="55"/>
        <v>0.60000000000000009</v>
      </c>
      <c r="L147" s="14">
        <f t="shared" si="55"/>
        <v>0.6</v>
      </c>
      <c r="M147" s="14">
        <f t="shared" si="55"/>
        <v>0.6</v>
      </c>
      <c r="N147" s="14">
        <f t="shared" si="55"/>
        <v>0.6</v>
      </c>
    </row>
    <row r="148" spans="2:14" x14ac:dyDescent="0.35">
      <c r="B148" s="1" t="s">
        <v>76</v>
      </c>
      <c r="E148" s="14">
        <f>E40/E$32</f>
        <v>7.9799156192317838E-2</v>
      </c>
      <c r="F148" s="14">
        <f t="shared" ref="F148:N148" si="56">F40/F$32</f>
        <v>0.22534458533389651</v>
      </c>
      <c r="G148" s="14">
        <f t="shared" si="56"/>
        <v>0.24797507305238844</v>
      </c>
      <c r="H148" s="14">
        <f t="shared" si="56"/>
        <v>0.24850017644982944</v>
      </c>
      <c r="I148" s="14">
        <f t="shared" si="56"/>
        <v>0.24991609330424569</v>
      </c>
      <c r="J148" s="14">
        <f t="shared" si="56"/>
        <v>0.25271950923905956</v>
      </c>
      <c r="K148" s="14">
        <f t="shared" si="56"/>
        <v>0.25078704888457504</v>
      </c>
      <c r="L148" s="14">
        <f t="shared" si="56"/>
        <v>0.24798069831588349</v>
      </c>
      <c r="M148" s="14">
        <f t="shared" si="56"/>
        <v>0.24419621294357366</v>
      </c>
      <c r="N148" s="14">
        <f t="shared" si="56"/>
        <v>0.23932785749009333</v>
      </c>
    </row>
    <row r="149" spans="2:14" x14ac:dyDescent="0.35">
      <c r="B149" s="1" t="s">
        <v>77</v>
      </c>
      <c r="E149" s="14">
        <f t="shared" ref="E149:N149" si="57">(E40+E38)/E$32</f>
        <v>0.15121517095895226</v>
      </c>
      <c r="F149" s="14">
        <f t="shared" si="57"/>
        <v>0.29430475221750035</v>
      </c>
      <c r="G149" s="14">
        <f t="shared" si="57"/>
        <v>0.32160878023826317</v>
      </c>
      <c r="H149" s="14">
        <f t="shared" si="57"/>
        <v>0.3293730149394189</v>
      </c>
      <c r="I149" s="14">
        <f t="shared" si="57"/>
        <v>0.33731890138166359</v>
      </c>
      <c r="J149" s="14">
        <f t="shared" si="57"/>
        <v>0.34694806042347581</v>
      </c>
      <c r="K149" s="14">
        <f t="shared" si="57"/>
        <v>0.35147253479011725</v>
      </c>
      <c r="L149" s="14">
        <f t="shared" si="57"/>
        <v>0.35490388046362642</v>
      </c>
      <c r="M149" s="14">
        <f t="shared" si="57"/>
        <v>0.35727195891325325</v>
      </c>
      <c r="N149" s="14">
        <f t="shared" si="57"/>
        <v>0.35859394445552062</v>
      </c>
    </row>
    <row r="150" spans="2:14" x14ac:dyDescent="0.35">
      <c r="B150" s="1" t="s">
        <v>78</v>
      </c>
      <c r="E150" s="14">
        <f>E46/E$32</f>
        <v>2.5095587588995341E-2</v>
      </c>
      <c r="F150" s="14">
        <f t="shared" ref="F150:N150" si="58">F46/F$32</f>
        <v>0.13360515132446621</v>
      </c>
      <c r="G150" s="14">
        <f t="shared" si="58"/>
        <v>0.15187998480820356</v>
      </c>
      <c r="H150" s="14">
        <f t="shared" si="58"/>
        <v>0.15748147276790966</v>
      </c>
      <c r="I150" s="14">
        <f t="shared" si="58"/>
        <v>0.1592786821054987</v>
      </c>
      <c r="J150" s="14"/>
      <c r="K150" s="14"/>
      <c r="L150" s="14"/>
      <c r="M150" s="14"/>
      <c r="N150" s="14"/>
    </row>
    <row r="152" spans="2:14" x14ac:dyDescent="0.35">
      <c r="B152" s="6" t="s">
        <v>79</v>
      </c>
    </row>
    <row r="153" spans="2:14" x14ac:dyDescent="0.35">
      <c r="B153" s="1" t="s">
        <v>80</v>
      </c>
      <c r="E153" s="14">
        <f>E40/E54</f>
        <v>9.4252333598497773E-2</v>
      </c>
      <c r="F153" s="14">
        <f t="shared" ref="F153:N153" si="59">F40/F54</f>
        <v>0.27907572579224649</v>
      </c>
      <c r="G153" s="14">
        <f t="shared" si="59"/>
        <v>0.30817438009682646</v>
      </c>
      <c r="H153" s="14">
        <f t="shared" si="59"/>
        <v>0.26819947693167101</v>
      </c>
      <c r="I153" s="14">
        <f t="shared" si="59"/>
        <v>0.25642276539419029</v>
      </c>
      <c r="J153" s="14"/>
      <c r="K153" s="14"/>
      <c r="L153" s="14"/>
      <c r="M153" s="14"/>
      <c r="N153" s="14"/>
    </row>
    <row r="154" spans="2:14" x14ac:dyDescent="0.35">
      <c r="B154" s="1" t="s">
        <v>81</v>
      </c>
      <c r="E154" s="14">
        <f>E46/E64</f>
        <v>0.10249909128032993</v>
      </c>
      <c r="F154" s="14">
        <f t="shared" ref="F154:N154" si="60">F46/F64</f>
        <v>0.41021609962020461</v>
      </c>
      <c r="G154" s="14">
        <f t="shared" si="60"/>
        <v>0.3415053695977246</v>
      </c>
      <c r="H154" s="14">
        <f t="shared" si="60"/>
        <v>0.27183224067432671</v>
      </c>
      <c r="I154" s="14">
        <f t="shared" si="60"/>
        <v>0.22425525212152239</v>
      </c>
      <c r="J154" s="14"/>
      <c r="K154" s="14"/>
      <c r="L154" s="14"/>
      <c r="M154" s="14"/>
      <c r="N154" s="14"/>
    </row>
    <row r="155" spans="2:14" x14ac:dyDescent="0.35">
      <c r="B155" s="1" t="s">
        <v>82</v>
      </c>
      <c r="E155" s="14">
        <f>E42/E58</f>
        <v>0.08</v>
      </c>
      <c r="F155" s="14">
        <f t="shared" ref="F155:N155" si="61">F42/E58</f>
        <v>0.08</v>
      </c>
      <c r="G155" s="14">
        <f t="shared" si="61"/>
        <v>0.08</v>
      </c>
      <c r="H155" s="14">
        <f t="shared" si="61"/>
        <v>0.08</v>
      </c>
      <c r="I155" s="14">
        <f t="shared" si="61"/>
        <v>0.08</v>
      </c>
      <c r="J155" s="14"/>
      <c r="K155" s="14"/>
      <c r="L155" s="14"/>
      <c r="M155" s="14"/>
      <c r="N155" s="14"/>
    </row>
    <row r="157" spans="2:14" x14ac:dyDescent="0.35">
      <c r="B157" s="6" t="s">
        <v>100</v>
      </c>
    </row>
    <row r="158" spans="2:14" x14ac:dyDescent="0.35">
      <c r="B158" s="1" t="s">
        <v>83</v>
      </c>
      <c r="E158" s="14">
        <f t="shared" ref="E158:N158" si="62">E58/(E58+E64)</f>
        <v>0.69171505213456341</v>
      </c>
      <c r="F158" s="14">
        <f t="shared" si="62"/>
        <v>0.5695831221129255</v>
      </c>
      <c r="G158" s="14">
        <f t="shared" si="62"/>
        <v>0.41076786891575767</v>
      </c>
      <c r="H158" s="14">
        <f t="shared" si="62"/>
        <v>0.33670430459618211</v>
      </c>
      <c r="I158" s="14">
        <f t="shared" si="62"/>
        <v>0.2280016416118196</v>
      </c>
      <c r="J158" s="14"/>
      <c r="K158" s="14"/>
      <c r="L158" s="14"/>
      <c r="M158" s="14"/>
      <c r="N158" s="14"/>
    </row>
    <row r="159" spans="2:14" x14ac:dyDescent="0.35">
      <c r="B159" s="1" t="s">
        <v>84</v>
      </c>
      <c r="E159" s="77">
        <f t="shared" ref="E159:N159" si="63">E58/(E40+E38)</f>
        <v>3.6329288672527791</v>
      </c>
      <c r="F159" s="77">
        <f t="shared" si="63"/>
        <v>1.4644719114287388</v>
      </c>
      <c r="G159" s="77">
        <f t="shared" si="63"/>
        <v>0.96401802713710749</v>
      </c>
      <c r="H159" s="77">
        <f t="shared" si="63"/>
        <v>0.8928571428571429</v>
      </c>
      <c r="I159" s="77">
        <f t="shared" si="63"/>
        <v>0.62186476514240707</v>
      </c>
      <c r="J159" s="77"/>
      <c r="K159" s="77"/>
      <c r="L159" s="77"/>
      <c r="M159" s="77"/>
      <c r="N159" s="77"/>
    </row>
    <row r="160" spans="2:14" x14ac:dyDescent="0.35">
      <c r="B160" s="1" t="s">
        <v>85</v>
      </c>
      <c r="E160" s="77">
        <f t="shared" ref="E160:N160" si="64">(E40+E38)/E42</f>
        <v>3.44075</v>
      </c>
      <c r="F160" s="77">
        <f t="shared" si="64"/>
        <v>8.5355000000000008</v>
      </c>
      <c r="G160" s="77">
        <f t="shared" si="64"/>
        <v>10.373250000000001</v>
      </c>
      <c r="H160" s="77">
        <f t="shared" si="64"/>
        <v>14</v>
      </c>
      <c r="I160" s="77">
        <f t="shared" si="64"/>
        <v>15.075625</v>
      </c>
      <c r="J160" s="77"/>
      <c r="K160" s="77"/>
      <c r="L160" s="77"/>
      <c r="M160" s="77"/>
      <c r="N160" s="77"/>
    </row>
    <row r="161" spans="2:14" x14ac:dyDescent="0.35">
      <c r="B161" s="1" t="s">
        <v>86</v>
      </c>
      <c r="E161" s="77">
        <f t="shared" ref="E161:N161" si="65">(E74-E79)/E42</f>
        <v>-16.588224999999998</v>
      </c>
      <c r="F161" s="77">
        <f t="shared" si="65"/>
        <v>1.3721000000000003</v>
      </c>
      <c r="G161" s="77">
        <f t="shared" si="65"/>
        <v>3.1955249999999995</v>
      </c>
      <c r="H161" s="77">
        <f t="shared" si="65"/>
        <v>5.3718750000000002</v>
      </c>
      <c r="I161" s="77">
        <f t="shared" si="65"/>
        <v>6.2060625000000007</v>
      </c>
      <c r="J161" s="77"/>
      <c r="K161" s="77"/>
      <c r="L161" s="77"/>
      <c r="M161" s="77"/>
      <c r="N161" s="77"/>
    </row>
  </sheetData>
  <conditionalFormatting sqref="E5:N5">
    <cfRule type="containsText" dxfId="11" priority="1" operator="containsText" text="OK">
      <formula>NOT(ISERROR(SEARCH("OK",E5)))</formula>
    </cfRule>
    <cfRule type="containsText" dxfId="10" priority="2" operator="containsText" text="ERROR">
      <formula>NOT(ISERROR(SEARCH("ERROR",E5)))</formula>
    </cfRule>
  </conditionalFormatting>
  <pageMargins left="0.70866141732283472" right="0.70866141732283472" top="0.74803149606299213" bottom="0.74803149606299213" header="0.31496062992125984" footer="0.31496062992125984"/>
  <pageSetup scale="78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4FDB8-48DC-4EA5-9E9A-13E2C2856B95}">
  <dimension ref="A1:U161"/>
  <sheetViews>
    <sheetView showGridLines="0" zoomScale="92" zoomScaleNormal="89" workbookViewId="0">
      <pane ySplit="5" topLeftCell="A30" activePane="bottomLeft" state="frozen"/>
      <selection activeCell="A18" sqref="A18"/>
      <selection pane="bottomLeft" activeCell="A2" sqref="A2"/>
    </sheetView>
  </sheetViews>
  <sheetFormatPr baseColWidth="10" defaultColWidth="9.08984375" defaultRowHeight="15.5" x14ac:dyDescent="0.35"/>
  <cols>
    <col min="1" max="1" width="1.90625" style="1" customWidth="1"/>
    <col min="2" max="2" width="16.81640625" style="1" customWidth="1"/>
    <col min="3" max="3" width="15.54296875" style="1" customWidth="1"/>
    <col min="4" max="4" width="15.54296875" style="2" customWidth="1"/>
    <col min="5" max="9" width="11.54296875" style="1" customWidth="1"/>
    <col min="10" max="14" width="12.54296875" style="1" customWidth="1"/>
    <col min="15" max="16384" width="9.08984375" style="1"/>
  </cols>
  <sheetData>
    <row r="1" spans="1:21" ht="19.5" customHeight="1" thickBot="1" x14ac:dyDescent="0.55000000000000004">
      <c r="A1" s="90" t="s">
        <v>113</v>
      </c>
      <c r="B1" s="91"/>
      <c r="C1" s="91"/>
      <c r="D1" s="92"/>
      <c r="E1" s="91"/>
      <c r="F1" s="91"/>
      <c r="G1" s="91"/>
      <c r="H1" s="91"/>
      <c r="I1" s="91"/>
      <c r="J1" s="91"/>
      <c r="K1" s="91"/>
      <c r="L1" s="91"/>
      <c r="M1" s="91"/>
      <c r="N1" s="91"/>
    </row>
    <row r="2" spans="1:21" ht="19.5" customHeight="1" x14ac:dyDescent="0.5">
      <c r="A2" s="89"/>
    </row>
    <row r="3" spans="1:21" ht="18.5" x14ac:dyDescent="0.45">
      <c r="A3" s="20"/>
      <c r="B3" s="58"/>
      <c r="C3" s="20"/>
      <c r="D3" s="59"/>
      <c r="E3" s="65" t="s">
        <v>35</v>
      </c>
      <c r="F3" s="66"/>
      <c r="G3" s="66"/>
      <c r="H3" s="66"/>
      <c r="I3" s="66"/>
      <c r="J3" s="67" t="s">
        <v>36</v>
      </c>
      <c r="K3" s="68"/>
      <c r="L3" s="63"/>
      <c r="M3" s="63"/>
      <c r="N3" s="63"/>
    </row>
    <row r="4" spans="1:21" ht="21" customHeight="1" x14ac:dyDescent="0.5">
      <c r="A4" s="20"/>
      <c r="B4" s="60" t="s">
        <v>29</v>
      </c>
      <c r="C4" s="61"/>
      <c r="D4" s="62"/>
      <c r="E4" s="57">
        <v>2016</v>
      </c>
      <c r="F4" s="57">
        <f>+E4+1</f>
        <v>2017</v>
      </c>
      <c r="G4" s="57">
        <f t="shared" ref="G4:N4" si="0">+F4+1</f>
        <v>2018</v>
      </c>
      <c r="H4" s="57">
        <f t="shared" si="0"/>
        <v>2019</v>
      </c>
      <c r="I4" s="57">
        <f t="shared" si="0"/>
        <v>2020</v>
      </c>
      <c r="J4" s="64">
        <f t="shared" si="0"/>
        <v>2021</v>
      </c>
      <c r="K4" s="64">
        <f t="shared" si="0"/>
        <v>2022</v>
      </c>
      <c r="L4" s="64">
        <f t="shared" si="0"/>
        <v>2023</v>
      </c>
      <c r="M4" s="64">
        <f t="shared" si="0"/>
        <v>2024</v>
      </c>
      <c r="N4" s="64">
        <f t="shared" si="0"/>
        <v>2025</v>
      </c>
    </row>
    <row r="5" spans="1:21" ht="6.25" customHeight="1" x14ac:dyDescent="0.35">
      <c r="E5" s="3"/>
      <c r="F5" s="3"/>
      <c r="G5" s="3"/>
      <c r="H5" s="3"/>
      <c r="I5" s="3"/>
      <c r="J5" s="3"/>
      <c r="K5" s="3"/>
      <c r="L5" s="3"/>
      <c r="M5" s="3"/>
      <c r="N5" s="3"/>
    </row>
    <row r="6" spans="1:21" x14ac:dyDescent="0.35">
      <c r="O6" s="4"/>
      <c r="P6" s="4"/>
      <c r="Q6" s="4"/>
      <c r="R6" s="4"/>
      <c r="S6" s="4"/>
      <c r="T6" s="4"/>
      <c r="U6" s="4"/>
    </row>
    <row r="7" spans="1:21" ht="18.5" x14ac:dyDescent="0.35">
      <c r="B7" s="69" t="s">
        <v>32</v>
      </c>
      <c r="C7" s="69"/>
      <c r="D7" s="69"/>
      <c r="E7" s="69"/>
      <c r="F7" s="69"/>
      <c r="G7" s="69"/>
      <c r="H7" s="69"/>
      <c r="I7" s="69"/>
      <c r="J7" s="69"/>
      <c r="K7" s="69"/>
      <c r="L7" s="69"/>
      <c r="M7" s="69"/>
      <c r="N7" s="69"/>
      <c r="O7" s="4"/>
      <c r="P7" s="4"/>
      <c r="Q7" s="4"/>
      <c r="R7" s="4"/>
      <c r="S7" s="4"/>
      <c r="T7" s="4"/>
      <c r="U7" s="4"/>
    </row>
    <row r="8" spans="1:21" s="5" customFormat="1" x14ac:dyDescent="0.35">
      <c r="B8" s="6" t="s">
        <v>33</v>
      </c>
      <c r="D8" s="7"/>
      <c r="O8" s="4"/>
      <c r="P8" s="4"/>
      <c r="Q8" s="4"/>
      <c r="R8" s="4"/>
      <c r="S8" s="4"/>
      <c r="T8" s="4"/>
      <c r="U8" s="4"/>
    </row>
    <row r="9" spans="1:21" x14ac:dyDescent="0.35">
      <c r="B9" s="1" t="s">
        <v>47</v>
      </c>
      <c r="C9" s="6"/>
      <c r="D9" s="8"/>
      <c r="E9" s="9"/>
      <c r="F9" s="10">
        <f>F32/E32-1</f>
        <v>0.27460007031730682</v>
      </c>
      <c r="G9" s="10">
        <f>G32/F32-1</f>
        <v>0.11212923135273978</v>
      </c>
      <c r="H9" s="10">
        <f>H32/G32-1</f>
        <v>5.4248664904624988E-2</v>
      </c>
      <c r="I9" s="10">
        <f>I32/H32-1</f>
        <v>5.1464533584284267E-2</v>
      </c>
      <c r="J9" s="11">
        <v>0.05</v>
      </c>
      <c r="K9" s="11">
        <v>4.4999999999999998E-2</v>
      </c>
      <c r="L9" s="11">
        <v>0.04</v>
      </c>
      <c r="M9" s="11">
        <v>3.5000000000000003E-2</v>
      </c>
      <c r="N9" s="11">
        <v>0.03</v>
      </c>
      <c r="O9" s="4"/>
      <c r="P9" s="4"/>
      <c r="Q9" s="4"/>
      <c r="R9" s="4"/>
      <c r="S9" s="4"/>
      <c r="T9" s="4"/>
      <c r="U9" s="4"/>
    </row>
    <row r="10" spans="1:21" x14ac:dyDescent="0.35">
      <c r="B10" s="12" t="s">
        <v>30</v>
      </c>
      <c r="C10" s="12"/>
      <c r="D10" s="13"/>
      <c r="E10" s="14">
        <f>E33/E32</f>
        <v>0.42879273973806803</v>
      </c>
      <c r="F10" s="14">
        <f>F33/F32</f>
        <v>0.41389892163539038</v>
      </c>
      <c r="G10" s="14">
        <f>G33/G32</f>
        <v>0.40324143329948764</v>
      </c>
      <c r="H10" s="14">
        <f>H33/H32</f>
        <v>0.40322462063286674</v>
      </c>
      <c r="I10" s="14">
        <f>I33/I32</f>
        <v>0.40002517200872628</v>
      </c>
      <c r="J10" s="15">
        <v>0.4</v>
      </c>
      <c r="K10" s="15">
        <v>0.4</v>
      </c>
      <c r="L10" s="15">
        <v>0.4</v>
      </c>
      <c r="M10" s="15">
        <v>0.4</v>
      </c>
      <c r="N10" s="15">
        <v>0.4</v>
      </c>
      <c r="O10" s="4"/>
      <c r="P10" s="4"/>
      <c r="Q10" s="4"/>
      <c r="R10" s="4"/>
      <c r="S10" s="4"/>
      <c r="T10" s="4"/>
      <c r="U10" s="4"/>
    </row>
    <row r="11" spans="1:21" x14ac:dyDescent="0.35">
      <c r="B11" s="1" t="s">
        <v>46</v>
      </c>
      <c r="C11" s="12"/>
      <c r="D11" s="13"/>
      <c r="E11" s="33">
        <v>27227</v>
      </c>
      <c r="F11" s="33">
        <v>22722</v>
      </c>
      <c r="G11" s="33">
        <v>24011</v>
      </c>
      <c r="H11" s="33">
        <v>24442</v>
      </c>
      <c r="I11" s="33">
        <v>25452</v>
      </c>
      <c r="J11" s="16">
        <v>25500</v>
      </c>
      <c r="K11" s="16">
        <v>26000</v>
      </c>
      <c r="L11" s="16">
        <v>26500</v>
      </c>
      <c r="M11" s="16">
        <v>27000</v>
      </c>
      <c r="N11" s="16">
        <v>27500</v>
      </c>
      <c r="O11" s="4"/>
      <c r="P11" s="4"/>
      <c r="Q11" s="4"/>
      <c r="R11" s="4"/>
      <c r="S11" s="4"/>
      <c r="T11" s="4"/>
      <c r="U11" s="4"/>
    </row>
    <row r="12" spans="1:21" x14ac:dyDescent="0.35">
      <c r="B12" s="1" t="s">
        <v>45</v>
      </c>
      <c r="C12" s="12"/>
      <c r="D12" s="13"/>
      <c r="E12" s="33">
        <v>10999</v>
      </c>
      <c r="F12" s="33">
        <v>11129</v>
      </c>
      <c r="G12" s="33">
        <v>11488</v>
      </c>
      <c r="H12" s="33">
        <v>11929</v>
      </c>
      <c r="I12" s="33">
        <v>12112</v>
      </c>
      <c r="J12" s="16">
        <v>12500</v>
      </c>
      <c r="K12" s="16">
        <v>13000</v>
      </c>
      <c r="L12" s="16">
        <v>13500</v>
      </c>
      <c r="M12" s="16">
        <v>14000</v>
      </c>
      <c r="N12" s="16">
        <v>14500</v>
      </c>
      <c r="O12" s="4"/>
      <c r="P12" s="4"/>
      <c r="Q12" s="4"/>
      <c r="R12" s="4"/>
      <c r="S12" s="4"/>
      <c r="T12" s="4"/>
      <c r="U12" s="4"/>
    </row>
    <row r="13" spans="1:21" x14ac:dyDescent="0.35">
      <c r="B13" s="1" t="s">
        <v>97</v>
      </c>
      <c r="D13" s="1"/>
      <c r="E13" s="86">
        <f t="shared" ref="E13:N13" si="1">E122</f>
        <v>10</v>
      </c>
      <c r="F13" s="86">
        <f t="shared" si="1"/>
        <v>10</v>
      </c>
      <c r="G13" s="86">
        <f t="shared" si="1"/>
        <v>10</v>
      </c>
      <c r="H13" s="86">
        <f t="shared" si="1"/>
        <v>10</v>
      </c>
      <c r="I13" s="86">
        <f t="shared" si="1"/>
        <v>10</v>
      </c>
      <c r="J13" s="86">
        <f t="shared" si="1"/>
        <v>10</v>
      </c>
      <c r="K13" s="86">
        <f t="shared" si="1"/>
        <v>10</v>
      </c>
      <c r="L13" s="86">
        <f t="shared" si="1"/>
        <v>10</v>
      </c>
      <c r="M13" s="86">
        <f t="shared" si="1"/>
        <v>10</v>
      </c>
      <c r="N13" s="86">
        <f t="shared" si="1"/>
        <v>10</v>
      </c>
      <c r="O13" s="4"/>
      <c r="P13" s="4"/>
      <c r="Q13" s="4"/>
      <c r="R13" s="4"/>
      <c r="S13" s="4"/>
      <c r="T13" s="4"/>
      <c r="U13" s="4"/>
    </row>
    <row r="14" spans="1:21" x14ac:dyDescent="0.35">
      <c r="B14" s="1" t="s">
        <v>98</v>
      </c>
      <c r="C14" s="12"/>
      <c r="D14" s="13"/>
      <c r="E14" s="86">
        <f t="shared" ref="E14:N14" si="2">E127</f>
        <v>0</v>
      </c>
      <c r="F14" s="86">
        <f t="shared" si="2"/>
        <v>0</v>
      </c>
      <c r="G14" s="86">
        <f t="shared" si="2"/>
        <v>0</v>
      </c>
      <c r="H14" s="86">
        <f t="shared" si="2"/>
        <v>0</v>
      </c>
      <c r="I14" s="86">
        <f t="shared" si="2"/>
        <v>0</v>
      </c>
      <c r="J14" s="86">
        <f t="shared" si="2"/>
        <v>10</v>
      </c>
      <c r="K14" s="86">
        <f t="shared" si="2"/>
        <v>10</v>
      </c>
      <c r="L14" s="86">
        <f t="shared" si="2"/>
        <v>10</v>
      </c>
      <c r="M14" s="86">
        <f t="shared" si="2"/>
        <v>10</v>
      </c>
      <c r="N14" s="86">
        <f t="shared" si="2"/>
        <v>10</v>
      </c>
      <c r="O14" s="4"/>
      <c r="P14" s="4"/>
      <c r="Q14" s="4"/>
      <c r="R14" s="4"/>
      <c r="S14" s="4"/>
      <c r="T14" s="4"/>
      <c r="U14" s="4"/>
    </row>
    <row r="15" spans="1:21" x14ac:dyDescent="0.35">
      <c r="B15" s="12" t="s">
        <v>56</v>
      </c>
      <c r="C15" s="12"/>
      <c r="D15" s="13"/>
      <c r="E15" s="88" t="s">
        <v>104</v>
      </c>
      <c r="F15" s="14">
        <f t="shared" ref="F15:I15" si="3">F142/F138</f>
        <v>0.08</v>
      </c>
      <c r="G15" s="14">
        <f t="shared" si="3"/>
        <v>0.08</v>
      </c>
      <c r="H15" s="14">
        <f t="shared" si="3"/>
        <v>0.08</v>
      </c>
      <c r="I15" s="14">
        <f t="shared" si="3"/>
        <v>0.08</v>
      </c>
      <c r="J15" s="15"/>
      <c r="K15" s="15"/>
      <c r="L15" s="15"/>
      <c r="M15" s="15"/>
      <c r="N15" s="15"/>
      <c r="O15" s="4"/>
      <c r="P15" s="4"/>
      <c r="Q15" s="4"/>
      <c r="R15" s="4"/>
      <c r="S15" s="4"/>
      <c r="T15" s="4"/>
      <c r="U15" s="4"/>
    </row>
    <row r="16" spans="1:21" x14ac:dyDescent="0.35">
      <c r="B16" s="12" t="s">
        <v>31</v>
      </c>
      <c r="C16" s="17"/>
      <c r="D16" s="18"/>
      <c r="E16" s="15">
        <v>0.3</v>
      </c>
      <c r="F16" s="15">
        <v>0.3</v>
      </c>
      <c r="G16" s="15">
        <v>0.3</v>
      </c>
      <c r="H16" s="15">
        <v>0.3</v>
      </c>
      <c r="I16" s="15">
        <v>0.3</v>
      </c>
      <c r="J16" s="15"/>
      <c r="K16" s="15"/>
      <c r="L16" s="15"/>
      <c r="M16" s="15"/>
      <c r="N16" s="15"/>
      <c r="O16" s="4"/>
      <c r="P16" s="4"/>
      <c r="Q16" s="4"/>
      <c r="R16" s="4"/>
      <c r="S16" s="4"/>
      <c r="T16" s="4"/>
      <c r="U16" s="4"/>
    </row>
    <row r="17" spans="2:21" x14ac:dyDescent="0.35">
      <c r="B17" s="6" t="s">
        <v>3</v>
      </c>
      <c r="C17" s="5"/>
      <c r="D17" s="7"/>
      <c r="E17" s="5"/>
      <c r="F17" s="5"/>
      <c r="G17" s="5"/>
      <c r="H17" s="5"/>
      <c r="I17" s="5"/>
      <c r="J17" s="5"/>
      <c r="K17" s="5"/>
      <c r="L17" s="5"/>
      <c r="M17" s="5"/>
      <c r="N17" s="5"/>
      <c r="O17" s="4"/>
      <c r="P17" s="4"/>
      <c r="Q17" s="4"/>
      <c r="R17" s="4"/>
      <c r="S17" s="4"/>
      <c r="T17" s="4"/>
      <c r="U17" s="4"/>
    </row>
    <row r="18" spans="2:21" x14ac:dyDescent="0.35">
      <c r="B18" s="1" t="s">
        <v>103</v>
      </c>
      <c r="E18" s="24">
        <v>50000</v>
      </c>
      <c r="F18" s="24">
        <v>0</v>
      </c>
      <c r="G18" s="24">
        <v>0</v>
      </c>
      <c r="H18" s="24">
        <v>0</v>
      </c>
      <c r="I18" s="24">
        <v>0</v>
      </c>
      <c r="J18" s="21">
        <v>0</v>
      </c>
      <c r="K18" s="21">
        <v>0</v>
      </c>
      <c r="L18" s="21">
        <v>0</v>
      </c>
      <c r="M18" s="21">
        <v>0</v>
      </c>
      <c r="N18" s="21">
        <v>0</v>
      </c>
      <c r="O18" s="4"/>
      <c r="P18" s="4"/>
      <c r="Q18" s="4"/>
      <c r="R18" s="4"/>
      <c r="S18" s="4"/>
      <c r="T18" s="4"/>
      <c r="U18" s="4"/>
    </row>
    <row r="19" spans="2:21" x14ac:dyDescent="0.35">
      <c r="B19" s="1" t="s">
        <v>67</v>
      </c>
      <c r="E19" s="24">
        <v>50000</v>
      </c>
      <c r="F19" s="24">
        <v>0</v>
      </c>
      <c r="G19" s="24">
        <v>0</v>
      </c>
      <c r="H19" s="24">
        <v>0</v>
      </c>
      <c r="I19" s="24">
        <v>0</v>
      </c>
      <c r="J19" s="21"/>
      <c r="K19" s="21"/>
      <c r="L19" s="21"/>
      <c r="M19" s="21"/>
      <c r="N19" s="21"/>
      <c r="O19" s="4"/>
      <c r="P19" s="4"/>
      <c r="Q19" s="4"/>
      <c r="R19" s="4"/>
      <c r="S19" s="4"/>
      <c r="T19" s="4"/>
      <c r="U19" s="4"/>
    </row>
    <row r="20" spans="2:21" x14ac:dyDescent="0.35">
      <c r="B20" s="1" t="s">
        <v>68</v>
      </c>
      <c r="E20" s="21">
        <v>0</v>
      </c>
      <c r="F20" s="21">
        <v>0</v>
      </c>
      <c r="G20" s="21">
        <v>-10000</v>
      </c>
      <c r="H20" s="21">
        <v>0</v>
      </c>
      <c r="I20" s="21">
        <v>-10000</v>
      </c>
      <c r="J20" s="21"/>
      <c r="K20" s="21"/>
      <c r="L20" s="21"/>
      <c r="M20" s="21"/>
      <c r="N20" s="21"/>
      <c r="O20" s="4"/>
      <c r="P20" s="4"/>
      <c r="Q20" s="4"/>
      <c r="R20" s="4"/>
      <c r="S20" s="4"/>
      <c r="T20" s="4"/>
      <c r="U20" s="4"/>
    </row>
    <row r="21" spans="2:21" x14ac:dyDescent="0.35">
      <c r="B21" s="1" t="s">
        <v>48</v>
      </c>
      <c r="E21" s="24">
        <v>20000</v>
      </c>
      <c r="F21" s="20">
        <v>0</v>
      </c>
      <c r="G21" s="20">
        <v>0</v>
      </c>
      <c r="H21" s="20">
        <v>0</v>
      </c>
      <c r="I21" s="20">
        <v>0</v>
      </c>
      <c r="J21" s="21"/>
      <c r="K21" s="21"/>
      <c r="L21" s="21"/>
      <c r="M21" s="21"/>
      <c r="N21" s="21"/>
      <c r="O21" s="4"/>
      <c r="P21" s="4"/>
      <c r="Q21" s="4"/>
      <c r="R21" s="4"/>
      <c r="S21" s="4"/>
      <c r="T21" s="4"/>
      <c r="U21" s="4"/>
    </row>
    <row r="22" spans="2:21" x14ac:dyDescent="0.35">
      <c r="B22" s="1" t="s">
        <v>72</v>
      </c>
      <c r="E22" s="20">
        <v>0</v>
      </c>
      <c r="F22" s="20">
        <v>0</v>
      </c>
      <c r="G22" s="20">
        <v>0</v>
      </c>
      <c r="H22" s="20">
        <v>0</v>
      </c>
      <c r="I22" s="20">
        <v>0</v>
      </c>
      <c r="J22" s="21"/>
      <c r="K22" s="21"/>
      <c r="L22" s="21"/>
      <c r="M22" s="21"/>
      <c r="N22" s="21"/>
      <c r="O22" s="4"/>
      <c r="P22" s="4"/>
      <c r="Q22" s="4"/>
      <c r="R22" s="4"/>
      <c r="S22" s="4"/>
      <c r="T22" s="4"/>
      <c r="U22" s="4"/>
    </row>
    <row r="23" spans="2:21" x14ac:dyDescent="0.35">
      <c r="B23" s="1" t="s">
        <v>70</v>
      </c>
      <c r="E23" s="20">
        <v>0</v>
      </c>
      <c r="F23" s="20">
        <v>0</v>
      </c>
      <c r="G23" s="20">
        <v>0</v>
      </c>
      <c r="H23" s="20">
        <v>0</v>
      </c>
      <c r="I23" s="20">
        <v>0</v>
      </c>
      <c r="J23" s="21"/>
      <c r="K23" s="21"/>
      <c r="L23" s="21"/>
      <c r="M23" s="21"/>
      <c r="N23" s="21"/>
      <c r="O23" s="4"/>
      <c r="P23" s="4"/>
      <c r="Q23" s="4"/>
      <c r="R23" s="4"/>
      <c r="S23" s="4"/>
      <c r="T23" s="4"/>
      <c r="U23" s="4"/>
    </row>
    <row r="24" spans="2:21" x14ac:dyDescent="0.35">
      <c r="B24" s="1" t="s">
        <v>60</v>
      </c>
      <c r="E24" s="14">
        <v>0</v>
      </c>
      <c r="F24" s="14">
        <v>0</v>
      </c>
      <c r="G24" s="14">
        <v>0</v>
      </c>
      <c r="H24" s="14">
        <v>0</v>
      </c>
      <c r="I24" s="14">
        <v>0</v>
      </c>
      <c r="J24" s="15"/>
      <c r="K24" s="15"/>
      <c r="L24" s="15"/>
      <c r="M24" s="15"/>
      <c r="N24" s="15"/>
      <c r="O24" s="4"/>
      <c r="P24" s="4"/>
      <c r="Q24" s="4"/>
      <c r="R24" s="4"/>
      <c r="S24" s="4"/>
      <c r="T24" s="4"/>
      <c r="U24" s="4"/>
    </row>
    <row r="25" spans="2:21" x14ac:dyDescent="0.35">
      <c r="B25" s="6" t="s">
        <v>34</v>
      </c>
      <c r="C25" s="5"/>
      <c r="D25" s="7"/>
      <c r="E25" s="5"/>
      <c r="F25" s="5"/>
      <c r="G25" s="5"/>
      <c r="H25" s="5"/>
      <c r="I25" s="5"/>
      <c r="J25" s="5"/>
      <c r="K25" s="5"/>
      <c r="L25" s="5"/>
      <c r="M25" s="5"/>
      <c r="N25" s="5"/>
      <c r="O25" s="4"/>
      <c r="P25" s="4"/>
      <c r="Q25" s="4"/>
      <c r="R25" s="4"/>
      <c r="S25" s="4"/>
      <c r="T25" s="4"/>
      <c r="U25" s="4"/>
    </row>
    <row r="26" spans="2:21" x14ac:dyDescent="0.35">
      <c r="B26" s="1" t="s">
        <v>53</v>
      </c>
      <c r="D26" s="19"/>
      <c r="E26" s="20">
        <f t="shared" ref="E26:I27" si="4">E51/(E32/365)</f>
        <v>28.90211611145293</v>
      </c>
      <c r="F26" s="20">
        <f t="shared" si="4"/>
        <v>30.289503400598232</v>
      </c>
      <c r="G26" s="20">
        <f t="shared" si="4"/>
        <v>30.551283939325824</v>
      </c>
      <c r="H26" s="20">
        <f t="shared" si="4"/>
        <v>30.642975826373366</v>
      </c>
      <c r="I26" s="20">
        <f t="shared" si="4"/>
        <v>30.419218828662526</v>
      </c>
      <c r="J26" s="21">
        <v>30</v>
      </c>
      <c r="K26" s="21">
        <v>30</v>
      </c>
      <c r="L26" s="21">
        <v>30</v>
      </c>
      <c r="M26" s="21">
        <v>30</v>
      </c>
      <c r="N26" s="21">
        <v>30</v>
      </c>
      <c r="O26" s="4"/>
      <c r="P26" s="4"/>
      <c r="Q26" s="4"/>
      <c r="R26" s="4"/>
      <c r="S26" s="4"/>
      <c r="T26" s="4"/>
      <c r="U26" s="4"/>
    </row>
    <row r="27" spans="2:21" x14ac:dyDescent="0.35">
      <c r="B27" s="1" t="s">
        <v>54</v>
      </c>
      <c r="D27" s="19"/>
      <c r="E27" s="20">
        <f t="shared" si="4"/>
        <v>72.061009045020114</v>
      </c>
      <c r="F27" s="20">
        <f t="shared" si="4"/>
        <v>71.538966177940679</v>
      </c>
      <c r="G27" s="20">
        <f t="shared" si="4"/>
        <v>70.84613166746756</v>
      </c>
      <c r="H27" s="20">
        <f t="shared" si="4"/>
        <v>69.872094083325734</v>
      </c>
      <c r="I27" s="20">
        <f t="shared" si="4"/>
        <v>70.186418458311479</v>
      </c>
      <c r="J27" s="21">
        <v>70</v>
      </c>
      <c r="K27" s="21">
        <v>70</v>
      </c>
      <c r="L27" s="21">
        <v>70</v>
      </c>
      <c r="M27" s="21">
        <v>70</v>
      </c>
      <c r="N27" s="21">
        <v>70</v>
      </c>
      <c r="O27" s="4"/>
      <c r="P27" s="4"/>
      <c r="Q27" s="4"/>
      <c r="R27" s="4"/>
      <c r="S27" s="4"/>
      <c r="T27" s="4"/>
      <c r="U27" s="4"/>
    </row>
    <row r="28" spans="2:21" x14ac:dyDescent="0.35">
      <c r="B28" s="1" t="s">
        <v>55</v>
      </c>
      <c r="D28" s="19"/>
      <c r="E28" s="20">
        <f>E57/((E33+E36+E37)/365)</f>
        <v>22.560612532846619</v>
      </c>
      <c r="F28" s="20">
        <f>F57/((F33+F36+F37)/365)</f>
        <v>26.26027581320923</v>
      </c>
      <c r="G28" s="20">
        <f>G57/((G33+G36+G37)/365)</f>
        <v>26.839952470179608</v>
      </c>
      <c r="H28" s="20">
        <f>H57/((H33+H36+H37)/365)</f>
        <v>28.918775214874586</v>
      </c>
      <c r="I28" s="20">
        <f>I57/((I33+I36+I37)/365)</f>
        <v>30.074545761495767</v>
      </c>
      <c r="J28" s="21">
        <v>30</v>
      </c>
      <c r="K28" s="21">
        <v>30</v>
      </c>
      <c r="L28" s="21">
        <v>30</v>
      </c>
      <c r="M28" s="21">
        <v>30</v>
      </c>
      <c r="N28" s="21">
        <v>30</v>
      </c>
      <c r="O28" s="4"/>
      <c r="P28" s="4"/>
      <c r="Q28" s="4"/>
      <c r="R28" s="4"/>
      <c r="S28" s="4"/>
      <c r="T28" s="4"/>
      <c r="U28" s="4"/>
    </row>
    <row r="29" spans="2:21" x14ac:dyDescent="0.35">
      <c r="B29" s="1" t="s">
        <v>52</v>
      </c>
      <c r="E29" s="21">
        <v>15000</v>
      </c>
      <c r="F29" s="21">
        <v>15000</v>
      </c>
      <c r="G29" s="21">
        <v>15000</v>
      </c>
      <c r="H29" s="21">
        <v>15000</v>
      </c>
      <c r="I29" s="21">
        <v>15000</v>
      </c>
      <c r="J29" s="21">
        <v>16500</v>
      </c>
      <c r="K29" s="21">
        <v>16500</v>
      </c>
      <c r="L29" s="21">
        <v>16500</v>
      </c>
      <c r="M29" s="21">
        <v>16500</v>
      </c>
      <c r="N29" s="21">
        <v>16500</v>
      </c>
      <c r="O29" s="4"/>
      <c r="P29" s="4"/>
      <c r="Q29" s="4"/>
      <c r="R29" s="4"/>
      <c r="S29" s="4"/>
      <c r="T29" s="4"/>
      <c r="U29" s="4"/>
    </row>
    <row r="30" spans="2:21" x14ac:dyDescent="0.35">
      <c r="E30" s="20"/>
      <c r="F30" s="20"/>
      <c r="G30" s="20"/>
      <c r="H30" s="20"/>
      <c r="I30" s="20"/>
      <c r="J30" s="21"/>
      <c r="K30" s="21"/>
      <c r="L30" s="21"/>
      <c r="M30" s="21"/>
      <c r="N30" s="21"/>
      <c r="O30" s="4"/>
      <c r="P30" s="4"/>
      <c r="Q30" s="4"/>
      <c r="R30" s="4"/>
      <c r="S30" s="4"/>
      <c r="T30" s="4"/>
      <c r="U30" s="4"/>
    </row>
    <row r="31" spans="2:21" ht="18.5" x14ac:dyDescent="0.35">
      <c r="B31" s="69" t="s">
        <v>0</v>
      </c>
      <c r="C31" s="69"/>
      <c r="D31" s="69"/>
      <c r="E31" s="69"/>
      <c r="F31" s="69"/>
      <c r="G31" s="69"/>
      <c r="H31" s="69"/>
      <c r="I31" s="69"/>
      <c r="J31" s="69"/>
      <c r="K31" s="69"/>
      <c r="L31" s="69"/>
      <c r="M31" s="69"/>
      <c r="N31" s="69"/>
      <c r="O31" s="4"/>
      <c r="P31" s="4"/>
      <c r="Q31" s="4"/>
      <c r="R31" s="4"/>
      <c r="S31" s="4"/>
      <c r="T31" s="4"/>
      <c r="U31" s="4"/>
    </row>
    <row r="32" spans="2:21" x14ac:dyDescent="0.35">
      <c r="B32" s="6" t="s">
        <v>110</v>
      </c>
      <c r="C32" s="6"/>
      <c r="D32" s="8"/>
      <c r="E32" s="22">
        <v>91016</v>
      </c>
      <c r="F32" s="22">
        <v>116009</v>
      </c>
      <c r="G32" s="22">
        <v>129017</v>
      </c>
      <c r="H32" s="22">
        <v>136016</v>
      </c>
      <c r="I32" s="22">
        <v>143016</v>
      </c>
      <c r="J32" s="23">
        <f>I32*(1+J9)</f>
        <v>150166.80000000002</v>
      </c>
      <c r="K32" s="23">
        <f>J32*(1+K9)</f>
        <v>156924.30600000001</v>
      </c>
      <c r="L32" s="23">
        <f>K32*(1+L9)</f>
        <v>163201.27824000001</v>
      </c>
      <c r="M32" s="23">
        <f>L32*(1+M9)</f>
        <v>168913.32297840001</v>
      </c>
      <c r="N32" s="23">
        <f>M32*(1+N9)</f>
        <v>173980.72266775201</v>
      </c>
      <c r="O32" s="4"/>
      <c r="P32" s="4"/>
      <c r="Q32" s="4"/>
      <c r="R32" s="4"/>
      <c r="S32" s="4"/>
      <c r="T32" s="4"/>
      <c r="U32" s="4"/>
    </row>
    <row r="33" spans="2:21" x14ac:dyDescent="0.35">
      <c r="B33" s="12" t="s">
        <v>28</v>
      </c>
      <c r="C33" s="12"/>
      <c r="D33" s="13"/>
      <c r="E33" s="24">
        <v>39027</v>
      </c>
      <c r="F33" s="24">
        <v>48016</v>
      </c>
      <c r="G33" s="24">
        <v>52025</v>
      </c>
      <c r="H33" s="24">
        <v>54845</v>
      </c>
      <c r="I33" s="24">
        <v>57210</v>
      </c>
      <c r="J33" s="25">
        <f>J32*J10</f>
        <v>60066.720000000008</v>
      </c>
      <c r="K33" s="25">
        <f>K32*K10</f>
        <v>62769.722400000006</v>
      </c>
      <c r="L33" s="25">
        <f>L32*L10</f>
        <v>65280.511296000011</v>
      </c>
      <c r="M33" s="25">
        <f>M32*M10</f>
        <v>67565.329191360011</v>
      </c>
      <c r="N33" s="25">
        <f>N32*N10</f>
        <v>69592.289067100806</v>
      </c>
      <c r="O33" s="4"/>
      <c r="P33" s="4"/>
      <c r="Q33" s="4"/>
      <c r="R33" s="4"/>
      <c r="S33" s="4"/>
      <c r="T33" s="4"/>
      <c r="U33" s="4"/>
    </row>
    <row r="34" spans="2:21" x14ac:dyDescent="0.35">
      <c r="B34" s="26" t="s">
        <v>1</v>
      </c>
      <c r="C34" s="26"/>
      <c r="D34" s="27"/>
      <c r="E34" s="28">
        <f>E32-E33</f>
        <v>51989</v>
      </c>
      <c r="F34" s="28">
        <f t="shared" ref="F34:H34" si="5">F32-F33</f>
        <v>67993</v>
      </c>
      <c r="G34" s="28">
        <f t="shared" si="5"/>
        <v>76992</v>
      </c>
      <c r="H34" s="28">
        <f t="shared" si="5"/>
        <v>81171</v>
      </c>
      <c r="I34" s="28">
        <f>I32-I33</f>
        <v>85806</v>
      </c>
      <c r="J34" s="28">
        <f t="shared" ref="J34:N34" si="6">J32-J33</f>
        <v>90100.080000000016</v>
      </c>
      <c r="K34" s="28">
        <f t="shared" si="6"/>
        <v>94154.583600000013</v>
      </c>
      <c r="L34" s="28">
        <f t="shared" si="6"/>
        <v>97920.766944000003</v>
      </c>
      <c r="M34" s="28">
        <f t="shared" si="6"/>
        <v>101347.99378704</v>
      </c>
      <c r="N34" s="28">
        <f t="shared" si="6"/>
        <v>104388.4336006512</v>
      </c>
      <c r="O34" s="4"/>
      <c r="P34" s="4"/>
      <c r="Q34" s="4"/>
      <c r="R34" s="4"/>
      <c r="S34" s="4"/>
      <c r="T34" s="4"/>
      <c r="U34" s="4"/>
    </row>
    <row r="35" spans="2:21" x14ac:dyDescent="0.35">
      <c r="B35" s="29" t="s">
        <v>37</v>
      </c>
      <c r="C35" s="29"/>
      <c r="D35" s="30"/>
      <c r="E35" s="31"/>
      <c r="F35" s="31"/>
      <c r="G35" s="31"/>
      <c r="H35" s="31"/>
      <c r="I35" s="31"/>
      <c r="J35" s="32"/>
      <c r="K35" s="32"/>
      <c r="L35" s="32"/>
      <c r="M35" s="32"/>
      <c r="N35" s="32"/>
      <c r="O35" s="4"/>
      <c r="P35" s="4"/>
      <c r="Q35" s="4"/>
      <c r="R35" s="4"/>
      <c r="S35" s="4"/>
      <c r="T35" s="4"/>
      <c r="U35" s="4"/>
    </row>
    <row r="36" spans="2:21" x14ac:dyDescent="0.35">
      <c r="B36" s="1" t="s">
        <v>46</v>
      </c>
      <c r="E36" s="54">
        <f t="shared" ref="E36:N37" si="7">E11</f>
        <v>27227</v>
      </c>
      <c r="F36" s="54">
        <f t="shared" si="7"/>
        <v>22722</v>
      </c>
      <c r="G36" s="54">
        <f t="shared" si="7"/>
        <v>24011</v>
      </c>
      <c r="H36" s="54">
        <f t="shared" si="7"/>
        <v>24442</v>
      </c>
      <c r="I36" s="54">
        <f t="shared" si="7"/>
        <v>25452</v>
      </c>
      <c r="J36" s="34">
        <f t="shared" si="7"/>
        <v>25500</v>
      </c>
      <c r="K36" s="34">
        <f t="shared" si="7"/>
        <v>26000</v>
      </c>
      <c r="L36" s="34">
        <f t="shared" si="7"/>
        <v>26500</v>
      </c>
      <c r="M36" s="34">
        <f t="shared" si="7"/>
        <v>27000</v>
      </c>
      <c r="N36" s="34">
        <f t="shared" si="7"/>
        <v>27500</v>
      </c>
      <c r="O36" s="4"/>
      <c r="P36" s="4"/>
      <c r="Q36" s="4"/>
      <c r="R36" s="4"/>
      <c r="S36" s="4"/>
      <c r="T36" s="4"/>
      <c r="U36" s="4"/>
    </row>
    <row r="37" spans="2:21" x14ac:dyDescent="0.35">
      <c r="B37" s="1" t="s">
        <v>45</v>
      </c>
      <c r="E37" s="54">
        <f t="shared" si="7"/>
        <v>10999</v>
      </c>
      <c r="F37" s="54">
        <f t="shared" si="7"/>
        <v>11129</v>
      </c>
      <c r="G37" s="54">
        <f t="shared" si="7"/>
        <v>11488</v>
      </c>
      <c r="H37" s="54">
        <f t="shared" si="7"/>
        <v>11929</v>
      </c>
      <c r="I37" s="54">
        <f t="shared" si="7"/>
        <v>12112</v>
      </c>
      <c r="J37" s="34">
        <f t="shared" si="7"/>
        <v>12500</v>
      </c>
      <c r="K37" s="34">
        <f t="shared" si="7"/>
        <v>13000</v>
      </c>
      <c r="L37" s="34">
        <f t="shared" si="7"/>
        <v>13500</v>
      </c>
      <c r="M37" s="34">
        <f t="shared" si="7"/>
        <v>14000</v>
      </c>
      <c r="N37" s="34">
        <f t="shared" si="7"/>
        <v>14500</v>
      </c>
      <c r="O37" s="4"/>
      <c r="P37" s="4"/>
      <c r="Q37" s="4"/>
      <c r="R37" s="4"/>
      <c r="S37" s="4"/>
      <c r="T37" s="4"/>
      <c r="U37" s="4"/>
    </row>
    <row r="38" spans="2:21" x14ac:dyDescent="0.35">
      <c r="B38" s="35" t="s">
        <v>2</v>
      </c>
      <c r="C38" s="35"/>
      <c r="D38" s="36"/>
      <c r="E38" s="37">
        <f t="shared" ref="E38:N38" si="8">E111</f>
        <v>6500</v>
      </c>
      <c r="F38" s="37">
        <f t="shared" si="8"/>
        <v>8000</v>
      </c>
      <c r="G38" s="37">
        <f t="shared" si="8"/>
        <v>9500</v>
      </c>
      <c r="H38" s="37">
        <f t="shared" si="8"/>
        <v>11000</v>
      </c>
      <c r="I38" s="37">
        <f t="shared" si="8"/>
        <v>12500</v>
      </c>
      <c r="J38" s="71">
        <f t="shared" si="8"/>
        <v>14150</v>
      </c>
      <c r="K38" s="71">
        <f t="shared" si="8"/>
        <v>15800</v>
      </c>
      <c r="L38" s="71">
        <f t="shared" si="8"/>
        <v>17450</v>
      </c>
      <c r="M38" s="71">
        <f t="shared" si="8"/>
        <v>19100</v>
      </c>
      <c r="N38" s="71">
        <f t="shared" si="8"/>
        <v>20750</v>
      </c>
      <c r="O38" s="4"/>
      <c r="P38" s="4"/>
      <c r="Q38" s="4"/>
      <c r="R38" s="4"/>
      <c r="S38" s="4"/>
      <c r="T38" s="4"/>
      <c r="U38" s="4"/>
    </row>
    <row r="39" spans="2:21" x14ac:dyDescent="0.35">
      <c r="B39" s="43" t="s">
        <v>49</v>
      </c>
      <c r="C39" s="72"/>
      <c r="D39" s="73"/>
      <c r="E39" s="45">
        <f>SUM(E36:E38)</f>
        <v>44726</v>
      </c>
      <c r="F39" s="45">
        <f t="shared" ref="F39:N39" si="9">SUM(F36:F38)</f>
        <v>41851</v>
      </c>
      <c r="G39" s="45">
        <f t="shared" si="9"/>
        <v>44999</v>
      </c>
      <c r="H39" s="45">
        <f t="shared" si="9"/>
        <v>47371</v>
      </c>
      <c r="I39" s="45">
        <f t="shared" si="9"/>
        <v>50064</v>
      </c>
      <c r="J39" s="45">
        <f t="shared" si="9"/>
        <v>52150</v>
      </c>
      <c r="K39" s="45">
        <f t="shared" si="9"/>
        <v>54800</v>
      </c>
      <c r="L39" s="45">
        <f t="shared" si="9"/>
        <v>57450</v>
      </c>
      <c r="M39" s="45">
        <f t="shared" si="9"/>
        <v>60100</v>
      </c>
      <c r="N39" s="45">
        <f t="shared" si="9"/>
        <v>62750</v>
      </c>
      <c r="O39" s="4"/>
      <c r="P39" s="4"/>
      <c r="Q39" s="4"/>
      <c r="R39" s="4"/>
      <c r="S39" s="4"/>
      <c r="T39" s="4"/>
      <c r="U39" s="4"/>
    </row>
    <row r="40" spans="2:21" x14ac:dyDescent="0.35">
      <c r="B40" s="29" t="s">
        <v>50</v>
      </c>
      <c r="E40" s="75">
        <f>E34-E39</f>
        <v>7263</v>
      </c>
      <c r="F40" s="75">
        <f t="shared" ref="F40:N40" si="10">F34-F39</f>
        <v>26142</v>
      </c>
      <c r="G40" s="75">
        <f t="shared" si="10"/>
        <v>31993</v>
      </c>
      <c r="H40" s="75">
        <f t="shared" si="10"/>
        <v>33800</v>
      </c>
      <c r="I40" s="75">
        <f t="shared" si="10"/>
        <v>35742</v>
      </c>
      <c r="J40" s="75">
        <f t="shared" si="10"/>
        <v>37950.080000000016</v>
      </c>
      <c r="K40" s="75">
        <f t="shared" si="10"/>
        <v>39354.583600000013</v>
      </c>
      <c r="L40" s="75">
        <f t="shared" si="10"/>
        <v>40470.766944000003</v>
      </c>
      <c r="M40" s="75">
        <f t="shared" si="10"/>
        <v>41247.993787040003</v>
      </c>
      <c r="N40" s="75">
        <f t="shared" si="10"/>
        <v>41638.433600651202</v>
      </c>
      <c r="O40" s="4"/>
      <c r="P40" s="4"/>
      <c r="Q40" s="4"/>
      <c r="R40" s="4"/>
      <c r="S40" s="4"/>
      <c r="T40" s="4"/>
      <c r="U40" s="4"/>
    </row>
    <row r="41" spans="2:21" ht="10.25" customHeight="1" x14ac:dyDescent="0.35">
      <c r="E41" s="33"/>
      <c r="F41" s="33"/>
      <c r="G41" s="33"/>
      <c r="H41" s="33"/>
      <c r="I41" s="33"/>
      <c r="J41" s="34"/>
      <c r="K41" s="34"/>
      <c r="L41" s="34"/>
      <c r="M41" s="34"/>
      <c r="N41" s="34"/>
      <c r="O41" s="4"/>
      <c r="P41" s="4"/>
      <c r="Q41" s="4"/>
      <c r="R41" s="4"/>
      <c r="S41" s="4"/>
      <c r="T41" s="4"/>
      <c r="U41" s="4"/>
    </row>
    <row r="42" spans="2:21" s="12" customFormat="1" x14ac:dyDescent="0.35">
      <c r="B42" s="12" t="s">
        <v>11</v>
      </c>
      <c r="D42" s="13"/>
      <c r="E42" s="52">
        <f t="shared" ref="E42:N42" si="11">E142</f>
        <v>4000</v>
      </c>
      <c r="F42" s="52">
        <f t="shared" si="11"/>
        <v>4000</v>
      </c>
      <c r="G42" s="52">
        <f t="shared" si="11"/>
        <v>4000</v>
      </c>
      <c r="H42" s="52">
        <f t="shared" si="11"/>
        <v>3200</v>
      </c>
      <c r="I42" s="52">
        <f t="shared" si="11"/>
        <v>3200</v>
      </c>
      <c r="J42" s="52"/>
      <c r="K42" s="52"/>
      <c r="L42" s="52"/>
      <c r="M42" s="52"/>
      <c r="N42" s="52"/>
      <c r="O42" s="76"/>
      <c r="P42" s="76"/>
      <c r="Q42" s="76"/>
      <c r="R42" s="76"/>
      <c r="S42" s="76"/>
      <c r="T42" s="76"/>
      <c r="U42" s="76"/>
    </row>
    <row r="43" spans="2:21" x14ac:dyDescent="0.35">
      <c r="B43" s="26" t="s">
        <v>51</v>
      </c>
      <c r="C43" s="26"/>
      <c r="D43" s="27"/>
      <c r="E43" s="28">
        <f t="shared" ref="E43:N43" si="12">E34-(E36+E37+E38+E42)</f>
        <v>3263</v>
      </c>
      <c r="F43" s="28">
        <f t="shared" si="12"/>
        <v>22142</v>
      </c>
      <c r="G43" s="28">
        <f t="shared" si="12"/>
        <v>27993</v>
      </c>
      <c r="H43" s="28">
        <f t="shared" si="12"/>
        <v>30600</v>
      </c>
      <c r="I43" s="28">
        <f t="shared" si="12"/>
        <v>32542</v>
      </c>
      <c r="J43" s="28"/>
      <c r="K43" s="28"/>
      <c r="L43" s="28"/>
      <c r="M43" s="28"/>
      <c r="N43" s="28"/>
      <c r="O43" s="4"/>
      <c r="P43" s="4"/>
      <c r="Q43" s="4"/>
      <c r="R43" s="4"/>
      <c r="S43" s="4"/>
      <c r="T43" s="4"/>
      <c r="U43" s="4"/>
    </row>
    <row r="44" spans="2:21" x14ac:dyDescent="0.35">
      <c r="B44" s="29"/>
      <c r="C44" s="29"/>
      <c r="D44" s="30"/>
      <c r="E44" s="31"/>
      <c r="F44" s="31"/>
      <c r="G44" s="31"/>
      <c r="H44" s="31"/>
      <c r="I44" s="31"/>
      <c r="J44" s="32"/>
      <c r="K44" s="32"/>
      <c r="L44" s="32"/>
      <c r="M44" s="32"/>
      <c r="N44" s="32"/>
      <c r="O44" s="4"/>
      <c r="P44" s="4"/>
      <c r="Q44" s="4"/>
      <c r="R44" s="4"/>
      <c r="S44" s="4"/>
      <c r="T44" s="4"/>
      <c r="U44" s="4"/>
    </row>
    <row r="45" spans="2:21" x14ac:dyDescent="0.35">
      <c r="B45" s="12" t="s">
        <v>38</v>
      </c>
      <c r="C45" s="12"/>
      <c r="D45" s="13"/>
      <c r="E45" s="54">
        <f>E16*E43</f>
        <v>978.9</v>
      </c>
      <c r="F45" s="54">
        <f>F16*F43</f>
        <v>6642.5999999999995</v>
      </c>
      <c r="G45" s="54">
        <f>G16*G43</f>
        <v>8397.9</v>
      </c>
      <c r="H45" s="54">
        <f>H16*H43</f>
        <v>9180</v>
      </c>
      <c r="I45" s="54">
        <f>I16*I43</f>
        <v>9762.6</v>
      </c>
      <c r="J45" s="38"/>
      <c r="K45" s="38"/>
      <c r="L45" s="38"/>
      <c r="M45" s="38"/>
      <c r="N45" s="38"/>
      <c r="O45" s="4"/>
      <c r="P45" s="4"/>
      <c r="Q45" s="4"/>
      <c r="R45" s="4"/>
      <c r="S45" s="4"/>
      <c r="T45" s="4"/>
      <c r="U45" s="4"/>
    </row>
    <row r="46" spans="2:21" ht="16" thickBot="1" x14ac:dyDescent="0.4">
      <c r="B46" s="39" t="s">
        <v>39</v>
      </c>
      <c r="C46" s="39"/>
      <c r="D46" s="40"/>
      <c r="E46" s="41">
        <f>E43-E45</f>
        <v>2284.1</v>
      </c>
      <c r="F46" s="41">
        <f t="shared" ref="F46:N46" si="13">F43-F45</f>
        <v>15499.400000000001</v>
      </c>
      <c r="G46" s="41">
        <f t="shared" si="13"/>
        <v>19595.099999999999</v>
      </c>
      <c r="H46" s="41">
        <f t="shared" si="13"/>
        <v>21420</v>
      </c>
      <c r="I46" s="41">
        <f t="shared" si="13"/>
        <v>22779.4</v>
      </c>
      <c r="J46" s="41"/>
      <c r="K46" s="41"/>
      <c r="L46" s="41"/>
      <c r="M46" s="41"/>
      <c r="N46" s="41"/>
      <c r="O46" s="4"/>
      <c r="P46" s="4"/>
      <c r="Q46" s="4"/>
      <c r="R46" s="4"/>
      <c r="S46" s="4"/>
      <c r="T46" s="4"/>
      <c r="U46" s="4"/>
    </row>
    <row r="47" spans="2:21" ht="16" collapsed="1" thickTop="1" x14ac:dyDescent="0.35">
      <c r="E47" s="33"/>
      <c r="F47" s="33"/>
      <c r="G47" s="33"/>
      <c r="H47" s="33"/>
      <c r="I47" s="33"/>
      <c r="O47" s="4"/>
      <c r="P47" s="4"/>
      <c r="Q47" s="4"/>
      <c r="R47" s="4"/>
      <c r="S47" s="4"/>
      <c r="T47" s="4"/>
      <c r="U47" s="4"/>
    </row>
    <row r="48" spans="2:21" ht="18.5" x14ac:dyDescent="0.35">
      <c r="B48" s="69" t="s">
        <v>3</v>
      </c>
      <c r="C48" s="69"/>
      <c r="D48" s="69"/>
      <c r="E48" s="69"/>
      <c r="F48" s="69"/>
      <c r="G48" s="69"/>
      <c r="H48" s="69"/>
      <c r="I48" s="69"/>
      <c r="J48" s="69"/>
      <c r="K48" s="69"/>
      <c r="L48" s="69"/>
      <c r="M48" s="69"/>
      <c r="N48" s="69"/>
      <c r="O48" s="4"/>
      <c r="P48" s="4"/>
      <c r="Q48" s="4"/>
      <c r="R48" s="4"/>
      <c r="S48" s="4"/>
      <c r="T48" s="4"/>
      <c r="U48" s="4"/>
    </row>
    <row r="49" spans="2:21" x14ac:dyDescent="0.35">
      <c r="B49" s="6" t="s">
        <v>4</v>
      </c>
      <c r="E49" s="33"/>
      <c r="F49" s="33"/>
      <c r="G49" s="33"/>
      <c r="H49" s="33"/>
      <c r="I49" s="33"/>
      <c r="O49" s="4"/>
      <c r="P49" s="4"/>
      <c r="Q49" s="4"/>
      <c r="R49" s="4"/>
      <c r="S49" s="4"/>
      <c r="T49" s="4"/>
      <c r="U49" s="4"/>
    </row>
    <row r="50" spans="2:21" x14ac:dyDescent="0.35">
      <c r="B50" s="1" t="s">
        <v>5</v>
      </c>
      <c r="D50" s="4"/>
      <c r="E50" s="54">
        <f t="shared" ref="E50:N50" si="14">E91</f>
        <v>3647.1000000000058</v>
      </c>
      <c r="F50" s="54">
        <f t="shared" si="14"/>
        <v>9135.5000000000073</v>
      </c>
      <c r="G50" s="54">
        <f t="shared" si="14"/>
        <v>11917.600000000006</v>
      </c>
      <c r="H50" s="54">
        <f t="shared" si="14"/>
        <v>29107.600000000006</v>
      </c>
      <c r="I50" s="54">
        <f t="shared" si="14"/>
        <v>38967.000000000007</v>
      </c>
      <c r="O50" s="4"/>
      <c r="P50" s="4"/>
      <c r="Q50" s="4"/>
      <c r="R50" s="4"/>
      <c r="S50" s="4"/>
      <c r="T50" s="4"/>
      <c r="U50" s="4"/>
    </row>
    <row r="51" spans="2:21" x14ac:dyDescent="0.35">
      <c r="B51" s="1" t="s">
        <v>6</v>
      </c>
      <c r="D51" s="4"/>
      <c r="E51" s="54">
        <f t="shared" ref="E51:N52" si="15">E97</f>
        <v>7207</v>
      </c>
      <c r="F51" s="54">
        <f t="shared" si="15"/>
        <v>9627</v>
      </c>
      <c r="G51" s="54">
        <f t="shared" si="15"/>
        <v>10799</v>
      </c>
      <c r="H51" s="54">
        <f t="shared" si="15"/>
        <v>11419</v>
      </c>
      <c r="I51" s="54">
        <f t="shared" si="15"/>
        <v>11919</v>
      </c>
      <c r="J51" s="42">
        <f t="shared" si="15"/>
        <v>12342.476712328769</v>
      </c>
      <c r="K51" s="42">
        <f t="shared" si="15"/>
        <v>12897.888164383563</v>
      </c>
      <c r="L51" s="42">
        <f t="shared" si="15"/>
        <v>13413.803690958905</v>
      </c>
      <c r="M51" s="42">
        <f t="shared" si="15"/>
        <v>13883.286820142466</v>
      </c>
      <c r="N51" s="42">
        <f t="shared" si="15"/>
        <v>14299.78542474674</v>
      </c>
      <c r="O51" s="4"/>
      <c r="P51" s="4"/>
      <c r="Q51" s="4"/>
      <c r="R51" s="4"/>
      <c r="S51" s="4"/>
      <c r="T51" s="4"/>
      <c r="U51" s="4"/>
    </row>
    <row r="52" spans="2:21" x14ac:dyDescent="0.35">
      <c r="B52" s="1" t="s">
        <v>44</v>
      </c>
      <c r="D52" s="4"/>
      <c r="E52" s="54">
        <f t="shared" si="15"/>
        <v>7705</v>
      </c>
      <c r="F52" s="54">
        <f t="shared" si="15"/>
        <v>9411</v>
      </c>
      <c r="G52" s="54">
        <f t="shared" si="15"/>
        <v>10098</v>
      </c>
      <c r="H52" s="54">
        <f t="shared" si="15"/>
        <v>10499</v>
      </c>
      <c r="I52" s="54">
        <f t="shared" si="15"/>
        <v>11001</v>
      </c>
      <c r="J52" s="42">
        <f t="shared" si="15"/>
        <v>11519.644931506851</v>
      </c>
      <c r="K52" s="42">
        <f t="shared" si="15"/>
        <v>12038.028953424659</v>
      </c>
      <c r="L52" s="42">
        <f t="shared" si="15"/>
        <v>12519.550111561646</v>
      </c>
      <c r="M52" s="42">
        <f t="shared" si="15"/>
        <v>12957.734365466304</v>
      </c>
      <c r="N52" s="42">
        <f t="shared" si="15"/>
        <v>13346.466396430291</v>
      </c>
      <c r="O52" s="4"/>
      <c r="P52" s="4"/>
      <c r="Q52" s="4"/>
      <c r="R52" s="4"/>
      <c r="S52" s="4"/>
      <c r="T52" s="4"/>
      <c r="U52" s="4"/>
    </row>
    <row r="53" spans="2:21" x14ac:dyDescent="0.35">
      <c r="B53" s="1" t="s">
        <v>43</v>
      </c>
      <c r="E53" s="54">
        <f t="shared" ref="E53:N53" si="16">E116</f>
        <v>58500</v>
      </c>
      <c r="F53" s="54">
        <f t="shared" si="16"/>
        <v>65500</v>
      </c>
      <c r="G53" s="54">
        <f t="shared" si="16"/>
        <v>71000</v>
      </c>
      <c r="H53" s="54">
        <f t="shared" si="16"/>
        <v>75000</v>
      </c>
      <c r="I53" s="54">
        <f t="shared" si="16"/>
        <v>77500</v>
      </c>
      <c r="J53" s="54">
        <f t="shared" si="16"/>
        <v>79850</v>
      </c>
      <c r="K53" s="54">
        <f t="shared" si="16"/>
        <v>80550</v>
      </c>
      <c r="L53" s="54">
        <f t="shared" si="16"/>
        <v>79600</v>
      </c>
      <c r="M53" s="54">
        <f t="shared" si="16"/>
        <v>77000</v>
      </c>
      <c r="N53" s="54">
        <f t="shared" si="16"/>
        <v>72750</v>
      </c>
      <c r="O53" s="4"/>
      <c r="P53" s="4"/>
      <c r="Q53" s="4"/>
      <c r="R53" s="4"/>
      <c r="S53" s="4"/>
      <c r="T53" s="4"/>
      <c r="U53" s="4"/>
    </row>
    <row r="54" spans="2:21" ht="16" thickBot="1" x14ac:dyDescent="0.4">
      <c r="B54" s="39" t="s">
        <v>7</v>
      </c>
      <c r="C54" s="39"/>
      <c r="D54" s="40"/>
      <c r="E54" s="41">
        <f>SUM(E50:E53)</f>
        <v>77059.100000000006</v>
      </c>
      <c r="F54" s="41">
        <f t="shared" ref="F54:N54" si="17">SUM(F50:F53)</f>
        <v>93673.5</v>
      </c>
      <c r="G54" s="41">
        <f t="shared" si="17"/>
        <v>103814.6</v>
      </c>
      <c r="H54" s="41">
        <f t="shared" si="17"/>
        <v>126025.60000000001</v>
      </c>
      <c r="I54" s="41">
        <f t="shared" si="17"/>
        <v>139387</v>
      </c>
      <c r="J54" s="41"/>
      <c r="K54" s="41"/>
      <c r="L54" s="41"/>
      <c r="M54" s="41"/>
      <c r="N54" s="41"/>
      <c r="O54" s="4"/>
      <c r="P54" s="4"/>
      <c r="Q54" s="4"/>
      <c r="R54" s="4"/>
      <c r="S54" s="4"/>
      <c r="T54" s="4"/>
      <c r="U54" s="4"/>
    </row>
    <row r="55" spans="2:21" ht="16" thickTop="1" x14ac:dyDescent="0.35">
      <c r="B55" s="29"/>
      <c r="C55" s="29"/>
      <c r="D55" s="30"/>
      <c r="E55" s="31"/>
      <c r="F55" s="31"/>
      <c r="G55" s="31"/>
      <c r="H55" s="31"/>
      <c r="I55" s="31"/>
      <c r="J55" s="29"/>
      <c r="K55" s="29"/>
      <c r="L55" s="29"/>
      <c r="M55" s="29"/>
      <c r="N55" s="29"/>
      <c r="O55" s="4"/>
      <c r="P55" s="4"/>
      <c r="Q55" s="4"/>
      <c r="R55" s="4"/>
      <c r="S55" s="4"/>
      <c r="T55" s="4"/>
      <c r="U55" s="4"/>
    </row>
    <row r="56" spans="2:21" x14ac:dyDescent="0.35">
      <c r="B56" s="6" t="s">
        <v>8</v>
      </c>
      <c r="D56" s="4"/>
      <c r="E56" s="33"/>
      <c r="F56" s="33"/>
      <c r="G56" s="33"/>
      <c r="H56" s="33"/>
      <c r="I56" s="33"/>
      <c r="O56" s="4"/>
      <c r="P56" s="4"/>
      <c r="Q56" s="4"/>
      <c r="R56" s="4"/>
      <c r="S56" s="4"/>
      <c r="T56" s="4"/>
      <c r="U56" s="4"/>
    </row>
    <row r="57" spans="2:21" x14ac:dyDescent="0.35">
      <c r="B57" s="1" t="s">
        <v>9</v>
      </c>
      <c r="D57" s="4"/>
      <c r="E57" s="54">
        <f t="shared" ref="E57:N57" si="18">E99</f>
        <v>4775</v>
      </c>
      <c r="F57" s="54">
        <f t="shared" si="18"/>
        <v>5890</v>
      </c>
      <c r="G57" s="54">
        <f t="shared" si="18"/>
        <v>6436</v>
      </c>
      <c r="H57" s="54">
        <f t="shared" si="18"/>
        <v>7227</v>
      </c>
      <c r="I57" s="54">
        <f t="shared" si="18"/>
        <v>7809</v>
      </c>
      <c r="J57" s="1">
        <f t="shared" si="18"/>
        <v>8060.2783561643846</v>
      </c>
      <c r="K57" s="1">
        <f t="shared" si="18"/>
        <v>8364.6347178082196</v>
      </c>
      <c r="L57" s="1">
        <f t="shared" si="18"/>
        <v>8653.1927092602746</v>
      </c>
      <c r="M57" s="1">
        <f t="shared" si="18"/>
        <v>8923.1777417556168</v>
      </c>
      <c r="N57" s="1">
        <f t="shared" si="18"/>
        <v>9171.968964419244</v>
      </c>
      <c r="O57" s="4"/>
      <c r="P57" s="4"/>
      <c r="Q57" s="4"/>
      <c r="R57" s="4"/>
      <c r="S57" s="4"/>
      <c r="T57" s="4"/>
      <c r="U57" s="4"/>
    </row>
    <row r="58" spans="2:21" x14ac:dyDescent="0.35">
      <c r="B58" s="1" t="s">
        <v>10</v>
      </c>
      <c r="E58" s="1">
        <f t="shared" ref="E58:N58" si="19">E141</f>
        <v>50000</v>
      </c>
      <c r="F58" s="1">
        <f t="shared" si="19"/>
        <v>50000</v>
      </c>
      <c r="G58" s="1">
        <f t="shared" si="19"/>
        <v>40000</v>
      </c>
      <c r="H58" s="1">
        <f t="shared" si="19"/>
        <v>40000</v>
      </c>
      <c r="I58" s="1">
        <f t="shared" si="19"/>
        <v>30000</v>
      </c>
      <c r="O58" s="4"/>
      <c r="P58" s="4"/>
      <c r="Q58" s="4"/>
      <c r="R58" s="4"/>
      <c r="S58" s="4"/>
      <c r="T58" s="4"/>
      <c r="U58" s="4"/>
    </row>
    <row r="59" spans="2:21" x14ac:dyDescent="0.35">
      <c r="B59" s="26" t="s">
        <v>12</v>
      </c>
      <c r="C59" s="26"/>
      <c r="D59" s="27"/>
      <c r="E59" s="28">
        <f>SUM(E57:E58)</f>
        <v>54775</v>
      </c>
      <c r="F59" s="28">
        <f t="shared" ref="F59:N59" si="20">SUM(F57:F58)</f>
        <v>55890</v>
      </c>
      <c r="G59" s="28">
        <f t="shared" si="20"/>
        <v>46436</v>
      </c>
      <c r="H59" s="28">
        <f t="shared" si="20"/>
        <v>47227</v>
      </c>
      <c r="I59" s="28">
        <f t="shared" si="20"/>
        <v>37809</v>
      </c>
      <c r="J59" s="28"/>
      <c r="K59" s="28"/>
      <c r="L59" s="28"/>
      <c r="M59" s="28"/>
      <c r="N59" s="28"/>
      <c r="O59" s="4"/>
      <c r="P59" s="4"/>
      <c r="Q59" s="4"/>
      <c r="R59" s="4"/>
      <c r="S59" s="4"/>
      <c r="T59" s="4"/>
      <c r="U59" s="4"/>
    </row>
    <row r="60" spans="2:21" x14ac:dyDescent="0.35">
      <c r="B60" s="29"/>
      <c r="C60" s="29"/>
      <c r="D60" s="30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4"/>
      <c r="P60" s="4"/>
      <c r="Q60" s="4"/>
      <c r="R60" s="4"/>
      <c r="S60" s="4"/>
      <c r="T60" s="4"/>
      <c r="U60" s="4"/>
    </row>
    <row r="61" spans="2:21" x14ac:dyDescent="0.35">
      <c r="B61" s="6" t="s">
        <v>42</v>
      </c>
      <c r="E61" s="33"/>
      <c r="F61" s="33"/>
      <c r="G61" s="33"/>
      <c r="H61" s="33"/>
      <c r="I61" s="33"/>
      <c r="O61" s="4"/>
      <c r="P61" s="4"/>
      <c r="Q61" s="4"/>
      <c r="R61" s="4"/>
      <c r="S61" s="4"/>
      <c r="T61" s="4"/>
      <c r="U61" s="4"/>
    </row>
    <row r="62" spans="2:21" x14ac:dyDescent="0.35">
      <c r="B62" s="1" t="s">
        <v>40</v>
      </c>
      <c r="E62" s="54">
        <f>E21</f>
        <v>20000</v>
      </c>
      <c r="F62" s="1">
        <f t="shared" ref="F62:N62" si="21">E62+F21+F22</f>
        <v>20000</v>
      </c>
      <c r="G62" s="1">
        <f t="shared" si="21"/>
        <v>20000</v>
      </c>
      <c r="H62" s="1">
        <f t="shared" si="21"/>
        <v>20000</v>
      </c>
      <c r="I62" s="1">
        <f t="shared" si="21"/>
        <v>20000</v>
      </c>
      <c r="O62" s="4"/>
      <c r="P62" s="4"/>
      <c r="Q62" s="4"/>
      <c r="R62" s="4"/>
      <c r="S62" s="4"/>
      <c r="T62" s="4"/>
      <c r="U62" s="4"/>
    </row>
    <row r="63" spans="2:21" x14ac:dyDescent="0.35">
      <c r="B63" s="1" t="s">
        <v>13</v>
      </c>
      <c r="E63" s="54">
        <f>E46</f>
        <v>2284.1</v>
      </c>
      <c r="F63" s="54">
        <f>E63+F46</f>
        <v>17783.5</v>
      </c>
      <c r="G63" s="54">
        <f>F63+G46</f>
        <v>37378.6</v>
      </c>
      <c r="H63" s="54">
        <f>G63+H46</f>
        <v>58798.6</v>
      </c>
      <c r="I63" s="54">
        <f>H63+I46</f>
        <v>81578</v>
      </c>
      <c r="O63" s="4"/>
      <c r="P63" s="4"/>
      <c r="Q63" s="4"/>
      <c r="R63" s="4"/>
      <c r="S63" s="4"/>
      <c r="T63" s="4"/>
      <c r="U63" s="4"/>
    </row>
    <row r="64" spans="2:21" x14ac:dyDescent="0.35">
      <c r="B64" s="43" t="s">
        <v>73</v>
      </c>
      <c r="C64" s="43"/>
      <c r="D64" s="44"/>
      <c r="E64" s="45">
        <f>SUM(E62:E63)</f>
        <v>22284.1</v>
      </c>
      <c r="F64" s="45">
        <f t="shared" ref="F64:N64" si="22">SUM(F62:F63)</f>
        <v>37783.5</v>
      </c>
      <c r="G64" s="45">
        <f t="shared" si="22"/>
        <v>57378.6</v>
      </c>
      <c r="H64" s="45">
        <f t="shared" si="22"/>
        <v>78798.600000000006</v>
      </c>
      <c r="I64" s="45">
        <f t="shared" si="22"/>
        <v>101578</v>
      </c>
      <c r="J64" s="45"/>
      <c r="K64" s="45"/>
      <c r="L64" s="45"/>
      <c r="M64" s="45"/>
      <c r="N64" s="45"/>
      <c r="O64" s="4"/>
      <c r="P64" s="4"/>
      <c r="Q64" s="4"/>
      <c r="R64" s="4"/>
      <c r="S64" s="4"/>
      <c r="T64" s="4"/>
      <c r="U64" s="4"/>
    </row>
    <row r="65" spans="2:21" ht="16" thickBot="1" x14ac:dyDescent="0.4">
      <c r="B65" s="39" t="s">
        <v>41</v>
      </c>
      <c r="C65" s="39"/>
      <c r="D65" s="40"/>
      <c r="E65" s="41">
        <f>E59+E64</f>
        <v>77059.100000000006</v>
      </c>
      <c r="F65" s="41">
        <f t="shared" ref="F65:N65" si="23">F59+F64</f>
        <v>93673.5</v>
      </c>
      <c r="G65" s="41">
        <f t="shared" si="23"/>
        <v>103814.6</v>
      </c>
      <c r="H65" s="41">
        <f t="shared" si="23"/>
        <v>126025.60000000001</v>
      </c>
      <c r="I65" s="41">
        <f t="shared" si="23"/>
        <v>139387</v>
      </c>
      <c r="J65" s="41"/>
      <c r="K65" s="41"/>
      <c r="L65" s="41"/>
      <c r="M65" s="41"/>
      <c r="N65" s="41"/>
      <c r="O65" s="4"/>
      <c r="P65" s="4"/>
      <c r="Q65" s="4"/>
      <c r="R65" s="4"/>
      <c r="S65" s="4"/>
      <c r="T65" s="4"/>
      <c r="U65" s="4"/>
    </row>
    <row r="66" spans="2:21" ht="16" thickTop="1" x14ac:dyDescent="0.35"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4"/>
      <c r="P66" s="4"/>
      <c r="Q66" s="4"/>
      <c r="R66" s="4"/>
      <c r="S66" s="4"/>
      <c r="T66" s="4"/>
      <c r="U66" s="4"/>
    </row>
    <row r="67" spans="2:21" x14ac:dyDescent="0.35">
      <c r="B67" s="46" t="s">
        <v>57</v>
      </c>
      <c r="C67" s="47"/>
      <c r="D67" s="48"/>
      <c r="E67" s="49">
        <f>E65-E54</f>
        <v>0</v>
      </c>
      <c r="F67" s="49">
        <f>F65-F54</f>
        <v>0</v>
      </c>
      <c r="G67" s="49">
        <f t="shared" ref="G67:N67" si="24">G65-G54</f>
        <v>0</v>
      </c>
      <c r="H67" s="49">
        <f t="shared" si="24"/>
        <v>0</v>
      </c>
      <c r="I67" s="49">
        <f t="shared" si="24"/>
        <v>0</v>
      </c>
      <c r="J67" s="49"/>
      <c r="K67" s="49"/>
      <c r="L67" s="49"/>
      <c r="M67" s="49"/>
      <c r="N67" s="49"/>
      <c r="O67" s="4"/>
      <c r="P67" s="4"/>
      <c r="Q67" s="4"/>
      <c r="R67" s="4"/>
      <c r="S67" s="4"/>
      <c r="T67" s="4"/>
      <c r="U67" s="4"/>
    </row>
    <row r="68" spans="2:21" x14ac:dyDescent="0.35">
      <c r="B68" s="47"/>
      <c r="C68" s="47"/>
      <c r="D68" s="48"/>
      <c r="E68" s="47"/>
      <c r="F68" s="47"/>
      <c r="G68" s="47"/>
      <c r="H68" s="47"/>
      <c r="I68" s="47"/>
      <c r="J68" s="47"/>
      <c r="K68" s="47"/>
      <c r="L68" s="47"/>
      <c r="M68" s="47"/>
      <c r="N68" s="47"/>
      <c r="O68" s="4"/>
      <c r="P68" s="4"/>
      <c r="Q68" s="4"/>
      <c r="R68" s="4"/>
      <c r="S68" s="4"/>
      <c r="T68" s="4"/>
      <c r="U68" s="4"/>
    </row>
    <row r="69" spans="2:21" ht="18.5" x14ac:dyDescent="0.35">
      <c r="B69" s="69" t="s">
        <v>24</v>
      </c>
      <c r="C69" s="69"/>
      <c r="D69" s="69"/>
      <c r="E69" s="69"/>
      <c r="F69" s="69"/>
      <c r="G69" s="69"/>
      <c r="H69" s="69"/>
      <c r="I69" s="69"/>
      <c r="J69" s="69"/>
      <c r="K69" s="69"/>
      <c r="L69" s="69"/>
      <c r="M69" s="69"/>
      <c r="N69" s="69"/>
      <c r="O69" s="4"/>
      <c r="P69" s="4"/>
      <c r="Q69" s="4"/>
      <c r="R69" s="4"/>
      <c r="S69" s="4"/>
      <c r="T69" s="4"/>
      <c r="U69" s="4"/>
    </row>
    <row r="70" spans="2:21" x14ac:dyDescent="0.35">
      <c r="B70" s="6" t="s">
        <v>14</v>
      </c>
      <c r="E70" s="33"/>
      <c r="F70" s="33"/>
      <c r="G70" s="33"/>
      <c r="H70" s="33"/>
      <c r="I70" s="33"/>
    </row>
    <row r="71" spans="2:21" x14ac:dyDescent="0.35">
      <c r="B71" s="1" t="s">
        <v>39</v>
      </c>
      <c r="E71" s="1">
        <f t="shared" ref="E71:N71" si="25">E46</f>
        <v>2284.1</v>
      </c>
      <c r="F71" s="1">
        <f t="shared" si="25"/>
        <v>15499.400000000001</v>
      </c>
      <c r="G71" s="1">
        <f t="shared" si="25"/>
        <v>19595.099999999999</v>
      </c>
      <c r="H71" s="1">
        <f t="shared" si="25"/>
        <v>21420</v>
      </c>
      <c r="I71" s="1">
        <f t="shared" si="25"/>
        <v>22779.4</v>
      </c>
    </row>
    <row r="72" spans="2:21" x14ac:dyDescent="0.35">
      <c r="B72" s="1" t="s">
        <v>15</v>
      </c>
      <c r="E72" s="1">
        <f t="shared" ref="E72:N72" si="26">+E38</f>
        <v>6500</v>
      </c>
      <c r="F72" s="1">
        <f t="shared" si="26"/>
        <v>8000</v>
      </c>
      <c r="G72" s="1">
        <f t="shared" si="26"/>
        <v>9500</v>
      </c>
      <c r="H72" s="1">
        <f t="shared" si="26"/>
        <v>11000</v>
      </c>
      <c r="I72" s="1">
        <f t="shared" si="26"/>
        <v>12500</v>
      </c>
      <c r="J72" s="1">
        <f t="shared" si="26"/>
        <v>14150</v>
      </c>
      <c r="K72" s="1">
        <f t="shared" si="26"/>
        <v>15800</v>
      </c>
      <c r="L72" s="1">
        <f t="shared" si="26"/>
        <v>17450</v>
      </c>
      <c r="M72" s="1">
        <f t="shared" si="26"/>
        <v>19100</v>
      </c>
      <c r="N72" s="1">
        <f t="shared" si="26"/>
        <v>20750</v>
      </c>
    </row>
    <row r="73" spans="2:21" x14ac:dyDescent="0.35">
      <c r="B73" s="1" t="s">
        <v>19</v>
      </c>
      <c r="E73" s="1">
        <f t="shared" ref="E73:N73" si="27">E101</f>
        <v>10137</v>
      </c>
      <c r="F73" s="1">
        <f t="shared" si="27"/>
        <v>3011</v>
      </c>
      <c r="G73" s="1">
        <f t="shared" si="27"/>
        <v>1313</v>
      </c>
      <c r="H73" s="1">
        <f t="shared" si="27"/>
        <v>230</v>
      </c>
      <c r="I73" s="1">
        <f t="shared" si="27"/>
        <v>420</v>
      </c>
      <c r="J73" s="1">
        <f t="shared" si="27"/>
        <v>690.84328767123588</v>
      </c>
      <c r="K73" s="1">
        <f t="shared" si="27"/>
        <v>769.43911232876781</v>
      </c>
      <c r="L73" s="1">
        <f t="shared" si="27"/>
        <v>708.87869326027067</v>
      </c>
      <c r="M73" s="1">
        <f t="shared" si="27"/>
        <v>637.68235059288054</v>
      </c>
      <c r="N73" s="1">
        <f t="shared" si="27"/>
        <v>556.43941290463044</v>
      </c>
    </row>
    <row r="74" spans="2:21" x14ac:dyDescent="0.35">
      <c r="B74" s="26" t="s">
        <v>16</v>
      </c>
      <c r="C74" s="50"/>
      <c r="D74" s="51"/>
      <c r="E74" s="28">
        <f>E71+E72-E73</f>
        <v>-1352.8999999999996</v>
      </c>
      <c r="F74" s="28">
        <f t="shared" ref="F74:N74" si="28">F71+F72-F73</f>
        <v>20488.400000000001</v>
      </c>
      <c r="G74" s="28">
        <f t="shared" si="28"/>
        <v>27782.1</v>
      </c>
      <c r="H74" s="28">
        <f t="shared" si="28"/>
        <v>32190</v>
      </c>
      <c r="I74" s="28">
        <f t="shared" si="28"/>
        <v>34859.4</v>
      </c>
      <c r="J74" s="28"/>
      <c r="K74" s="28"/>
      <c r="L74" s="28"/>
      <c r="M74" s="28"/>
      <c r="N74" s="28"/>
    </row>
    <row r="75" spans="2:21" x14ac:dyDescent="0.35">
      <c r="B75" s="29"/>
      <c r="C75" s="12"/>
      <c r="D75" s="13"/>
      <c r="E75" s="31"/>
      <c r="F75" s="31"/>
      <c r="G75" s="31"/>
      <c r="H75" s="31"/>
      <c r="I75" s="31"/>
      <c r="J75" s="29"/>
      <c r="K75" s="29"/>
      <c r="L75" s="29"/>
      <c r="M75" s="29"/>
      <c r="N75" s="29"/>
    </row>
    <row r="76" spans="2:21" x14ac:dyDescent="0.35">
      <c r="B76" s="6" t="s">
        <v>20</v>
      </c>
      <c r="E76" s="24"/>
      <c r="F76" s="24"/>
      <c r="G76" s="24"/>
      <c r="H76" s="24"/>
      <c r="I76" s="24"/>
      <c r="J76" s="12"/>
      <c r="K76" s="12"/>
      <c r="L76" s="12"/>
      <c r="M76" s="12"/>
      <c r="N76" s="12"/>
    </row>
    <row r="77" spans="2:21" x14ac:dyDescent="0.35">
      <c r="B77" s="1" t="s">
        <v>102</v>
      </c>
      <c r="E77" s="52">
        <f>E18</f>
        <v>50000</v>
      </c>
      <c r="F77" s="52">
        <v>0</v>
      </c>
      <c r="G77" s="52">
        <v>0</v>
      </c>
      <c r="H77" s="52">
        <v>0</v>
      </c>
      <c r="I77" s="52">
        <v>0</v>
      </c>
      <c r="J77" s="52">
        <v>0</v>
      </c>
      <c r="K77" s="52">
        <v>0</v>
      </c>
      <c r="L77" s="52">
        <v>0</v>
      </c>
      <c r="M77" s="52">
        <v>0</v>
      </c>
      <c r="N77" s="52">
        <v>0</v>
      </c>
    </row>
    <row r="78" spans="2:21" x14ac:dyDescent="0.35">
      <c r="B78" s="1" t="s">
        <v>52</v>
      </c>
      <c r="E78" s="12">
        <f t="shared" ref="E78:N78" si="29">E29</f>
        <v>15000</v>
      </c>
      <c r="F78" s="12">
        <f t="shared" si="29"/>
        <v>15000</v>
      </c>
      <c r="G78" s="12">
        <f t="shared" si="29"/>
        <v>15000</v>
      </c>
      <c r="H78" s="12">
        <f t="shared" si="29"/>
        <v>15000</v>
      </c>
      <c r="I78" s="12">
        <f t="shared" si="29"/>
        <v>15000</v>
      </c>
      <c r="J78" s="12">
        <f t="shared" si="29"/>
        <v>16500</v>
      </c>
      <c r="K78" s="12">
        <f t="shared" si="29"/>
        <v>16500</v>
      </c>
      <c r="L78" s="12">
        <f t="shared" si="29"/>
        <v>16500</v>
      </c>
      <c r="M78" s="12">
        <f t="shared" si="29"/>
        <v>16500</v>
      </c>
      <c r="N78" s="12">
        <f t="shared" si="29"/>
        <v>16500</v>
      </c>
    </row>
    <row r="79" spans="2:21" x14ac:dyDescent="0.35">
      <c r="B79" s="26" t="s">
        <v>21</v>
      </c>
      <c r="C79" s="50"/>
      <c r="D79" s="51"/>
      <c r="E79" s="28">
        <f t="shared" ref="E79:N79" si="30">SUM(E77:E78)</f>
        <v>65000</v>
      </c>
      <c r="F79" s="28">
        <f t="shared" si="30"/>
        <v>15000</v>
      </c>
      <c r="G79" s="28">
        <f t="shared" si="30"/>
        <v>15000</v>
      </c>
      <c r="H79" s="28">
        <f t="shared" si="30"/>
        <v>15000</v>
      </c>
      <c r="I79" s="28">
        <f t="shared" si="30"/>
        <v>15000</v>
      </c>
      <c r="J79" s="28">
        <f t="shared" si="30"/>
        <v>16500</v>
      </c>
      <c r="K79" s="28">
        <f t="shared" si="30"/>
        <v>16500</v>
      </c>
      <c r="L79" s="28">
        <f t="shared" si="30"/>
        <v>16500</v>
      </c>
      <c r="M79" s="28">
        <f t="shared" si="30"/>
        <v>16500</v>
      </c>
      <c r="N79" s="28">
        <f t="shared" si="30"/>
        <v>16500</v>
      </c>
    </row>
    <row r="80" spans="2:21" x14ac:dyDescent="0.35">
      <c r="B80" s="29"/>
      <c r="C80" s="12"/>
      <c r="D80" s="13"/>
      <c r="E80" s="31"/>
      <c r="F80" s="31"/>
      <c r="G80" s="31"/>
      <c r="H80" s="31"/>
      <c r="I80" s="31"/>
      <c r="J80" s="29"/>
      <c r="K80" s="29"/>
      <c r="L80" s="29"/>
      <c r="M80" s="29"/>
      <c r="N80" s="29"/>
    </row>
    <row r="81" spans="2:14" x14ac:dyDescent="0.35">
      <c r="B81" s="6" t="s">
        <v>22</v>
      </c>
      <c r="E81" s="24"/>
      <c r="F81" s="24"/>
      <c r="G81" s="24"/>
      <c r="H81" s="24"/>
      <c r="I81" s="24"/>
      <c r="J81" s="12"/>
      <c r="K81" s="12"/>
      <c r="L81" s="12"/>
      <c r="M81" s="12"/>
      <c r="N81" s="12"/>
    </row>
    <row r="82" spans="2:14" x14ac:dyDescent="0.35">
      <c r="B82" s="1" t="s">
        <v>67</v>
      </c>
      <c r="E82" s="52">
        <f t="shared" ref="E82:N83" si="31">E139</f>
        <v>50000</v>
      </c>
      <c r="F82" s="52">
        <f t="shared" si="31"/>
        <v>0</v>
      </c>
      <c r="G82" s="52">
        <f t="shared" si="31"/>
        <v>0</v>
      </c>
      <c r="H82" s="52">
        <f t="shared" si="31"/>
        <v>0</v>
      </c>
      <c r="I82" s="52">
        <f t="shared" si="31"/>
        <v>0</v>
      </c>
      <c r="J82" s="52"/>
      <c r="K82" s="52"/>
      <c r="L82" s="52"/>
      <c r="M82" s="52"/>
      <c r="N82" s="52"/>
    </row>
    <row r="83" spans="2:14" x14ac:dyDescent="0.35">
      <c r="B83" s="1" t="s">
        <v>68</v>
      </c>
      <c r="E83" s="52">
        <f t="shared" si="31"/>
        <v>0</v>
      </c>
      <c r="F83" s="52">
        <f t="shared" si="31"/>
        <v>0</v>
      </c>
      <c r="G83" s="52">
        <f t="shared" si="31"/>
        <v>-10000</v>
      </c>
      <c r="H83" s="52">
        <f t="shared" si="31"/>
        <v>0</v>
      </c>
      <c r="I83" s="52">
        <f t="shared" si="31"/>
        <v>-10000</v>
      </c>
      <c r="J83" s="52"/>
      <c r="K83" s="52"/>
      <c r="L83" s="52"/>
      <c r="M83" s="52"/>
      <c r="N83" s="52"/>
    </row>
    <row r="84" spans="2:14" x14ac:dyDescent="0.35">
      <c r="B84" s="1" t="s">
        <v>69</v>
      </c>
      <c r="E84" s="52">
        <f>E21</f>
        <v>20000</v>
      </c>
      <c r="F84" s="52">
        <v>0</v>
      </c>
      <c r="G84" s="52">
        <v>0</v>
      </c>
      <c r="H84" s="52">
        <v>0</v>
      </c>
      <c r="I84" s="52">
        <v>0</v>
      </c>
      <c r="J84" s="12"/>
      <c r="K84" s="12"/>
      <c r="L84" s="12"/>
      <c r="M84" s="12"/>
      <c r="N84" s="12"/>
    </row>
    <row r="85" spans="2:14" x14ac:dyDescent="0.35">
      <c r="B85" s="1" t="s">
        <v>72</v>
      </c>
      <c r="E85" s="12">
        <f>E22</f>
        <v>0</v>
      </c>
      <c r="F85" s="12">
        <f t="shared" ref="F85:K85" si="32">F22</f>
        <v>0</v>
      </c>
      <c r="G85" s="12">
        <f t="shared" si="32"/>
        <v>0</v>
      </c>
      <c r="H85" s="12">
        <f t="shared" si="32"/>
        <v>0</v>
      </c>
      <c r="I85" s="12">
        <f t="shared" si="32"/>
        <v>0</v>
      </c>
      <c r="J85" s="12"/>
      <c r="K85" s="12"/>
      <c r="L85" s="12"/>
      <c r="M85" s="12"/>
      <c r="N85" s="12"/>
    </row>
    <row r="86" spans="2:14" x14ac:dyDescent="0.35">
      <c r="B86" s="1" t="s">
        <v>70</v>
      </c>
      <c r="E86" s="24">
        <v>0</v>
      </c>
      <c r="F86" s="24">
        <v>0</v>
      </c>
      <c r="G86" s="24">
        <v>0</v>
      </c>
      <c r="H86" s="24">
        <v>0</v>
      </c>
      <c r="I86" s="24">
        <v>0</v>
      </c>
      <c r="J86" s="12"/>
      <c r="K86" s="12"/>
      <c r="L86" s="12"/>
      <c r="M86" s="12"/>
      <c r="N86" s="12"/>
    </row>
    <row r="87" spans="2:14" x14ac:dyDescent="0.35">
      <c r="B87" s="26" t="s">
        <v>23</v>
      </c>
      <c r="C87" s="50"/>
      <c r="D87" s="51"/>
      <c r="E87" s="28">
        <f>SUM(E82:E86)</f>
        <v>70000</v>
      </c>
      <c r="F87" s="28">
        <f t="shared" ref="F87:N87" si="33">SUM(F82:F86)</f>
        <v>0</v>
      </c>
      <c r="G87" s="28">
        <f t="shared" si="33"/>
        <v>-10000</v>
      </c>
      <c r="H87" s="28">
        <f t="shared" si="33"/>
        <v>0</v>
      </c>
      <c r="I87" s="28">
        <f t="shared" si="33"/>
        <v>-10000</v>
      </c>
      <c r="J87" s="28"/>
      <c r="K87" s="28"/>
      <c r="L87" s="28"/>
      <c r="M87" s="28"/>
      <c r="N87" s="28"/>
    </row>
    <row r="88" spans="2:14" x14ac:dyDescent="0.35">
      <c r="B88" s="29"/>
      <c r="C88" s="12"/>
      <c r="D88" s="13"/>
      <c r="E88" s="31"/>
      <c r="F88" s="31"/>
      <c r="G88" s="31"/>
      <c r="H88" s="31"/>
      <c r="I88" s="31"/>
      <c r="J88" s="29"/>
      <c r="K88" s="29"/>
      <c r="L88" s="29"/>
      <c r="M88" s="29"/>
      <c r="N88" s="29"/>
    </row>
    <row r="89" spans="2:14" x14ac:dyDescent="0.35">
      <c r="B89" s="1" t="s">
        <v>71</v>
      </c>
      <c r="E89" s="52">
        <f>E74-E79+E87</f>
        <v>3647.1000000000058</v>
      </c>
      <c r="F89" s="52">
        <f t="shared" ref="F89:N89" si="34">F74-F79+F87</f>
        <v>5488.4000000000015</v>
      </c>
      <c r="G89" s="52">
        <f t="shared" si="34"/>
        <v>2782.0999999999985</v>
      </c>
      <c r="H89" s="52">
        <f t="shared" si="34"/>
        <v>17190</v>
      </c>
      <c r="I89" s="52">
        <f t="shared" si="34"/>
        <v>9859.4000000000015</v>
      </c>
      <c r="J89" s="52"/>
      <c r="K89" s="52"/>
      <c r="L89" s="52"/>
      <c r="M89" s="52"/>
      <c r="N89" s="52"/>
    </row>
    <row r="90" spans="2:14" x14ac:dyDescent="0.35">
      <c r="B90" s="1" t="s">
        <v>58</v>
      </c>
      <c r="E90" s="24">
        <v>0</v>
      </c>
      <c r="F90" s="52">
        <f>E50</f>
        <v>3647.1000000000058</v>
      </c>
      <c r="G90" s="52">
        <f>F50</f>
        <v>9135.5000000000073</v>
      </c>
      <c r="H90" s="52">
        <f>G50</f>
        <v>11917.600000000006</v>
      </c>
      <c r="I90" s="52">
        <f>H50</f>
        <v>29107.600000000006</v>
      </c>
      <c r="J90" s="12"/>
      <c r="K90" s="12"/>
      <c r="L90" s="12"/>
      <c r="M90" s="12"/>
      <c r="N90" s="12"/>
    </row>
    <row r="91" spans="2:14" x14ac:dyDescent="0.35">
      <c r="B91" s="26" t="s">
        <v>59</v>
      </c>
      <c r="C91" s="50"/>
      <c r="D91" s="51"/>
      <c r="E91" s="28">
        <f>SUM(E89:E90)</f>
        <v>3647.1000000000058</v>
      </c>
      <c r="F91" s="28">
        <f t="shared" ref="F91:N91" si="35">SUM(F89:F90)</f>
        <v>9135.5000000000073</v>
      </c>
      <c r="G91" s="28">
        <f t="shared" si="35"/>
        <v>11917.600000000006</v>
      </c>
      <c r="H91" s="28">
        <f t="shared" si="35"/>
        <v>29107.600000000006</v>
      </c>
      <c r="I91" s="28">
        <f t="shared" si="35"/>
        <v>38967.000000000007</v>
      </c>
      <c r="J91" s="28"/>
      <c r="K91" s="28"/>
      <c r="L91" s="28"/>
      <c r="M91" s="28"/>
      <c r="N91" s="28"/>
    </row>
    <row r="92" spans="2:14" x14ac:dyDescent="0.35">
      <c r="B92" s="6"/>
      <c r="E92" s="31"/>
      <c r="F92" s="33"/>
      <c r="G92" s="33"/>
      <c r="H92" s="33"/>
      <c r="I92" s="33"/>
    </row>
    <row r="93" spans="2:14" x14ac:dyDescent="0.35">
      <c r="B93" s="46" t="s">
        <v>105</v>
      </c>
      <c r="C93" s="47"/>
      <c r="D93" s="48"/>
      <c r="E93" s="49">
        <f t="shared" ref="E93:N93" si="36">E91-E50</f>
        <v>0</v>
      </c>
      <c r="F93" s="49">
        <f t="shared" si="36"/>
        <v>0</v>
      </c>
      <c r="G93" s="49">
        <f t="shared" si="36"/>
        <v>0</v>
      </c>
      <c r="H93" s="49">
        <f t="shared" si="36"/>
        <v>0</v>
      </c>
      <c r="I93" s="49">
        <f t="shared" si="36"/>
        <v>0</v>
      </c>
      <c r="J93" s="49"/>
      <c r="K93" s="49"/>
      <c r="L93" s="49"/>
      <c r="M93" s="49"/>
      <c r="N93" s="49"/>
    </row>
    <row r="94" spans="2:14" x14ac:dyDescent="0.35">
      <c r="B94" s="6"/>
      <c r="E94" s="31"/>
      <c r="F94" s="31"/>
      <c r="G94" s="31"/>
      <c r="H94" s="31"/>
      <c r="I94" s="31"/>
      <c r="J94" s="31"/>
      <c r="K94" s="31"/>
      <c r="L94" s="31"/>
      <c r="M94" s="31"/>
      <c r="N94" s="31"/>
    </row>
    <row r="95" spans="2:14" ht="18.5" x14ac:dyDescent="0.35">
      <c r="B95" s="70" t="s">
        <v>25</v>
      </c>
      <c r="C95" s="70"/>
      <c r="D95" s="70"/>
      <c r="E95" s="70"/>
      <c r="F95" s="70"/>
      <c r="G95" s="70"/>
      <c r="H95" s="70"/>
      <c r="I95" s="70"/>
      <c r="J95" s="70"/>
      <c r="K95" s="70"/>
      <c r="L95" s="70"/>
      <c r="M95" s="70"/>
      <c r="N95" s="70"/>
    </row>
    <row r="96" spans="2:14" x14ac:dyDescent="0.35">
      <c r="B96" s="6" t="s">
        <v>26</v>
      </c>
      <c r="F96" s="33"/>
      <c r="G96" s="33"/>
      <c r="H96" s="33"/>
      <c r="I96" s="33"/>
    </row>
    <row r="97" spans="2:14" x14ac:dyDescent="0.35">
      <c r="B97" s="1" t="s">
        <v>6</v>
      </c>
      <c r="E97" s="33">
        <v>7207</v>
      </c>
      <c r="F97" s="33">
        <v>9627</v>
      </c>
      <c r="G97" s="33">
        <v>10799</v>
      </c>
      <c r="H97" s="33">
        <v>11419</v>
      </c>
      <c r="I97" s="33">
        <v>11919</v>
      </c>
      <c r="J97" s="1">
        <f>J32/365*J26</f>
        <v>12342.476712328769</v>
      </c>
      <c r="K97" s="1">
        <f t="shared" ref="K97:N98" si="37">K32/365*K26</f>
        <v>12897.888164383563</v>
      </c>
      <c r="L97" s="1">
        <f t="shared" si="37"/>
        <v>13413.803690958905</v>
      </c>
      <c r="M97" s="1">
        <f t="shared" si="37"/>
        <v>13883.286820142466</v>
      </c>
      <c r="N97" s="1">
        <f t="shared" si="37"/>
        <v>14299.78542474674</v>
      </c>
    </row>
    <row r="98" spans="2:14" x14ac:dyDescent="0.35">
      <c r="B98" s="1" t="s">
        <v>44</v>
      </c>
      <c r="E98" s="33">
        <v>7705</v>
      </c>
      <c r="F98" s="33">
        <v>9411</v>
      </c>
      <c r="G98" s="33">
        <v>10098</v>
      </c>
      <c r="H98" s="33">
        <v>10499</v>
      </c>
      <c r="I98" s="33">
        <v>11001</v>
      </c>
      <c r="J98" s="1">
        <f>J33/365*J27</f>
        <v>11519.644931506851</v>
      </c>
      <c r="K98" s="1">
        <f t="shared" si="37"/>
        <v>12038.028953424659</v>
      </c>
      <c r="L98" s="1">
        <f t="shared" si="37"/>
        <v>12519.550111561646</v>
      </c>
      <c r="M98" s="1">
        <f t="shared" si="37"/>
        <v>12957.734365466304</v>
      </c>
      <c r="N98" s="1">
        <f t="shared" si="37"/>
        <v>13346.466396430291</v>
      </c>
    </row>
    <row r="99" spans="2:14" x14ac:dyDescent="0.35">
      <c r="B99" s="1" t="s">
        <v>9</v>
      </c>
      <c r="E99" s="33">
        <v>4775</v>
      </c>
      <c r="F99" s="33">
        <v>5890</v>
      </c>
      <c r="G99" s="33">
        <v>6436</v>
      </c>
      <c r="H99" s="33">
        <v>7227</v>
      </c>
      <c r="I99" s="33">
        <v>7809</v>
      </c>
      <c r="J99" s="1">
        <f>(J33+J36+J37)/365*J28</f>
        <v>8060.2783561643846</v>
      </c>
      <c r="K99" s="1">
        <f>(K33+K36+K37)/365*K28</f>
        <v>8364.6347178082196</v>
      </c>
      <c r="L99" s="1">
        <f>(L33+L36+L37)/365*L28</f>
        <v>8653.1927092602746</v>
      </c>
      <c r="M99" s="1">
        <f>(M33+M36+M37)/365*M28</f>
        <v>8923.1777417556168</v>
      </c>
      <c r="N99" s="1">
        <f>(N33+N36+N37)/365*N28</f>
        <v>9171.968964419244</v>
      </c>
    </row>
    <row r="100" spans="2:14" x14ac:dyDescent="0.35">
      <c r="B100" s="50" t="s">
        <v>18</v>
      </c>
      <c r="C100" s="50"/>
      <c r="D100" s="51"/>
      <c r="E100" s="53">
        <f>E97+E98-E99</f>
        <v>10137</v>
      </c>
      <c r="F100" s="53">
        <f t="shared" ref="F100:N100" si="38">F97+F98-F99</f>
        <v>13148</v>
      </c>
      <c r="G100" s="53">
        <f t="shared" si="38"/>
        <v>14461</v>
      </c>
      <c r="H100" s="53">
        <f t="shared" si="38"/>
        <v>14691</v>
      </c>
      <c r="I100" s="53">
        <f t="shared" si="38"/>
        <v>15111</v>
      </c>
      <c r="J100" s="53">
        <f t="shared" si="38"/>
        <v>15801.843287671236</v>
      </c>
      <c r="K100" s="53">
        <f t="shared" si="38"/>
        <v>16571.282400000004</v>
      </c>
      <c r="L100" s="53">
        <f t="shared" si="38"/>
        <v>17280.161093260274</v>
      </c>
      <c r="M100" s="53">
        <f t="shared" si="38"/>
        <v>17917.843443853155</v>
      </c>
      <c r="N100" s="53">
        <f t="shared" si="38"/>
        <v>18474.282856757785</v>
      </c>
    </row>
    <row r="101" spans="2:14" x14ac:dyDescent="0.35">
      <c r="B101" s="1" t="s">
        <v>17</v>
      </c>
      <c r="E101" s="54">
        <f>E100-D100</f>
        <v>10137</v>
      </c>
      <c r="F101" s="54">
        <f t="shared" ref="F101:N101" si="39">F100-E100</f>
        <v>3011</v>
      </c>
      <c r="G101" s="54">
        <f t="shared" si="39"/>
        <v>1313</v>
      </c>
      <c r="H101" s="54">
        <f t="shared" si="39"/>
        <v>230</v>
      </c>
      <c r="I101" s="54">
        <f t="shared" si="39"/>
        <v>420</v>
      </c>
      <c r="J101" s="54">
        <f t="shared" si="39"/>
        <v>690.84328767123588</v>
      </c>
      <c r="K101" s="54">
        <f t="shared" si="39"/>
        <v>769.43911232876781</v>
      </c>
      <c r="L101" s="54">
        <f t="shared" si="39"/>
        <v>708.87869326027067</v>
      </c>
      <c r="M101" s="54">
        <f t="shared" si="39"/>
        <v>637.68235059288054</v>
      </c>
      <c r="N101" s="54">
        <f t="shared" si="39"/>
        <v>556.43941290463044</v>
      </c>
    </row>
    <row r="102" spans="2:14" x14ac:dyDescent="0.35">
      <c r="B102" s="1" t="s">
        <v>106</v>
      </c>
      <c r="C102" s="12"/>
      <c r="D102" s="13"/>
      <c r="E102" s="14">
        <f>E101/E32</f>
        <v>0.11137602179836512</v>
      </c>
      <c r="F102" s="14">
        <f t="shared" ref="F102:N102" si="40">F101/F32</f>
        <v>2.5954882810816402E-2</v>
      </c>
      <c r="G102" s="14">
        <f t="shared" si="40"/>
        <v>1.0176953424742476E-2</v>
      </c>
      <c r="H102" s="14">
        <f t="shared" si="40"/>
        <v>1.6909775320550523E-3</v>
      </c>
      <c r="I102" s="14">
        <f t="shared" si="40"/>
        <v>2.9367343514012417E-3</v>
      </c>
      <c r="J102" s="14">
        <f t="shared" si="40"/>
        <v>4.6005061549639192E-3</v>
      </c>
      <c r="K102" s="14">
        <f t="shared" si="40"/>
        <v>4.9032500569336137E-3</v>
      </c>
      <c r="L102" s="14">
        <f t="shared" si="40"/>
        <v>4.3435854235026891E-3</v>
      </c>
      <c r="M102" s="14">
        <f t="shared" si="40"/>
        <v>3.7752045803659011E-3</v>
      </c>
      <c r="N102" s="14">
        <f t="shared" si="40"/>
        <v>3.1982819956855404E-3</v>
      </c>
    </row>
    <row r="103" spans="2:14" x14ac:dyDescent="0.35">
      <c r="E103" s="33"/>
      <c r="F103" s="33"/>
      <c r="G103" s="33"/>
      <c r="H103" s="33"/>
      <c r="I103" s="33"/>
    </row>
    <row r="104" spans="2:14" x14ac:dyDescent="0.35">
      <c r="B104" s="1" t="s">
        <v>53</v>
      </c>
      <c r="D104" s="19"/>
      <c r="E104" s="20">
        <f t="shared" ref="E104:N105" si="41">E97/(E32/365)</f>
        <v>28.90211611145293</v>
      </c>
      <c r="F104" s="20">
        <f t="shared" si="41"/>
        <v>30.289503400598232</v>
      </c>
      <c r="G104" s="20">
        <f t="shared" si="41"/>
        <v>30.551283939325824</v>
      </c>
      <c r="H104" s="20">
        <f t="shared" si="41"/>
        <v>30.642975826373366</v>
      </c>
      <c r="I104" s="20">
        <f t="shared" si="41"/>
        <v>30.419218828662526</v>
      </c>
      <c r="J104" s="20">
        <f t="shared" si="41"/>
        <v>30</v>
      </c>
      <c r="K104" s="20">
        <f t="shared" si="41"/>
        <v>30</v>
      </c>
      <c r="L104" s="20">
        <f t="shared" si="41"/>
        <v>30</v>
      </c>
      <c r="M104" s="20">
        <f t="shared" si="41"/>
        <v>30</v>
      </c>
      <c r="N104" s="20">
        <f t="shared" si="41"/>
        <v>30</v>
      </c>
    </row>
    <row r="105" spans="2:14" x14ac:dyDescent="0.35">
      <c r="B105" s="1" t="s">
        <v>54</v>
      </c>
      <c r="D105" s="19"/>
      <c r="E105" s="20">
        <f t="shared" si="41"/>
        <v>72.061009045020114</v>
      </c>
      <c r="F105" s="20">
        <f t="shared" si="41"/>
        <v>71.538966177940679</v>
      </c>
      <c r="G105" s="20">
        <f t="shared" si="41"/>
        <v>70.84613166746756</v>
      </c>
      <c r="H105" s="20">
        <f t="shared" si="41"/>
        <v>69.872094083325734</v>
      </c>
      <c r="I105" s="20">
        <f t="shared" si="41"/>
        <v>70.186418458311479</v>
      </c>
      <c r="J105" s="20">
        <f t="shared" si="41"/>
        <v>70</v>
      </c>
      <c r="K105" s="20">
        <f t="shared" si="41"/>
        <v>70</v>
      </c>
      <c r="L105" s="20">
        <f t="shared" si="41"/>
        <v>70</v>
      </c>
      <c r="M105" s="20">
        <f t="shared" si="41"/>
        <v>70</v>
      </c>
      <c r="N105" s="20">
        <f t="shared" si="41"/>
        <v>70</v>
      </c>
    </row>
    <row r="106" spans="2:14" x14ac:dyDescent="0.35">
      <c r="B106" s="1" t="s">
        <v>55</v>
      </c>
      <c r="D106" s="19"/>
      <c r="E106" s="20">
        <f t="shared" ref="E106:N106" si="42">E99/((E33+E36+E37)/365)</f>
        <v>22.560612532846619</v>
      </c>
      <c r="F106" s="20">
        <f t="shared" si="42"/>
        <v>26.26027581320923</v>
      </c>
      <c r="G106" s="20">
        <f t="shared" si="42"/>
        <v>26.839952470179608</v>
      </c>
      <c r="H106" s="20">
        <f t="shared" si="42"/>
        <v>28.918775214874586</v>
      </c>
      <c r="I106" s="20">
        <f t="shared" si="42"/>
        <v>30.074545761495767</v>
      </c>
      <c r="J106" s="20">
        <f t="shared" si="42"/>
        <v>30</v>
      </c>
      <c r="K106" s="20">
        <f t="shared" si="42"/>
        <v>30</v>
      </c>
      <c r="L106" s="20">
        <f t="shared" si="42"/>
        <v>29.999999999999996</v>
      </c>
      <c r="M106" s="20">
        <f t="shared" si="42"/>
        <v>29.999999999999996</v>
      </c>
      <c r="N106" s="20">
        <f t="shared" si="42"/>
        <v>30</v>
      </c>
    </row>
    <row r="107" spans="2:14" x14ac:dyDescent="0.35">
      <c r="E107" s="33"/>
      <c r="F107" s="33"/>
      <c r="G107" s="33"/>
      <c r="H107" s="33"/>
      <c r="I107" s="33"/>
    </row>
    <row r="108" spans="2:14" x14ac:dyDescent="0.35">
      <c r="B108" s="6" t="s">
        <v>62</v>
      </c>
      <c r="E108" s="33"/>
      <c r="F108" s="33"/>
      <c r="G108" s="33"/>
      <c r="H108" s="33"/>
      <c r="I108" s="33"/>
    </row>
    <row r="109" spans="2:14" x14ac:dyDescent="0.35">
      <c r="B109" s="1" t="s">
        <v>88</v>
      </c>
      <c r="E109" s="54">
        <f>E18</f>
        <v>50000</v>
      </c>
      <c r="F109" s="54">
        <f>E112</f>
        <v>58500</v>
      </c>
      <c r="G109" s="54">
        <f>F112</f>
        <v>65500</v>
      </c>
      <c r="H109" s="54">
        <f>G112</f>
        <v>71000</v>
      </c>
      <c r="I109" s="54">
        <f>H112</f>
        <v>75000</v>
      </c>
      <c r="J109" s="1">
        <f>I112</f>
        <v>77500</v>
      </c>
      <c r="K109" s="1">
        <f t="shared" ref="K109:N109" si="43">J112</f>
        <v>79850</v>
      </c>
      <c r="L109" s="1">
        <f t="shared" si="43"/>
        <v>80550</v>
      </c>
      <c r="M109" s="1">
        <f t="shared" si="43"/>
        <v>79600</v>
      </c>
      <c r="N109" s="1">
        <f t="shared" si="43"/>
        <v>77000</v>
      </c>
    </row>
    <row r="110" spans="2:14" x14ac:dyDescent="0.35">
      <c r="B110" s="1" t="s">
        <v>63</v>
      </c>
      <c r="E110" s="1">
        <f t="shared" ref="E110:N110" si="44">+E29</f>
        <v>15000</v>
      </c>
      <c r="F110" s="1">
        <f t="shared" si="44"/>
        <v>15000</v>
      </c>
      <c r="G110" s="1">
        <f t="shared" si="44"/>
        <v>15000</v>
      </c>
      <c r="H110" s="1">
        <f t="shared" si="44"/>
        <v>15000</v>
      </c>
      <c r="I110" s="1">
        <f t="shared" si="44"/>
        <v>15000</v>
      </c>
      <c r="J110" s="1">
        <f t="shared" si="44"/>
        <v>16500</v>
      </c>
      <c r="K110" s="1">
        <f t="shared" si="44"/>
        <v>16500</v>
      </c>
      <c r="L110" s="1">
        <f t="shared" si="44"/>
        <v>16500</v>
      </c>
      <c r="M110" s="1">
        <f t="shared" si="44"/>
        <v>16500</v>
      </c>
      <c r="N110" s="1">
        <f t="shared" si="44"/>
        <v>16500</v>
      </c>
    </row>
    <row r="111" spans="2:14" x14ac:dyDescent="0.35">
      <c r="B111" s="1" t="s">
        <v>64</v>
      </c>
      <c r="D111" s="4"/>
      <c r="E111" s="33">
        <f>E120/10</f>
        <v>6500</v>
      </c>
      <c r="F111" s="33">
        <f>F120/10</f>
        <v>8000</v>
      </c>
      <c r="G111" s="33">
        <f>G120/10</f>
        <v>9500</v>
      </c>
      <c r="H111" s="33">
        <f>H120/10</f>
        <v>11000</v>
      </c>
      <c r="I111" s="33">
        <f>I120/10</f>
        <v>12500</v>
      </c>
      <c r="J111" s="55">
        <f>J135</f>
        <v>14150</v>
      </c>
      <c r="K111" s="55">
        <f>K135</f>
        <v>15800</v>
      </c>
      <c r="L111" s="55">
        <f>L135</f>
        <v>17450</v>
      </c>
      <c r="M111" s="55">
        <f>M135</f>
        <v>19100</v>
      </c>
      <c r="N111" s="55">
        <f>N135</f>
        <v>20750</v>
      </c>
    </row>
    <row r="112" spans="2:14" x14ac:dyDescent="0.35">
      <c r="B112" s="50" t="s">
        <v>89</v>
      </c>
      <c r="C112" s="50"/>
      <c r="D112" s="51"/>
      <c r="E112" s="53">
        <f>E109+E110-E111</f>
        <v>58500</v>
      </c>
      <c r="F112" s="53">
        <f t="shared" ref="F112:N112" si="45">F109+F110-F111</f>
        <v>65500</v>
      </c>
      <c r="G112" s="53">
        <f t="shared" si="45"/>
        <v>71000</v>
      </c>
      <c r="H112" s="53">
        <f t="shared" si="45"/>
        <v>75000</v>
      </c>
      <c r="I112" s="53">
        <f t="shared" si="45"/>
        <v>77500</v>
      </c>
      <c r="J112" s="53">
        <f t="shared" si="45"/>
        <v>79850</v>
      </c>
      <c r="K112" s="53">
        <f t="shared" si="45"/>
        <v>80550</v>
      </c>
      <c r="L112" s="53">
        <f t="shared" si="45"/>
        <v>79600</v>
      </c>
      <c r="M112" s="53">
        <f t="shared" si="45"/>
        <v>77000</v>
      </c>
      <c r="N112" s="53">
        <f t="shared" si="45"/>
        <v>72750</v>
      </c>
    </row>
    <row r="113" spans="2:14" x14ac:dyDescent="0.35">
      <c r="B113" s="12"/>
      <c r="C113" s="12"/>
      <c r="D113" s="13"/>
      <c r="E113" s="52"/>
      <c r="F113" s="52"/>
      <c r="G113" s="52"/>
      <c r="H113" s="52"/>
      <c r="I113" s="52"/>
      <c r="J113" s="52"/>
      <c r="K113" s="52"/>
      <c r="L113" s="52"/>
      <c r="M113" s="52"/>
      <c r="N113" s="52"/>
    </row>
    <row r="114" spans="2:14" x14ac:dyDescent="0.35">
      <c r="B114" s="12" t="s">
        <v>108</v>
      </c>
      <c r="C114" s="12"/>
      <c r="D114" s="13"/>
      <c r="E114" s="52">
        <f>E109+E126</f>
        <v>65000</v>
      </c>
      <c r="F114" s="52">
        <f>E114+F126</f>
        <v>80000</v>
      </c>
      <c r="G114" s="52">
        <f t="shared" ref="G114:N114" si="46">F114+G126</f>
        <v>95000</v>
      </c>
      <c r="H114" s="52">
        <f t="shared" si="46"/>
        <v>110000</v>
      </c>
      <c r="I114" s="52">
        <f t="shared" si="46"/>
        <v>125000</v>
      </c>
      <c r="J114" s="52">
        <f t="shared" si="46"/>
        <v>141500</v>
      </c>
      <c r="K114" s="52">
        <f t="shared" si="46"/>
        <v>158000</v>
      </c>
      <c r="L114" s="52">
        <f t="shared" si="46"/>
        <v>174500</v>
      </c>
      <c r="M114" s="52">
        <f t="shared" si="46"/>
        <v>191000</v>
      </c>
      <c r="N114" s="52">
        <f t="shared" si="46"/>
        <v>207500</v>
      </c>
    </row>
    <row r="115" spans="2:14" x14ac:dyDescent="0.35">
      <c r="B115" s="1" t="s">
        <v>107</v>
      </c>
      <c r="D115" s="4"/>
      <c r="E115" s="54">
        <f>E111</f>
        <v>6500</v>
      </c>
      <c r="F115" s="54">
        <f t="shared" ref="F115:N115" si="47">E115+F111</f>
        <v>14500</v>
      </c>
      <c r="G115" s="54">
        <f t="shared" si="47"/>
        <v>24000</v>
      </c>
      <c r="H115" s="54">
        <f t="shared" si="47"/>
        <v>35000</v>
      </c>
      <c r="I115" s="54">
        <f t="shared" si="47"/>
        <v>47500</v>
      </c>
      <c r="J115" s="54">
        <f t="shared" si="47"/>
        <v>61650</v>
      </c>
      <c r="K115" s="54">
        <f t="shared" si="47"/>
        <v>77450</v>
      </c>
      <c r="L115" s="54">
        <f t="shared" si="47"/>
        <v>94900</v>
      </c>
      <c r="M115" s="54">
        <f t="shared" si="47"/>
        <v>114000</v>
      </c>
      <c r="N115" s="54">
        <f t="shared" si="47"/>
        <v>134750</v>
      </c>
    </row>
    <row r="116" spans="2:14" x14ac:dyDescent="0.35">
      <c r="B116" s="50" t="s">
        <v>89</v>
      </c>
      <c r="C116" s="50"/>
      <c r="D116" s="51"/>
      <c r="E116" s="53">
        <f>E114-E115</f>
        <v>58500</v>
      </c>
      <c r="F116" s="53">
        <f t="shared" ref="F116:N116" si="48">F114-F115</f>
        <v>65500</v>
      </c>
      <c r="G116" s="53">
        <f t="shared" si="48"/>
        <v>71000</v>
      </c>
      <c r="H116" s="53">
        <f t="shared" si="48"/>
        <v>75000</v>
      </c>
      <c r="I116" s="53">
        <f t="shared" si="48"/>
        <v>77500</v>
      </c>
      <c r="J116" s="53">
        <f t="shared" si="48"/>
        <v>79850</v>
      </c>
      <c r="K116" s="53">
        <f t="shared" si="48"/>
        <v>80550</v>
      </c>
      <c r="L116" s="53">
        <f t="shared" si="48"/>
        <v>79600</v>
      </c>
      <c r="M116" s="53">
        <f t="shared" si="48"/>
        <v>77000</v>
      </c>
      <c r="N116" s="53">
        <f t="shared" si="48"/>
        <v>72750</v>
      </c>
    </row>
    <row r="117" spans="2:14" x14ac:dyDescent="0.35">
      <c r="B117" s="52"/>
      <c r="C117" s="12"/>
      <c r="D117" s="13"/>
      <c r="E117" s="14"/>
      <c r="F117" s="52"/>
      <c r="G117" s="52"/>
      <c r="H117" s="52"/>
      <c r="I117" s="52"/>
      <c r="J117" s="52"/>
      <c r="K117" s="52"/>
      <c r="L117" s="52"/>
      <c r="M117" s="52"/>
      <c r="N117" s="52"/>
    </row>
    <row r="118" spans="2:14" x14ac:dyDescent="0.35">
      <c r="B118" s="6" t="s">
        <v>61</v>
      </c>
      <c r="C118" s="12"/>
      <c r="D118" s="13"/>
      <c r="E118" s="52"/>
      <c r="F118" s="52"/>
      <c r="G118" s="52"/>
      <c r="H118" s="52"/>
      <c r="I118" s="52"/>
      <c r="J118" s="52"/>
      <c r="K118" s="52"/>
      <c r="L118" s="52"/>
      <c r="M118" s="52"/>
      <c r="N118" s="52"/>
    </row>
    <row r="119" spans="2:14" x14ac:dyDescent="0.35">
      <c r="B119" s="79" t="str">
        <f>"Depreciation of Existing PP&amp;E as of Year "&amp;I4</f>
        <v>Depreciation of Existing PP&amp;E as of Year 2020</v>
      </c>
      <c r="C119" s="12"/>
      <c r="D119" s="13"/>
      <c r="E119" s="52"/>
      <c r="F119" s="52"/>
      <c r="G119" s="52"/>
      <c r="H119" s="52"/>
      <c r="I119" s="52"/>
      <c r="J119" s="52"/>
      <c r="K119" s="52"/>
      <c r="L119" s="52"/>
      <c r="M119" s="52"/>
      <c r="N119" s="52"/>
    </row>
    <row r="120" spans="2:14" x14ac:dyDescent="0.35">
      <c r="B120" s="1" t="s">
        <v>87</v>
      </c>
      <c r="C120" s="12"/>
      <c r="D120" s="13"/>
      <c r="E120" s="52">
        <f>E109+E110</f>
        <v>65000</v>
      </c>
      <c r="F120" s="52">
        <f>E120+F110</f>
        <v>80000</v>
      </c>
      <c r="G120" s="52">
        <f>F120+G110</f>
        <v>95000</v>
      </c>
      <c r="H120" s="52">
        <f>G120+H110</f>
        <v>110000</v>
      </c>
      <c r="I120" s="52">
        <f>H120+I110</f>
        <v>125000</v>
      </c>
      <c r="J120" s="52">
        <f>I120</f>
        <v>125000</v>
      </c>
      <c r="K120" s="52">
        <f>J120</f>
        <v>125000</v>
      </c>
      <c r="L120" s="52">
        <f>K120</f>
        <v>125000</v>
      </c>
      <c r="M120" s="52">
        <f>L120</f>
        <v>125000</v>
      </c>
      <c r="N120" s="52">
        <f>M120</f>
        <v>125000</v>
      </c>
    </row>
    <row r="121" spans="2:14" x14ac:dyDescent="0.35">
      <c r="B121" s="12" t="s">
        <v>90</v>
      </c>
      <c r="C121" s="12"/>
      <c r="D121" s="13"/>
      <c r="E121" s="78">
        <f>E111/E120</f>
        <v>0.1</v>
      </c>
      <c r="F121" s="78">
        <f>F111/F120</f>
        <v>0.1</v>
      </c>
      <c r="G121" s="78">
        <f>G111/G120</f>
        <v>0.1</v>
      </c>
      <c r="H121" s="78">
        <f>H111/H120</f>
        <v>0.1</v>
      </c>
      <c r="I121" s="78">
        <f>I111/I120</f>
        <v>0.1</v>
      </c>
      <c r="J121" s="78">
        <f>J123/J120</f>
        <v>0.1</v>
      </c>
      <c r="K121" s="78">
        <f>K123/K120</f>
        <v>0.1</v>
      </c>
      <c r="L121" s="78">
        <f>L123/L120</f>
        <v>0.1</v>
      </c>
      <c r="M121" s="78">
        <f>M123/M120</f>
        <v>0.1</v>
      </c>
      <c r="N121" s="78">
        <f>N123/N120</f>
        <v>0.1</v>
      </c>
    </row>
    <row r="122" spans="2:14" x14ac:dyDescent="0.35">
      <c r="B122" s="35" t="s">
        <v>91</v>
      </c>
      <c r="C122" s="35"/>
      <c r="D122" s="36"/>
      <c r="E122" s="83">
        <f>1/E121</f>
        <v>10</v>
      </c>
      <c r="F122" s="83">
        <f>1/F121</f>
        <v>10</v>
      </c>
      <c r="G122" s="83">
        <f>1/G121</f>
        <v>10</v>
      </c>
      <c r="H122" s="83">
        <f>1/H121</f>
        <v>10</v>
      </c>
      <c r="I122" s="83">
        <f>1/I121</f>
        <v>10</v>
      </c>
      <c r="J122" s="84">
        <v>10</v>
      </c>
      <c r="K122" s="84">
        <v>10</v>
      </c>
      <c r="L122" s="84">
        <v>10</v>
      </c>
      <c r="M122" s="84">
        <v>10</v>
      </c>
      <c r="N122" s="84">
        <v>10</v>
      </c>
    </row>
    <row r="123" spans="2:14" x14ac:dyDescent="0.35">
      <c r="B123" s="12" t="s">
        <v>92</v>
      </c>
      <c r="C123" s="12"/>
      <c r="D123" s="13"/>
      <c r="E123" s="54">
        <f t="shared" ref="E123:N123" si="49">E120/E122</f>
        <v>6500</v>
      </c>
      <c r="F123" s="54">
        <f t="shared" si="49"/>
        <v>8000</v>
      </c>
      <c r="G123" s="54">
        <f t="shared" si="49"/>
        <v>9500</v>
      </c>
      <c r="H123" s="54">
        <f t="shared" si="49"/>
        <v>11000</v>
      </c>
      <c r="I123" s="54">
        <f t="shared" si="49"/>
        <v>12500</v>
      </c>
      <c r="J123" s="54">
        <f t="shared" si="49"/>
        <v>12500</v>
      </c>
      <c r="K123" s="54">
        <f t="shared" si="49"/>
        <v>12500</v>
      </c>
      <c r="L123" s="54">
        <f t="shared" si="49"/>
        <v>12500</v>
      </c>
      <c r="M123" s="54">
        <f t="shared" si="49"/>
        <v>12500</v>
      </c>
      <c r="N123" s="54">
        <f t="shared" si="49"/>
        <v>12500</v>
      </c>
    </row>
    <row r="124" spans="2:14" x14ac:dyDescent="0.35">
      <c r="B124" s="12"/>
      <c r="C124" s="12"/>
      <c r="D124" s="13"/>
      <c r="E124" s="52"/>
      <c r="F124" s="52"/>
      <c r="G124" s="52"/>
      <c r="H124" s="52"/>
      <c r="I124" s="52"/>
      <c r="J124" s="52"/>
      <c r="K124" s="52"/>
      <c r="L124" s="52"/>
      <c r="M124" s="52"/>
      <c r="N124" s="52"/>
    </row>
    <row r="125" spans="2:14" x14ac:dyDescent="0.35">
      <c r="B125" s="79" t="s">
        <v>93</v>
      </c>
      <c r="C125" s="12"/>
      <c r="D125" s="13"/>
      <c r="E125" s="52"/>
      <c r="F125" s="52"/>
      <c r="G125" s="52"/>
      <c r="H125" s="52"/>
      <c r="I125" s="52"/>
      <c r="J125" s="52"/>
      <c r="K125" s="52"/>
      <c r="L125" s="52"/>
      <c r="M125" s="52"/>
      <c r="N125" s="52"/>
    </row>
    <row r="126" spans="2:14" x14ac:dyDescent="0.35">
      <c r="B126" s="12" t="s">
        <v>52</v>
      </c>
      <c r="C126" s="12"/>
      <c r="D126" s="13"/>
      <c r="E126" s="52">
        <f>E29</f>
        <v>15000</v>
      </c>
      <c r="F126" s="52">
        <f t="shared" ref="F126:N126" si="50">F29</f>
        <v>15000</v>
      </c>
      <c r="G126" s="52">
        <f t="shared" si="50"/>
        <v>15000</v>
      </c>
      <c r="H126" s="52">
        <f t="shared" si="50"/>
        <v>15000</v>
      </c>
      <c r="I126" s="52">
        <f t="shared" si="50"/>
        <v>15000</v>
      </c>
      <c r="J126" s="52">
        <f t="shared" si="50"/>
        <v>16500</v>
      </c>
      <c r="K126" s="52">
        <f t="shared" si="50"/>
        <v>16500</v>
      </c>
      <c r="L126" s="52">
        <f t="shared" si="50"/>
        <v>16500</v>
      </c>
      <c r="M126" s="52">
        <f t="shared" si="50"/>
        <v>16500</v>
      </c>
      <c r="N126" s="52">
        <f t="shared" si="50"/>
        <v>16500</v>
      </c>
    </row>
    <row r="127" spans="2:14" x14ac:dyDescent="0.35">
      <c r="B127" s="12" t="s">
        <v>91</v>
      </c>
      <c r="C127" s="12"/>
      <c r="D127" s="13"/>
      <c r="E127" s="52"/>
      <c r="F127" s="52"/>
      <c r="G127" s="52"/>
      <c r="H127" s="52"/>
      <c r="I127" s="52"/>
      <c r="J127" s="80">
        <v>10</v>
      </c>
      <c r="K127" s="80">
        <v>10</v>
      </c>
      <c r="L127" s="80">
        <v>10</v>
      </c>
      <c r="M127" s="80">
        <v>10</v>
      </c>
      <c r="N127" s="80">
        <v>10</v>
      </c>
    </row>
    <row r="128" spans="2:14" ht="18.5" x14ac:dyDescent="0.65">
      <c r="B128" s="12"/>
      <c r="C128" s="81" t="s">
        <v>94</v>
      </c>
      <c r="D128" s="81" t="s">
        <v>95</v>
      </c>
      <c r="E128" s="52"/>
      <c r="F128" s="52"/>
      <c r="G128" s="52"/>
      <c r="H128" s="52"/>
      <c r="I128" s="52"/>
      <c r="J128" s="52"/>
      <c r="K128" s="52"/>
      <c r="L128" s="52"/>
      <c r="M128" s="52"/>
      <c r="N128" s="52"/>
    </row>
    <row r="129" spans="2:14" x14ac:dyDescent="0.35">
      <c r="B129" s="12" t="str">
        <f>"Depreciation "&amp;J4</f>
        <v>Depreciation 2021</v>
      </c>
      <c r="C129" s="12">
        <f>J126</f>
        <v>16500</v>
      </c>
      <c r="D129" s="82">
        <f>J127</f>
        <v>10</v>
      </c>
      <c r="E129" s="52"/>
      <c r="F129" s="52"/>
      <c r="G129" s="52"/>
      <c r="H129" s="52"/>
      <c r="I129" s="52"/>
      <c r="J129" s="52">
        <f>$C129/$D129</f>
        <v>1650</v>
      </c>
      <c r="K129" s="52">
        <f>$C129/$D129</f>
        <v>1650</v>
      </c>
      <c r="L129" s="52">
        <f>$C129/$D129</f>
        <v>1650</v>
      </c>
      <c r="M129" s="52">
        <f>$C129/$D129</f>
        <v>1650</v>
      </c>
      <c r="N129" s="52">
        <f>$C129/$D129</f>
        <v>1650</v>
      </c>
    </row>
    <row r="130" spans="2:14" x14ac:dyDescent="0.35">
      <c r="B130" s="12" t="str">
        <f>"Depreciation "&amp;K4</f>
        <v>Depreciation 2022</v>
      </c>
      <c r="C130" s="12">
        <f>K126</f>
        <v>16500</v>
      </c>
      <c r="D130" s="82">
        <f>K127</f>
        <v>10</v>
      </c>
      <c r="E130" s="52"/>
      <c r="F130" s="52"/>
      <c r="G130" s="52"/>
      <c r="H130" s="52"/>
      <c r="I130" s="52"/>
      <c r="J130" s="52"/>
      <c r="K130" s="52">
        <f>$C130/$D130</f>
        <v>1650</v>
      </c>
      <c r="L130" s="52">
        <f>$C130/$D130</f>
        <v>1650</v>
      </c>
      <c r="M130" s="52">
        <f>$C130/$D130</f>
        <v>1650</v>
      </c>
      <c r="N130" s="52">
        <f>$C130/$D130</f>
        <v>1650</v>
      </c>
    </row>
    <row r="131" spans="2:14" x14ac:dyDescent="0.35">
      <c r="B131" s="12" t="str">
        <f>"Depreciation "&amp;L4</f>
        <v>Depreciation 2023</v>
      </c>
      <c r="C131" s="12">
        <f>L126</f>
        <v>16500</v>
      </c>
      <c r="D131" s="82">
        <f>L127</f>
        <v>10</v>
      </c>
      <c r="E131" s="52"/>
      <c r="F131" s="52"/>
      <c r="G131" s="52"/>
      <c r="H131" s="52"/>
      <c r="I131" s="52"/>
      <c r="J131" s="52"/>
      <c r="K131" s="52"/>
      <c r="L131" s="52">
        <f>$C131/$D131</f>
        <v>1650</v>
      </c>
      <c r="M131" s="52">
        <f>$C131/$D131</f>
        <v>1650</v>
      </c>
      <c r="N131" s="52">
        <f>$C131/$D131</f>
        <v>1650</v>
      </c>
    </row>
    <row r="132" spans="2:14" x14ac:dyDescent="0.35">
      <c r="B132" s="12" t="str">
        <f>"Depreciation "&amp;M4</f>
        <v>Depreciation 2024</v>
      </c>
      <c r="C132" s="12">
        <f>M126</f>
        <v>16500</v>
      </c>
      <c r="D132" s="82">
        <f>M127</f>
        <v>10</v>
      </c>
      <c r="E132" s="52"/>
      <c r="F132" s="52"/>
      <c r="G132" s="52"/>
      <c r="H132" s="52"/>
      <c r="I132" s="52"/>
      <c r="J132" s="52"/>
      <c r="K132" s="52"/>
      <c r="L132" s="52"/>
      <c r="M132" s="52">
        <f>$C132/$D132</f>
        <v>1650</v>
      </c>
      <c r="N132" s="52">
        <f>$C132/$D132</f>
        <v>1650</v>
      </c>
    </row>
    <row r="133" spans="2:14" x14ac:dyDescent="0.35">
      <c r="B133" s="35" t="str">
        <f>"Depreciation "&amp;N4</f>
        <v>Depreciation 2025</v>
      </c>
      <c r="C133" s="35">
        <f>N126</f>
        <v>16500</v>
      </c>
      <c r="D133" s="85">
        <f>N127</f>
        <v>10</v>
      </c>
      <c r="E133" s="37"/>
      <c r="F133" s="37"/>
      <c r="G133" s="37"/>
      <c r="H133" s="37"/>
      <c r="I133" s="37"/>
      <c r="J133" s="37"/>
      <c r="K133" s="37"/>
      <c r="L133" s="37"/>
      <c r="M133" s="37"/>
      <c r="N133" s="37">
        <f>$C133/$D133</f>
        <v>1650</v>
      </c>
    </row>
    <row r="134" spans="2:14" x14ac:dyDescent="0.35">
      <c r="B134" s="72" t="s">
        <v>96</v>
      </c>
      <c r="C134" s="72"/>
      <c r="D134" s="73"/>
      <c r="E134" s="74"/>
      <c r="F134" s="74"/>
      <c r="G134" s="74"/>
      <c r="H134" s="74"/>
      <c r="I134" s="74"/>
      <c r="J134" s="74">
        <f>SUM(J129:J133)</f>
        <v>1650</v>
      </c>
      <c r="K134" s="74">
        <f>SUM(K129:K133)</f>
        <v>3300</v>
      </c>
      <c r="L134" s="74">
        <f>SUM(L129:L133)</f>
        <v>4950</v>
      </c>
      <c r="M134" s="74">
        <f>SUM(M129:M133)</f>
        <v>6600</v>
      </c>
      <c r="N134" s="74">
        <f>SUM(N129:N133)</f>
        <v>8250</v>
      </c>
    </row>
    <row r="135" spans="2:14" x14ac:dyDescent="0.35">
      <c r="B135" s="12" t="s">
        <v>101</v>
      </c>
      <c r="C135" s="12"/>
      <c r="D135" s="13"/>
      <c r="E135" s="52">
        <f t="shared" ref="E135:N135" si="51">E123+E134</f>
        <v>6500</v>
      </c>
      <c r="F135" s="52">
        <f t="shared" si="51"/>
        <v>8000</v>
      </c>
      <c r="G135" s="52">
        <f t="shared" si="51"/>
        <v>9500</v>
      </c>
      <c r="H135" s="52">
        <f t="shared" si="51"/>
        <v>11000</v>
      </c>
      <c r="I135" s="52">
        <f t="shared" si="51"/>
        <v>12500</v>
      </c>
      <c r="J135" s="52">
        <f t="shared" si="51"/>
        <v>14150</v>
      </c>
      <c r="K135" s="52">
        <f t="shared" si="51"/>
        <v>15800</v>
      </c>
      <c r="L135" s="52">
        <f t="shared" si="51"/>
        <v>17450</v>
      </c>
      <c r="M135" s="52">
        <f t="shared" si="51"/>
        <v>19100</v>
      </c>
      <c r="N135" s="52">
        <f t="shared" si="51"/>
        <v>20750</v>
      </c>
    </row>
    <row r="136" spans="2:14" x14ac:dyDescent="0.35">
      <c r="B136" s="12"/>
      <c r="C136" s="12"/>
      <c r="D136" s="13"/>
      <c r="E136" s="52"/>
      <c r="F136" s="52"/>
      <c r="G136" s="52"/>
      <c r="H136" s="52"/>
      <c r="I136" s="52"/>
      <c r="J136" s="52"/>
      <c r="K136" s="52"/>
      <c r="L136" s="52"/>
      <c r="M136" s="52"/>
      <c r="N136" s="52"/>
    </row>
    <row r="137" spans="2:14" x14ac:dyDescent="0.35">
      <c r="B137" s="6" t="s">
        <v>27</v>
      </c>
      <c r="E137" s="33"/>
      <c r="F137" s="33"/>
      <c r="G137" s="33"/>
      <c r="H137" s="33"/>
      <c r="I137" s="33"/>
    </row>
    <row r="138" spans="2:14" x14ac:dyDescent="0.35">
      <c r="B138" s="1" t="s">
        <v>65</v>
      </c>
      <c r="E138" s="54">
        <v>0</v>
      </c>
      <c r="F138" s="54">
        <f>E141</f>
        <v>50000</v>
      </c>
      <c r="G138" s="54">
        <f>F141</f>
        <v>50000</v>
      </c>
      <c r="H138" s="54">
        <f>G141</f>
        <v>40000</v>
      </c>
      <c r="I138" s="54">
        <f>H141</f>
        <v>40000</v>
      </c>
      <c r="J138" s="1">
        <f>I141</f>
        <v>30000</v>
      </c>
      <c r="K138" s="1">
        <f t="shared" ref="K138:N138" si="52">J141</f>
        <v>30000</v>
      </c>
      <c r="L138" s="1">
        <f t="shared" si="52"/>
        <v>30000</v>
      </c>
      <c r="M138" s="1">
        <f t="shared" si="52"/>
        <v>30000</v>
      </c>
      <c r="N138" s="1">
        <f t="shared" si="52"/>
        <v>30000</v>
      </c>
    </row>
    <row r="139" spans="2:14" x14ac:dyDescent="0.35">
      <c r="B139" s="1" t="s">
        <v>67</v>
      </c>
      <c r="E139" s="54">
        <f t="shared" ref="E139:N139" si="53">E19</f>
        <v>50000</v>
      </c>
      <c r="F139" s="54">
        <f t="shared" si="53"/>
        <v>0</v>
      </c>
      <c r="G139" s="54">
        <f t="shared" si="53"/>
        <v>0</v>
      </c>
      <c r="H139" s="54">
        <f t="shared" si="53"/>
        <v>0</v>
      </c>
      <c r="I139" s="54">
        <f t="shared" si="53"/>
        <v>0</v>
      </c>
      <c r="J139" s="54">
        <f t="shared" si="53"/>
        <v>0</v>
      </c>
      <c r="K139" s="54">
        <f t="shared" si="53"/>
        <v>0</v>
      </c>
      <c r="L139" s="54">
        <f t="shared" si="53"/>
        <v>0</v>
      </c>
      <c r="M139" s="54">
        <f t="shared" si="53"/>
        <v>0</v>
      </c>
      <c r="N139" s="54">
        <f t="shared" si="53"/>
        <v>0</v>
      </c>
    </row>
    <row r="140" spans="2:14" x14ac:dyDescent="0.35">
      <c r="B140" s="1" t="s">
        <v>68</v>
      </c>
      <c r="E140" s="20">
        <f t="shared" ref="E140:N140" si="54">+E20</f>
        <v>0</v>
      </c>
      <c r="F140" s="20">
        <f t="shared" si="54"/>
        <v>0</v>
      </c>
      <c r="G140" s="20">
        <f t="shared" si="54"/>
        <v>-10000</v>
      </c>
      <c r="H140" s="20">
        <f t="shared" si="54"/>
        <v>0</v>
      </c>
      <c r="I140" s="20">
        <f t="shared" si="54"/>
        <v>-10000</v>
      </c>
      <c r="J140" s="20">
        <f t="shared" si="54"/>
        <v>0</v>
      </c>
      <c r="K140" s="20">
        <f t="shared" si="54"/>
        <v>0</v>
      </c>
      <c r="L140" s="20">
        <f t="shared" si="54"/>
        <v>0</v>
      </c>
      <c r="M140" s="20">
        <f t="shared" si="54"/>
        <v>0</v>
      </c>
      <c r="N140" s="20">
        <f t="shared" si="54"/>
        <v>0</v>
      </c>
    </row>
    <row r="141" spans="2:14" x14ac:dyDescent="0.35">
      <c r="B141" s="50" t="s">
        <v>66</v>
      </c>
      <c r="C141" s="50"/>
      <c r="D141" s="51"/>
      <c r="E141" s="53">
        <f>SUM(E138:E140)</f>
        <v>50000</v>
      </c>
      <c r="F141" s="53">
        <f t="shared" ref="F141:N141" si="55">SUM(F138:F140)</f>
        <v>50000</v>
      </c>
      <c r="G141" s="53">
        <f t="shared" si="55"/>
        <v>40000</v>
      </c>
      <c r="H141" s="53">
        <f t="shared" si="55"/>
        <v>40000</v>
      </c>
      <c r="I141" s="53">
        <f t="shared" si="55"/>
        <v>30000</v>
      </c>
      <c r="J141" s="53">
        <f t="shared" si="55"/>
        <v>30000</v>
      </c>
      <c r="K141" s="53">
        <f t="shared" si="55"/>
        <v>30000</v>
      </c>
      <c r="L141" s="53">
        <f t="shared" si="55"/>
        <v>30000</v>
      </c>
      <c r="M141" s="53">
        <f t="shared" si="55"/>
        <v>30000</v>
      </c>
      <c r="N141" s="53">
        <f t="shared" si="55"/>
        <v>30000</v>
      </c>
    </row>
    <row r="142" spans="2:14" x14ac:dyDescent="0.35">
      <c r="B142" s="1" t="s">
        <v>11</v>
      </c>
      <c r="D142" s="4"/>
      <c r="E142" s="33">
        <v>4000</v>
      </c>
      <c r="F142" s="33">
        <v>4000</v>
      </c>
      <c r="G142" s="33">
        <v>4000</v>
      </c>
      <c r="H142" s="33">
        <v>3200</v>
      </c>
      <c r="I142" s="33">
        <v>3200</v>
      </c>
      <c r="J142" s="1">
        <f>J138*J15</f>
        <v>0</v>
      </c>
      <c r="K142" s="1">
        <f>K138*K15</f>
        <v>0</v>
      </c>
      <c r="L142" s="1">
        <f>L138*L15</f>
        <v>0</v>
      </c>
      <c r="M142" s="1">
        <f>M138*M15</f>
        <v>0</v>
      </c>
      <c r="N142" s="1">
        <f>N138*N15</f>
        <v>0</v>
      </c>
    </row>
    <row r="143" spans="2:14" x14ac:dyDescent="0.35">
      <c r="B143" s="12" t="s">
        <v>56</v>
      </c>
      <c r="C143" s="12"/>
      <c r="D143" s="13"/>
      <c r="E143" s="88" t="s">
        <v>104</v>
      </c>
      <c r="F143" s="14">
        <f t="shared" ref="F143:N143" si="56">F142/F138</f>
        <v>0.08</v>
      </c>
      <c r="G143" s="14">
        <f t="shared" si="56"/>
        <v>0.08</v>
      </c>
      <c r="H143" s="14">
        <f t="shared" si="56"/>
        <v>0.08</v>
      </c>
      <c r="I143" s="14">
        <f t="shared" si="56"/>
        <v>0.08</v>
      </c>
      <c r="J143" s="14">
        <f t="shared" si="56"/>
        <v>0</v>
      </c>
      <c r="K143" s="14">
        <f t="shared" si="56"/>
        <v>0</v>
      </c>
      <c r="L143" s="14">
        <f t="shared" si="56"/>
        <v>0</v>
      </c>
      <c r="M143" s="14">
        <f t="shared" si="56"/>
        <v>0</v>
      </c>
      <c r="N143" s="14">
        <f t="shared" si="56"/>
        <v>0</v>
      </c>
    </row>
    <row r="144" spans="2:14" x14ac:dyDescent="0.35">
      <c r="E144" s="33"/>
      <c r="F144" s="33"/>
      <c r="G144" s="56"/>
      <c r="H144" s="87"/>
      <c r="I144" s="87"/>
    </row>
    <row r="145" spans="2:14" ht="18.5" x14ac:dyDescent="0.35">
      <c r="B145" s="70" t="s">
        <v>74</v>
      </c>
      <c r="C145" s="70"/>
      <c r="D145" s="70"/>
      <c r="E145" s="70"/>
      <c r="F145" s="70"/>
      <c r="G145" s="70"/>
      <c r="H145" s="70"/>
      <c r="I145" s="70"/>
      <c r="J145" s="70"/>
      <c r="K145" s="70"/>
      <c r="L145" s="70"/>
      <c r="M145" s="70"/>
      <c r="N145" s="70"/>
    </row>
    <row r="146" spans="2:14" x14ac:dyDescent="0.35">
      <c r="B146" s="6" t="s">
        <v>99</v>
      </c>
    </row>
    <row r="147" spans="2:14" x14ac:dyDescent="0.35">
      <c r="B147" s="1" t="s">
        <v>75</v>
      </c>
      <c r="E147" s="14">
        <f t="shared" ref="E147:N147" si="57">E34/E$32</f>
        <v>0.57120726026193192</v>
      </c>
      <c r="F147" s="14">
        <f t="shared" si="57"/>
        <v>0.58610107836460967</v>
      </c>
      <c r="G147" s="14">
        <f t="shared" si="57"/>
        <v>0.59675856670051231</v>
      </c>
      <c r="H147" s="14">
        <f t="shared" si="57"/>
        <v>0.59677537936713332</v>
      </c>
      <c r="I147" s="14">
        <f t="shared" si="57"/>
        <v>0.59997482799127366</v>
      </c>
      <c r="J147" s="14">
        <f t="shared" si="57"/>
        <v>0.60000000000000009</v>
      </c>
      <c r="K147" s="14">
        <f t="shared" si="57"/>
        <v>0.60000000000000009</v>
      </c>
      <c r="L147" s="14">
        <f t="shared" si="57"/>
        <v>0.6</v>
      </c>
      <c r="M147" s="14">
        <f t="shared" si="57"/>
        <v>0.6</v>
      </c>
      <c r="N147" s="14">
        <f t="shared" si="57"/>
        <v>0.6</v>
      </c>
    </row>
    <row r="148" spans="2:14" x14ac:dyDescent="0.35">
      <c r="B148" s="1" t="s">
        <v>76</v>
      </c>
      <c r="E148" s="14">
        <f>E40/E$32</f>
        <v>7.9799156192317838E-2</v>
      </c>
      <c r="F148" s="14">
        <f t="shared" ref="F148:N148" si="58">F40/F$32</f>
        <v>0.22534458533389651</v>
      </c>
      <c r="G148" s="14">
        <f t="shared" si="58"/>
        <v>0.24797507305238844</v>
      </c>
      <c r="H148" s="14">
        <f t="shared" si="58"/>
        <v>0.24850017644982944</v>
      </c>
      <c r="I148" s="14">
        <f t="shared" si="58"/>
        <v>0.24991609330424569</v>
      </c>
      <c r="J148" s="14">
        <f t="shared" si="58"/>
        <v>0.25271950923905956</v>
      </c>
      <c r="K148" s="14">
        <f t="shared" si="58"/>
        <v>0.25078704888457504</v>
      </c>
      <c r="L148" s="14">
        <f t="shared" si="58"/>
        <v>0.24798069831588349</v>
      </c>
      <c r="M148" s="14">
        <f t="shared" si="58"/>
        <v>0.24419621294357366</v>
      </c>
      <c r="N148" s="14">
        <f t="shared" si="58"/>
        <v>0.23932785749009333</v>
      </c>
    </row>
    <row r="149" spans="2:14" x14ac:dyDescent="0.35">
      <c r="B149" s="1" t="s">
        <v>77</v>
      </c>
      <c r="E149" s="14">
        <f t="shared" ref="E149:N149" si="59">(E40+E38)/E$32</f>
        <v>0.15121517095895226</v>
      </c>
      <c r="F149" s="14">
        <f t="shared" si="59"/>
        <v>0.29430475221750035</v>
      </c>
      <c r="G149" s="14">
        <f t="shared" si="59"/>
        <v>0.32160878023826317</v>
      </c>
      <c r="H149" s="14">
        <f t="shared" si="59"/>
        <v>0.3293730149394189</v>
      </c>
      <c r="I149" s="14">
        <f t="shared" si="59"/>
        <v>0.33731890138166359</v>
      </c>
      <c r="J149" s="14">
        <f t="shared" si="59"/>
        <v>0.34694806042347581</v>
      </c>
      <c r="K149" s="14">
        <f t="shared" si="59"/>
        <v>0.35147253479011725</v>
      </c>
      <c r="L149" s="14">
        <f t="shared" si="59"/>
        <v>0.35490388046362642</v>
      </c>
      <c r="M149" s="14">
        <f t="shared" si="59"/>
        <v>0.35727195891325325</v>
      </c>
      <c r="N149" s="14">
        <f t="shared" si="59"/>
        <v>0.35859394445552062</v>
      </c>
    </row>
    <row r="150" spans="2:14" x14ac:dyDescent="0.35">
      <c r="B150" s="1" t="s">
        <v>78</v>
      </c>
      <c r="E150" s="14">
        <f>E46/E$32</f>
        <v>2.5095587588995341E-2</v>
      </c>
      <c r="F150" s="14">
        <f t="shared" ref="F150:N150" si="60">F46/F$32</f>
        <v>0.13360515132446621</v>
      </c>
      <c r="G150" s="14">
        <f t="shared" si="60"/>
        <v>0.15187998480820356</v>
      </c>
      <c r="H150" s="14">
        <f t="shared" si="60"/>
        <v>0.15748147276790966</v>
      </c>
      <c r="I150" s="14">
        <f t="shared" si="60"/>
        <v>0.1592786821054987</v>
      </c>
      <c r="J150" s="14"/>
      <c r="K150" s="14"/>
      <c r="L150" s="14"/>
      <c r="M150" s="14"/>
      <c r="N150" s="14"/>
    </row>
    <row r="152" spans="2:14" x14ac:dyDescent="0.35">
      <c r="B152" s="6" t="s">
        <v>79</v>
      </c>
    </row>
    <row r="153" spans="2:14" x14ac:dyDescent="0.35">
      <c r="B153" s="1" t="s">
        <v>80</v>
      </c>
      <c r="E153" s="14">
        <f>E40/E54</f>
        <v>9.4252333598497773E-2</v>
      </c>
      <c r="F153" s="14">
        <f t="shared" ref="F153:N153" si="61">F40/F54</f>
        <v>0.27907572579224649</v>
      </c>
      <c r="G153" s="14">
        <f t="shared" si="61"/>
        <v>0.30817438009682646</v>
      </c>
      <c r="H153" s="14">
        <f t="shared" si="61"/>
        <v>0.26819947693167101</v>
      </c>
      <c r="I153" s="14">
        <f t="shared" si="61"/>
        <v>0.25642276539419029</v>
      </c>
      <c r="J153" s="14"/>
      <c r="K153" s="14"/>
      <c r="L153" s="14"/>
      <c r="M153" s="14"/>
      <c r="N153" s="14"/>
    </row>
    <row r="154" spans="2:14" x14ac:dyDescent="0.35">
      <c r="B154" s="1" t="s">
        <v>81</v>
      </c>
      <c r="E154" s="14">
        <f>E46/E64</f>
        <v>0.10249909128032993</v>
      </c>
      <c r="F154" s="14">
        <f t="shared" ref="F154:N154" si="62">F46/F64</f>
        <v>0.41021609962020461</v>
      </c>
      <c r="G154" s="14">
        <f t="shared" si="62"/>
        <v>0.3415053695977246</v>
      </c>
      <c r="H154" s="14">
        <f t="shared" si="62"/>
        <v>0.27183224067432671</v>
      </c>
      <c r="I154" s="14">
        <f t="shared" si="62"/>
        <v>0.22425525212152239</v>
      </c>
      <c r="J154" s="14"/>
      <c r="K154" s="14"/>
      <c r="L154" s="14"/>
      <c r="M154" s="14"/>
      <c r="N154" s="14"/>
    </row>
    <row r="155" spans="2:14" x14ac:dyDescent="0.35">
      <c r="B155" s="1" t="s">
        <v>82</v>
      </c>
      <c r="E155" s="14">
        <f>E42/E58</f>
        <v>0.08</v>
      </c>
      <c r="F155" s="14">
        <f t="shared" ref="F155:N155" si="63">F42/E58</f>
        <v>0.08</v>
      </c>
      <c r="G155" s="14">
        <f t="shared" si="63"/>
        <v>0.08</v>
      </c>
      <c r="H155" s="14">
        <f t="shared" si="63"/>
        <v>0.08</v>
      </c>
      <c r="I155" s="14">
        <f t="shared" si="63"/>
        <v>0.08</v>
      </c>
      <c r="J155" s="14"/>
      <c r="K155" s="14"/>
      <c r="L155" s="14"/>
      <c r="M155" s="14"/>
      <c r="N155" s="14"/>
    </row>
    <row r="157" spans="2:14" x14ac:dyDescent="0.35">
      <c r="B157" s="6" t="s">
        <v>100</v>
      </c>
    </row>
    <row r="158" spans="2:14" x14ac:dyDescent="0.35">
      <c r="B158" s="1" t="s">
        <v>83</v>
      </c>
      <c r="E158" s="14">
        <f t="shared" ref="E158:N158" si="64">E58/(E58+E64)</f>
        <v>0.69171505213456341</v>
      </c>
      <c r="F158" s="14">
        <f t="shared" si="64"/>
        <v>0.5695831221129255</v>
      </c>
      <c r="G158" s="14">
        <f t="shared" si="64"/>
        <v>0.41076786891575767</v>
      </c>
      <c r="H158" s="14">
        <f t="shared" si="64"/>
        <v>0.33670430459618211</v>
      </c>
      <c r="I158" s="14">
        <f t="shared" si="64"/>
        <v>0.2280016416118196</v>
      </c>
      <c r="J158" s="14"/>
      <c r="K158" s="14"/>
      <c r="L158" s="14"/>
      <c r="M158" s="14"/>
      <c r="N158" s="14"/>
    </row>
    <row r="159" spans="2:14" x14ac:dyDescent="0.35">
      <c r="B159" s="1" t="s">
        <v>84</v>
      </c>
      <c r="E159" s="77">
        <f t="shared" ref="E159:N159" si="65">E58/(E40+E38)</f>
        <v>3.6329288672527791</v>
      </c>
      <c r="F159" s="77">
        <f t="shared" si="65"/>
        <v>1.4644719114287388</v>
      </c>
      <c r="G159" s="77">
        <f t="shared" si="65"/>
        <v>0.96401802713710749</v>
      </c>
      <c r="H159" s="77">
        <f t="shared" si="65"/>
        <v>0.8928571428571429</v>
      </c>
      <c r="I159" s="77">
        <f t="shared" si="65"/>
        <v>0.62186476514240707</v>
      </c>
      <c r="J159" s="77"/>
      <c r="K159" s="77"/>
      <c r="L159" s="77"/>
      <c r="M159" s="77"/>
      <c r="N159" s="77"/>
    </row>
    <row r="160" spans="2:14" x14ac:dyDescent="0.35">
      <c r="B160" s="1" t="s">
        <v>85</v>
      </c>
      <c r="E160" s="77">
        <f t="shared" ref="E160:N160" si="66">(E40+E38)/E42</f>
        <v>3.44075</v>
      </c>
      <c r="F160" s="77">
        <f t="shared" si="66"/>
        <v>8.5355000000000008</v>
      </c>
      <c r="G160" s="77">
        <f t="shared" si="66"/>
        <v>10.373250000000001</v>
      </c>
      <c r="H160" s="77">
        <f t="shared" si="66"/>
        <v>14</v>
      </c>
      <c r="I160" s="77">
        <f t="shared" si="66"/>
        <v>15.075625</v>
      </c>
      <c r="J160" s="77"/>
      <c r="K160" s="77"/>
      <c r="L160" s="77"/>
      <c r="M160" s="77"/>
      <c r="N160" s="77"/>
    </row>
    <row r="161" spans="2:14" x14ac:dyDescent="0.35">
      <c r="B161" s="1" t="s">
        <v>86</v>
      </c>
      <c r="E161" s="77">
        <f t="shared" ref="E161:N161" si="67">(E74-E79)/E42</f>
        <v>-16.588224999999998</v>
      </c>
      <c r="F161" s="77">
        <f t="shared" si="67"/>
        <v>1.3721000000000003</v>
      </c>
      <c r="G161" s="77">
        <f t="shared" si="67"/>
        <v>3.1955249999999995</v>
      </c>
      <c r="H161" s="77">
        <f t="shared" si="67"/>
        <v>5.3718750000000002</v>
      </c>
      <c r="I161" s="77">
        <f t="shared" si="67"/>
        <v>6.2060625000000007</v>
      </c>
      <c r="J161" s="77"/>
      <c r="K161" s="77"/>
      <c r="L161" s="77"/>
      <c r="M161" s="77"/>
      <c r="N161" s="77"/>
    </row>
  </sheetData>
  <conditionalFormatting sqref="E5:N5">
    <cfRule type="containsText" dxfId="13" priority="1" operator="containsText" text="OK">
      <formula>NOT(ISERROR(SEARCH("OK",E5)))</formula>
    </cfRule>
    <cfRule type="containsText" dxfId="12" priority="2" operator="containsText" text="ERROR">
      <formula>NOT(ISERROR(SEARCH("ERROR",E5)))</formula>
    </cfRule>
  </conditionalFormatting>
  <pageMargins left="0.70866141732283472" right="0.70866141732283472" top="0.74803149606299213" bottom="0.74803149606299213" header="0.31496062992125984" footer="0.31496062992125984"/>
  <pageSetup scale="78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7163B-C92B-4221-A73A-14816D10A02E}">
  <dimension ref="A1:U161"/>
  <sheetViews>
    <sheetView showGridLines="0" zoomScale="89" zoomScaleNormal="89" workbookViewId="0">
      <pane ySplit="5" topLeftCell="A22" activePane="bottomLeft" state="frozen"/>
      <selection activeCell="A18" sqref="A18"/>
      <selection pane="bottomLeft" activeCell="A2" sqref="A2"/>
    </sheetView>
  </sheetViews>
  <sheetFormatPr baseColWidth="10" defaultColWidth="9.08984375" defaultRowHeight="15.5" x14ac:dyDescent="0.35"/>
  <cols>
    <col min="1" max="1" width="1.90625" style="1" customWidth="1"/>
    <col min="2" max="2" width="16.81640625" style="1" customWidth="1"/>
    <col min="3" max="3" width="15.54296875" style="1" customWidth="1"/>
    <col min="4" max="4" width="15.54296875" style="2" customWidth="1"/>
    <col min="5" max="9" width="11.54296875" style="1" customWidth="1"/>
    <col min="10" max="14" width="12.54296875" style="1" customWidth="1"/>
    <col min="15" max="16384" width="9.08984375" style="1"/>
  </cols>
  <sheetData>
    <row r="1" spans="1:21" ht="19.5" customHeight="1" thickBot="1" x14ac:dyDescent="0.55000000000000004">
      <c r="A1" s="90" t="s">
        <v>114</v>
      </c>
      <c r="B1" s="91"/>
      <c r="C1" s="91"/>
      <c r="D1" s="92"/>
      <c r="E1" s="91"/>
      <c r="F1" s="91"/>
      <c r="G1" s="91"/>
      <c r="H1" s="91"/>
      <c r="I1" s="91"/>
      <c r="J1" s="91"/>
      <c r="K1" s="91"/>
      <c r="L1" s="91"/>
      <c r="M1" s="91"/>
      <c r="N1" s="91"/>
    </row>
    <row r="2" spans="1:21" ht="19.5" customHeight="1" x14ac:dyDescent="0.35"/>
    <row r="3" spans="1:21" ht="18.5" x14ac:dyDescent="0.45">
      <c r="A3" s="20"/>
      <c r="B3" s="58"/>
      <c r="C3" s="20"/>
      <c r="D3" s="59"/>
      <c r="E3" s="65" t="s">
        <v>35</v>
      </c>
      <c r="F3" s="66"/>
      <c r="G3" s="66"/>
      <c r="H3" s="66"/>
      <c r="I3" s="66"/>
      <c r="J3" s="67" t="s">
        <v>36</v>
      </c>
      <c r="K3" s="68"/>
      <c r="L3" s="63"/>
      <c r="M3" s="63"/>
      <c r="N3" s="63"/>
    </row>
    <row r="4" spans="1:21" ht="21" customHeight="1" x14ac:dyDescent="0.5">
      <c r="A4" s="20"/>
      <c r="B4" s="60" t="s">
        <v>29</v>
      </c>
      <c r="C4" s="61"/>
      <c r="D4" s="62"/>
      <c r="E4" s="57">
        <v>2016</v>
      </c>
      <c r="F4" s="57">
        <f>+E4+1</f>
        <v>2017</v>
      </c>
      <c r="G4" s="57">
        <f t="shared" ref="G4:N4" si="0">+F4+1</f>
        <v>2018</v>
      </c>
      <c r="H4" s="57">
        <f t="shared" si="0"/>
        <v>2019</v>
      </c>
      <c r="I4" s="57">
        <f t="shared" si="0"/>
        <v>2020</v>
      </c>
      <c r="J4" s="64">
        <f t="shared" si="0"/>
        <v>2021</v>
      </c>
      <c r="K4" s="64">
        <f t="shared" si="0"/>
        <v>2022</v>
      </c>
      <c r="L4" s="64">
        <f t="shared" si="0"/>
        <v>2023</v>
      </c>
      <c r="M4" s="64">
        <f t="shared" si="0"/>
        <v>2024</v>
      </c>
      <c r="N4" s="64">
        <f t="shared" si="0"/>
        <v>2025</v>
      </c>
    </row>
    <row r="5" spans="1:21" ht="6.25" customHeight="1" x14ac:dyDescent="0.35">
      <c r="E5" s="3"/>
      <c r="F5" s="3"/>
      <c r="G5" s="3"/>
      <c r="H5" s="3"/>
      <c r="I5" s="3"/>
      <c r="J5" s="3"/>
      <c r="K5" s="3"/>
      <c r="L5" s="3"/>
      <c r="M5" s="3"/>
      <c r="N5" s="3"/>
    </row>
    <row r="6" spans="1:21" x14ac:dyDescent="0.35">
      <c r="O6" s="4"/>
      <c r="P6" s="4"/>
      <c r="Q6" s="4"/>
      <c r="R6" s="4"/>
      <c r="S6" s="4"/>
      <c r="T6" s="4"/>
      <c r="U6" s="4"/>
    </row>
    <row r="7" spans="1:21" ht="18.5" x14ac:dyDescent="0.35">
      <c r="B7" s="69" t="s">
        <v>32</v>
      </c>
      <c r="C7" s="69"/>
      <c r="D7" s="69"/>
      <c r="E7" s="69"/>
      <c r="F7" s="69"/>
      <c r="G7" s="69"/>
      <c r="H7" s="69"/>
      <c r="I7" s="69"/>
      <c r="J7" s="69"/>
      <c r="K7" s="69"/>
      <c r="L7" s="69"/>
      <c r="M7" s="69"/>
      <c r="N7" s="69"/>
      <c r="O7" s="4"/>
      <c r="P7" s="4"/>
      <c r="Q7" s="4"/>
      <c r="R7" s="4"/>
      <c r="S7" s="4"/>
      <c r="T7" s="4"/>
      <c r="U7" s="4"/>
    </row>
    <row r="8" spans="1:21" s="5" customFormat="1" x14ac:dyDescent="0.35">
      <c r="B8" s="6" t="s">
        <v>33</v>
      </c>
      <c r="D8" s="7"/>
      <c r="O8" s="4"/>
      <c r="P8" s="4"/>
      <c r="Q8" s="4"/>
      <c r="R8" s="4"/>
      <c r="S8" s="4"/>
      <c r="T8" s="4"/>
      <c r="U8" s="4"/>
    </row>
    <row r="9" spans="1:21" x14ac:dyDescent="0.35">
      <c r="B9" s="1" t="s">
        <v>47</v>
      </c>
      <c r="C9" s="6"/>
      <c r="D9" s="8"/>
      <c r="E9" s="9"/>
      <c r="F9" s="10">
        <f>F32/E32-1</f>
        <v>0.27460007031730682</v>
      </c>
      <c r="G9" s="10">
        <f>G32/F32-1</f>
        <v>0.11212923135273978</v>
      </c>
      <c r="H9" s="10">
        <f>H32/G32-1</f>
        <v>5.4248664904624988E-2</v>
      </c>
      <c r="I9" s="10">
        <f>I32/H32-1</f>
        <v>5.1464533584284267E-2</v>
      </c>
      <c r="J9" s="11">
        <v>0.05</v>
      </c>
      <c r="K9" s="11">
        <v>4.4999999999999998E-2</v>
      </c>
      <c r="L9" s="11">
        <v>0.04</v>
      </c>
      <c r="M9" s="11">
        <v>3.5000000000000003E-2</v>
      </c>
      <c r="N9" s="11">
        <v>0.03</v>
      </c>
      <c r="O9" s="4"/>
      <c r="P9" s="4"/>
      <c r="Q9" s="4"/>
      <c r="R9" s="4"/>
      <c r="S9" s="4"/>
      <c r="T9" s="4"/>
      <c r="U9" s="4"/>
    </row>
    <row r="10" spans="1:21" x14ac:dyDescent="0.35">
      <c r="B10" s="12" t="s">
        <v>30</v>
      </c>
      <c r="C10" s="12"/>
      <c r="D10" s="13"/>
      <c r="E10" s="14">
        <f>E33/E32</f>
        <v>0.42879273973806803</v>
      </c>
      <c r="F10" s="14">
        <f>F33/F32</f>
        <v>0.41389892163539038</v>
      </c>
      <c r="G10" s="14">
        <f>G33/G32</f>
        <v>0.40324143329948764</v>
      </c>
      <c r="H10" s="14">
        <f>H33/H32</f>
        <v>0.40322462063286674</v>
      </c>
      <c r="I10" s="14">
        <f>I33/I32</f>
        <v>0.40002517200872628</v>
      </c>
      <c r="J10" s="15">
        <v>0.4</v>
      </c>
      <c r="K10" s="15">
        <v>0.4</v>
      </c>
      <c r="L10" s="15">
        <v>0.4</v>
      </c>
      <c r="M10" s="15">
        <v>0.4</v>
      </c>
      <c r="N10" s="15">
        <v>0.4</v>
      </c>
      <c r="O10" s="4"/>
      <c r="P10" s="4"/>
      <c r="Q10" s="4"/>
      <c r="R10" s="4"/>
      <c r="S10" s="4"/>
      <c r="T10" s="4"/>
      <c r="U10" s="4"/>
    </row>
    <row r="11" spans="1:21" x14ac:dyDescent="0.35">
      <c r="B11" s="1" t="s">
        <v>46</v>
      </c>
      <c r="C11" s="12"/>
      <c r="D11" s="13"/>
      <c r="E11" s="33">
        <v>27227</v>
      </c>
      <c r="F11" s="33">
        <v>22722</v>
      </c>
      <c r="G11" s="33">
        <v>24011</v>
      </c>
      <c r="H11" s="33">
        <v>24442</v>
      </c>
      <c r="I11" s="33">
        <v>25452</v>
      </c>
      <c r="J11" s="16">
        <v>25500</v>
      </c>
      <c r="K11" s="16">
        <v>26000</v>
      </c>
      <c r="L11" s="16">
        <v>26500</v>
      </c>
      <c r="M11" s="16">
        <v>27000</v>
      </c>
      <c r="N11" s="16">
        <v>27500</v>
      </c>
      <c r="O11" s="4"/>
      <c r="P11" s="4"/>
      <c r="Q11" s="4"/>
      <c r="R11" s="4"/>
      <c r="S11" s="4"/>
      <c r="T11" s="4"/>
      <c r="U11" s="4"/>
    </row>
    <row r="12" spans="1:21" x14ac:dyDescent="0.35">
      <c r="B12" s="1" t="s">
        <v>45</v>
      </c>
      <c r="C12" s="12"/>
      <c r="D12" s="13"/>
      <c r="E12" s="33">
        <v>10999</v>
      </c>
      <c r="F12" s="33">
        <v>11129</v>
      </c>
      <c r="G12" s="33">
        <v>11488</v>
      </c>
      <c r="H12" s="33">
        <v>11929</v>
      </c>
      <c r="I12" s="33">
        <v>12112</v>
      </c>
      <c r="J12" s="16">
        <v>12500</v>
      </c>
      <c r="K12" s="16">
        <v>13000</v>
      </c>
      <c r="L12" s="16">
        <v>13500</v>
      </c>
      <c r="M12" s="16">
        <v>14000</v>
      </c>
      <c r="N12" s="16">
        <v>14500</v>
      </c>
      <c r="O12" s="4"/>
      <c r="P12" s="4"/>
      <c r="Q12" s="4"/>
      <c r="R12" s="4"/>
      <c r="S12" s="4"/>
      <c r="T12" s="4"/>
      <c r="U12" s="4"/>
    </row>
    <row r="13" spans="1:21" x14ac:dyDescent="0.35">
      <c r="B13" s="1" t="s">
        <v>97</v>
      </c>
      <c r="D13" s="1"/>
      <c r="E13" s="86">
        <f t="shared" ref="E13:N13" si="1">E122</f>
        <v>10</v>
      </c>
      <c r="F13" s="86">
        <f t="shared" si="1"/>
        <v>10</v>
      </c>
      <c r="G13" s="86">
        <f t="shared" si="1"/>
        <v>10</v>
      </c>
      <c r="H13" s="86">
        <f t="shared" si="1"/>
        <v>10</v>
      </c>
      <c r="I13" s="86">
        <f t="shared" si="1"/>
        <v>10</v>
      </c>
      <c r="J13" s="86">
        <f t="shared" si="1"/>
        <v>10</v>
      </c>
      <c r="K13" s="86">
        <f t="shared" si="1"/>
        <v>10</v>
      </c>
      <c r="L13" s="86">
        <f t="shared" si="1"/>
        <v>10</v>
      </c>
      <c r="M13" s="86">
        <f t="shared" si="1"/>
        <v>10</v>
      </c>
      <c r="N13" s="86">
        <f t="shared" si="1"/>
        <v>10</v>
      </c>
      <c r="O13" s="4"/>
      <c r="P13" s="4"/>
      <c r="Q13" s="4"/>
      <c r="R13" s="4"/>
      <c r="S13" s="4"/>
      <c r="T13" s="4"/>
      <c r="U13" s="4"/>
    </row>
    <row r="14" spans="1:21" x14ac:dyDescent="0.35">
      <c r="B14" s="1" t="s">
        <v>98</v>
      </c>
      <c r="C14" s="12"/>
      <c r="D14" s="13"/>
      <c r="E14" s="86">
        <f t="shared" ref="E14:N14" si="2">E127</f>
        <v>0</v>
      </c>
      <c r="F14" s="86">
        <f t="shared" si="2"/>
        <v>0</v>
      </c>
      <c r="G14" s="86">
        <f t="shared" si="2"/>
        <v>0</v>
      </c>
      <c r="H14" s="86">
        <f t="shared" si="2"/>
        <v>0</v>
      </c>
      <c r="I14" s="86">
        <f t="shared" si="2"/>
        <v>0</v>
      </c>
      <c r="J14" s="86">
        <f t="shared" si="2"/>
        <v>10</v>
      </c>
      <c r="K14" s="86">
        <f t="shared" si="2"/>
        <v>10</v>
      </c>
      <c r="L14" s="86">
        <f t="shared" si="2"/>
        <v>10</v>
      </c>
      <c r="M14" s="86">
        <f t="shared" si="2"/>
        <v>10</v>
      </c>
      <c r="N14" s="86">
        <f t="shared" si="2"/>
        <v>10</v>
      </c>
      <c r="O14" s="4"/>
      <c r="P14" s="4"/>
      <c r="Q14" s="4"/>
      <c r="R14" s="4"/>
      <c r="S14" s="4"/>
      <c r="T14" s="4"/>
      <c r="U14" s="4"/>
    </row>
    <row r="15" spans="1:21" x14ac:dyDescent="0.35">
      <c r="B15" s="12" t="s">
        <v>56</v>
      </c>
      <c r="C15" s="12"/>
      <c r="D15" s="13"/>
      <c r="E15" s="88" t="s">
        <v>104</v>
      </c>
      <c r="F15" s="14">
        <f t="shared" ref="F15:I15" si="3">F142/F138</f>
        <v>0.08</v>
      </c>
      <c r="G15" s="14">
        <f t="shared" si="3"/>
        <v>0.08</v>
      </c>
      <c r="H15" s="14">
        <f t="shared" si="3"/>
        <v>0.08</v>
      </c>
      <c r="I15" s="14">
        <f t="shared" si="3"/>
        <v>0.08</v>
      </c>
      <c r="J15" s="15">
        <v>0.08</v>
      </c>
      <c r="K15" s="15">
        <v>0.08</v>
      </c>
      <c r="L15" s="15">
        <v>0.08</v>
      </c>
      <c r="M15" s="15">
        <v>0.08</v>
      </c>
      <c r="N15" s="15">
        <v>0.08</v>
      </c>
      <c r="O15" s="4"/>
      <c r="P15" s="4"/>
      <c r="Q15" s="4"/>
      <c r="R15" s="4"/>
      <c r="S15" s="4"/>
      <c r="T15" s="4"/>
      <c r="U15" s="4"/>
    </row>
    <row r="16" spans="1:21" x14ac:dyDescent="0.35">
      <c r="B16" s="12" t="s">
        <v>31</v>
      </c>
      <c r="C16" s="17"/>
      <c r="D16" s="18"/>
      <c r="E16" s="15">
        <v>0.3</v>
      </c>
      <c r="F16" s="15">
        <v>0.3</v>
      </c>
      <c r="G16" s="15">
        <v>0.3</v>
      </c>
      <c r="H16" s="15">
        <v>0.3</v>
      </c>
      <c r="I16" s="15">
        <v>0.3</v>
      </c>
      <c r="J16" s="15">
        <v>0.3</v>
      </c>
      <c r="K16" s="15">
        <v>0.3</v>
      </c>
      <c r="L16" s="15">
        <v>0.3</v>
      </c>
      <c r="M16" s="15">
        <v>0.3</v>
      </c>
      <c r="N16" s="15">
        <v>0.3</v>
      </c>
      <c r="O16" s="4"/>
      <c r="P16" s="4"/>
      <c r="Q16" s="4"/>
      <c r="R16" s="4"/>
      <c r="S16" s="4"/>
      <c r="T16" s="4"/>
      <c r="U16" s="4"/>
    </row>
    <row r="17" spans="2:21" x14ac:dyDescent="0.35">
      <c r="B17" s="6" t="s">
        <v>3</v>
      </c>
      <c r="C17" s="5"/>
      <c r="D17" s="7"/>
      <c r="E17" s="5"/>
      <c r="F17" s="5"/>
      <c r="G17" s="5"/>
      <c r="H17" s="5"/>
      <c r="I17" s="5"/>
      <c r="J17" s="5"/>
      <c r="K17" s="5"/>
      <c r="L17" s="5"/>
      <c r="M17" s="5"/>
      <c r="N17" s="5"/>
      <c r="O17" s="4"/>
      <c r="P17" s="4"/>
      <c r="Q17" s="4"/>
      <c r="R17" s="4"/>
      <c r="S17" s="4"/>
      <c r="T17" s="4"/>
      <c r="U17" s="4"/>
    </row>
    <row r="18" spans="2:21" x14ac:dyDescent="0.35">
      <c r="B18" s="1" t="s">
        <v>103</v>
      </c>
      <c r="E18" s="24">
        <v>50000</v>
      </c>
      <c r="F18" s="24">
        <v>0</v>
      </c>
      <c r="G18" s="24">
        <v>0</v>
      </c>
      <c r="H18" s="24">
        <v>0</v>
      </c>
      <c r="I18" s="24">
        <v>0</v>
      </c>
      <c r="J18" s="21">
        <v>0</v>
      </c>
      <c r="K18" s="21">
        <v>0</v>
      </c>
      <c r="L18" s="21">
        <v>0</v>
      </c>
      <c r="M18" s="21">
        <v>0</v>
      </c>
      <c r="N18" s="21">
        <v>0</v>
      </c>
      <c r="O18" s="4"/>
      <c r="P18" s="4"/>
      <c r="Q18" s="4"/>
      <c r="R18" s="4"/>
      <c r="S18" s="4"/>
      <c r="T18" s="4"/>
      <c r="U18" s="4"/>
    </row>
    <row r="19" spans="2:21" x14ac:dyDescent="0.35">
      <c r="B19" s="1" t="s">
        <v>67</v>
      </c>
      <c r="E19" s="24">
        <v>50000</v>
      </c>
      <c r="F19" s="24">
        <v>0</v>
      </c>
      <c r="G19" s="24">
        <v>0</v>
      </c>
      <c r="H19" s="24">
        <v>0</v>
      </c>
      <c r="I19" s="24">
        <v>0</v>
      </c>
      <c r="J19" s="21">
        <v>0</v>
      </c>
      <c r="K19" s="21">
        <v>0</v>
      </c>
      <c r="L19" s="21">
        <v>0</v>
      </c>
      <c r="M19" s="21">
        <v>0</v>
      </c>
      <c r="N19" s="21">
        <v>0</v>
      </c>
      <c r="O19" s="4"/>
      <c r="P19" s="4"/>
      <c r="Q19" s="4"/>
      <c r="R19" s="4"/>
      <c r="S19" s="4"/>
      <c r="T19" s="4"/>
      <c r="U19" s="4"/>
    </row>
    <row r="20" spans="2:21" x14ac:dyDescent="0.35">
      <c r="B20" s="1" t="s">
        <v>68</v>
      </c>
      <c r="E20" s="21">
        <v>0</v>
      </c>
      <c r="F20" s="21">
        <v>0</v>
      </c>
      <c r="G20" s="21">
        <v>-10000</v>
      </c>
      <c r="H20" s="21">
        <v>0</v>
      </c>
      <c r="I20" s="21">
        <v>-10000</v>
      </c>
      <c r="J20" s="21">
        <v>0</v>
      </c>
      <c r="K20" s="21">
        <v>-10000</v>
      </c>
      <c r="L20" s="21">
        <v>0</v>
      </c>
      <c r="M20" s="21">
        <v>-10000</v>
      </c>
      <c r="N20" s="21">
        <v>0</v>
      </c>
      <c r="O20" s="4"/>
      <c r="P20" s="4"/>
      <c r="Q20" s="4"/>
      <c r="R20" s="4"/>
      <c r="S20" s="4"/>
      <c r="T20" s="4"/>
      <c r="U20" s="4"/>
    </row>
    <row r="21" spans="2:21" x14ac:dyDescent="0.35">
      <c r="B21" s="1" t="s">
        <v>48</v>
      </c>
      <c r="E21" s="24">
        <v>20000</v>
      </c>
      <c r="F21" s="20">
        <v>0</v>
      </c>
      <c r="G21" s="20">
        <v>0</v>
      </c>
      <c r="H21" s="20">
        <v>0</v>
      </c>
      <c r="I21" s="20">
        <v>0</v>
      </c>
      <c r="J21" s="21">
        <v>0</v>
      </c>
      <c r="K21" s="21">
        <v>0</v>
      </c>
      <c r="L21" s="21">
        <v>0</v>
      </c>
      <c r="M21" s="21">
        <v>0</v>
      </c>
      <c r="N21" s="21">
        <v>0</v>
      </c>
      <c r="O21" s="4"/>
      <c r="P21" s="4"/>
      <c r="Q21" s="4"/>
      <c r="R21" s="4"/>
      <c r="S21" s="4"/>
      <c r="T21" s="4"/>
      <c r="U21" s="4"/>
    </row>
    <row r="22" spans="2:21" x14ac:dyDescent="0.35">
      <c r="B22" s="1" t="s">
        <v>72</v>
      </c>
      <c r="E22" s="20">
        <v>0</v>
      </c>
      <c r="F22" s="20">
        <v>0</v>
      </c>
      <c r="G22" s="20">
        <v>0</v>
      </c>
      <c r="H22" s="20">
        <v>0</v>
      </c>
      <c r="I22" s="20">
        <v>0</v>
      </c>
      <c r="J22" s="21">
        <v>0</v>
      </c>
      <c r="K22" s="21">
        <v>0</v>
      </c>
      <c r="L22" s="21">
        <v>0</v>
      </c>
      <c r="M22" s="21">
        <v>0</v>
      </c>
      <c r="N22" s="21">
        <v>0</v>
      </c>
      <c r="O22" s="4"/>
      <c r="P22" s="4"/>
      <c r="Q22" s="4"/>
      <c r="R22" s="4"/>
      <c r="S22" s="4"/>
      <c r="T22" s="4"/>
      <c r="U22" s="4"/>
    </row>
    <row r="23" spans="2:21" x14ac:dyDescent="0.35">
      <c r="B23" s="1" t="s">
        <v>70</v>
      </c>
      <c r="E23" s="20">
        <v>0</v>
      </c>
      <c r="F23" s="20">
        <v>0</v>
      </c>
      <c r="G23" s="20">
        <v>0</v>
      </c>
      <c r="H23" s="20">
        <v>0</v>
      </c>
      <c r="I23" s="20">
        <v>0</v>
      </c>
      <c r="J23" s="21"/>
      <c r="K23" s="21"/>
      <c r="L23" s="21"/>
      <c r="M23" s="21"/>
      <c r="N23" s="21"/>
      <c r="O23" s="4"/>
      <c r="P23" s="4"/>
      <c r="Q23" s="4"/>
      <c r="R23" s="4"/>
      <c r="S23" s="4"/>
      <c r="T23" s="4"/>
      <c r="U23" s="4"/>
    </row>
    <row r="24" spans="2:21" x14ac:dyDescent="0.35">
      <c r="B24" s="1" t="s">
        <v>60</v>
      </c>
      <c r="E24" s="14">
        <v>0</v>
      </c>
      <c r="F24" s="14">
        <v>0</v>
      </c>
      <c r="G24" s="14">
        <v>0</v>
      </c>
      <c r="H24" s="14">
        <v>0</v>
      </c>
      <c r="I24" s="14">
        <v>0</v>
      </c>
      <c r="J24" s="15"/>
      <c r="K24" s="15"/>
      <c r="L24" s="15"/>
      <c r="M24" s="15"/>
      <c r="N24" s="15"/>
      <c r="O24" s="4"/>
      <c r="P24" s="4"/>
      <c r="Q24" s="4"/>
      <c r="R24" s="4"/>
      <c r="S24" s="4"/>
      <c r="T24" s="4"/>
      <c r="U24" s="4"/>
    </row>
    <row r="25" spans="2:21" x14ac:dyDescent="0.35">
      <c r="B25" s="6" t="s">
        <v>34</v>
      </c>
      <c r="C25" s="5"/>
      <c r="D25" s="7"/>
      <c r="E25" s="5"/>
      <c r="F25" s="5"/>
      <c r="G25" s="5"/>
      <c r="H25" s="5"/>
      <c r="I25" s="5"/>
      <c r="J25" s="5"/>
      <c r="K25" s="5"/>
      <c r="L25" s="5"/>
      <c r="M25" s="5"/>
      <c r="N25" s="5"/>
      <c r="O25" s="4"/>
      <c r="P25" s="4"/>
      <c r="Q25" s="4"/>
      <c r="R25" s="4"/>
      <c r="S25" s="4"/>
      <c r="T25" s="4"/>
      <c r="U25" s="4"/>
    </row>
    <row r="26" spans="2:21" x14ac:dyDescent="0.35">
      <c r="B26" s="1" t="s">
        <v>53</v>
      </c>
      <c r="D26" s="19"/>
      <c r="E26" s="20">
        <f t="shared" ref="E26:I27" si="4">E51/(E32/365)</f>
        <v>28.90211611145293</v>
      </c>
      <c r="F26" s="20">
        <f t="shared" si="4"/>
        <v>30.289503400598232</v>
      </c>
      <c r="G26" s="20">
        <f t="shared" si="4"/>
        <v>30.551283939325824</v>
      </c>
      <c r="H26" s="20">
        <f t="shared" si="4"/>
        <v>30.642975826373366</v>
      </c>
      <c r="I26" s="20">
        <f t="shared" si="4"/>
        <v>30.419218828662526</v>
      </c>
      <c r="J26" s="21">
        <v>30</v>
      </c>
      <c r="K26" s="21">
        <v>30</v>
      </c>
      <c r="L26" s="21">
        <v>30</v>
      </c>
      <c r="M26" s="21">
        <v>30</v>
      </c>
      <c r="N26" s="21">
        <v>30</v>
      </c>
      <c r="O26" s="4"/>
      <c r="P26" s="4"/>
      <c r="Q26" s="4"/>
      <c r="R26" s="4"/>
      <c r="S26" s="4"/>
      <c r="T26" s="4"/>
      <c r="U26" s="4"/>
    </row>
    <row r="27" spans="2:21" x14ac:dyDescent="0.35">
      <c r="B27" s="1" t="s">
        <v>54</v>
      </c>
      <c r="D27" s="19"/>
      <c r="E27" s="20">
        <f t="shared" si="4"/>
        <v>72.061009045020114</v>
      </c>
      <c r="F27" s="20">
        <f t="shared" si="4"/>
        <v>71.538966177940679</v>
      </c>
      <c r="G27" s="20">
        <f t="shared" si="4"/>
        <v>70.84613166746756</v>
      </c>
      <c r="H27" s="20">
        <f t="shared" si="4"/>
        <v>69.872094083325734</v>
      </c>
      <c r="I27" s="20">
        <f t="shared" si="4"/>
        <v>70.186418458311479</v>
      </c>
      <c r="J27" s="21">
        <v>70</v>
      </c>
      <c r="K27" s="21">
        <v>70</v>
      </c>
      <c r="L27" s="21">
        <v>70</v>
      </c>
      <c r="M27" s="21">
        <v>70</v>
      </c>
      <c r="N27" s="21">
        <v>70</v>
      </c>
      <c r="O27" s="4"/>
      <c r="P27" s="4"/>
      <c r="Q27" s="4"/>
      <c r="R27" s="4"/>
      <c r="S27" s="4"/>
      <c r="T27" s="4"/>
      <c r="U27" s="4"/>
    </row>
    <row r="28" spans="2:21" x14ac:dyDescent="0.35">
      <c r="B28" s="1" t="s">
        <v>55</v>
      </c>
      <c r="D28" s="19"/>
      <c r="E28" s="20">
        <f>E57/((E33+E36+E37)/365)</f>
        <v>22.560612532846619</v>
      </c>
      <c r="F28" s="20">
        <f>F57/((F33+F36+F37)/365)</f>
        <v>26.26027581320923</v>
      </c>
      <c r="G28" s="20">
        <f>G57/((G33+G36+G37)/365)</f>
        <v>26.839952470179608</v>
      </c>
      <c r="H28" s="20">
        <f>H57/((H33+H36+H37)/365)</f>
        <v>28.918775214874586</v>
      </c>
      <c r="I28" s="20">
        <f>I57/((I33+I36+I37)/365)</f>
        <v>30.074545761495767</v>
      </c>
      <c r="J28" s="21">
        <v>30</v>
      </c>
      <c r="K28" s="21">
        <v>30</v>
      </c>
      <c r="L28" s="21">
        <v>30</v>
      </c>
      <c r="M28" s="21">
        <v>30</v>
      </c>
      <c r="N28" s="21">
        <v>30</v>
      </c>
      <c r="O28" s="4"/>
      <c r="P28" s="4"/>
      <c r="Q28" s="4"/>
      <c r="R28" s="4"/>
      <c r="S28" s="4"/>
      <c r="T28" s="4"/>
      <c r="U28" s="4"/>
    </row>
    <row r="29" spans="2:21" x14ac:dyDescent="0.35">
      <c r="B29" s="1" t="s">
        <v>52</v>
      </c>
      <c r="E29" s="21">
        <v>15000</v>
      </c>
      <c r="F29" s="21">
        <v>15000</v>
      </c>
      <c r="G29" s="21">
        <v>15000</v>
      </c>
      <c r="H29" s="21">
        <v>15000</v>
      </c>
      <c r="I29" s="21">
        <v>15000</v>
      </c>
      <c r="J29" s="21">
        <v>16500</v>
      </c>
      <c r="K29" s="21">
        <v>16500</v>
      </c>
      <c r="L29" s="21">
        <v>16500</v>
      </c>
      <c r="M29" s="21">
        <v>16500</v>
      </c>
      <c r="N29" s="21">
        <v>16500</v>
      </c>
      <c r="O29" s="4"/>
      <c r="P29" s="4"/>
      <c r="Q29" s="4"/>
      <c r="R29" s="4"/>
      <c r="S29" s="4"/>
      <c r="T29" s="4"/>
      <c r="U29" s="4"/>
    </row>
    <row r="30" spans="2:21" x14ac:dyDescent="0.35">
      <c r="E30" s="20"/>
      <c r="F30" s="20"/>
      <c r="G30" s="20"/>
      <c r="H30" s="20"/>
      <c r="I30" s="20"/>
      <c r="J30" s="21"/>
      <c r="K30" s="21"/>
      <c r="L30" s="21"/>
      <c r="M30" s="21"/>
      <c r="N30" s="21"/>
      <c r="O30" s="4"/>
      <c r="P30" s="4"/>
      <c r="Q30" s="4"/>
      <c r="R30" s="4"/>
      <c r="S30" s="4"/>
      <c r="T30" s="4"/>
      <c r="U30" s="4"/>
    </row>
    <row r="31" spans="2:21" ht="18.5" x14ac:dyDescent="0.35">
      <c r="B31" s="69" t="s">
        <v>0</v>
      </c>
      <c r="C31" s="69"/>
      <c r="D31" s="69"/>
      <c r="E31" s="69"/>
      <c r="F31" s="69"/>
      <c r="G31" s="69"/>
      <c r="H31" s="69"/>
      <c r="I31" s="69"/>
      <c r="J31" s="69"/>
      <c r="K31" s="69"/>
      <c r="L31" s="69"/>
      <c r="M31" s="69"/>
      <c r="N31" s="69"/>
      <c r="O31" s="4"/>
      <c r="P31" s="4"/>
      <c r="Q31" s="4"/>
      <c r="R31" s="4"/>
      <c r="S31" s="4"/>
      <c r="T31" s="4"/>
      <c r="U31" s="4"/>
    </row>
    <row r="32" spans="2:21" x14ac:dyDescent="0.35">
      <c r="B32" s="6" t="s">
        <v>110</v>
      </c>
      <c r="C32" s="6"/>
      <c r="D32" s="8"/>
      <c r="E32" s="22">
        <v>91016</v>
      </c>
      <c r="F32" s="22">
        <v>116009</v>
      </c>
      <c r="G32" s="22">
        <v>129017</v>
      </c>
      <c r="H32" s="22">
        <v>136016</v>
      </c>
      <c r="I32" s="22">
        <v>143016</v>
      </c>
      <c r="J32" s="23">
        <f>I32*(1+J9)</f>
        <v>150166.80000000002</v>
      </c>
      <c r="K32" s="23">
        <f>J32*(1+K9)</f>
        <v>156924.30600000001</v>
      </c>
      <c r="L32" s="23">
        <f>K32*(1+L9)</f>
        <v>163201.27824000001</v>
      </c>
      <c r="M32" s="23">
        <f>L32*(1+M9)</f>
        <v>168913.32297840001</v>
      </c>
      <c r="N32" s="23">
        <f>M32*(1+N9)</f>
        <v>173980.72266775201</v>
      </c>
      <c r="O32" s="4"/>
      <c r="P32" s="4"/>
      <c r="Q32" s="4"/>
      <c r="R32" s="4"/>
      <c r="S32" s="4"/>
      <c r="T32" s="4"/>
      <c r="U32" s="4"/>
    </row>
    <row r="33" spans="2:21" x14ac:dyDescent="0.35">
      <c r="B33" s="12" t="s">
        <v>28</v>
      </c>
      <c r="C33" s="12"/>
      <c r="D33" s="13"/>
      <c r="E33" s="24">
        <v>39027</v>
      </c>
      <c r="F33" s="24">
        <v>48016</v>
      </c>
      <c r="G33" s="24">
        <v>52025</v>
      </c>
      <c r="H33" s="24">
        <v>54845</v>
      </c>
      <c r="I33" s="24">
        <v>57210</v>
      </c>
      <c r="J33" s="25">
        <f>J32*J10</f>
        <v>60066.720000000008</v>
      </c>
      <c r="K33" s="25">
        <f>K32*K10</f>
        <v>62769.722400000006</v>
      </c>
      <c r="L33" s="25">
        <f>L32*L10</f>
        <v>65280.511296000011</v>
      </c>
      <c r="M33" s="25">
        <f>M32*M10</f>
        <v>67565.329191360011</v>
      </c>
      <c r="N33" s="25">
        <f>N32*N10</f>
        <v>69592.289067100806</v>
      </c>
      <c r="O33" s="4"/>
      <c r="P33" s="4"/>
      <c r="Q33" s="4"/>
      <c r="R33" s="4"/>
      <c r="S33" s="4"/>
      <c r="T33" s="4"/>
      <c r="U33" s="4"/>
    </row>
    <row r="34" spans="2:21" x14ac:dyDescent="0.35">
      <c r="B34" s="26" t="s">
        <v>1</v>
      </c>
      <c r="C34" s="26"/>
      <c r="D34" s="27"/>
      <c r="E34" s="28">
        <f>E32-E33</f>
        <v>51989</v>
      </c>
      <c r="F34" s="28">
        <f t="shared" ref="F34:H34" si="5">F32-F33</f>
        <v>67993</v>
      </c>
      <c r="G34" s="28">
        <f t="shared" si="5"/>
        <v>76992</v>
      </c>
      <c r="H34" s="28">
        <f t="shared" si="5"/>
        <v>81171</v>
      </c>
      <c r="I34" s="28">
        <f>I32-I33</f>
        <v>85806</v>
      </c>
      <c r="J34" s="28">
        <f t="shared" ref="J34:N34" si="6">J32-J33</f>
        <v>90100.080000000016</v>
      </c>
      <c r="K34" s="28">
        <f t="shared" si="6"/>
        <v>94154.583600000013</v>
      </c>
      <c r="L34" s="28">
        <f t="shared" si="6"/>
        <v>97920.766944000003</v>
      </c>
      <c r="M34" s="28">
        <f t="shared" si="6"/>
        <v>101347.99378704</v>
      </c>
      <c r="N34" s="28">
        <f t="shared" si="6"/>
        <v>104388.4336006512</v>
      </c>
      <c r="O34" s="4"/>
      <c r="P34" s="4"/>
      <c r="Q34" s="4"/>
      <c r="R34" s="4"/>
      <c r="S34" s="4"/>
      <c r="T34" s="4"/>
      <c r="U34" s="4"/>
    </row>
    <row r="35" spans="2:21" x14ac:dyDescent="0.35">
      <c r="B35" s="29" t="s">
        <v>37</v>
      </c>
      <c r="C35" s="29"/>
      <c r="D35" s="30"/>
      <c r="E35" s="31"/>
      <c r="F35" s="31"/>
      <c r="G35" s="31"/>
      <c r="H35" s="31"/>
      <c r="I35" s="31"/>
      <c r="J35" s="32"/>
      <c r="K35" s="32"/>
      <c r="L35" s="32"/>
      <c r="M35" s="32"/>
      <c r="N35" s="32"/>
      <c r="O35" s="4"/>
      <c r="P35" s="4"/>
      <c r="Q35" s="4"/>
      <c r="R35" s="4"/>
      <c r="S35" s="4"/>
      <c r="T35" s="4"/>
      <c r="U35" s="4"/>
    </row>
    <row r="36" spans="2:21" x14ac:dyDescent="0.35">
      <c r="B36" s="1" t="s">
        <v>46</v>
      </c>
      <c r="E36" s="54">
        <f t="shared" ref="E36:N37" si="7">E11</f>
        <v>27227</v>
      </c>
      <c r="F36" s="54">
        <f t="shared" si="7"/>
        <v>22722</v>
      </c>
      <c r="G36" s="54">
        <f t="shared" si="7"/>
        <v>24011</v>
      </c>
      <c r="H36" s="54">
        <f t="shared" si="7"/>
        <v>24442</v>
      </c>
      <c r="I36" s="54">
        <f t="shared" si="7"/>
        <v>25452</v>
      </c>
      <c r="J36" s="34">
        <f t="shared" si="7"/>
        <v>25500</v>
      </c>
      <c r="K36" s="34">
        <f t="shared" si="7"/>
        <v>26000</v>
      </c>
      <c r="L36" s="34">
        <f t="shared" si="7"/>
        <v>26500</v>
      </c>
      <c r="M36" s="34">
        <f t="shared" si="7"/>
        <v>27000</v>
      </c>
      <c r="N36" s="34">
        <f t="shared" si="7"/>
        <v>27500</v>
      </c>
      <c r="O36" s="4"/>
      <c r="P36" s="4"/>
      <c r="Q36" s="4"/>
      <c r="R36" s="4"/>
      <c r="S36" s="4"/>
      <c r="T36" s="4"/>
      <c r="U36" s="4"/>
    </row>
    <row r="37" spans="2:21" x14ac:dyDescent="0.35">
      <c r="B37" s="1" t="s">
        <v>45</v>
      </c>
      <c r="E37" s="54">
        <f t="shared" si="7"/>
        <v>10999</v>
      </c>
      <c r="F37" s="54">
        <f t="shared" si="7"/>
        <v>11129</v>
      </c>
      <c r="G37" s="54">
        <f t="shared" si="7"/>
        <v>11488</v>
      </c>
      <c r="H37" s="54">
        <f t="shared" si="7"/>
        <v>11929</v>
      </c>
      <c r="I37" s="54">
        <f t="shared" si="7"/>
        <v>12112</v>
      </c>
      <c r="J37" s="34">
        <f t="shared" si="7"/>
        <v>12500</v>
      </c>
      <c r="K37" s="34">
        <f t="shared" si="7"/>
        <v>13000</v>
      </c>
      <c r="L37" s="34">
        <f t="shared" si="7"/>
        <v>13500</v>
      </c>
      <c r="M37" s="34">
        <f t="shared" si="7"/>
        <v>14000</v>
      </c>
      <c r="N37" s="34">
        <f t="shared" si="7"/>
        <v>14500</v>
      </c>
      <c r="O37" s="4"/>
      <c r="P37" s="4"/>
      <c r="Q37" s="4"/>
      <c r="R37" s="4"/>
      <c r="S37" s="4"/>
      <c r="T37" s="4"/>
      <c r="U37" s="4"/>
    </row>
    <row r="38" spans="2:21" x14ac:dyDescent="0.35">
      <c r="B38" s="35" t="s">
        <v>2</v>
      </c>
      <c r="C38" s="35"/>
      <c r="D38" s="36"/>
      <c r="E38" s="37">
        <f t="shared" ref="E38:N38" si="8">E111</f>
        <v>6500</v>
      </c>
      <c r="F38" s="37">
        <f t="shared" si="8"/>
        <v>8000</v>
      </c>
      <c r="G38" s="37">
        <f t="shared" si="8"/>
        <v>9500</v>
      </c>
      <c r="H38" s="37">
        <f t="shared" si="8"/>
        <v>11000</v>
      </c>
      <c r="I38" s="37">
        <f t="shared" si="8"/>
        <v>12500</v>
      </c>
      <c r="J38" s="71">
        <f t="shared" si="8"/>
        <v>14150</v>
      </c>
      <c r="K38" s="71">
        <f t="shared" si="8"/>
        <v>15800</v>
      </c>
      <c r="L38" s="71">
        <f t="shared" si="8"/>
        <v>17450</v>
      </c>
      <c r="M38" s="71">
        <f t="shared" si="8"/>
        <v>19100</v>
      </c>
      <c r="N38" s="71">
        <f t="shared" si="8"/>
        <v>20750</v>
      </c>
      <c r="O38" s="4"/>
      <c r="P38" s="4"/>
      <c r="Q38" s="4"/>
      <c r="R38" s="4"/>
      <c r="S38" s="4"/>
      <c r="T38" s="4"/>
      <c r="U38" s="4"/>
    </row>
    <row r="39" spans="2:21" x14ac:dyDescent="0.35">
      <c r="B39" s="43" t="s">
        <v>49</v>
      </c>
      <c r="C39" s="72"/>
      <c r="D39" s="73"/>
      <c r="E39" s="45">
        <f>SUM(E36:E38)</f>
        <v>44726</v>
      </c>
      <c r="F39" s="45">
        <f t="shared" ref="F39:N39" si="9">SUM(F36:F38)</f>
        <v>41851</v>
      </c>
      <c r="G39" s="45">
        <f t="shared" si="9"/>
        <v>44999</v>
      </c>
      <c r="H39" s="45">
        <f t="shared" si="9"/>
        <v>47371</v>
      </c>
      <c r="I39" s="45">
        <f t="shared" si="9"/>
        <v>50064</v>
      </c>
      <c r="J39" s="45">
        <f t="shared" si="9"/>
        <v>52150</v>
      </c>
      <c r="K39" s="45">
        <f t="shared" si="9"/>
        <v>54800</v>
      </c>
      <c r="L39" s="45">
        <f t="shared" si="9"/>
        <v>57450</v>
      </c>
      <c r="M39" s="45">
        <f t="shared" si="9"/>
        <v>60100</v>
      </c>
      <c r="N39" s="45">
        <f t="shared" si="9"/>
        <v>62750</v>
      </c>
      <c r="O39" s="4"/>
      <c r="P39" s="4"/>
      <c r="Q39" s="4"/>
      <c r="R39" s="4"/>
      <c r="S39" s="4"/>
      <c r="T39" s="4"/>
      <c r="U39" s="4"/>
    </row>
    <row r="40" spans="2:21" x14ac:dyDescent="0.35">
      <c r="B40" s="29" t="s">
        <v>50</v>
      </c>
      <c r="E40" s="75">
        <f>E34-E39</f>
        <v>7263</v>
      </c>
      <c r="F40" s="75">
        <f t="shared" ref="F40:N40" si="10">F34-F39</f>
        <v>26142</v>
      </c>
      <c r="G40" s="75">
        <f t="shared" si="10"/>
        <v>31993</v>
      </c>
      <c r="H40" s="75">
        <f t="shared" si="10"/>
        <v>33800</v>
      </c>
      <c r="I40" s="75">
        <f t="shared" si="10"/>
        <v>35742</v>
      </c>
      <c r="J40" s="75">
        <f t="shared" si="10"/>
        <v>37950.080000000016</v>
      </c>
      <c r="K40" s="75">
        <f t="shared" si="10"/>
        <v>39354.583600000013</v>
      </c>
      <c r="L40" s="75">
        <f t="shared" si="10"/>
        <v>40470.766944000003</v>
      </c>
      <c r="M40" s="75">
        <f t="shared" si="10"/>
        <v>41247.993787040003</v>
      </c>
      <c r="N40" s="75">
        <f t="shared" si="10"/>
        <v>41638.433600651202</v>
      </c>
      <c r="O40" s="4"/>
      <c r="P40" s="4"/>
      <c r="Q40" s="4"/>
      <c r="R40" s="4"/>
      <c r="S40" s="4"/>
      <c r="T40" s="4"/>
      <c r="U40" s="4"/>
    </row>
    <row r="41" spans="2:21" ht="10.25" customHeight="1" x14ac:dyDescent="0.35">
      <c r="E41" s="33"/>
      <c r="F41" s="33"/>
      <c r="G41" s="33"/>
      <c r="H41" s="33"/>
      <c r="I41" s="33"/>
      <c r="J41" s="34"/>
      <c r="K41" s="34"/>
      <c r="L41" s="34"/>
      <c r="M41" s="34"/>
      <c r="N41" s="34"/>
      <c r="O41" s="4"/>
      <c r="P41" s="4"/>
      <c r="Q41" s="4"/>
      <c r="R41" s="4"/>
      <c r="S41" s="4"/>
      <c r="T41" s="4"/>
      <c r="U41" s="4"/>
    </row>
    <row r="42" spans="2:21" s="12" customFormat="1" x14ac:dyDescent="0.35">
      <c r="B42" s="12" t="s">
        <v>11</v>
      </c>
      <c r="D42" s="13"/>
      <c r="E42" s="52">
        <f t="shared" ref="E42:N42" si="11">E142</f>
        <v>4000</v>
      </c>
      <c r="F42" s="52">
        <f t="shared" si="11"/>
        <v>4000</v>
      </c>
      <c r="G42" s="52">
        <f t="shared" si="11"/>
        <v>4000</v>
      </c>
      <c r="H42" s="52">
        <f t="shared" si="11"/>
        <v>3200</v>
      </c>
      <c r="I42" s="52">
        <f t="shared" si="11"/>
        <v>3200</v>
      </c>
      <c r="J42" s="52">
        <f t="shared" si="11"/>
        <v>2400</v>
      </c>
      <c r="K42" s="52">
        <f t="shared" si="11"/>
        <v>2400</v>
      </c>
      <c r="L42" s="52">
        <f t="shared" si="11"/>
        <v>1600</v>
      </c>
      <c r="M42" s="52">
        <f t="shared" si="11"/>
        <v>1600</v>
      </c>
      <c r="N42" s="52">
        <f t="shared" si="11"/>
        <v>800</v>
      </c>
      <c r="O42" s="76"/>
      <c r="P42" s="76"/>
      <c r="Q42" s="76"/>
      <c r="R42" s="76"/>
      <c r="S42" s="76"/>
      <c r="T42" s="76"/>
      <c r="U42" s="76"/>
    </row>
    <row r="43" spans="2:21" x14ac:dyDescent="0.35">
      <c r="B43" s="26" t="s">
        <v>51</v>
      </c>
      <c r="C43" s="26"/>
      <c r="D43" s="27"/>
      <c r="E43" s="28">
        <f t="shared" ref="E43:N43" si="12">E34-(E36+E37+E38+E42)</f>
        <v>3263</v>
      </c>
      <c r="F43" s="28">
        <f t="shared" si="12"/>
        <v>22142</v>
      </c>
      <c r="G43" s="28">
        <f t="shared" si="12"/>
        <v>27993</v>
      </c>
      <c r="H43" s="28">
        <f t="shared" si="12"/>
        <v>30600</v>
      </c>
      <c r="I43" s="28">
        <f t="shared" si="12"/>
        <v>32542</v>
      </c>
      <c r="J43" s="28">
        <f t="shared" si="12"/>
        <v>35550.080000000016</v>
      </c>
      <c r="K43" s="28">
        <f t="shared" si="12"/>
        <v>36954.583600000013</v>
      </c>
      <c r="L43" s="28">
        <f t="shared" si="12"/>
        <v>38870.766944000003</v>
      </c>
      <c r="M43" s="28">
        <f t="shared" si="12"/>
        <v>39647.993787040003</v>
      </c>
      <c r="N43" s="28">
        <f t="shared" si="12"/>
        <v>40838.433600651202</v>
      </c>
      <c r="O43" s="4"/>
      <c r="P43" s="4"/>
      <c r="Q43" s="4"/>
      <c r="R43" s="4"/>
      <c r="S43" s="4"/>
      <c r="T43" s="4"/>
      <c r="U43" s="4"/>
    </row>
    <row r="44" spans="2:21" x14ac:dyDescent="0.35">
      <c r="B44" s="29"/>
      <c r="C44" s="29"/>
      <c r="D44" s="30"/>
      <c r="E44" s="31"/>
      <c r="F44" s="31"/>
      <c r="G44" s="31"/>
      <c r="H44" s="31"/>
      <c r="I44" s="31"/>
      <c r="J44" s="32"/>
      <c r="K44" s="32"/>
      <c r="L44" s="32"/>
      <c r="M44" s="32"/>
      <c r="N44" s="32"/>
      <c r="O44" s="4"/>
      <c r="P44" s="4"/>
      <c r="Q44" s="4"/>
      <c r="R44" s="4"/>
      <c r="S44" s="4"/>
      <c r="T44" s="4"/>
      <c r="U44" s="4"/>
    </row>
    <row r="45" spans="2:21" x14ac:dyDescent="0.35">
      <c r="B45" s="12" t="s">
        <v>38</v>
      </c>
      <c r="C45" s="12"/>
      <c r="D45" s="13"/>
      <c r="E45" s="54">
        <f>E16*E43</f>
        <v>978.9</v>
      </c>
      <c r="F45" s="54">
        <f>F16*F43</f>
        <v>6642.5999999999995</v>
      </c>
      <c r="G45" s="54">
        <f>G16*G43</f>
        <v>8397.9</v>
      </c>
      <c r="H45" s="54">
        <f>H16*H43</f>
        <v>9180</v>
      </c>
      <c r="I45" s="54">
        <f>I16*I43</f>
        <v>9762.6</v>
      </c>
      <c r="J45" s="38">
        <f>J43*J16</f>
        <v>10665.024000000005</v>
      </c>
      <c r="K45" s="38">
        <f>K43*K16</f>
        <v>11086.375080000003</v>
      </c>
      <c r="L45" s="38">
        <f>L43*L16</f>
        <v>11661.2300832</v>
      </c>
      <c r="M45" s="38">
        <f>M43*M16</f>
        <v>11894.398136112</v>
      </c>
      <c r="N45" s="38">
        <f>N43*N16</f>
        <v>12251.53008019536</v>
      </c>
      <c r="O45" s="4"/>
      <c r="P45" s="4"/>
      <c r="Q45" s="4"/>
      <c r="R45" s="4"/>
      <c r="S45" s="4"/>
      <c r="T45" s="4"/>
      <c r="U45" s="4"/>
    </row>
    <row r="46" spans="2:21" ht="16" thickBot="1" x14ac:dyDescent="0.4">
      <c r="B46" s="39" t="s">
        <v>39</v>
      </c>
      <c r="C46" s="39"/>
      <c r="D46" s="40"/>
      <c r="E46" s="41">
        <f>E43-E45</f>
        <v>2284.1</v>
      </c>
      <c r="F46" s="41">
        <f t="shared" ref="F46:N46" si="13">F43-F45</f>
        <v>15499.400000000001</v>
      </c>
      <c r="G46" s="41">
        <f t="shared" si="13"/>
        <v>19595.099999999999</v>
      </c>
      <c r="H46" s="41">
        <f t="shared" si="13"/>
        <v>21420</v>
      </c>
      <c r="I46" s="41">
        <f t="shared" si="13"/>
        <v>22779.4</v>
      </c>
      <c r="J46" s="41">
        <f t="shared" si="13"/>
        <v>24885.056000000011</v>
      </c>
      <c r="K46" s="41">
        <f t="shared" si="13"/>
        <v>25868.208520000007</v>
      </c>
      <c r="L46" s="41">
        <f t="shared" si="13"/>
        <v>27209.536860800003</v>
      </c>
      <c r="M46" s="41">
        <f t="shared" si="13"/>
        <v>27753.595650928</v>
      </c>
      <c r="N46" s="41">
        <f t="shared" si="13"/>
        <v>28586.903520455842</v>
      </c>
      <c r="O46" s="4"/>
      <c r="P46" s="4"/>
      <c r="Q46" s="4"/>
      <c r="R46" s="4"/>
      <c r="S46" s="4"/>
      <c r="T46" s="4"/>
      <c r="U46" s="4"/>
    </row>
    <row r="47" spans="2:21" ht="16" collapsed="1" thickTop="1" x14ac:dyDescent="0.35">
      <c r="E47" s="33"/>
      <c r="F47" s="33"/>
      <c r="G47" s="33"/>
      <c r="H47" s="33"/>
      <c r="I47" s="33"/>
      <c r="O47" s="4"/>
      <c r="P47" s="4"/>
      <c r="Q47" s="4"/>
      <c r="R47" s="4"/>
      <c r="S47" s="4"/>
      <c r="T47" s="4"/>
      <c r="U47" s="4"/>
    </row>
    <row r="48" spans="2:21" ht="18.5" x14ac:dyDescent="0.35">
      <c r="B48" s="69" t="s">
        <v>3</v>
      </c>
      <c r="C48" s="69"/>
      <c r="D48" s="69"/>
      <c r="E48" s="69"/>
      <c r="F48" s="69"/>
      <c r="G48" s="69"/>
      <c r="H48" s="69"/>
      <c r="I48" s="69"/>
      <c r="J48" s="69"/>
      <c r="K48" s="69"/>
      <c r="L48" s="69"/>
      <c r="M48" s="69"/>
      <c r="N48" s="69"/>
      <c r="O48" s="4"/>
      <c r="P48" s="4"/>
      <c r="Q48" s="4"/>
      <c r="R48" s="4"/>
      <c r="S48" s="4"/>
      <c r="T48" s="4"/>
      <c r="U48" s="4"/>
    </row>
    <row r="49" spans="2:21" x14ac:dyDescent="0.35">
      <c r="B49" s="6" t="s">
        <v>4</v>
      </c>
      <c r="E49" s="33"/>
      <c r="F49" s="33"/>
      <c r="G49" s="33"/>
      <c r="H49" s="33"/>
      <c r="I49" s="33"/>
      <c r="O49" s="4"/>
      <c r="P49" s="4"/>
      <c r="Q49" s="4"/>
      <c r="R49" s="4"/>
      <c r="S49" s="4"/>
      <c r="T49" s="4"/>
      <c r="U49" s="4"/>
    </row>
    <row r="50" spans="2:21" x14ac:dyDescent="0.35">
      <c r="B50" s="1" t="s">
        <v>5</v>
      </c>
      <c r="D50" s="4"/>
      <c r="E50" s="54">
        <f t="shared" ref="E50:N50" si="14">E91</f>
        <v>3647.1000000000058</v>
      </c>
      <c r="F50" s="54">
        <f t="shared" si="14"/>
        <v>9135.5000000000073</v>
      </c>
      <c r="G50" s="54">
        <f t="shared" si="14"/>
        <v>11917.600000000006</v>
      </c>
      <c r="H50" s="54">
        <f t="shared" si="14"/>
        <v>29107.600000000006</v>
      </c>
      <c r="I50" s="54">
        <f t="shared" si="14"/>
        <v>38967.000000000007</v>
      </c>
      <c r="O50" s="4"/>
      <c r="P50" s="4"/>
      <c r="Q50" s="4"/>
      <c r="R50" s="4"/>
      <c r="S50" s="4"/>
      <c r="T50" s="4"/>
      <c r="U50" s="4"/>
    </row>
    <row r="51" spans="2:21" x14ac:dyDescent="0.35">
      <c r="B51" s="1" t="s">
        <v>6</v>
      </c>
      <c r="D51" s="4"/>
      <c r="E51" s="54">
        <f t="shared" ref="E51:N52" si="15">E97</f>
        <v>7207</v>
      </c>
      <c r="F51" s="54">
        <f t="shared" si="15"/>
        <v>9627</v>
      </c>
      <c r="G51" s="54">
        <f t="shared" si="15"/>
        <v>10799</v>
      </c>
      <c r="H51" s="54">
        <f t="shared" si="15"/>
        <v>11419</v>
      </c>
      <c r="I51" s="54">
        <f t="shared" si="15"/>
        <v>11919</v>
      </c>
      <c r="J51" s="42">
        <f t="shared" si="15"/>
        <v>12342.476712328769</v>
      </c>
      <c r="K51" s="42">
        <f t="shared" si="15"/>
        <v>12897.888164383563</v>
      </c>
      <c r="L51" s="42">
        <f t="shared" si="15"/>
        <v>13413.803690958905</v>
      </c>
      <c r="M51" s="42">
        <f t="shared" si="15"/>
        <v>13883.286820142466</v>
      </c>
      <c r="N51" s="42">
        <f t="shared" si="15"/>
        <v>14299.78542474674</v>
      </c>
      <c r="O51" s="4"/>
      <c r="P51" s="4"/>
      <c r="Q51" s="4"/>
      <c r="R51" s="4"/>
      <c r="S51" s="4"/>
      <c r="T51" s="4"/>
      <c r="U51" s="4"/>
    </row>
    <row r="52" spans="2:21" x14ac:dyDescent="0.35">
      <c r="B52" s="1" t="s">
        <v>44</v>
      </c>
      <c r="D52" s="4"/>
      <c r="E52" s="54">
        <f t="shared" si="15"/>
        <v>7705</v>
      </c>
      <c r="F52" s="54">
        <f t="shared" si="15"/>
        <v>9411</v>
      </c>
      <c r="G52" s="54">
        <f t="shared" si="15"/>
        <v>10098</v>
      </c>
      <c r="H52" s="54">
        <f t="shared" si="15"/>
        <v>10499</v>
      </c>
      <c r="I52" s="54">
        <f t="shared" si="15"/>
        <v>11001</v>
      </c>
      <c r="J52" s="42">
        <f t="shared" si="15"/>
        <v>11519.644931506851</v>
      </c>
      <c r="K52" s="42">
        <f t="shared" si="15"/>
        <v>12038.028953424659</v>
      </c>
      <c r="L52" s="42">
        <f t="shared" si="15"/>
        <v>12519.550111561646</v>
      </c>
      <c r="M52" s="42">
        <f t="shared" si="15"/>
        <v>12957.734365466304</v>
      </c>
      <c r="N52" s="42">
        <f t="shared" si="15"/>
        <v>13346.466396430291</v>
      </c>
      <c r="O52" s="4"/>
      <c r="P52" s="4"/>
      <c r="Q52" s="4"/>
      <c r="R52" s="4"/>
      <c r="S52" s="4"/>
      <c r="T52" s="4"/>
      <c r="U52" s="4"/>
    </row>
    <row r="53" spans="2:21" x14ac:dyDescent="0.35">
      <c r="B53" s="1" t="s">
        <v>43</v>
      </c>
      <c r="E53" s="54">
        <f t="shared" ref="E53:N53" si="16">E116</f>
        <v>58500</v>
      </c>
      <c r="F53" s="54">
        <f t="shared" si="16"/>
        <v>65500</v>
      </c>
      <c r="G53" s="54">
        <f t="shared" si="16"/>
        <v>71000</v>
      </c>
      <c r="H53" s="54">
        <f t="shared" si="16"/>
        <v>75000</v>
      </c>
      <c r="I53" s="54">
        <f t="shared" si="16"/>
        <v>77500</v>
      </c>
      <c r="J53" s="54">
        <f t="shared" si="16"/>
        <v>79850</v>
      </c>
      <c r="K53" s="54">
        <f t="shared" si="16"/>
        <v>80550</v>
      </c>
      <c r="L53" s="54">
        <f t="shared" si="16"/>
        <v>79600</v>
      </c>
      <c r="M53" s="54">
        <f t="shared" si="16"/>
        <v>77000</v>
      </c>
      <c r="N53" s="54">
        <f t="shared" si="16"/>
        <v>72750</v>
      </c>
      <c r="O53" s="4"/>
      <c r="P53" s="4"/>
      <c r="Q53" s="4"/>
      <c r="R53" s="4"/>
      <c r="S53" s="4"/>
      <c r="T53" s="4"/>
      <c r="U53" s="4"/>
    </row>
    <row r="54" spans="2:21" ht="16" thickBot="1" x14ac:dyDescent="0.4">
      <c r="B54" s="39" t="s">
        <v>7</v>
      </c>
      <c r="C54" s="39"/>
      <c r="D54" s="40"/>
      <c r="E54" s="41">
        <f>SUM(E50:E53)</f>
        <v>77059.100000000006</v>
      </c>
      <c r="F54" s="41">
        <f t="shared" ref="F54:N54" si="17">SUM(F50:F53)</f>
        <v>93673.5</v>
      </c>
      <c r="G54" s="41">
        <f t="shared" si="17"/>
        <v>103814.6</v>
      </c>
      <c r="H54" s="41">
        <f t="shared" si="17"/>
        <v>126025.60000000001</v>
      </c>
      <c r="I54" s="41">
        <f t="shared" si="17"/>
        <v>139387</v>
      </c>
      <c r="J54" s="41"/>
      <c r="K54" s="41"/>
      <c r="L54" s="41"/>
      <c r="M54" s="41"/>
      <c r="N54" s="41"/>
      <c r="O54" s="4"/>
      <c r="P54" s="4"/>
      <c r="Q54" s="4"/>
      <c r="R54" s="4"/>
      <c r="S54" s="4"/>
      <c r="T54" s="4"/>
      <c r="U54" s="4"/>
    </row>
    <row r="55" spans="2:21" ht="16" thickTop="1" x14ac:dyDescent="0.35">
      <c r="B55" s="29"/>
      <c r="C55" s="29"/>
      <c r="D55" s="30"/>
      <c r="E55" s="31"/>
      <c r="F55" s="31"/>
      <c r="G55" s="31"/>
      <c r="H55" s="31"/>
      <c r="I55" s="31"/>
      <c r="J55" s="29"/>
      <c r="K55" s="29"/>
      <c r="L55" s="29"/>
      <c r="M55" s="29"/>
      <c r="N55" s="29"/>
      <c r="O55" s="4"/>
      <c r="P55" s="4"/>
      <c r="Q55" s="4"/>
      <c r="R55" s="4"/>
      <c r="S55" s="4"/>
      <c r="T55" s="4"/>
      <c r="U55" s="4"/>
    </row>
    <row r="56" spans="2:21" x14ac:dyDescent="0.35">
      <c r="B56" s="6" t="s">
        <v>8</v>
      </c>
      <c r="D56" s="4"/>
      <c r="E56" s="33"/>
      <c r="F56" s="33"/>
      <c r="G56" s="33"/>
      <c r="H56" s="33"/>
      <c r="I56" s="33"/>
      <c r="O56" s="4"/>
      <c r="P56" s="4"/>
      <c r="Q56" s="4"/>
      <c r="R56" s="4"/>
      <c r="S56" s="4"/>
      <c r="T56" s="4"/>
      <c r="U56" s="4"/>
    </row>
    <row r="57" spans="2:21" x14ac:dyDescent="0.35">
      <c r="B57" s="1" t="s">
        <v>9</v>
      </c>
      <c r="D57" s="4"/>
      <c r="E57" s="54">
        <f t="shared" ref="E57:N57" si="18">E99</f>
        <v>4775</v>
      </c>
      <c r="F57" s="54">
        <f t="shared" si="18"/>
        <v>5890</v>
      </c>
      <c r="G57" s="54">
        <f t="shared" si="18"/>
        <v>6436</v>
      </c>
      <c r="H57" s="54">
        <f t="shared" si="18"/>
        <v>7227</v>
      </c>
      <c r="I57" s="54">
        <f t="shared" si="18"/>
        <v>7809</v>
      </c>
      <c r="J57" s="1">
        <f t="shared" si="18"/>
        <v>8060.2783561643846</v>
      </c>
      <c r="K57" s="1">
        <f t="shared" si="18"/>
        <v>8364.6347178082196</v>
      </c>
      <c r="L57" s="1">
        <f t="shared" si="18"/>
        <v>8653.1927092602746</v>
      </c>
      <c r="M57" s="1">
        <f t="shared" si="18"/>
        <v>8923.1777417556168</v>
      </c>
      <c r="N57" s="1">
        <f t="shared" si="18"/>
        <v>9171.968964419244</v>
      </c>
      <c r="O57" s="4"/>
      <c r="P57" s="4"/>
      <c r="Q57" s="4"/>
      <c r="R57" s="4"/>
      <c r="S57" s="4"/>
      <c r="T57" s="4"/>
      <c r="U57" s="4"/>
    </row>
    <row r="58" spans="2:21" x14ac:dyDescent="0.35">
      <c r="B58" s="1" t="s">
        <v>10</v>
      </c>
      <c r="E58" s="1">
        <f t="shared" ref="E58:N58" si="19">E141</f>
        <v>50000</v>
      </c>
      <c r="F58" s="1">
        <f t="shared" si="19"/>
        <v>50000</v>
      </c>
      <c r="G58" s="1">
        <f t="shared" si="19"/>
        <v>40000</v>
      </c>
      <c r="H58" s="1">
        <f t="shared" si="19"/>
        <v>40000</v>
      </c>
      <c r="I58" s="1">
        <f t="shared" si="19"/>
        <v>30000</v>
      </c>
      <c r="J58" s="1">
        <f t="shared" si="19"/>
        <v>30000</v>
      </c>
      <c r="K58" s="1">
        <f t="shared" si="19"/>
        <v>20000</v>
      </c>
      <c r="L58" s="1">
        <f t="shared" si="19"/>
        <v>20000</v>
      </c>
      <c r="M58" s="1">
        <f t="shared" si="19"/>
        <v>10000</v>
      </c>
      <c r="N58" s="1">
        <f t="shared" si="19"/>
        <v>10000</v>
      </c>
      <c r="O58" s="4"/>
      <c r="P58" s="4"/>
      <c r="Q58" s="4"/>
      <c r="R58" s="4"/>
      <c r="S58" s="4"/>
      <c r="T58" s="4"/>
      <c r="U58" s="4"/>
    </row>
    <row r="59" spans="2:21" x14ac:dyDescent="0.35">
      <c r="B59" s="26" t="s">
        <v>12</v>
      </c>
      <c r="C59" s="26"/>
      <c r="D59" s="27"/>
      <c r="E59" s="28">
        <f>SUM(E57:E58)</f>
        <v>54775</v>
      </c>
      <c r="F59" s="28">
        <f t="shared" ref="F59:N59" si="20">SUM(F57:F58)</f>
        <v>55890</v>
      </c>
      <c r="G59" s="28">
        <f t="shared" si="20"/>
        <v>46436</v>
      </c>
      <c r="H59" s="28">
        <f t="shared" si="20"/>
        <v>47227</v>
      </c>
      <c r="I59" s="28">
        <f t="shared" si="20"/>
        <v>37809</v>
      </c>
      <c r="J59" s="28">
        <f t="shared" si="20"/>
        <v>38060.278356164388</v>
      </c>
      <c r="K59" s="28">
        <f t="shared" si="20"/>
        <v>28364.634717808221</v>
      </c>
      <c r="L59" s="28">
        <f t="shared" si="20"/>
        <v>28653.192709260275</v>
      </c>
      <c r="M59" s="28">
        <f t="shared" si="20"/>
        <v>18923.177741755615</v>
      </c>
      <c r="N59" s="28">
        <f t="shared" si="20"/>
        <v>19171.968964419244</v>
      </c>
      <c r="O59" s="4"/>
      <c r="P59" s="4"/>
      <c r="Q59" s="4"/>
      <c r="R59" s="4"/>
      <c r="S59" s="4"/>
      <c r="T59" s="4"/>
      <c r="U59" s="4"/>
    </row>
    <row r="60" spans="2:21" x14ac:dyDescent="0.35">
      <c r="B60" s="29"/>
      <c r="C60" s="29"/>
      <c r="D60" s="30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4"/>
      <c r="P60" s="4"/>
      <c r="Q60" s="4"/>
      <c r="R60" s="4"/>
      <c r="S60" s="4"/>
      <c r="T60" s="4"/>
      <c r="U60" s="4"/>
    </row>
    <row r="61" spans="2:21" x14ac:dyDescent="0.35">
      <c r="B61" s="6" t="s">
        <v>42</v>
      </c>
      <c r="E61" s="33"/>
      <c r="F61" s="33"/>
      <c r="G61" s="33"/>
      <c r="H61" s="33"/>
      <c r="I61" s="33"/>
      <c r="O61" s="4"/>
      <c r="P61" s="4"/>
      <c r="Q61" s="4"/>
      <c r="R61" s="4"/>
      <c r="S61" s="4"/>
      <c r="T61" s="4"/>
      <c r="U61" s="4"/>
    </row>
    <row r="62" spans="2:21" x14ac:dyDescent="0.35">
      <c r="B62" s="1" t="s">
        <v>40</v>
      </c>
      <c r="E62" s="54">
        <f>E21</f>
        <v>20000</v>
      </c>
      <c r="F62" s="1">
        <f t="shared" ref="F62:N62" si="21">E62+F21+F22</f>
        <v>20000</v>
      </c>
      <c r="G62" s="1">
        <f t="shared" si="21"/>
        <v>20000</v>
      </c>
      <c r="H62" s="1">
        <f t="shared" si="21"/>
        <v>20000</v>
      </c>
      <c r="I62" s="1">
        <f t="shared" si="21"/>
        <v>20000</v>
      </c>
      <c r="O62" s="4"/>
      <c r="P62" s="4"/>
      <c r="Q62" s="4"/>
      <c r="R62" s="4"/>
      <c r="S62" s="4"/>
      <c r="T62" s="4"/>
      <c r="U62" s="4"/>
    </row>
    <row r="63" spans="2:21" x14ac:dyDescent="0.35">
      <c r="B63" s="1" t="s">
        <v>13</v>
      </c>
      <c r="E63" s="54">
        <f>E46</f>
        <v>2284.1</v>
      </c>
      <c r="F63" s="54">
        <f>E63+F46</f>
        <v>17783.5</v>
      </c>
      <c r="G63" s="54">
        <f>F63+G46</f>
        <v>37378.6</v>
      </c>
      <c r="H63" s="54">
        <f>G63+H46</f>
        <v>58798.6</v>
      </c>
      <c r="I63" s="54">
        <f>H63+I46</f>
        <v>81578</v>
      </c>
      <c r="O63" s="4"/>
      <c r="P63" s="4"/>
      <c r="Q63" s="4"/>
      <c r="R63" s="4"/>
      <c r="S63" s="4"/>
      <c r="T63" s="4"/>
      <c r="U63" s="4"/>
    </row>
    <row r="64" spans="2:21" x14ac:dyDescent="0.35">
      <c r="B64" s="43" t="s">
        <v>73</v>
      </c>
      <c r="C64" s="43"/>
      <c r="D64" s="44"/>
      <c r="E64" s="45">
        <f>SUM(E62:E63)</f>
        <v>22284.1</v>
      </c>
      <c r="F64" s="45">
        <f t="shared" ref="F64:N64" si="22">SUM(F62:F63)</f>
        <v>37783.5</v>
      </c>
      <c r="G64" s="45">
        <f t="shared" si="22"/>
        <v>57378.6</v>
      </c>
      <c r="H64" s="45">
        <f t="shared" si="22"/>
        <v>78798.600000000006</v>
      </c>
      <c r="I64" s="45">
        <f t="shared" si="22"/>
        <v>101578</v>
      </c>
      <c r="J64" s="45"/>
      <c r="K64" s="45"/>
      <c r="L64" s="45"/>
      <c r="M64" s="45"/>
      <c r="N64" s="45"/>
      <c r="O64" s="4"/>
      <c r="P64" s="4"/>
      <c r="Q64" s="4"/>
      <c r="R64" s="4"/>
      <c r="S64" s="4"/>
      <c r="T64" s="4"/>
      <c r="U64" s="4"/>
    </row>
    <row r="65" spans="2:21" ht="16" thickBot="1" x14ac:dyDescent="0.4">
      <c r="B65" s="39" t="s">
        <v>41</v>
      </c>
      <c r="C65" s="39"/>
      <c r="D65" s="40"/>
      <c r="E65" s="41">
        <f>E59+E64</f>
        <v>77059.100000000006</v>
      </c>
      <c r="F65" s="41">
        <f t="shared" ref="F65:N65" si="23">F59+F64</f>
        <v>93673.5</v>
      </c>
      <c r="G65" s="41">
        <f t="shared" si="23"/>
        <v>103814.6</v>
      </c>
      <c r="H65" s="41">
        <f t="shared" si="23"/>
        <v>126025.60000000001</v>
      </c>
      <c r="I65" s="41">
        <f t="shared" si="23"/>
        <v>139387</v>
      </c>
      <c r="J65" s="41"/>
      <c r="K65" s="41"/>
      <c r="L65" s="41"/>
      <c r="M65" s="41"/>
      <c r="N65" s="41"/>
      <c r="O65" s="4"/>
      <c r="P65" s="4"/>
      <c r="Q65" s="4"/>
      <c r="R65" s="4"/>
      <c r="S65" s="4"/>
      <c r="T65" s="4"/>
      <c r="U65" s="4"/>
    </row>
    <row r="66" spans="2:21" ht="16" thickTop="1" x14ac:dyDescent="0.35"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4"/>
      <c r="P66" s="4"/>
      <c r="Q66" s="4"/>
      <c r="R66" s="4"/>
      <c r="S66" s="4"/>
      <c r="T66" s="4"/>
      <c r="U66" s="4"/>
    </row>
    <row r="67" spans="2:21" x14ac:dyDescent="0.35">
      <c r="B67" s="46" t="s">
        <v>57</v>
      </c>
      <c r="C67" s="47"/>
      <c r="D67" s="48"/>
      <c r="E67" s="49">
        <f>E65-E54</f>
        <v>0</v>
      </c>
      <c r="F67" s="49">
        <f>F65-F54</f>
        <v>0</v>
      </c>
      <c r="G67" s="49">
        <f t="shared" ref="G67:N67" si="24">G65-G54</f>
        <v>0</v>
      </c>
      <c r="H67" s="49">
        <f t="shared" si="24"/>
        <v>0</v>
      </c>
      <c r="I67" s="49">
        <f t="shared" si="24"/>
        <v>0</v>
      </c>
      <c r="J67" s="49"/>
      <c r="K67" s="49"/>
      <c r="L67" s="49"/>
      <c r="M67" s="49"/>
      <c r="N67" s="49"/>
      <c r="O67" s="4"/>
      <c r="P67" s="4"/>
      <c r="Q67" s="4"/>
      <c r="R67" s="4"/>
      <c r="S67" s="4"/>
      <c r="T67" s="4"/>
      <c r="U67" s="4"/>
    </row>
    <row r="68" spans="2:21" x14ac:dyDescent="0.35">
      <c r="B68" s="47"/>
      <c r="C68" s="47"/>
      <c r="D68" s="48"/>
      <c r="E68" s="47"/>
      <c r="F68" s="47"/>
      <c r="G68" s="47"/>
      <c r="H68" s="47"/>
      <c r="I68" s="47"/>
      <c r="J68" s="47"/>
      <c r="K68" s="47"/>
      <c r="L68" s="47"/>
      <c r="M68" s="47"/>
      <c r="N68" s="47"/>
      <c r="O68" s="4"/>
      <c r="P68" s="4"/>
      <c r="Q68" s="4"/>
      <c r="R68" s="4"/>
      <c r="S68" s="4"/>
      <c r="T68" s="4"/>
      <c r="U68" s="4"/>
    </row>
    <row r="69" spans="2:21" ht="18.5" x14ac:dyDescent="0.35">
      <c r="B69" s="69" t="s">
        <v>24</v>
      </c>
      <c r="C69" s="69"/>
      <c r="D69" s="69"/>
      <c r="E69" s="69"/>
      <c r="F69" s="69"/>
      <c r="G69" s="69"/>
      <c r="H69" s="69"/>
      <c r="I69" s="69"/>
      <c r="J69" s="69"/>
      <c r="K69" s="69"/>
      <c r="L69" s="69"/>
      <c r="M69" s="69"/>
      <c r="N69" s="69"/>
      <c r="O69" s="4"/>
      <c r="P69" s="4"/>
      <c r="Q69" s="4"/>
      <c r="R69" s="4"/>
      <c r="S69" s="4"/>
      <c r="T69" s="4"/>
      <c r="U69" s="4"/>
    </row>
    <row r="70" spans="2:21" x14ac:dyDescent="0.35">
      <c r="B70" s="6" t="s">
        <v>14</v>
      </c>
      <c r="E70" s="33"/>
      <c r="F70" s="33"/>
      <c r="G70" s="33"/>
      <c r="H70" s="33"/>
      <c r="I70" s="33"/>
    </row>
    <row r="71" spans="2:21" x14ac:dyDescent="0.35">
      <c r="B71" s="1" t="s">
        <v>39</v>
      </c>
      <c r="E71" s="1">
        <f t="shared" ref="E71:N71" si="25">E46</f>
        <v>2284.1</v>
      </c>
      <c r="F71" s="1">
        <f t="shared" si="25"/>
        <v>15499.400000000001</v>
      </c>
      <c r="G71" s="1">
        <f t="shared" si="25"/>
        <v>19595.099999999999</v>
      </c>
      <c r="H71" s="1">
        <f t="shared" si="25"/>
        <v>21420</v>
      </c>
      <c r="I71" s="1">
        <f t="shared" si="25"/>
        <v>22779.4</v>
      </c>
      <c r="J71" s="1">
        <f t="shared" si="25"/>
        <v>24885.056000000011</v>
      </c>
      <c r="K71" s="1">
        <f t="shared" si="25"/>
        <v>25868.208520000007</v>
      </c>
      <c r="L71" s="1">
        <f t="shared" si="25"/>
        <v>27209.536860800003</v>
      </c>
      <c r="M71" s="1">
        <f t="shared" si="25"/>
        <v>27753.595650928</v>
      </c>
      <c r="N71" s="1">
        <f t="shared" si="25"/>
        <v>28586.903520455842</v>
      </c>
    </row>
    <row r="72" spans="2:21" x14ac:dyDescent="0.35">
      <c r="B72" s="1" t="s">
        <v>15</v>
      </c>
      <c r="E72" s="1">
        <f t="shared" ref="E72:N72" si="26">+E38</f>
        <v>6500</v>
      </c>
      <c r="F72" s="1">
        <f t="shared" si="26"/>
        <v>8000</v>
      </c>
      <c r="G72" s="1">
        <f t="shared" si="26"/>
        <v>9500</v>
      </c>
      <c r="H72" s="1">
        <f t="shared" si="26"/>
        <v>11000</v>
      </c>
      <c r="I72" s="1">
        <f t="shared" si="26"/>
        <v>12500</v>
      </c>
      <c r="J72" s="1">
        <f t="shared" si="26"/>
        <v>14150</v>
      </c>
      <c r="K72" s="1">
        <f t="shared" si="26"/>
        <v>15800</v>
      </c>
      <c r="L72" s="1">
        <f t="shared" si="26"/>
        <v>17450</v>
      </c>
      <c r="M72" s="1">
        <f t="shared" si="26"/>
        <v>19100</v>
      </c>
      <c r="N72" s="1">
        <f t="shared" si="26"/>
        <v>20750</v>
      </c>
    </row>
    <row r="73" spans="2:21" x14ac:dyDescent="0.35">
      <c r="B73" s="1" t="s">
        <v>19</v>
      </c>
      <c r="E73" s="1">
        <f t="shared" ref="E73:N73" si="27">E101</f>
        <v>10137</v>
      </c>
      <c r="F73" s="1">
        <f t="shared" si="27"/>
        <v>3011</v>
      </c>
      <c r="G73" s="1">
        <f t="shared" si="27"/>
        <v>1313</v>
      </c>
      <c r="H73" s="1">
        <f t="shared" si="27"/>
        <v>230</v>
      </c>
      <c r="I73" s="1">
        <f t="shared" si="27"/>
        <v>420</v>
      </c>
      <c r="J73" s="1">
        <f t="shared" si="27"/>
        <v>690.84328767123588</v>
      </c>
      <c r="K73" s="1">
        <f t="shared" si="27"/>
        <v>769.43911232876781</v>
      </c>
      <c r="L73" s="1">
        <f t="shared" si="27"/>
        <v>708.87869326027067</v>
      </c>
      <c r="M73" s="1">
        <f t="shared" si="27"/>
        <v>637.68235059288054</v>
      </c>
      <c r="N73" s="1">
        <f t="shared" si="27"/>
        <v>556.43941290463044</v>
      </c>
    </row>
    <row r="74" spans="2:21" x14ac:dyDescent="0.35">
      <c r="B74" s="26" t="s">
        <v>16</v>
      </c>
      <c r="C74" s="50"/>
      <c r="D74" s="51"/>
      <c r="E74" s="28">
        <f>E71+E72-E73</f>
        <v>-1352.8999999999996</v>
      </c>
      <c r="F74" s="28">
        <f t="shared" ref="F74:N74" si="28">F71+F72-F73</f>
        <v>20488.400000000001</v>
      </c>
      <c r="G74" s="28">
        <f t="shared" si="28"/>
        <v>27782.1</v>
      </c>
      <c r="H74" s="28">
        <f t="shared" si="28"/>
        <v>32190</v>
      </c>
      <c r="I74" s="28">
        <f t="shared" si="28"/>
        <v>34859.4</v>
      </c>
      <c r="J74" s="28">
        <f t="shared" si="28"/>
        <v>38344.212712328779</v>
      </c>
      <c r="K74" s="28">
        <f t="shared" si="28"/>
        <v>40898.769407671236</v>
      </c>
      <c r="L74" s="28">
        <f t="shared" si="28"/>
        <v>43950.658167539732</v>
      </c>
      <c r="M74" s="28">
        <f t="shared" si="28"/>
        <v>46215.913300335116</v>
      </c>
      <c r="N74" s="28">
        <f t="shared" si="28"/>
        <v>48780.464107551219</v>
      </c>
    </row>
    <row r="75" spans="2:21" x14ac:dyDescent="0.35">
      <c r="B75" s="29"/>
      <c r="C75" s="12"/>
      <c r="D75" s="13"/>
      <c r="E75" s="31"/>
      <c r="F75" s="31"/>
      <c r="G75" s="31"/>
      <c r="H75" s="31"/>
      <c r="I75" s="31"/>
      <c r="J75" s="29"/>
      <c r="K75" s="29"/>
      <c r="L75" s="29"/>
      <c r="M75" s="29"/>
      <c r="N75" s="29"/>
    </row>
    <row r="76" spans="2:21" x14ac:dyDescent="0.35">
      <c r="B76" s="6" t="s">
        <v>20</v>
      </c>
      <c r="E76" s="24"/>
      <c r="F76" s="24"/>
      <c r="G76" s="24"/>
      <c r="H76" s="24"/>
      <c r="I76" s="24"/>
      <c r="J76" s="12"/>
      <c r="K76" s="12"/>
      <c r="L76" s="12"/>
      <c r="M76" s="12"/>
      <c r="N76" s="12"/>
    </row>
    <row r="77" spans="2:21" x14ac:dyDescent="0.35">
      <c r="B77" s="1" t="s">
        <v>102</v>
      </c>
      <c r="E77" s="52">
        <f>E18</f>
        <v>50000</v>
      </c>
      <c r="F77" s="52">
        <v>0</v>
      </c>
      <c r="G77" s="52">
        <v>0</v>
      </c>
      <c r="H77" s="52">
        <v>0</v>
      </c>
      <c r="I77" s="52">
        <v>0</v>
      </c>
      <c r="J77" s="52">
        <v>0</v>
      </c>
      <c r="K77" s="52">
        <v>0</v>
      </c>
      <c r="L77" s="52">
        <v>0</v>
      </c>
      <c r="M77" s="52">
        <v>0</v>
      </c>
      <c r="N77" s="52">
        <v>0</v>
      </c>
    </row>
    <row r="78" spans="2:21" x14ac:dyDescent="0.35">
      <c r="B78" s="1" t="s">
        <v>52</v>
      </c>
      <c r="E78" s="12">
        <f t="shared" ref="E78:N78" si="29">E29</f>
        <v>15000</v>
      </c>
      <c r="F78" s="12">
        <f t="shared" si="29"/>
        <v>15000</v>
      </c>
      <c r="G78" s="12">
        <f t="shared" si="29"/>
        <v>15000</v>
      </c>
      <c r="H78" s="12">
        <f t="shared" si="29"/>
        <v>15000</v>
      </c>
      <c r="I78" s="12">
        <f t="shared" si="29"/>
        <v>15000</v>
      </c>
      <c r="J78" s="12">
        <f t="shared" si="29"/>
        <v>16500</v>
      </c>
      <c r="K78" s="12">
        <f t="shared" si="29"/>
        <v>16500</v>
      </c>
      <c r="L78" s="12">
        <f t="shared" si="29"/>
        <v>16500</v>
      </c>
      <c r="M78" s="12">
        <f t="shared" si="29"/>
        <v>16500</v>
      </c>
      <c r="N78" s="12">
        <f t="shared" si="29"/>
        <v>16500</v>
      </c>
    </row>
    <row r="79" spans="2:21" x14ac:dyDescent="0.35">
      <c r="B79" s="26" t="s">
        <v>21</v>
      </c>
      <c r="C79" s="50"/>
      <c r="D79" s="51"/>
      <c r="E79" s="28">
        <f t="shared" ref="E79:N79" si="30">SUM(E77:E78)</f>
        <v>65000</v>
      </c>
      <c r="F79" s="28">
        <f t="shared" si="30"/>
        <v>15000</v>
      </c>
      <c r="G79" s="28">
        <f t="shared" si="30"/>
        <v>15000</v>
      </c>
      <c r="H79" s="28">
        <f t="shared" si="30"/>
        <v>15000</v>
      </c>
      <c r="I79" s="28">
        <f t="shared" si="30"/>
        <v>15000</v>
      </c>
      <c r="J79" s="28">
        <f t="shared" si="30"/>
        <v>16500</v>
      </c>
      <c r="K79" s="28">
        <f t="shared" si="30"/>
        <v>16500</v>
      </c>
      <c r="L79" s="28">
        <f t="shared" si="30"/>
        <v>16500</v>
      </c>
      <c r="M79" s="28">
        <f t="shared" si="30"/>
        <v>16500</v>
      </c>
      <c r="N79" s="28">
        <f t="shared" si="30"/>
        <v>16500</v>
      </c>
    </row>
    <row r="80" spans="2:21" x14ac:dyDescent="0.35">
      <c r="B80" s="29"/>
      <c r="C80" s="12"/>
      <c r="D80" s="13"/>
      <c r="E80" s="31"/>
      <c r="F80" s="31"/>
      <c r="G80" s="31"/>
      <c r="H80" s="31"/>
      <c r="I80" s="31"/>
      <c r="J80" s="29"/>
      <c r="K80" s="29"/>
      <c r="L80" s="29"/>
      <c r="M80" s="29"/>
      <c r="N80" s="29"/>
    </row>
    <row r="81" spans="2:14" x14ac:dyDescent="0.35">
      <c r="B81" s="6" t="s">
        <v>22</v>
      </c>
      <c r="E81" s="24"/>
      <c r="F81" s="24"/>
      <c r="G81" s="24"/>
      <c r="H81" s="24"/>
      <c r="I81" s="24"/>
      <c r="J81" s="12"/>
      <c r="K81" s="12"/>
      <c r="L81" s="12"/>
      <c r="M81" s="12"/>
      <c r="N81" s="12"/>
    </row>
    <row r="82" spans="2:14" x14ac:dyDescent="0.35">
      <c r="B82" s="1" t="s">
        <v>67</v>
      </c>
      <c r="E82" s="52">
        <f t="shared" ref="E82:N83" si="31">E139</f>
        <v>50000</v>
      </c>
      <c r="F82" s="52">
        <f t="shared" si="31"/>
        <v>0</v>
      </c>
      <c r="G82" s="52">
        <f t="shared" si="31"/>
        <v>0</v>
      </c>
      <c r="H82" s="52">
        <f t="shared" si="31"/>
        <v>0</v>
      </c>
      <c r="I82" s="52">
        <f t="shared" si="31"/>
        <v>0</v>
      </c>
      <c r="J82" s="52">
        <f t="shared" si="31"/>
        <v>0</v>
      </c>
      <c r="K82" s="52">
        <f t="shared" si="31"/>
        <v>0</v>
      </c>
      <c r="L82" s="52">
        <f t="shared" si="31"/>
        <v>0</v>
      </c>
      <c r="M82" s="52">
        <f t="shared" si="31"/>
        <v>0</v>
      </c>
      <c r="N82" s="52">
        <f t="shared" si="31"/>
        <v>0</v>
      </c>
    </row>
    <row r="83" spans="2:14" x14ac:dyDescent="0.35">
      <c r="B83" s="1" t="s">
        <v>68</v>
      </c>
      <c r="E83" s="52">
        <f t="shared" si="31"/>
        <v>0</v>
      </c>
      <c r="F83" s="52">
        <f t="shared" si="31"/>
        <v>0</v>
      </c>
      <c r="G83" s="52">
        <f t="shared" si="31"/>
        <v>-10000</v>
      </c>
      <c r="H83" s="52">
        <f t="shared" si="31"/>
        <v>0</v>
      </c>
      <c r="I83" s="52">
        <f t="shared" si="31"/>
        <v>-10000</v>
      </c>
      <c r="J83" s="52">
        <f t="shared" si="31"/>
        <v>0</v>
      </c>
      <c r="K83" s="52">
        <f t="shared" si="31"/>
        <v>-10000</v>
      </c>
      <c r="L83" s="52">
        <f t="shared" si="31"/>
        <v>0</v>
      </c>
      <c r="M83" s="52">
        <f t="shared" si="31"/>
        <v>-10000</v>
      </c>
      <c r="N83" s="52">
        <f t="shared" si="31"/>
        <v>0</v>
      </c>
    </row>
    <row r="84" spans="2:14" x14ac:dyDescent="0.35">
      <c r="B84" s="1" t="s">
        <v>69</v>
      </c>
      <c r="E84" s="52">
        <f>E21</f>
        <v>20000</v>
      </c>
      <c r="F84" s="52">
        <v>0</v>
      </c>
      <c r="G84" s="52">
        <v>0</v>
      </c>
      <c r="H84" s="52">
        <v>0</v>
      </c>
      <c r="I84" s="52">
        <v>0</v>
      </c>
      <c r="J84" s="12"/>
      <c r="K84" s="12"/>
      <c r="L84" s="12"/>
      <c r="M84" s="12"/>
      <c r="N84" s="12"/>
    </row>
    <row r="85" spans="2:14" x14ac:dyDescent="0.35">
      <c r="B85" s="1" t="s">
        <v>72</v>
      </c>
      <c r="E85" s="12">
        <f>E22</f>
        <v>0</v>
      </c>
      <c r="F85" s="12">
        <f t="shared" ref="F85:K85" si="32">F22</f>
        <v>0</v>
      </c>
      <c r="G85" s="12">
        <f t="shared" si="32"/>
        <v>0</v>
      </c>
      <c r="H85" s="12">
        <f t="shared" si="32"/>
        <v>0</v>
      </c>
      <c r="I85" s="12">
        <f t="shared" si="32"/>
        <v>0</v>
      </c>
      <c r="J85" s="12"/>
      <c r="K85" s="12"/>
      <c r="L85" s="12"/>
      <c r="M85" s="12"/>
      <c r="N85" s="12"/>
    </row>
    <row r="86" spans="2:14" x14ac:dyDescent="0.35">
      <c r="B86" s="1" t="s">
        <v>70</v>
      </c>
      <c r="E86" s="24">
        <v>0</v>
      </c>
      <c r="F86" s="24">
        <v>0</v>
      </c>
      <c r="G86" s="24">
        <v>0</v>
      </c>
      <c r="H86" s="24">
        <v>0</v>
      </c>
      <c r="I86" s="24">
        <v>0</v>
      </c>
      <c r="J86" s="12"/>
      <c r="K86" s="12"/>
      <c r="L86" s="12"/>
      <c r="M86" s="12"/>
      <c r="N86" s="12"/>
    </row>
    <row r="87" spans="2:14" x14ac:dyDescent="0.35">
      <c r="B87" s="26" t="s">
        <v>23</v>
      </c>
      <c r="C87" s="50"/>
      <c r="D87" s="51"/>
      <c r="E87" s="28">
        <f>SUM(E82:E86)</f>
        <v>70000</v>
      </c>
      <c r="F87" s="28">
        <f t="shared" ref="F87:N87" si="33">SUM(F82:F86)</f>
        <v>0</v>
      </c>
      <c r="G87" s="28">
        <f t="shared" si="33"/>
        <v>-10000</v>
      </c>
      <c r="H87" s="28">
        <f t="shared" si="33"/>
        <v>0</v>
      </c>
      <c r="I87" s="28">
        <f t="shared" si="33"/>
        <v>-10000</v>
      </c>
      <c r="J87" s="28"/>
      <c r="K87" s="28"/>
      <c r="L87" s="28"/>
      <c r="M87" s="28"/>
      <c r="N87" s="28"/>
    </row>
    <row r="88" spans="2:14" x14ac:dyDescent="0.35">
      <c r="B88" s="29"/>
      <c r="C88" s="12"/>
      <c r="D88" s="13"/>
      <c r="E88" s="31"/>
      <c r="F88" s="31"/>
      <c r="G88" s="31"/>
      <c r="H88" s="31"/>
      <c r="I88" s="31"/>
      <c r="J88" s="29"/>
      <c r="K88" s="29"/>
      <c r="L88" s="29"/>
      <c r="M88" s="29"/>
      <c r="N88" s="29"/>
    </row>
    <row r="89" spans="2:14" x14ac:dyDescent="0.35">
      <c r="B89" s="1" t="s">
        <v>71</v>
      </c>
      <c r="E89" s="52">
        <f>E74-E79+E87</f>
        <v>3647.1000000000058</v>
      </c>
      <c r="F89" s="52">
        <f t="shared" ref="F89:N89" si="34">F74-F79+F87</f>
        <v>5488.4000000000015</v>
      </c>
      <c r="G89" s="52">
        <f t="shared" si="34"/>
        <v>2782.0999999999985</v>
      </c>
      <c r="H89" s="52">
        <f t="shared" si="34"/>
        <v>17190</v>
      </c>
      <c r="I89" s="52">
        <f t="shared" si="34"/>
        <v>9859.4000000000015</v>
      </c>
      <c r="J89" s="52"/>
      <c r="K89" s="52"/>
      <c r="L89" s="52"/>
      <c r="M89" s="52"/>
      <c r="N89" s="52"/>
    </row>
    <row r="90" spans="2:14" x14ac:dyDescent="0.35">
      <c r="B90" s="1" t="s">
        <v>58</v>
      </c>
      <c r="E90" s="24">
        <v>0</v>
      </c>
      <c r="F90" s="52">
        <f>E50</f>
        <v>3647.1000000000058</v>
      </c>
      <c r="G90" s="52">
        <f>F50</f>
        <v>9135.5000000000073</v>
      </c>
      <c r="H90" s="52">
        <f>G50</f>
        <v>11917.600000000006</v>
      </c>
      <c r="I90" s="52">
        <f>H50</f>
        <v>29107.600000000006</v>
      </c>
      <c r="J90" s="12"/>
      <c r="K90" s="12"/>
      <c r="L90" s="12"/>
      <c r="M90" s="12"/>
      <c r="N90" s="12"/>
    </row>
    <row r="91" spans="2:14" x14ac:dyDescent="0.35">
      <c r="B91" s="26" t="s">
        <v>59</v>
      </c>
      <c r="C91" s="50"/>
      <c r="D91" s="51"/>
      <c r="E91" s="28">
        <f>SUM(E89:E90)</f>
        <v>3647.1000000000058</v>
      </c>
      <c r="F91" s="28">
        <f t="shared" ref="F91:N91" si="35">SUM(F89:F90)</f>
        <v>9135.5000000000073</v>
      </c>
      <c r="G91" s="28">
        <f t="shared" si="35"/>
        <v>11917.600000000006</v>
      </c>
      <c r="H91" s="28">
        <f t="shared" si="35"/>
        <v>29107.600000000006</v>
      </c>
      <c r="I91" s="28">
        <f t="shared" si="35"/>
        <v>38967.000000000007</v>
      </c>
      <c r="J91" s="28"/>
      <c r="K91" s="28"/>
      <c r="L91" s="28"/>
      <c r="M91" s="28"/>
      <c r="N91" s="28"/>
    </row>
    <row r="92" spans="2:14" x14ac:dyDescent="0.35">
      <c r="B92" s="6"/>
      <c r="E92" s="31"/>
      <c r="F92" s="33"/>
      <c r="G92" s="33"/>
      <c r="H92" s="33"/>
      <c r="I92" s="33"/>
    </row>
    <row r="93" spans="2:14" x14ac:dyDescent="0.35">
      <c r="B93" s="46" t="s">
        <v>105</v>
      </c>
      <c r="C93" s="47"/>
      <c r="D93" s="48"/>
      <c r="E93" s="49">
        <f t="shared" ref="E93:N93" si="36">E91-E50</f>
        <v>0</v>
      </c>
      <c r="F93" s="49">
        <f t="shared" si="36"/>
        <v>0</v>
      </c>
      <c r="G93" s="49">
        <f t="shared" si="36"/>
        <v>0</v>
      </c>
      <c r="H93" s="49">
        <f t="shared" si="36"/>
        <v>0</v>
      </c>
      <c r="I93" s="49">
        <f t="shared" si="36"/>
        <v>0</v>
      </c>
      <c r="J93" s="49"/>
      <c r="K93" s="49"/>
      <c r="L93" s="49"/>
      <c r="M93" s="49"/>
      <c r="N93" s="49"/>
    </row>
    <row r="94" spans="2:14" x14ac:dyDescent="0.35">
      <c r="B94" s="6"/>
      <c r="E94" s="31"/>
      <c r="F94" s="31"/>
      <c r="G94" s="31"/>
      <c r="H94" s="31"/>
      <c r="I94" s="31"/>
      <c r="J94" s="31"/>
      <c r="K94" s="31"/>
      <c r="L94" s="31"/>
      <c r="M94" s="31"/>
      <c r="N94" s="31"/>
    </row>
    <row r="95" spans="2:14" ht="18.5" x14ac:dyDescent="0.35">
      <c r="B95" s="70" t="s">
        <v>25</v>
      </c>
      <c r="C95" s="70"/>
      <c r="D95" s="70"/>
      <c r="E95" s="70"/>
      <c r="F95" s="70"/>
      <c r="G95" s="70"/>
      <c r="H95" s="70"/>
      <c r="I95" s="70"/>
      <c r="J95" s="70"/>
      <c r="K95" s="70"/>
      <c r="L95" s="70"/>
      <c r="M95" s="70"/>
      <c r="N95" s="70"/>
    </row>
    <row r="96" spans="2:14" x14ac:dyDescent="0.35">
      <c r="B96" s="6" t="s">
        <v>26</v>
      </c>
      <c r="F96" s="33"/>
      <c r="G96" s="33"/>
      <c r="H96" s="33"/>
      <c r="I96" s="33"/>
    </row>
    <row r="97" spans="2:14" x14ac:dyDescent="0.35">
      <c r="B97" s="1" t="s">
        <v>6</v>
      </c>
      <c r="E97" s="33">
        <v>7207</v>
      </c>
      <c r="F97" s="33">
        <v>9627</v>
      </c>
      <c r="G97" s="33">
        <v>10799</v>
      </c>
      <c r="H97" s="33">
        <v>11419</v>
      </c>
      <c r="I97" s="33">
        <v>11919</v>
      </c>
      <c r="J97" s="1">
        <f>J32/365*J26</f>
        <v>12342.476712328769</v>
      </c>
      <c r="K97" s="1">
        <f t="shared" ref="K97:N98" si="37">K32/365*K26</f>
        <v>12897.888164383563</v>
      </c>
      <c r="L97" s="1">
        <f t="shared" si="37"/>
        <v>13413.803690958905</v>
      </c>
      <c r="M97" s="1">
        <f t="shared" si="37"/>
        <v>13883.286820142466</v>
      </c>
      <c r="N97" s="1">
        <f t="shared" si="37"/>
        <v>14299.78542474674</v>
      </c>
    </row>
    <row r="98" spans="2:14" x14ac:dyDescent="0.35">
      <c r="B98" s="1" t="s">
        <v>44</v>
      </c>
      <c r="E98" s="33">
        <v>7705</v>
      </c>
      <c r="F98" s="33">
        <v>9411</v>
      </c>
      <c r="G98" s="33">
        <v>10098</v>
      </c>
      <c r="H98" s="33">
        <v>10499</v>
      </c>
      <c r="I98" s="33">
        <v>11001</v>
      </c>
      <c r="J98" s="1">
        <f>J33/365*J27</f>
        <v>11519.644931506851</v>
      </c>
      <c r="K98" s="1">
        <f t="shared" si="37"/>
        <v>12038.028953424659</v>
      </c>
      <c r="L98" s="1">
        <f t="shared" si="37"/>
        <v>12519.550111561646</v>
      </c>
      <c r="M98" s="1">
        <f t="shared" si="37"/>
        <v>12957.734365466304</v>
      </c>
      <c r="N98" s="1">
        <f t="shared" si="37"/>
        <v>13346.466396430291</v>
      </c>
    </row>
    <row r="99" spans="2:14" x14ac:dyDescent="0.35">
      <c r="B99" s="1" t="s">
        <v>9</v>
      </c>
      <c r="E99" s="33">
        <v>4775</v>
      </c>
      <c r="F99" s="33">
        <v>5890</v>
      </c>
      <c r="G99" s="33">
        <v>6436</v>
      </c>
      <c r="H99" s="33">
        <v>7227</v>
      </c>
      <c r="I99" s="33">
        <v>7809</v>
      </c>
      <c r="J99" s="1">
        <f>(J33+J36+J37)/365*J28</f>
        <v>8060.2783561643846</v>
      </c>
      <c r="K99" s="1">
        <f>(K33+K36+K37)/365*K28</f>
        <v>8364.6347178082196</v>
      </c>
      <c r="L99" s="1">
        <f>(L33+L36+L37)/365*L28</f>
        <v>8653.1927092602746</v>
      </c>
      <c r="M99" s="1">
        <f>(M33+M36+M37)/365*M28</f>
        <v>8923.1777417556168</v>
      </c>
      <c r="N99" s="1">
        <f>(N33+N36+N37)/365*N28</f>
        <v>9171.968964419244</v>
      </c>
    </row>
    <row r="100" spans="2:14" x14ac:dyDescent="0.35">
      <c r="B100" s="50" t="s">
        <v>18</v>
      </c>
      <c r="C100" s="50"/>
      <c r="D100" s="51"/>
      <c r="E100" s="53">
        <f>E97+E98-E99</f>
        <v>10137</v>
      </c>
      <c r="F100" s="53">
        <f t="shared" ref="F100:N100" si="38">F97+F98-F99</f>
        <v>13148</v>
      </c>
      <c r="G100" s="53">
        <f t="shared" si="38"/>
        <v>14461</v>
      </c>
      <c r="H100" s="53">
        <f t="shared" si="38"/>
        <v>14691</v>
      </c>
      <c r="I100" s="53">
        <f t="shared" si="38"/>
        <v>15111</v>
      </c>
      <c r="J100" s="53">
        <f t="shared" si="38"/>
        <v>15801.843287671236</v>
      </c>
      <c r="K100" s="53">
        <f t="shared" si="38"/>
        <v>16571.282400000004</v>
      </c>
      <c r="L100" s="53">
        <f t="shared" si="38"/>
        <v>17280.161093260274</v>
      </c>
      <c r="M100" s="53">
        <f t="shared" si="38"/>
        <v>17917.843443853155</v>
      </c>
      <c r="N100" s="53">
        <f t="shared" si="38"/>
        <v>18474.282856757785</v>
      </c>
    </row>
    <row r="101" spans="2:14" x14ac:dyDescent="0.35">
      <c r="B101" s="1" t="s">
        <v>17</v>
      </c>
      <c r="E101" s="54">
        <f>E100-D100</f>
        <v>10137</v>
      </c>
      <c r="F101" s="54">
        <f t="shared" ref="F101:N101" si="39">F100-E100</f>
        <v>3011</v>
      </c>
      <c r="G101" s="54">
        <f t="shared" si="39"/>
        <v>1313</v>
      </c>
      <c r="H101" s="54">
        <f t="shared" si="39"/>
        <v>230</v>
      </c>
      <c r="I101" s="54">
        <f t="shared" si="39"/>
        <v>420</v>
      </c>
      <c r="J101" s="54">
        <f t="shared" si="39"/>
        <v>690.84328767123588</v>
      </c>
      <c r="K101" s="54">
        <f t="shared" si="39"/>
        <v>769.43911232876781</v>
      </c>
      <c r="L101" s="54">
        <f t="shared" si="39"/>
        <v>708.87869326027067</v>
      </c>
      <c r="M101" s="54">
        <f t="shared" si="39"/>
        <v>637.68235059288054</v>
      </c>
      <c r="N101" s="54">
        <f t="shared" si="39"/>
        <v>556.43941290463044</v>
      </c>
    </row>
    <row r="102" spans="2:14" x14ac:dyDescent="0.35">
      <c r="B102" s="1" t="s">
        <v>106</v>
      </c>
      <c r="C102" s="12"/>
      <c r="D102" s="13"/>
      <c r="E102" s="14">
        <f>E101/E32</f>
        <v>0.11137602179836512</v>
      </c>
      <c r="F102" s="14">
        <f t="shared" ref="F102:N102" si="40">F101/F32</f>
        <v>2.5954882810816402E-2</v>
      </c>
      <c r="G102" s="14">
        <f t="shared" si="40"/>
        <v>1.0176953424742476E-2</v>
      </c>
      <c r="H102" s="14">
        <f t="shared" si="40"/>
        <v>1.6909775320550523E-3</v>
      </c>
      <c r="I102" s="14">
        <f t="shared" si="40"/>
        <v>2.9367343514012417E-3</v>
      </c>
      <c r="J102" s="14">
        <f t="shared" si="40"/>
        <v>4.6005061549639192E-3</v>
      </c>
      <c r="K102" s="14">
        <f t="shared" si="40"/>
        <v>4.9032500569336137E-3</v>
      </c>
      <c r="L102" s="14">
        <f t="shared" si="40"/>
        <v>4.3435854235026891E-3</v>
      </c>
      <c r="M102" s="14">
        <f t="shared" si="40"/>
        <v>3.7752045803659011E-3</v>
      </c>
      <c r="N102" s="14">
        <f t="shared" si="40"/>
        <v>3.1982819956855404E-3</v>
      </c>
    </row>
    <row r="103" spans="2:14" x14ac:dyDescent="0.35">
      <c r="E103" s="33"/>
      <c r="F103" s="33"/>
      <c r="G103" s="33"/>
      <c r="H103" s="33"/>
      <c r="I103" s="33"/>
    </row>
    <row r="104" spans="2:14" x14ac:dyDescent="0.35">
      <c r="B104" s="1" t="s">
        <v>53</v>
      </c>
      <c r="D104" s="19"/>
      <c r="E104" s="20">
        <f t="shared" ref="E104:N105" si="41">E97/(E32/365)</f>
        <v>28.90211611145293</v>
      </c>
      <c r="F104" s="20">
        <f t="shared" si="41"/>
        <v>30.289503400598232</v>
      </c>
      <c r="G104" s="20">
        <f t="shared" si="41"/>
        <v>30.551283939325824</v>
      </c>
      <c r="H104" s="20">
        <f t="shared" si="41"/>
        <v>30.642975826373366</v>
      </c>
      <c r="I104" s="20">
        <f t="shared" si="41"/>
        <v>30.419218828662526</v>
      </c>
      <c r="J104" s="20">
        <f t="shared" si="41"/>
        <v>30</v>
      </c>
      <c r="K104" s="20">
        <f t="shared" si="41"/>
        <v>30</v>
      </c>
      <c r="L104" s="20">
        <f t="shared" si="41"/>
        <v>30</v>
      </c>
      <c r="M104" s="20">
        <f t="shared" si="41"/>
        <v>30</v>
      </c>
      <c r="N104" s="20">
        <f t="shared" si="41"/>
        <v>30</v>
      </c>
    </row>
    <row r="105" spans="2:14" x14ac:dyDescent="0.35">
      <c r="B105" s="1" t="s">
        <v>54</v>
      </c>
      <c r="D105" s="19"/>
      <c r="E105" s="20">
        <f t="shared" si="41"/>
        <v>72.061009045020114</v>
      </c>
      <c r="F105" s="20">
        <f t="shared" si="41"/>
        <v>71.538966177940679</v>
      </c>
      <c r="G105" s="20">
        <f t="shared" si="41"/>
        <v>70.84613166746756</v>
      </c>
      <c r="H105" s="20">
        <f t="shared" si="41"/>
        <v>69.872094083325734</v>
      </c>
      <c r="I105" s="20">
        <f t="shared" si="41"/>
        <v>70.186418458311479</v>
      </c>
      <c r="J105" s="20">
        <f t="shared" si="41"/>
        <v>70</v>
      </c>
      <c r="K105" s="20">
        <f t="shared" si="41"/>
        <v>70</v>
      </c>
      <c r="L105" s="20">
        <f t="shared" si="41"/>
        <v>70</v>
      </c>
      <c r="M105" s="20">
        <f t="shared" si="41"/>
        <v>70</v>
      </c>
      <c r="N105" s="20">
        <f t="shared" si="41"/>
        <v>70</v>
      </c>
    </row>
    <row r="106" spans="2:14" x14ac:dyDescent="0.35">
      <c r="B106" s="1" t="s">
        <v>55</v>
      </c>
      <c r="D106" s="19"/>
      <c r="E106" s="20">
        <f t="shared" ref="E106:N106" si="42">E99/((E33+E36+E37)/365)</f>
        <v>22.560612532846619</v>
      </c>
      <c r="F106" s="20">
        <f t="shared" si="42"/>
        <v>26.26027581320923</v>
      </c>
      <c r="G106" s="20">
        <f t="shared" si="42"/>
        <v>26.839952470179608</v>
      </c>
      <c r="H106" s="20">
        <f t="shared" si="42"/>
        <v>28.918775214874586</v>
      </c>
      <c r="I106" s="20">
        <f t="shared" si="42"/>
        <v>30.074545761495767</v>
      </c>
      <c r="J106" s="20">
        <f t="shared" si="42"/>
        <v>30</v>
      </c>
      <c r="K106" s="20">
        <f t="shared" si="42"/>
        <v>30</v>
      </c>
      <c r="L106" s="20">
        <f t="shared" si="42"/>
        <v>29.999999999999996</v>
      </c>
      <c r="M106" s="20">
        <f t="shared" si="42"/>
        <v>29.999999999999996</v>
      </c>
      <c r="N106" s="20">
        <f t="shared" si="42"/>
        <v>30</v>
      </c>
    </row>
    <row r="107" spans="2:14" x14ac:dyDescent="0.35">
      <c r="E107" s="33"/>
      <c r="F107" s="33"/>
      <c r="G107" s="33"/>
      <c r="H107" s="33"/>
      <c r="I107" s="33"/>
    </row>
    <row r="108" spans="2:14" x14ac:dyDescent="0.35">
      <c r="B108" s="6" t="s">
        <v>62</v>
      </c>
      <c r="E108" s="33"/>
      <c r="F108" s="33"/>
      <c r="G108" s="33"/>
      <c r="H108" s="33"/>
      <c r="I108" s="33"/>
    </row>
    <row r="109" spans="2:14" x14ac:dyDescent="0.35">
      <c r="B109" s="1" t="s">
        <v>88</v>
      </c>
      <c r="E109" s="54">
        <f>E18</f>
        <v>50000</v>
      </c>
      <c r="F109" s="54">
        <f>E112</f>
        <v>58500</v>
      </c>
      <c r="G109" s="54">
        <f>F112</f>
        <v>65500</v>
      </c>
      <c r="H109" s="54">
        <f>G112</f>
        <v>71000</v>
      </c>
      <c r="I109" s="54">
        <f>H112</f>
        <v>75000</v>
      </c>
      <c r="J109" s="1">
        <f>I112</f>
        <v>77500</v>
      </c>
      <c r="K109" s="1">
        <f t="shared" ref="K109:N109" si="43">J112</f>
        <v>79850</v>
      </c>
      <c r="L109" s="1">
        <f t="shared" si="43"/>
        <v>80550</v>
      </c>
      <c r="M109" s="1">
        <f t="shared" si="43"/>
        <v>79600</v>
      </c>
      <c r="N109" s="1">
        <f t="shared" si="43"/>
        <v>77000</v>
      </c>
    </row>
    <row r="110" spans="2:14" x14ac:dyDescent="0.35">
      <c r="B110" s="1" t="s">
        <v>63</v>
      </c>
      <c r="E110" s="1">
        <f t="shared" ref="E110:N110" si="44">+E29</f>
        <v>15000</v>
      </c>
      <c r="F110" s="1">
        <f t="shared" si="44"/>
        <v>15000</v>
      </c>
      <c r="G110" s="1">
        <f t="shared" si="44"/>
        <v>15000</v>
      </c>
      <c r="H110" s="1">
        <f t="shared" si="44"/>
        <v>15000</v>
      </c>
      <c r="I110" s="1">
        <f t="shared" si="44"/>
        <v>15000</v>
      </c>
      <c r="J110" s="1">
        <f t="shared" si="44"/>
        <v>16500</v>
      </c>
      <c r="K110" s="1">
        <f t="shared" si="44"/>
        <v>16500</v>
      </c>
      <c r="L110" s="1">
        <f t="shared" si="44"/>
        <v>16500</v>
      </c>
      <c r="M110" s="1">
        <f t="shared" si="44"/>
        <v>16500</v>
      </c>
      <c r="N110" s="1">
        <f t="shared" si="44"/>
        <v>16500</v>
      </c>
    </row>
    <row r="111" spans="2:14" x14ac:dyDescent="0.35">
      <c r="B111" s="1" t="s">
        <v>64</v>
      </c>
      <c r="D111" s="4"/>
      <c r="E111" s="33">
        <f>E120/10</f>
        <v>6500</v>
      </c>
      <c r="F111" s="33">
        <f>F120/10</f>
        <v>8000</v>
      </c>
      <c r="G111" s="33">
        <f>G120/10</f>
        <v>9500</v>
      </c>
      <c r="H111" s="33">
        <f>H120/10</f>
        <v>11000</v>
      </c>
      <c r="I111" s="33">
        <f>I120/10</f>
        <v>12500</v>
      </c>
      <c r="J111" s="55">
        <f>J135</f>
        <v>14150</v>
      </c>
      <c r="K111" s="55">
        <f>K135</f>
        <v>15800</v>
      </c>
      <c r="L111" s="55">
        <f>L135</f>
        <v>17450</v>
      </c>
      <c r="M111" s="55">
        <f>M135</f>
        <v>19100</v>
      </c>
      <c r="N111" s="55">
        <f>N135</f>
        <v>20750</v>
      </c>
    </row>
    <row r="112" spans="2:14" x14ac:dyDescent="0.35">
      <c r="B112" s="50" t="s">
        <v>89</v>
      </c>
      <c r="C112" s="50"/>
      <c r="D112" s="51"/>
      <c r="E112" s="53">
        <f>E109+E110-E111</f>
        <v>58500</v>
      </c>
      <c r="F112" s="53">
        <f t="shared" ref="F112:N112" si="45">F109+F110-F111</f>
        <v>65500</v>
      </c>
      <c r="G112" s="53">
        <f t="shared" si="45"/>
        <v>71000</v>
      </c>
      <c r="H112" s="53">
        <f t="shared" si="45"/>
        <v>75000</v>
      </c>
      <c r="I112" s="53">
        <f t="shared" si="45"/>
        <v>77500</v>
      </c>
      <c r="J112" s="53">
        <f t="shared" si="45"/>
        <v>79850</v>
      </c>
      <c r="K112" s="53">
        <f t="shared" si="45"/>
        <v>80550</v>
      </c>
      <c r="L112" s="53">
        <f t="shared" si="45"/>
        <v>79600</v>
      </c>
      <c r="M112" s="53">
        <f t="shared" si="45"/>
        <v>77000</v>
      </c>
      <c r="N112" s="53">
        <f t="shared" si="45"/>
        <v>72750</v>
      </c>
    </row>
    <row r="113" spans="2:14" x14ac:dyDescent="0.35">
      <c r="B113" s="12"/>
      <c r="C113" s="12"/>
      <c r="D113" s="13"/>
      <c r="E113" s="52"/>
      <c r="F113" s="52"/>
      <c r="G113" s="52"/>
      <c r="H113" s="52"/>
      <c r="I113" s="52"/>
      <c r="J113" s="52"/>
      <c r="K113" s="52"/>
      <c r="L113" s="52"/>
      <c r="M113" s="52"/>
      <c r="N113" s="52"/>
    </row>
    <row r="114" spans="2:14" x14ac:dyDescent="0.35">
      <c r="B114" s="12" t="s">
        <v>108</v>
      </c>
      <c r="C114" s="12"/>
      <c r="D114" s="13"/>
      <c r="E114" s="52">
        <f>E109+E126</f>
        <v>65000</v>
      </c>
      <c r="F114" s="52">
        <f>E114+F126</f>
        <v>80000</v>
      </c>
      <c r="G114" s="52">
        <f t="shared" ref="G114:N114" si="46">F114+G126</f>
        <v>95000</v>
      </c>
      <c r="H114" s="52">
        <f t="shared" si="46"/>
        <v>110000</v>
      </c>
      <c r="I114" s="52">
        <f t="shared" si="46"/>
        <v>125000</v>
      </c>
      <c r="J114" s="52">
        <f t="shared" si="46"/>
        <v>141500</v>
      </c>
      <c r="K114" s="52">
        <f t="shared" si="46"/>
        <v>158000</v>
      </c>
      <c r="L114" s="52">
        <f t="shared" si="46"/>
        <v>174500</v>
      </c>
      <c r="M114" s="52">
        <f t="shared" si="46"/>
        <v>191000</v>
      </c>
      <c r="N114" s="52">
        <f t="shared" si="46"/>
        <v>207500</v>
      </c>
    </row>
    <row r="115" spans="2:14" x14ac:dyDescent="0.35">
      <c r="B115" s="1" t="s">
        <v>107</v>
      </c>
      <c r="D115" s="4"/>
      <c r="E115" s="54">
        <f>E111</f>
        <v>6500</v>
      </c>
      <c r="F115" s="54">
        <f t="shared" ref="F115:N115" si="47">E115+F111</f>
        <v>14500</v>
      </c>
      <c r="G115" s="54">
        <f t="shared" si="47"/>
        <v>24000</v>
      </c>
      <c r="H115" s="54">
        <f t="shared" si="47"/>
        <v>35000</v>
      </c>
      <c r="I115" s="54">
        <f t="shared" si="47"/>
        <v>47500</v>
      </c>
      <c r="J115" s="54">
        <f t="shared" si="47"/>
        <v>61650</v>
      </c>
      <c r="K115" s="54">
        <f t="shared" si="47"/>
        <v>77450</v>
      </c>
      <c r="L115" s="54">
        <f t="shared" si="47"/>
        <v>94900</v>
      </c>
      <c r="M115" s="54">
        <f t="shared" si="47"/>
        <v>114000</v>
      </c>
      <c r="N115" s="54">
        <f t="shared" si="47"/>
        <v>134750</v>
      </c>
    </row>
    <row r="116" spans="2:14" x14ac:dyDescent="0.35">
      <c r="B116" s="50" t="s">
        <v>89</v>
      </c>
      <c r="C116" s="50"/>
      <c r="D116" s="51"/>
      <c r="E116" s="53">
        <f>E114-E115</f>
        <v>58500</v>
      </c>
      <c r="F116" s="53">
        <f t="shared" ref="F116:N116" si="48">F114-F115</f>
        <v>65500</v>
      </c>
      <c r="G116" s="53">
        <f t="shared" si="48"/>
        <v>71000</v>
      </c>
      <c r="H116" s="53">
        <f t="shared" si="48"/>
        <v>75000</v>
      </c>
      <c r="I116" s="53">
        <f t="shared" si="48"/>
        <v>77500</v>
      </c>
      <c r="J116" s="53">
        <f t="shared" si="48"/>
        <v>79850</v>
      </c>
      <c r="K116" s="53">
        <f t="shared" si="48"/>
        <v>80550</v>
      </c>
      <c r="L116" s="53">
        <f t="shared" si="48"/>
        <v>79600</v>
      </c>
      <c r="M116" s="53">
        <f t="shared" si="48"/>
        <v>77000</v>
      </c>
      <c r="N116" s="53">
        <f t="shared" si="48"/>
        <v>72750</v>
      </c>
    </row>
    <row r="117" spans="2:14" x14ac:dyDescent="0.35">
      <c r="B117" s="52"/>
      <c r="C117" s="12"/>
      <c r="D117" s="13"/>
      <c r="E117" s="14"/>
      <c r="F117" s="52"/>
      <c r="G117" s="52"/>
      <c r="H117" s="52"/>
      <c r="I117" s="52"/>
      <c r="J117" s="52"/>
      <c r="K117" s="52"/>
      <c r="L117" s="52"/>
      <c r="M117" s="52"/>
      <c r="N117" s="52"/>
    </row>
    <row r="118" spans="2:14" x14ac:dyDescent="0.35">
      <c r="B118" s="6" t="s">
        <v>61</v>
      </c>
      <c r="C118" s="12"/>
      <c r="D118" s="13"/>
      <c r="E118" s="52"/>
      <c r="F118" s="52"/>
      <c r="G118" s="52"/>
      <c r="H118" s="52"/>
      <c r="I118" s="52"/>
      <c r="J118" s="52"/>
      <c r="K118" s="52"/>
      <c r="L118" s="52"/>
      <c r="M118" s="52"/>
      <c r="N118" s="52"/>
    </row>
    <row r="119" spans="2:14" x14ac:dyDescent="0.35">
      <c r="B119" s="79" t="str">
        <f>"Depreciation of Existing PP&amp;E as of Year "&amp;I4</f>
        <v>Depreciation of Existing PP&amp;E as of Year 2020</v>
      </c>
      <c r="C119" s="12"/>
      <c r="D119" s="13"/>
      <c r="E119" s="52"/>
      <c r="F119" s="52"/>
      <c r="G119" s="52"/>
      <c r="H119" s="52"/>
      <c r="I119" s="52"/>
      <c r="J119" s="52"/>
      <c r="K119" s="52"/>
      <c r="L119" s="52"/>
      <c r="M119" s="52"/>
      <c r="N119" s="52"/>
    </row>
    <row r="120" spans="2:14" x14ac:dyDescent="0.35">
      <c r="B120" s="1" t="s">
        <v>87</v>
      </c>
      <c r="C120" s="12"/>
      <c r="D120" s="13"/>
      <c r="E120" s="52">
        <f>E109+E110</f>
        <v>65000</v>
      </c>
      <c r="F120" s="52">
        <f>E120+F110</f>
        <v>80000</v>
      </c>
      <c r="G120" s="52">
        <f>F120+G110</f>
        <v>95000</v>
      </c>
      <c r="H120" s="52">
        <f>G120+H110</f>
        <v>110000</v>
      </c>
      <c r="I120" s="52">
        <f>H120+I110</f>
        <v>125000</v>
      </c>
      <c r="J120" s="52">
        <f>I120</f>
        <v>125000</v>
      </c>
      <c r="K120" s="52">
        <f>J120</f>
        <v>125000</v>
      </c>
      <c r="L120" s="52">
        <f>K120</f>
        <v>125000</v>
      </c>
      <c r="M120" s="52">
        <f>L120</f>
        <v>125000</v>
      </c>
      <c r="N120" s="52">
        <f>M120</f>
        <v>125000</v>
      </c>
    </row>
    <row r="121" spans="2:14" x14ac:dyDescent="0.35">
      <c r="B121" s="12" t="s">
        <v>90</v>
      </c>
      <c r="C121" s="12"/>
      <c r="D121" s="13"/>
      <c r="E121" s="78">
        <f>E111/E120</f>
        <v>0.1</v>
      </c>
      <c r="F121" s="78">
        <f>F111/F120</f>
        <v>0.1</v>
      </c>
      <c r="G121" s="78">
        <f>G111/G120</f>
        <v>0.1</v>
      </c>
      <c r="H121" s="78">
        <f>H111/H120</f>
        <v>0.1</v>
      </c>
      <c r="I121" s="78">
        <f>I111/I120</f>
        <v>0.1</v>
      </c>
      <c r="J121" s="78">
        <f>J123/J120</f>
        <v>0.1</v>
      </c>
      <c r="K121" s="78">
        <f>K123/K120</f>
        <v>0.1</v>
      </c>
      <c r="L121" s="78">
        <f>L123/L120</f>
        <v>0.1</v>
      </c>
      <c r="M121" s="78">
        <f>M123/M120</f>
        <v>0.1</v>
      </c>
      <c r="N121" s="78">
        <f>N123/N120</f>
        <v>0.1</v>
      </c>
    </row>
    <row r="122" spans="2:14" x14ac:dyDescent="0.35">
      <c r="B122" s="35" t="s">
        <v>91</v>
      </c>
      <c r="C122" s="35"/>
      <c r="D122" s="36"/>
      <c r="E122" s="83">
        <f>1/E121</f>
        <v>10</v>
      </c>
      <c r="F122" s="83">
        <f>1/F121</f>
        <v>10</v>
      </c>
      <c r="G122" s="83">
        <f>1/G121</f>
        <v>10</v>
      </c>
      <c r="H122" s="83">
        <f>1/H121</f>
        <v>10</v>
      </c>
      <c r="I122" s="83">
        <f>1/I121</f>
        <v>10</v>
      </c>
      <c r="J122" s="84">
        <v>10</v>
      </c>
      <c r="K122" s="84">
        <v>10</v>
      </c>
      <c r="L122" s="84">
        <v>10</v>
      </c>
      <c r="M122" s="84">
        <v>10</v>
      </c>
      <c r="N122" s="84">
        <v>10</v>
      </c>
    </row>
    <row r="123" spans="2:14" x14ac:dyDescent="0.35">
      <c r="B123" s="12" t="s">
        <v>92</v>
      </c>
      <c r="C123" s="12"/>
      <c r="D123" s="13"/>
      <c r="E123" s="54">
        <f t="shared" ref="E123:N123" si="49">E120/E122</f>
        <v>6500</v>
      </c>
      <c r="F123" s="54">
        <f t="shared" si="49"/>
        <v>8000</v>
      </c>
      <c r="G123" s="54">
        <f t="shared" si="49"/>
        <v>9500</v>
      </c>
      <c r="H123" s="54">
        <f t="shared" si="49"/>
        <v>11000</v>
      </c>
      <c r="I123" s="54">
        <f t="shared" si="49"/>
        <v>12500</v>
      </c>
      <c r="J123" s="54">
        <f t="shared" si="49"/>
        <v>12500</v>
      </c>
      <c r="K123" s="54">
        <f t="shared" si="49"/>
        <v>12500</v>
      </c>
      <c r="L123" s="54">
        <f t="shared" si="49"/>
        <v>12500</v>
      </c>
      <c r="M123" s="54">
        <f t="shared" si="49"/>
        <v>12500</v>
      </c>
      <c r="N123" s="54">
        <f t="shared" si="49"/>
        <v>12500</v>
      </c>
    </row>
    <row r="124" spans="2:14" x14ac:dyDescent="0.35">
      <c r="B124" s="12"/>
      <c r="C124" s="12"/>
      <c r="D124" s="13"/>
      <c r="E124" s="52"/>
      <c r="F124" s="52"/>
      <c r="G124" s="52"/>
      <c r="H124" s="52"/>
      <c r="I124" s="52"/>
      <c r="J124" s="52"/>
      <c r="K124" s="52"/>
      <c r="L124" s="52"/>
      <c r="M124" s="52"/>
      <c r="N124" s="52"/>
    </row>
    <row r="125" spans="2:14" x14ac:dyDescent="0.35">
      <c r="B125" s="79" t="s">
        <v>93</v>
      </c>
      <c r="C125" s="12"/>
      <c r="D125" s="13"/>
      <c r="E125" s="52"/>
      <c r="F125" s="52"/>
      <c r="G125" s="52"/>
      <c r="H125" s="52"/>
      <c r="I125" s="52"/>
      <c r="J125" s="52"/>
      <c r="K125" s="52"/>
      <c r="L125" s="52"/>
      <c r="M125" s="52"/>
      <c r="N125" s="52"/>
    </row>
    <row r="126" spans="2:14" x14ac:dyDescent="0.35">
      <c r="B126" s="12" t="s">
        <v>52</v>
      </c>
      <c r="C126" s="12"/>
      <c r="D126" s="13"/>
      <c r="E126" s="52">
        <f>E29</f>
        <v>15000</v>
      </c>
      <c r="F126" s="52">
        <f t="shared" ref="F126:N126" si="50">F29</f>
        <v>15000</v>
      </c>
      <c r="G126" s="52">
        <f t="shared" si="50"/>
        <v>15000</v>
      </c>
      <c r="H126" s="52">
        <f t="shared" si="50"/>
        <v>15000</v>
      </c>
      <c r="I126" s="52">
        <f t="shared" si="50"/>
        <v>15000</v>
      </c>
      <c r="J126" s="52">
        <f t="shared" si="50"/>
        <v>16500</v>
      </c>
      <c r="K126" s="52">
        <f t="shared" si="50"/>
        <v>16500</v>
      </c>
      <c r="L126" s="52">
        <f t="shared" si="50"/>
        <v>16500</v>
      </c>
      <c r="M126" s="52">
        <f t="shared" si="50"/>
        <v>16500</v>
      </c>
      <c r="N126" s="52">
        <f t="shared" si="50"/>
        <v>16500</v>
      </c>
    </row>
    <row r="127" spans="2:14" x14ac:dyDescent="0.35">
      <c r="B127" s="12" t="s">
        <v>91</v>
      </c>
      <c r="C127" s="12"/>
      <c r="D127" s="13"/>
      <c r="E127" s="52"/>
      <c r="F127" s="52"/>
      <c r="G127" s="52"/>
      <c r="H127" s="52"/>
      <c r="I127" s="52"/>
      <c r="J127" s="80">
        <v>10</v>
      </c>
      <c r="K127" s="80">
        <v>10</v>
      </c>
      <c r="L127" s="80">
        <v>10</v>
      </c>
      <c r="M127" s="80">
        <v>10</v>
      </c>
      <c r="N127" s="80">
        <v>10</v>
      </c>
    </row>
    <row r="128" spans="2:14" ht="18.5" x14ac:dyDescent="0.65">
      <c r="B128" s="12"/>
      <c r="C128" s="81" t="s">
        <v>94</v>
      </c>
      <c r="D128" s="81" t="s">
        <v>95</v>
      </c>
      <c r="E128" s="52"/>
      <c r="F128" s="52"/>
      <c r="G128" s="52"/>
      <c r="H128" s="52"/>
      <c r="I128" s="52"/>
      <c r="J128" s="52"/>
      <c r="K128" s="52"/>
      <c r="L128" s="52"/>
      <c r="M128" s="52"/>
      <c r="N128" s="52"/>
    </row>
    <row r="129" spans="2:14" x14ac:dyDescent="0.35">
      <c r="B129" s="12" t="str">
        <f>"Depreciation "&amp;J4</f>
        <v>Depreciation 2021</v>
      </c>
      <c r="C129" s="12">
        <f>J126</f>
        <v>16500</v>
      </c>
      <c r="D129" s="82">
        <f>J127</f>
        <v>10</v>
      </c>
      <c r="E129" s="52"/>
      <c r="F129" s="52"/>
      <c r="G129" s="52"/>
      <c r="H129" s="52"/>
      <c r="I129" s="52"/>
      <c r="J129" s="52">
        <f>$C129/$D129</f>
        <v>1650</v>
      </c>
      <c r="K129" s="52">
        <f>$C129/$D129</f>
        <v>1650</v>
      </c>
      <c r="L129" s="52">
        <f>$C129/$D129</f>
        <v>1650</v>
      </c>
      <c r="M129" s="52">
        <f>$C129/$D129</f>
        <v>1650</v>
      </c>
      <c r="N129" s="52">
        <f>$C129/$D129</f>
        <v>1650</v>
      </c>
    </row>
    <row r="130" spans="2:14" x14ac:dyDescent="0.35">
      <c r="B130" s="12" t="str">
        <f>"Depreciation "&amp;K4</f>
        <v>Depreciation 2022</v>
      </c>
      <c r="C130" s="12">
        <f>K126</f>
        <v>16500</v>
      </c>
      <c r="D130" s="82">
        <f>K127</f>
        <v>10</v>
      </c>
      <c r="E130" s="52"/>
      <c r="F130" s="52"/>
      <c r="G130" s="52"/>
      <c r="H130" s="52"/>
      <c r="I130" s="52"/>
      <c r="J130" s="52"/>
      <c r="K130" s="52">
        <f>$C130/$D130</f>
        <v>1650</v>
      </c>
      <c r="L130" s="52">
        <f>$C130/$D130</f>
        <v>1650</v>
      </c>
      <c r="M130" s="52">
        <f>$C130/$D130</f>
        <v>1650</v>
      </c>
      <c r="N130" s="52">
        <f>$C130/$D130</f>
        <v>1650</v>
      </c>
    </row>
    <row r="131" spans="2:14" x14ac:dyDescent="0.35">
      <c r="B131" s="12" t="str">
        <f>"Depreciation "&amp;L4</f>
        <v>Depreciation 2023</v>
      </c>
      <c r="C131" s="12">
        <f>L126</f>
        <v>16500</v>
      </c>
      <c r="D131" s="82">
        <f>L127</f>
        <v>10</v>
      </c>
      <c r="E131" s="52"/>
      <c r="F131" s="52"/>
      <c r="G131" s="52"/>
      <c r="H131" s="52"/>
      <c r="I131" s="52"/>
      <c r="J131" s="52"/>
      <c r="K131" s="52"/>
      <c r="L131" s="52">
        <f>$C131/$D131</f>
        <v>1650</v>
      </c>
      <c r="M131" s="52">
        <f>$C131/$D131</f>
        <v>1650</v>
      </c>
      <c r="N131" s="52">
        <f>$C131/$D131</f>
        <v>1650</v>
      </c>
    </row>
    <row r="132" spans="2:14" x14ac:dyDescent="0.35">
      <c r="B132" s="12" t="str">
        <f>"Depreciation "&amp;M4</f>
        <v>Depreciation 2024</v>
      </c>
      <c r="C132" s="12">
        <f>M126</f>
        <v>16500</v>
      </c>
      <c r="D132" s="82">
        <f>M127</f>
        <v>10</v>
      </c>
      <c r="E132" s="52"/>
      <c r="F132" s="52"/>
      <c r="G132" s="52"/>
      <c r="H132" s="52"/>
      <c r="I132" s="52"/>
      <c r="J132" s="52"/>
      <c r="K132" s="52"/>
      <c r="L132" s="52"/>
      <c r="M132" s="52">
        <f>$C132/$D132</f>
        <v>1650</v>
      </c>
      <c r="N132" s="52">
        <f>$C132/$D132</f>
        <v>1650</v>
      </c>
    </row>
    <row r="133" spans="2:14" x14ac:dyDescent="0.35">
      <c r="B133" s="35" t="str">
        <f>"Depreciation "&amp;N4</f>
        <v>Depreciation 2025</v>
      </c>
      <c r="C133" s="35">
        <f>N126</f>
        <v>16500</v>
      </c>
      <c r="D133" s="85">
        <f>N127</f>
        <v>10</v>
      </c>
      <c r="E133" s="37"/>
      <c r="F133" s="37"/>
      <c r="G133" s="37"/>
      <c r="H133" s="37"/>
      <c r="I133" s="37"/>
      <c r="J133" s="37"/>
      <c r="K133" s="37"/>
      <c r="L133" s="37"/>
      <c r="M133" s="37"/>
      <c r="N133" s="37">
        <f>$C133/$D133</f>
        <v>1650</v>
      </c>
    </row>
    <row r="134" spans="2:14" x14ac:dyDescent="0.35">
      <c r="B134" s="72" t="s">
        <v>96</v>
      </c>
      <c r="C134" s="72"/>
      <c r="D134" s="73"/>
      <c r="E134" s="74"/>
      <c r="F134" s="74"/>
      <c r="G134" s="74"/>
      <c r="H134" s="74"/>
      <c r="I134" s="74"/>
      <c r="J134" s="74">
        <f>SUM(J129:J133)</f>
        <v>1650</v>
      </c>
      <c r="K134" s="74">
        <f>SUM(K129:K133)</f>
        <v>3300</v>
      </c>
      <c r="L134" s="74">
        <f>SUM(L129:L133)</f>
        <v>4950</v>
      </c>
      <c r="M134" s="74">
        <f>SUM(M129:M133)</f>
        <v>6600</v>
      </c>
      <c r="N134" s="74">
        <f>SUM(N129:N133)</f>
        <v>8250</v>
      </c>
    </row>
    <row r="135" spans="2:14" x14ac:dyDescent="0.35">
      <c r="B135" s="12" t="s">
        <v>101</v>
      </c>
      <c r="C135" s="12"/>
      <c r="D135" s="13"/>
      <c r="E135" s="52">
        <f t="shared" ref="E135:N135" si="51">E123+E134</f>
        <v>6500</v>
      </c>
      <c r="F135" s="52">
        <f t="shared" si="51"/>
        <v>8000</v>
      </c>
      <c r="G135" s="52">
        <f t="shared" si="51"/>
        <v>9500</v>
      </c>
      <c r="H135" s="52">
        <f t="shared" si="51"/>
        <v>11000</v>
      </c>
      <c r="I135" s="52">
        <f t="shared" si="51"/>
        <v>12500</v>
      </c>
      <c r="J135" s="52">
        <f t="shared" si="51"/>
        <v>14150</v>
      </c>
      <c r="K135" s="52">
        <f t="shared" si="51"/>
        <v>15800</v>
      </c>
      <c r="L135" s="52">
        <f t="shared" si="51"/>
        <v>17450</v>
      </c>
      <c r="M135" s="52">
        <f t="shared" si="51"/>
        <v>19100</v>
      </c>
      <c r="N135" s="52">
        <f t="shared" si="51"/>
        <v>20750</v>
      </c>
    </row>
    <row r="136" spans="2:14" x14ac:dyDescent="0.35">
      <c r="B136" s="12"/>
      <c r="C136" s="12"/>
      <c r="D136" s="13"/>
      <c r="E136" s="52"/>
      <c r="F136" s="52"/>
      <c r="G136" s="52"/>
      <c r="H136" s="52"/>
      <c r="I136" s="52"/>
      <c r="J136" s="52"/>
      <c r="K136" s="52"/>
      <c r="L136" s="52"/>
      <c r="M136" s="52"/>
      <c r="N136" s="52"/>
    </row>
    <row r="137" spans="2:14" x14ac:dyDescent="0.35">
      <c r="B137" s="6" t="s">
        <v>27</v>
      </c>
      <c r="E137" s="33"/>
      <c r="F137" s="33"/>
      <c r="G137" s="33"/>
      <c r="H137" s="33"/>
      <c r="I137" s="33"/>
    </row>
    <row r="138" spans="2:14" x14ac:dyDescent="0.35">
      <c r="B138" s="1" t="s">
        <v>65</v>
      </c>
      <c r="E138" s="54">
        <v>0</v>
      </c>
      <c r="F138" s="54">
        <f>E141</f>
        <v>50000</v>
      </c>
      <c r="G138" s="54">
        <f>F141</f>
        <v>50000</v>
      </c>
      <c r="H138" s="54">
        <f>G141</f>
        <v>40000</v>
      </c>
      <c r="I138" s="54">
        <f>H141</f>
        <v>40000</v>
      </c>
      <c r="J138" s="1">
        <f>I141</f>
        <v>30000</v>
      </c>
      <c r="K138" s="1">
        <f t="shared" ref="K138:N138" si="52">J141</f>
        <v>30000</v>
      </c>
      <c r="L138" s="1">
        <f t="shared" si="52"/>
        <v>20000</v>
      </c>
      <c r="M138" s="1">
        <f t="shared" si="52"/>
        <v>20000</v>
      </c>
      <c r="N138" s="1">
        <f t="shared" si="52"/>
        <v>10000</v>
      </c>
    </row>
    <row r="139" spans="2:14" x14ac:dyDescent="0.35">
      <c r="B139" s="1" t="s">
        <v>67</v>
      </c>
      <c r="E139" s="54">
        <f t="shared" ref="E139:N139" si="53">E19</f>
        <v>50000</v>
      </c>
      <c r="F139" s="54">
        <f t="shared" si="53"/>
        <v>0</v>
      </c>
      <c r="G139" s="54">
        <f t="shared" si="53"/>
        <v>0</v>
      </c>
      <c r="H139" s="54">
        <f t="shared" si="53"/>
        <v>0</v>
      </c>
      <c r="I139" s="54">
        <f t="shared" si="53"/>
        <v>0</v>
      </c>
      <c r="J139" s="54">
        <f t="shared" si="53"/>
        <v>0</v>
      </c>
      <c r="K139" s="54">
        <f t="shared" si="53"/>
        <v>0</v>
      </c>
      <c r="L139" s="54">
        <f t="shared" si="53"/>
        <v>0</v>
      </c>
      <c r="M139" s="54">
        <f t="shared" si="53"/>
        <v>0</v>
      </c>
      <c r="N139" s="54">
        <f t="shared" si="53"/>
        <v>0</v>
      </c>
    </row>
    <row r="140" spans="2:14" x14ac:dyDescent="0.35">
      <c r="B140" s="1" t="s">
        <v>68</v>
      </c>
      <c r="E140" s="20">
        <f t="shared" ref="E140:N140" si="54">+E20</f>
        <v>0</v>
      </c>
      <c r="F140" s="20">
        <f t="shared" si="54"/>
        <v>0</v>
      </c>
      <c r="G140" s="20">
        <f t="shared" si="54"/>
        <v>-10000</v>
      </c>
      <c r="H140" s="20">
        <f t="shared" si="54"/>
        <v>0</v>
      </c>
      <c r="I140" s="20">
        <f t="shared" si="54"/>
        <v>-10000</v>
      </c>
      <c r="J140" s="20">
        <f t="shared" si="54"/>
        <v>0</v>
      </c>
      <c r="K140" s="20">
        <f t="shared" si="54"/>
        <v>-10000</v>
      </c>
      <c r="L140" s="20">
        <f t="shared" si="54"/>
        <v>0</v>
      </c>
      <c r="M140" s="20">
        <f t="shared" si="54"/>
        <v>-10000</v>
      </c>
      <c r="N140" s="20">
        <f t="shared" si="54"/>
        <v>0</v>
      </c>
    </row>
    <row r="141" spans="2:14" x14ac:dyDescent="0.35">
      <c r="B141" s="50" t="s">
        <v>66</v>
      </c>
      <c r="C141" s="50"/>
      <c r="D141" s="51"/>
      <c r="E141" s="53">
        <f>SUM(E138:E140)</f>
        <v>50000</v>
      </c>
      <c r="F141" s="53">
        <f t="shared" ref="F141:N141" si="55">SUM(F138:F140)</f>
        <v>50000</v>
      </c>
      <c r="G141" s="53">
        <f t="shared" si="55"/>
        <v>40000</v>
      </c>
      <c r="H141" s="53">
        <f t="shared" si="55"/>
        <v>40000</v>
      </c>
      <c r="I141" s="53">
        <f t="shared" si="55"/>
        <v>30000</v>
      </c>
      <c r="J141" s="53">
        <f t="shared" si="55"/>
        <v>30000</v>
      </c>
      <c r="K141" s="53">
        <f t="shared" si="55"/>
        <v>20000</v>
      </c>
      <c r="L141" s="53">
        <f t="shared" si="55"/>
        <v>20000</v>
      </c>
      <c r="M141" s="53">
        <f t="shared" si="55"/>
        <v>10000</v>
      </c>
      <c r="N141" s="53">
        <f t="shared" si="55"/>
        <v>10000</v>
      </c>
    </row>
    <row r="142" spans="2:14" x14ac:dyDescent="0.35">
      <c r="B142" s="1" t="s">
        <v>11</v>
      </c>
      <c r="D142" s="4"/>
      <c r="E142" s="33">
        <v>4000</v>
      </c>
      <c r="F142" s="33">
        <v>4000</v>
      </c>
      <c r="G142" s="33">
        <v>4000</v>
      </c>
      <c r="H142" s="33">
        <v>3200</v>
      </c>
      <c r="I142" s="33">
        <v>3200</v>
      </c>
      <c r="J142" s="1">
        <f>J138*J15</f>
        <v>2400</v>
      </c>
      <c r="K142" s="1">
        <f>K138*K15</f>
        <v>2400</v>
      </c>
      <c r="L142" s="1">
        <f>L138*L15</f>
        <v>1600</v>
      </c>
      <c r="M142" s="1">
        <f>M138*M15</f>
        <v>1600</v>
      </c>
      <c r="N142" s="1">
        <f>N138*N15</f>
        <v>800</v>
      </c>
    </row>
    <row r="143" spans="2:14" x14ac:dyDescent="0.35">
      <c r="B143" s="12" t="s">
        <v>56</v>
      </c>
      <c r="C143" s="12"/>
      <c r="D143" s="13"/>
      <c r="E143" s="88" t="s">
        <v>104</v>
      </c>
      <c r="F143" s="14">
        <f t="shared" ref="F143:N143" si="56">F142/F138</f>
        <v>0.08</v>
      </c>
      <c r="G143" s="14">
        <f t="shared" si="56"/>
        <v>0.08</v>
      </c>
      <c r="H143" s="14">
        <f t="shared" si="56"/>
        <v>0.08</v>
      </c>
      <c r="I143" s="14">
        <f t="shared" si="56"/>
        <v>0.08</v>
      </c>
      <c r="J143" s="14">
        <f t="shared" si="56"/>
        <v>0.08</v>
      </c>
      <c r="K143" s="14">
        <f t="shared" si="56"/>
        <v>0.08</v>
      </c>
      <c r="L143" s="14">
        <f t="shared" si="56"/>
        <v>0.08</v>
      </c>
      <c r="M143" s="14">
        <f t="shared" si="56"/>
        <v>0.08</v>
      </c>
      <c r="N143" s="14">
        <f t="shared" si="56"/>
        <v>0.08</v>
      </c>
    </row>
    <row r="144" spans="2:14" x14ac:dyDescent="0.35">
      <c r="E144" s="33"/>
      <c r="F144" s="33"/>
      <c r="G144" s="56"/>
      <c r="H144" s="87"/>
      <c r="I144" s="87"/>
    </row>
    <row r="145" spans="2:14" ht="18.5" x14ac:dyDescent="0.35">
      <c r="B145" s="70" t="s">
        <v>74</v>
      </c>
      <c r="C145" s="70"/>
      <c r="D145" s="70"/>
      <c r="E145" s="70"/>
      <c r="F145" s="70"/>
      <c r="G145" s="70"/>
      <c r="H145" s="70"/>
      <c r="I145" s="70"/>
      <c r="J145" s="70"/>
      <c r="K145" s="70"/>
      <c r="L145" s="70"/>
      <c r="M145" s="70"/>
      <c r="N145" s="70"/>
    </row>
    <row r="146" spans="2:14" x14ac:dyDescent="0.35">
      <c r="B146" s="6" t="s">
        <v>99</v>
      </c>
    </row>
    <row r="147" spans="2:14" x14ac:dyDescent="0.35">
      <c r="B147" s="1" t="s">
        <v>75</v>
      </c>
      <c r="E147" s="14">
        <f t="shared" ref="E147:N147" si="57">E34/E$32</f>
        <v>0.57120726026193192</v>
      </c>
      <c r="F147" s="14">
        <f t="shared" si="57"/>
        <v>0.58610107836460967</v>
      </c>
      <c r="G147" s="14">
        <f t="shared" si="57"/>
        <v>0.59675856670051231</v>
      </c>
      <c r="H147" s="14">
        <f t="shared" si="57"/>
        <v>0.59677537936713332</v>
      </c>
      <c r="I147" s="14">
        <f t="shared" si="57"/>
        <v>0.59997482799127366</v>
      </c>
      <c r="J147" s="14">
        <f t="shared" si="57"/>
        <v>0.60000000000000009</v>
      </c>
      <c r="K147" s="14">
        <f t="shared" si="57"/>
        <v>0.60000000000000009</v>
      </c>
      <c r="L147" s="14">
        <f t="shared" si="57"/>
        <v>0.6</v>
      </c>
      <c r="M147" s="14">
        <f t="shared" si="57"/>
        <v>0.6</v>
      </c>
      <c r="N147" s="14">
        <f t="shared" si="57"/>
        <v>0.6</v>
      </c>
    </row>
    <row r="148" spans="2:14" x14ac:dyDescent="0.35">
      <c r="B148" s="1" t="s">
        <v>76</v>
      </c>
      <c r="E148" s="14">
        <f>E40/E$32</f>
        <v>7.9799156192317838E-2</v>
      </c>
      <c r="F148" s="14">
        <f t="shared" ref="F148:N148" si="58">F40/F$32</f>
        <v>0.22534458533389651</v>
      </c>
      <c r="G148" s="14">
        <f t="shared" si="58"/>
        <v>0.24797507305238844</v>
      </c>
      <c r="H148" s="14">
        <f t="shared" si="58"/>
        <v>0.24850017644982944</v>
      </c>
      <c r="I148" s="14">
        <f t="shared" si="58"/>
        <v>0.24991609330424569</v>
      </c>
      <c r="J148" s="14">
        <f t="shared" si="58"/>
        <v>0.25271950923905956</v>
      </c>
      <c r="K148" s="14">
        <f t="shared" si="58"/>
        <v>0.25078704888457504</v>
      </c>
      <c r="L148" s="14">
        <f t="shared" si="58"/>
        <v>0.24798069831588349</v>
      </c>
      <c r="M148" s="14">
        <f t="shared" si="58"/>
        <v>0.24419621294357366</v>
      </c>
      <c r="N148" s="14">
        <f t="shared" si="58"/>
        <v>0.23932785749009333</v>
      </c>
    </row>
    <row r="149" spans="2:14" x14ac:dyDescent="0.35">
      <c r="B149" s="1" t="s">
        <v>77</v>
      </c>
      <c r="E149" s="14">
        <f t="shared" ref="E149:N149" si="59">(E40+E38)/E$32</f>
        <v>0.15121517095895226</v>
      </c>
      <c r="F149" s="14">
        <f t="shared" si="59"/>
        <v>0.29430475221750035</v>
      </c>
      <c r="G149" s="14">
        <f t="shared" si="59"/>
        <v>0.32160878023826317</v>
      </c>
      <c r="H149" s="14">
        <f t="shared" si="59"/>
        <v>0.3293730149394189</v>
      </c>
      <c r="I149" s="14">
        <f t="shared" si="59"/>
        <v>0.33731890138166359</v>
      </c>
      <c r="J149" s="14">
        <f t="shared" si="59"/>
        <v>0.34694806042347581</v>
      </c>
      <c r="K149" s="14">
        <f t="shared" si="59"/>
        <v>0.35147253479011725</v>
      </c>
      <c r="L149" s="14">
        <f t="shared" si="59"/>
        <v>0.35490388046362642</v>
      </c>
      <c r="M149" s="14">
        <f t="shared" si="59"/>
        <v>0.35727195891325325</v>
      </c>
      <c r="N149" s="14">
        <f t="shared" si="59"/>
        <v>0.35859394445552062</v>
      </c>
    </row>
    <row r="150" spans="2:14" x14ac:dyDescent="0.35">
      <c r="B150" s="1" t="s">
        <v>78</v>
      </c>
      <c r="E150" s="14">
        <f>E46/E$32</f>
        <v>2.5095587588995341E-2</v>
      </c>
      <c r="F150" s="14">
        <f t="shared" ref="F150:N150" si="60">F46/F$32</f>
        <v>0.13360515132446621</v>
      </c>
      <c r="G150" s="14">
        <f t="shared" si="60"/>
        <v>0.15187998480820356</v>
      </c>
      <c r="H150" s="14">
        <f t="shared" si="60"/>
        <v>0.15748147276790966</v>
      </c>
      <c r="I150" s="14">
        <f t="shared" si="60"/>
        <v>0.1592786821054987</v>
      </c>
      <c r="J150" s="14">
        <f t="shared" si="60"/>
        <v>0.16571609703343221</v>
      </c>
      <c r="K150" s="14">
        <f t="shared" si="60"/>
        <v>0.16484513571785372</v>
      </c>
      <c r="L150" s="14">
        <f t="shared" si="60"/>
        <v>0.16672379747409999</v>
      </c>
      <c r="M150" s="14">
        <f t="shared" si="60"/>
        <v>0.1643067294015465</v>
      </c>
      <c r="N150" s="14">
        <f t="shared" si="60"/>
        <v>0.1643107528358056</v>
      </c>
    </row>
    <row r="152" spans="2:14" x14ac:dyDescent="0.35">
      <c r="B152" s="6" t="s">
        <v>79</v>
      </c>
    </row>
    <row r="153" spans="2:14" x14ac:dyDescent="0.35">
      <c r="B153" s="1" t="s">
        <v>80</v>
      </c>
      <c r="E153" s="14">
        <f>E40/E54</f>
        <v>9.4252333598497773E-2</v>
      </c>
      <c r="F153" s="14">
        <f t="shared" ref="F153:N153" si="61">F40/F54</f>
        <v>0.27907572579224649</v>
      </c>
      <c r="G153" s="14">
        <f t="shared" si="61"/>
        <v>0.30817438009682646</v>
      </c>
      <c r="H153" s="14">
        <f t="shared" si="61"/>
        <v>0.26819947693167101</v>
      </c>
      <c r="I153" s="14">
        <f t="shared" si="61"/>
        <v>0.25642276539419029</v>
      </c>
      <c r="J153" s="14"/>
      <c r="K153" s="14"/>
      <c r="L153" s="14"/>
      <c r="M153" s="14"/>
      <c r="N153" s="14"/>
    </row>
    <row r="154" spans="2:14" x14ac:dyDescent="0.35">
      <c r="B154" s="1" t="s">
        <v>81</v>
      </c>
      <c r="E154" s="14">
        <f>E46/E64</f>
        <v>0.10249909128032993</v>
      </c>
      <c r="F154" s="14">
        <f t="shared" ref="F154:N154" si="62">F46/F64</f>
        <v>0.41021609962020461</v>
      </c>
      <c r="G154" s="14">
        <f t="shared" si="62"/>
        <v>0.3415053695977246</v>
      </c>
      <c r="H154" s="14">
        <f t="shared" si="62"/>
        <v>0.27183224067432671</v>
      </c>
      <c r="I154" s="14">
        <f t="shared" si="62"/>
        <v>0.22425525212152239</v>
      </c>
      <c r="J154" s="14"/>
      <c r="K154" s="14"/>
      <c r="L154" s="14"/>
      <c r="M154" s="14"/>
      <c r="N154" s="14"/>
    </row>
    <row r="155" spans="2:14" x14ac:dyDescent="0.35">
      <c r="B155" s="1" t="s">
        <v>82</v>
      </c>
      <c r="E155" s="14">
        <f>E42/E58</f>
        <v>0.08</v>
      </c>
      <c r="F155" s="14">
        <f t="shared" ref="F155:N155" si="63">F42/E58</f>
        <v>0.08</v>
      </c>
      <c r="G155" s="14">
        <f t="shared" si="63"/>
        <v>0.08</v>
      </c>
      <c r="H155" s="14">
        <f t="shared" si="63"/>
        <v>0.08</v>
      </c>
      <c r="I155" s="14">
        <f t="shared" si="63"/>
        <v>0.08</v>
      </c>
      <c r="J155" s="14">
        <f t="shared" si="63"/>
        <v>0.08</v>
      </c>
      <c r="K155" s="14">
        <f t="shared" si="63"/>
        <v>0.08</v>
      </c>
      <c r="L155" s="14">
        <f t="shared" si="63"/>
        <v>0.08</v>
      </c>
      <c r="M155" s="14">
        <f t="shared" si="63"/>
        <v>0.08</v>
      </c>
      <c r="N155" s="14">
        <f t="shared" si="63"/>
        <v>0.08</v>
      </c>
    </row>
    <row r="157" spans="2:14" x14ac:dyDescent="0.35">
      <c r="B157" s="6" t="s">
        <v>100</v>
      </c>
    </row>
    <row r="158" spans="2:14" x14ac:dyDescent="0.35">
      <c r="B158" s="1" t="s">
        <v>83</v>
      </c>
      <c r="E158" s="14">
        <f t="shared" ref="E158:N158" si="64">E58/(E58+E64)</f>
        <v>0.69171505213456341</v>
      </c>
      <c r="F158" s="14">
        <f t="shared" si="64"/>
        <v>0.5695831221129255</v>
      </c>
      <c r="G158" s="14">
        <f t="shared" si="64"/>
        <v>0.41076786891575767</v>
      </c>
      <c r="H158" s="14">
        <f t="shared" si="64"/>
        <v>0.33670430459618211</v>
      </c>
      <c r="I158" s="14">
        <f t="shared" si="64"/>
        <v>0.2280016416118196</v>
      </c>
      <c r="J158" s="14"/>
      <c r="K158" s="14"/>
      <c r="L158" s="14"/>
      <c r="M158" s="14"/>
      <c r="N158" s="14"/>
    </row>
    <row r="159" spans="2:14" x14ac:dyDescent="0.35">
      <c r="B159" s="1" t="s">
        <v>84</v>
      </c>
      <c r="E159" s="77">
        <f t="shared" ref="E159:N159" si="65">E58/(E40+E38)</f>
        <v>3.6329288672527791</v>
      </c>
      <c r="F159" s="77">
        <f t="shared" si="65"/>
        <v>1.4644719114287388</v>
      </c>
      <c r="G159" s="77">
        <f t="shared" si="65"/>
        <v>0.96401802713710749</v>
      </c>
      <c r="H159" s="77">
        <f t="shared" si="65"/>
        <v>0.8928571428571429</v>
      </c>
      <c r="I159" s="77">
        <f t="shared" si="65"/>
        <v>0.62186476514240707</v>
      </c>
      <c r="J159" s="77">
        <f t="shared" si="65"/>
        <v>0.57581485479484851</v>
      </c>
      <c r="K159" s="77">
        <f t="shared" si="65"/>
        <v>0.36261718781247393</v>
      </c>
      <c r="L159" s="77">
        <f t="shared" si="65"/>
        <v>0.34529929514463714</v>
      </c>
      <c r="M159" s="77">
        <f t="shared" si="65"/>
        <v>0.16570559139527757</v>
      </c>
      <c r="N159" s="77">
        <f t="shared" si="65"/>
        <v>0.16028612072567922</v>
      </c>
    </row>
    <row r="160" spans="2:14" x14ac:dyDescent="0.35">
      <c r="B160" s="1" t="s">
        <v>85</v>
      </c>
      <c r="E160" s="77">
        <f t="shared" ref="E160:N160" si="66">(E40+E38)/E42</f>
        <v>3.44075</v>
      </c>
      <c r="F160" s="77">
        <f t="shared" si="66"/>
        <v>8.5355000000000008</v>
      </c>
      <c r="G160" s="77">
        <f t="shared" si="66"/>
        <v>10.373250000000001</v>
      </c>
      <c r="H160" s="77">
        <f t="shared" si="66"/>
        <v>14</v>
      </c>
      <c r="I160" s="77">
        <f t="shared" si="66"/>
        <v>15.075625</v>
      </c>
      <c r="J160" s="77">
        <f t="shared" si="66"/>
        <v>21.708366666666674</v>
      </c>
      <c r="K160" s="77">
        <f t="shared" si="66"/>
        <v>22.981076500000004</v>
      </c>
      <c r="L160" s="77">
        <f t="shared" si="66"/>
        <v>36.200479340000001</v>
      </c>
      <c r="M160" s="77">
        <f t="shared" si="66"/>
        <v>37.717496116900001</v>
      </c>
      <c r="N160" s="77">
        <f t="shared" si="66"/>
        <v>77.985542000814007</v>
      </c>
    </row>
    <row r="161" spans="2:14" x14ac:dyDescent="0.35">
      <c r="B161" s="1" t="s">
        <v>86</v>
      </c>
      <c r="E161" s="77">
        <f t="shared" ref="E161:N161" si="67">(E74-E79)/E42</f>
        <v>-16.588224999999998</v>
      </c>
      <c r="F161" s="77">
        <f t="shared" si="67"/>
        <v>1.3721000000000003</v>
      </c>
      <c r="G161" s="77">
        <f t="shared" si="67"/>
        <v>3.1955249999999995</v>
      </c>
      <c r="H161" s="77">
        <f t="shared" si="67"/>
        <v>5.3718750000000002</v>
      </c>
      <c r="I161" s="77">
        <f t="shared" si="67"/>
        <v>6.2060625000000007</v>
      </c>
      <c r="J161" s="77">
        <f t="shared" si="67"/>
        <v>9.1017552968036579</v>
      </c>
      <c r="K161" s="77">
        <f t="shared" si="67"/>
        <v>10.166153919863016</v>
      </c>
      <c r="L161" s="77">
        <f t="shared" si="67"/>
        <v>17.156661354712334</v>
      </c>
      <c r="M161" s="77">
        <f t="shared" si="67"/>
        <v>18.572445812709446</v>
      </c>
      <c r="N161" s="77">
        <f t="shared" si="67"/>
        <v>40.350580134439021</v>
      </c>
    </row>
  </sheetData>
  <conditionalFormatting sqref="E5:N5">
    <cfRule type="containsText" dxfId="5" priority="1" operator="containsText" text="OK">
      <formula>NOT(ISERROR(SEARCH("OK",E5)))</formula>
    </cfRule>
    <cfRule type="containsText" dxfId="4" priority="2" operator="containsText" text="ERROR">
      <formula>NOT(ISERROR(SEARCH("ERROR",E5)))</formula>
    </cfRule>
  </conditionalFormatting>
  <pageMargins left="0.70866141732283472" right="0.70866141732283472" top="0.74803149606299213" bottom="0.74803149606299213" header="0.31496062992125984" footer="0.31496062992125984"/>
  <pageSetup scale="78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F7CF2-7667-4DFB-B8B7-8F8AEB350A1F}">
  <dimension ref="A1:U161"/>
  <sheetViews>
    <sheetView showGridLines="0" zoomScale="89" zoomScaleNormal="89" workbookViewId="0">
      <pane ySplit="5" topLeftCell="A6" activePane="bottomLeft" state="frozen"/>
      <selection activeCell="A18" sqref="A18"/>
      <selection pane="bottomLeft"/>
    </sheetView>
  </sheetViews>
  <sheetFormatPr baseColWidth="10" defaultColWidth="9.08984375" defaultRowHeight="15.5" x14ac:dyDescent="0.35"/>
  <cols>
    <col min="1" max="1" width="1.90625" style="1" customWidth="1"/>
    <col min="2" max="2" width="16.81640625" style="1" customWidth="1"/>
    <col min="3" max="3" width="15.54296875" style="1" customWidth="1"/>
    <col min="4" max="4" width="15.54296875" style="2" customWidth="1"/>
    <col min="5" max="9" width="11.54296875" style="1" customWidth="1"/>
    <col min="10" max="14" width="12.54296875" style="1" customWidth="1"/>
    <col min="15" max="16384" width="9.08984375" style="1"/>
  </cols>
  <sheetData>
    <row r="1" spans="1:21" ht="19.5" customHeight="1" thickBot="1" x14ac:dyDescent="0.55000000000000004">
      <c r="A1" s="90" t="s">
        <v>115</v>
      </c>
      <c r="B1" s="91"/>
      <c r="C1" s="91"/>
      <c r="D1" s="92"/>
      <c r="E1" s="91"/>
      <c r="F1" s="91"/>
      <c r="G1" s="91"/>
      <c r="H1" s="91"/>
      <c r="I1" s="91"/>
      <c r="J1" s="91"/>
      <c r="K1" s="91"/>
      <c r="L1" s="91"/>
      <c r="M1" s="91"/>
      <c r="N1" s="91"/>
    </row>
    <row r="2" spans="1:21" ht="19.5" customHeight="1" x14ac:dyDescent="0.35"/>
    <row r="3" spans="1:21" ht="18.5" x14ac:dyDescent="0.45">
      <c r="A3" s="20"/>
      <c r="B3" s="58"/>
      <c r="C3" s="20"/>
      <c r="D3" s="59"/>
      <c r="E3" s="65" t="s">
        <v>35</v>
      </c>
      <c r="F3" s="66"/>
      <c r="G3" s="66"/>
      <c r="H3" s="66"/>
      <c r="I3" s="66"/>
      <c r="J3" s="67" t="s">
        <v>36</v>
      </c>
      <c r="K3" s="68"/>
      <c r="L3" s="63"/>
      <c r="M3" s="63"/>
      <c r="N3" s="63"/>
    </row>
    <row r="4" spans="1:21" ht="21" customHeight="1" x14ac:dyDescent="0.5">
      <c r="A4" s="20"/>
      <c r="B4" s="60" t="s">
        <v>29</v>
      </c>
      <c r="C4" s="61"/>
      <c r="D4" s="62"/>
      <c r="E4" s="57">
        <v>2016</v>
      </c>
      <c r="F4" s="57">
        <f>+E4+1</f>
        <v>2017</v>
      </c>
      <c r="G4" s="57">
        <f t="shared" ref="G4:N4" si="0">+F4+1</f>
        <v>2018</v>
      </c>
      <c r="H4" s="57">
        <f t="shared" si="0"/>
        <v>2019</v>
      </c>
      <c r="I4" s="57">
        <f t="shared" si="0"/>
        <v>2020</v>
      </c>
      <c r="J4" s="64">
        <f t="shared" si="0"/>
        <v>2021</v>
      </c>
      <c r="K4" s="64">
        <f t="shared" si="0"/>
        <v>2022</v>
      </c>
      <c r="L4" s="64">
        <f t="shared" si="0"/>
        <v>2023</v>
      </c>
      <c r="M4" s="64">
        <f t="shared" si="0"/>
        <v>2024</v>
      </c>
      <c r="N4" s="64">
        <f t="shared" si="0"/>
        <v>2025</v>
      </c>
    </row>
    <row r="5" spans="1:21" ht="6.25" customHeight="1" x14ac:dyDescent="0.35">
      <c r="E5" s="3"/>
      <c r="F5" s="3"/>
      <c r="G5" s="3"/>
      <c r="H5" s="3"/>
      <c r="I5" s="3"/>
      <c r="J5" s="3"/>
      <c r="K5" s="3"/>
      <c r="L5" s="3"/>
      <c r="M5" s="3"/>
      <c r="N5" s="3"/>
    </row>
    <row r="6" spans="1:21" x14ac:dyDescent="0.35">
      <c r="O6" s="4"/>
      <c r="P6" s="4"/>
      <c r="Q6" s="4"/>
      <c r="R6" s="4"/>
      <c r="S6" s="4"/>
      <c r="T6" s="4"/>
      <c r="U6" s="4"/>
    </row>
    <row r="7" spans="1:21" ht="18.5" x14ac:dyDescent="0.35">
      <c r="B7" s="69" t="s">
        <v>32</v>
      </c>
      <c r="C7" s="69"/>
      <c r="D7" s="69"/>
      <c r="E7" s="69"/>
      <c r="F7" s="69"/>
      <c r="G7" s="69"/>
      <c r="H7" s="69"/>
      <c r="I7" s="69"/>
      <c r="J7" s="69"/>
      <c r="K7" s="69"/>
      <c r="L7" s="69"/>
      <c r="M7" s="69"/>
      <c r="N7" s="69"/>
      <c r="O7" s="4"/>
      <c r="P7" s="4"/>
      <c r="Q7" s="4"/>
      <c r="R7" s="4"/>
      <c r="S7" s="4"/>
      <c r="T7" s="4"/>
      <c r="U7" s="4"/>
    </row>
    <row r="8" spans="1:21" s="5" customFormat="1" x14ac:dyDescent="0.35">
      <c r="B8" s="6" t="s">
        <v>33</v>
      </c>
      <c r="D8" s="7"/>
      <c r="O8" s="4"/>
      <c r="P8" s="4"/>
      <c r="Q8" s="4"/>
      <c r="R8" s="4"/>
      <c r="S8" s="4"/>
      <c r="T8" s="4"/>
      <c r="U8" s="4"/>
    </row>
    <row r="9" spans="1:21" x14ac:dyDescent="0.35">
      <c r="B9" s="1" t="s">
        <v>47</v>
      </c>
      <c r="C9" s="6"/>
      <c r="D9" s="8"/>
      <c r="E9" s="9"/>
      <c r="F9" s="10">
        <f>F32/E32-1</f>
        <v>0.27460007031730682</v>
      </c>
      <c r="G9" s="10">
        <f>G32/F32-1</f>
        <v>0.11212923135273978</v>
      </c>
      <c r="H9" s="10">
        <f>H32/G32-1</f>
        <v>5.4248664904624988E-2</v>
      </c>
      <c r="I9" s="10">
        <f>I32/H32-1</f>
        <v>5.1464533584284267E-2</v>
      </c>
      <c r="J9" s="11">
        <v>0.05</v>
      </c>
      <c r="K9" s="11">
        <v>4.4999999999999998E-2</v>
      </c>
      <c r="L9" s="11">
        <v>0.04</v>
      </c>
      <c r="M9" s="11">
        <v>3.5000000000000003E-2</v>
      </c>
      <c r="N9" s="11">
        <v>0.03</v>
      </c>
      <c r="O9" s="4"/>
      <c r="P9" s="4"/>
      <c r="Q9" s="4"/>
      <c r="R9" s="4"/>
      <c r="S9" s="4"/>
      <c r="T9" s="4"/>
      <c r="U9" s="4"/>
    </row>
    <row r="10" spans="1:21" x14ac:dyDescent="0.35">
      <c r="B10" s="12" t="s">
        <v>30</v>
      </c>
      <c r="C10" s="12"/>
      <c r="D10" s="13"/>
      <c r="E10" s="14">
        <f>E33/E32</f>
        <v>0.42879273973806803</v>
      </c>
      <c r="F10" s="14">
        <f>F33/F32</f>
        <v>0.41389892163539038</v>
      </c>
      <c r="G10" s="14">
        <f>G33/G32</f>
        <v>0.40324143329948764</v>
      </c>
      <c r="H10" s="14">
        <f>H33/H32</f>
        <v>0.40322462063286674</v>
      </c>
      <c r="I10" s="14">
        <f>I33/I32</f>
        <v>0.40002517200872628</v>
      </c>
      <c r="J10" s="15">
        <v>0.4</v>
      </c>
      <c r="K10" s="15">
        <v>0.4</v>
      </c>
      <c r="L10" s="15">
        <v>0.4</v>
      </c>
      <c r="M10" s="15">
        <v>0.4</v>
      </c>
      <c r="N10" s="15">
        <v>0.4</v>
      </c>
      <c r="O10" s="4"/>
      <c r="P10" s="4"/>
      <c r="Q10" s="4"/>
      <c r="R10" s="4"/>
      <c r="S10" s="4"/>
      <c r="T10" s="4"/>
      <c r="U10" s="4"/>
    </row>
    <row r="11" spans="1:21" x14ac:dyDescent="0.35">
      <c r="B11" s="1" t="s">
        <v>46</v>
      </c>
      <c r="C11" s="12"/>
      <c r="D11" s="13"/>
      <c r="E11" s="33">
        <v>27227</v>
      </c>
      <c r="F11" s="33">
        <v>22722</v>
      </c>
      <c r="G11" s="33">
        <v>24011</v>
      </c>
      <c r="H11" s="33">
        <v>24442</v>
      </c>
      <c r="I11" s="33">
        <v>25452</v>
      </c>
      <c r="J11" s="16">
        <v>25500</v>
      </c>
      <c r="K11" s="16">
        <v>26000</v>
      </c>
      <c r="L11" s="16">
        <v>26500</v>
      </c>
      <c r="M11" s="16">
        <v>27000</v>
      </c>
      <c r="N11" s="16">
        <v>27500</v>
      </c>
      <c r="O11" s="4"/>
      <c r="P11" s="4"/>
      <c r="Q11" s="4"/>
      <c r="R11" s="4"/>
      <c r="S11" s="4"/>
      <c r="T11" s="4"/>
      <c r="U11" s="4"/>
    </row>
    <row r="12" spans="1:21" x14ac:dyDescent="0.35">
      <c r="B12" s="1" t="s">
        <v>45</v>
      </c>
      <c r="C12" s="12"/>
      <c r="D12" s="13"/>
      <c r="E12" s="33">
        <v>10999</v>
      </c>
      <c r="F12" s="33">
        <v>11129</v>
      </c>
      <c r="G12" s="33">
        <v>11488</v>
      </c>
      <c r="H12" s="33">
        <v>11929</v>
      </c>
      <c r="I12" s="33">
        <v>12112</v>
      </c>
      <c r="J12" s="16">
        <v>12500</v>
      </c>
      <c r="K12" s="16">
        <v>13000</v>
      </c>
      <c r="L12" s="16">
        <v>13500</v>
      </c>
      <c r="M12" s="16">
        <v>14000</v>
      </c>
      <c r="N12" s="16">
        <v>14500</v>
      </c>
      <c r="O12" s="4"/>
      <c r="P12" s="4"/>
      <c r="Q12" s="4"/>
      <c r="R12" s="4"/>
      <c r="S12" s="4"/>
      <c r="T12" s="4"/>
      <c r="U12" s="4"/>
    </row>
    <row r="13" spans="1:21" x14ac:dyDescent="0.35">
      <c r="B13" s="1" t="s">
        <v>97</v>
      </c>
      <c r="D13" s="1"/>
      <c r="E13" s="86">
        <f t="shared" ref="E13:N13" si="1">E122</f>
        <v>10</v>
      </c>
      <c r="F13" s="86">
        <f t="shared" si="1"/>
        <v>10</v>
      </c>
      <c r="G13" s="86">
        <f t="shared" si="1"/>
        <v>10</v>
      </c>
      <c r="H13" s="86">
        <f t="shared" si="1"/>
        <v>10</v>
      </c>
      <c r="I13" s="86">
        <f t="shared" si="1"/>
        <v>10</v>
      </c>
      <c r="J13" s="86">
        <f t="shared" si="1"/>
        <v>10</v>
      </c>
      <c r="K13" s="86">
        <f t="shared" si="1"/>
        <v>10</v>
      </c>
      <c r="L13" s="86">
        <f t="shared" si="1"/>
        <v>10</v>
      </c>
      <c r="M13" s="86">
        <f t="shared" si="1"/>
        <v>10</v>
      </c>
      <c r="N13" s="86">
        <f t="shared" si="1"/>
        <v>10</v>
      </c>
      <c r="O13" s="4"/>
      <c r="P13" s="4"/>
      <c r="Q13" s="4"/>
      <c r="R13" s="4"/>
      <c r="S13" s="4"/>
      <c r="T13" s="4"/>
      <c r="U13" s="4"/>
    </row>
    <row r="14" spans="1:21" x14ac:dyDescent="0.35">
      <c r="B14" s="1" t="s">
        <v>98</v>
      </c>
      <c r="C14" s="12"/>
      <c r="D14" s="13"/>
      <c r="E14" s="86">
        <f t="shared" ref="E14:N14" si="2">E127</f>
        <v>0</v>
      </c>
      <c r="F14" s="86">
        <f t="shared" si="2"/>
        <v>0</v>
      </c>
      <c r="G14" s="86">
        <f t="shared" si="2"/>
        <v>0</v>
      </c>
      <c r="H14" s="86">
        <f t="shared" si="2"/>
        <v>0</v>
      </c>
      <c r="I14" s="86">
        <f t="shared" si="2"/>
        <v>0</v>
      </c>
      <c r="J14" s="86">
        <f t="shared" si="2"/>
        <v>10</v>
      </c>
      <c r="K14" s="86">
        <f t="shared" si="2"/>
        <v>10</v>
      </c>
      <c r="L14" s="86">
        <f t="shared" si="2"/>
        <v>10</v>
      </c>
      <c r="M14" s="86">
        <f t="shared" si="2"/>
        <v>10</v>
      </c>
      <c r="N14" s="86">
        <f t="shared" si="2"/>
        <v>10</v>
      </c>
      <c r="O14" s="4"/>
      <c r="P14" s="4"/>
      <c r="Q14" s="4"/>
      <c r="R14" s="4"/>
      <c r="S14" s="4"/>
      <c r="T14" s="4"/>
      <c r="U14" s="4"/>
    </row>
    <row r="15" spans="1:21" x14ac:dyDescent="0.35">
      <c r="B15" s="12" t="s">
        <v>56</v>
      </c>
      <c r="C15" s="12"/>
      <c r="D15" s="13"/>
      <c r="E15" s="88" t="s">
        <v>104</v>
      </c>
      <c r="F15" s="14">
        <f t="shared" ref="F15:I15" si="3">F142/F138</f>
        <v>0.08</v>
      </c>
      <c r="G15" s="14">
        <f t="shared" si="3"/>
        <v>0.08</v>
      </c>
      <c r="H15" s="14">
        <f t="shared" si="3"/>
        <v>0.08</v>
      </c>
      <c r="I15" s="14">
        <f t="shared" si="3"/>
        <v>0.08</v>
      </c>
      <c r="J15" s="15">
        <v>0.08</v>
      </c>
      <c r="K15" s="15">
        <v>0.08</v>
      </c>
      <c r="L15" s="15">
        <v>0.08</v>
      </c>
      <c r="M15" s="15">
        <v>0.08</v>
      </c>
      <c r="N15" s="15">
        <v>0.08</v>
      </c>
      <c r="O15" s="4"/>
      <c r="P15" s="4"/>
      <c r="Q15" s="4"/>
      <c r="R15" s="4"/>
      <c r="S15" s="4"/>
      <c r="T15" s="4"/>
      <c r="U15" s="4"/>
    </row>
    <row r="16" spans="1:21" x14ac:dyDescent="0.35">
      <c r="B16" s="12" t="s">
        <v>31</v>
      </c>
      <c r="C16" s="17"/>
      <c r="D16" s="18"/>
      <c r="E16" s="15">
        <v>0.3</v>
      </c>
      <c r="F16" s="15">
        <v>0.3</v>
      </c>
      <c r="G16" s="15">
        <v>0.3</v>
      </c>
      <c r="H16" s="15">
        <v>0.3</v>
      </c>
      <c r="I16" s="15">
        <v>0.3</v>
      </c>
      <c r="J16" s="15">
        <v>0.3</v>
      </c>
      <c r="K16" s="15">
        <v>0.3</v>
      </c>
      <c r="L16" s="15">
        <v>0.3</v>
      </c>
      <c r="M16" s="15">
        <v>0.3</v>
      </c>
      <c r="N16" s="15">
        <v>0.3</v>
      </c>
      <c r="O16" s="4"/>
      <c r="P16" s="4"/>
      <c r="Q16" s="4"/>
      <c r="R16" s="4"/>
      <c r="S16" s="4"/>
      <c r="T16" s="4"/>
      <c r="U16" s="4"/>
    </row>
    <row r="17" spans="2:21" x14ac:dyDescent="0.35">
      <c r="B17" s="6" t="s">
        <v>3</v>
      </c>
      <c r="C17" s="5"/>
      <c r="D17" s="7"/>
      <c r="E17" s="5"/>
      <c r="F17" s="5"/>
      <c r="G17" s="5"/>
      <c r="H17" s="5"/>
      <c r="I17" s="5"/>
      <c r="J17" s="5"/>
      <c r="K17" s="5"/>
      <c r="L17" s="5"/>
      <c r="M17" s="5"/>
      <c r="N17" s="5"/>
      <c r="O17" s="4"/>
      <c r="P17" s="4"/>
      <c r="Q17" s="4"/>
      <c r="R17" s="4"/>
      <c r="S17" s="4"/>
      <c r="T17" s="4"/>
      <c r="U17" s="4"/>
    </row>
    <row r="18" spans="2:21" x14ac:dyDescent="0.35">
      <c r="B18" s="1" t="s">
        <v>103</v>
      </c>
      <c r="E18" s="24">
        <v>50000</v>
      </c>
      <c r="F18" s="24">
        <v>0</v>
      </c>
      <c r="G18" s="24">
        <v>0</v>
      </c>
      <c r="H18" s="24">
        <v>0</v>
      </c>
      <c r="I18" s="24">
        <v>0</v>
      </c>
      <c r="J18" s="21">
        <v>0</v>
      </c>
      <c r="K18" s="21">
        <v>0</v>
      </c>
      <c r="L18" s="21">
        <v>0</v>
      </c>
      <c r="M18" s="21">
        <v>0</v>
      </c>
      <c r="N18" s="21">
        <v>0</v>
      </c>
      <c r="O18" s="4"/>
      <c r="P18" s="4"/>
      <c r="Q18" s="4"/>
      <c r="R18" s="4"/>
      <c r="S18" s="4"/>
      <c r="T18" s="4"/>
      <c r="U18" s="4"/>
    </row>
    <row r="19" spans="2:21" x14ac:dyDescent="0.35">
      <c r="B19" s="1" t="s">
        <v>67</v>
      </c>
      <c r="E19" s="24">
        <v>50000</v>
      </c>
      <c r="F19" s="24">
        <v>0</v>
      </c>
      <c r="G19" s="24">
        <v>0</v>
      </c>
      <c r="H19" s="24">
        <v>0</v>
      </c>
      <c r="I19" s="24">
        <v>0</v>
      </c>
      <c r="J19" s="21">
        <v>0</v>
      </c>
      <c r="K19" s="21">
        <v>0</v>
      </c>
      <c r="L19" s="21">
        <v>0</v>
      </c>
      <c r="M19" s="21">
        <v>0</v>
      </c>
      <c r="N19" s="21">
        <v>0</v>
      </c>
      <c r="O19" s="4"/>
      <c r="P19" s="4"/>
      <c r="Q19" s="4"/>
      <c r="R19" s="4"/>
      <c r="S19" s="4"/>
      <c r="T19" s="4"/>
      <c r="U19" s="4"/>
    </row>
    <row r="20" spans="2:21" x14ac:dyDescent="0.35">
      <c r="B20" s="1" t="s">
        <v>68</v>
      </c>
      <c r="E20" s="21">
        <v>0</v>
      </c>
      <c r="F20" s="21">
        <v>0</v>
      </c>
      <c r="G20" s="21">
        <v>-10000</v>
      </c>
      <c r="H20" s="21">
        <v>0</v>
      </c>
      <c r="I20" s="21">
        <v>-10000</v>
      </c>
      <c r="J20" s="21">
        <v>0</v>
      </c>
      <c r="K20" s="21">
        <v>-10000</v>
      </c>
      <c r="L20" s="21">
        <v>0</v>
      </c>
      <c r="M20" s="21">
        <v>-10000</v>
      </c>
      <c r="N20" s="21">
        <v>0</v>
      </c>
      <c r="O20" s="4"/>
      <c r="P20" s="4"/>
      <c r="Q20" s="4"/>
      <c r="R20" s="4"/>
      <c r="S20" s="4"/>
      <c r="T20" s="4"/>
      <c r="U20" s="4"/>
    </row>
    <row r="21" spans="2:21" x14ac:dyDescent="0.35">
      <c r="B21" s="1" t="s">
        <v>48</v>
      </c>
      <c r="E21" s="24">
        <v>20000</v>
      </c>
      <c r="F21" s="20">
        <v>0</v>
      </c>
      <c r="G21" s="20">
        <v>0</v>
      </c>
      <c r="H21" s="20">
        <v>0</v>
      </c>
      <c r="I21" s="20">
        <v>0</v>
      </c>
      <c r="J21" s="21">
        <v>0</v>
      </c>
      <c r="K21" s="21">
        <v>0</v>
      </c>
      <c r="L21" s="21">
        <v>0</v>
      </c>
      <c r="M21" s="21">
        <v>0</v>
      </c>
      <c r="N21" s="21">
        <v>0</v>
      </c>
      <c r="O21" s="4"/>
      <c r="P21" s="4"/>
      <c r="Q21" s="4"/>
      <c r="R21" s="4"/>
      <c r="S21" s="4"/>
      <c r="T21" s="4"/>
      <c r="U21" s="4"/>
    </row>
    <row r="22" spans="2:21" x14ac:dyDescent="0.35">
      <c r="B22" s="1" t="s">
        <v>72</v>
      </c>
      <c r="E22" s="20">
        <v>0</v>
      </c>
      <c r="F22" s="20">
        <v>0</v>
      </c>
      <c r="G22" s="20">
        <v>0</v>
      </c>
      <c r="H22" s="20">
        <v>0</v>
      </c>
      <c r="I22" s="20">
        <v>0</v>
      </c>
      <c r="J22" s="21">
        <v>0</v>
      </c>
      <c r="K22" s="21">
        <v>0</v>
      </c>
      <c r="L22" s="21">
        <v>0</v>
      </c>
      <c r="M22" s="21">
        <v>0</v>
      </c>
      <c r="N22" s="21">
        <v>0</v>
      </c>
      <c r="O22" s="4"/>
      <c r="P22" s="4"/>
      <c r="Q22" s="4"/>
      <c r="R22" s="4"/>
      <c r="S22" s="4"/>
      <c r="T22" s="4"/>
      <c r="U22" s="4"/>
    </row>
    <row r="23" spans="2:21" x14ac:dyDescent="0.35">
      <c r="B23" s="1" t="s">
        <v>70</v>
      </c>
      <c r="E23" s="20">
        <v>0</v>
      </c>
      <c r="F23" s="20">
        <v>0</v>
      </c>
      <c r="G23" s="20">
        <v>0</v>
      </c>
      <c r="H23" s="20">
        <v>0</v>
      </c>
      <c r="I23" s="20">
        <v>0</v>
      </c>
      <c r="J23" s="21">
        <f>-J24*J46</f>
        <v>-12442.528000000006</v>
      </c>
      <c r="K23" s="21">
        <f>-K24*K46</f>
        <v>-12934.104260000004</v>
      </c>
      <c r="L23" s="21">
        <f>-L24*L46</f>
        <v>-13604.768430400001</v>
      </c>
      <c r="M23" s="21">
        <f>-M24*M46</f>
        <v>-13876.797825464</v>
      </c>
      <c r="N23" s="21">
        <f>-N24*N46</f>
        <v>-14293.451760227921</v>
      </c>
      <c r="O23" s="4"/>
      <c r="P23" s="4"/>
      <c r="Q23" s="4"/>
      <c r="R23" s="4"/>
      <c r="S23" s="4"/>
      <c r="T23" s="4"/>
      <c r="U23" s="4"/>
    </row>
    <row r="24" spans="2:21" x14ac:dyDescent="0.35">
      <c r="B24" s="1" t="s">
        <v>60</v>
      </c>
      <c r="E24" s="14">
        <v>0</v>
      </c>
      <c r="F24" s="14">
        <v>0</v>
      </c>
      <c r="G24" s="14">
        <v>0</v>
      </c>
      <c r="H24" s="14">
        <v>0</v>
      </c>
      <c r="I24" s="14">
        <v>0</v>
      </c>
      <c r="J24" s="15">
        <v>0.5</v>
      </c>
      <c r="K24" s="15">
        <v>0.5</v>
      </c>
      <c r="L24" s="15">
        <v>0.5</v>
      </c>
      <c r="M24" s="15">
        <v>0.5</v>
      </c>
      <c r="N24" s="15">
        <v>0.5</v>
      </c>
      <c r="O24" s="4"/>
      <c r="P24" s="4"/>
      <c r="Q24" s="4"/>
      <c r="R24" s="4"/>
      <c r="S24" s="4"/>
      <c r="T24" s="4"/>
      <c r="U24" s="4"/>
    </row>
    <row r="25" spans="2:21" x14ac:dyDescent="0.35">
      <c r="B25" s="6" t="s">
        <v>34</v>
      </c>
      <c r="C25" s="5"/>
      <c r="D25" s="7"/>
      <c r="E25" s="5"/>
      <c r="F25" s="5"/>
      <c r="G25" s="5"/>
      <c r="H25" s="5"/>
      <c r="I25" s="5"/>
      <c r="J25" s="5"/>
      <c r="K25" s="5"/>
      <c r="L25" s="5"/>
      <c r="M25" s="5"/>
      <c r="N25" s="5"/>
      <c r="O25" s="4"/>
      <c r="P25" s="4"/>
      <c r="Q25" s="4"/>
      <c r="R25" s="4"/>
      <c r="S25" s="4"/>
      <c r="T25" s="4"/>
      <c r="U25" s="4"/>
    </row>
    <row r="26" spans="2:21" x14ac:dyDescent="0.35">
      <c r="B26" s="1" t="s">
        <v>53</v>
      </c>
      <c r="D26" s="19"/>
      <c r="E26" s="20">
        <f t="shared" ref="E26:I27" si="4">E51/(E32/365)</f>
        <v>28.90211611145293</v>
      </c>
      <c r="F26" s="20">
        <f t="shared" si="4"/>
        <v>30.289503400598232</v>
      </c>
      <c r="G26" s="20">
        <f t="shared" si="4"/>
        <v>30.551283939325824</v>
      </c>
      <c r="H26" s="20">
        <f t="shared" si="4"/>
        <v>30.642975826373366</v>
      </c>
      <c r="I26" s="20">
        <f t="shared" si="4"/>
        <v>30.419218828662526</v>
      </c>
      <c r="J26" s="21">
        <v>30</v>
      </c>
      <c r="K26" s="21">
        <v>30</v>
      </c>
      <c r="L26" s="21">
        <v>30</v>
      </c>
      <c r="M26" s="21">
        <v>30</v>
      </c>
      <c r="N26" s="21">
        <v>30</v>
      </c>
      <c r="O26" s="4"/>
      <c r="P26" s="4"/>
      <c r="Q26" s="4"/>
      <c r="R26" s="4"/>
      <c r="S26" s="4"/>
      <c r="T26" s="4"/>
      <c r="U26" s="4"/>
    </row>
    <row r="27" spans="2:21" x14ac:dyDescent="0.35">
      <c r="B27" s="1" t="s">
        <v>54</v>
      </c>
      <c r="D27" s="19"/>
      <c r="E27" s="20">
        <f t="shared" si="4"/>
        <v>72.061009045020114</v>
      </c>
      <c r="F27" s="20">
        <f t="shared" si="4"/>
        <v>71.538966177940679</v>
      </c>
      <c r="G27" s="20">
        <f t="shared" si="4"/>
        <v>70.84613166746756</v>
      </c>
      <c r="H27" s="20">
        <f t="shared" si="4"/>
        <v>69.872094083325734</v>
      </c>
      <c r="I27" s="20">
        <f t="shared" si="4"/>
        <v>70.186418458311479</v>
      </c>
      <c r="J27" s="21">
        <v>70</v>
      </c>
      <c r="K27" s="21">
        <v>70</v>
      </c>
      <c r="L27" s="21">
        <v>70</v>
      </c>
      <c r="M27" s="21">
        <v>70</v>
      </c>
      <c r="N27" s="21">
        <v>70</v>
      </c>
      <c r="O27" s="4"/>
      <c r="P27" s="4"/>
      <c r="Q27" s="4"/>
      <c r="R27" s="4"/>
      <c r="S27" s="4"/>
      <c r="T27" s="4"/>
      <c r="U27" s="4"/>
    </row>
    <row r="28" spans="2:21" x14ac:dyDescent="0.35">
      <c r="B28" s="1" t="s">
        <v>55</v>
      </c>
      <c r="D28" s="19"/>
      <c r="E28" s="20">
        <f>E57/((E33+E36+E37)/365)</f>
        <v>22.560612532846619</v>
      </c>
      <c r="F28" s="20">
        <f>F57/((F33+F36+F37)/365)</f>
        <v>26.26027581320923</v>
      </c>
      <c r="G28" s="20">
        <f>G57/((G33+G36+G37)/365)</f>
        <v>26.839952470179608</v>
      </c>
      <c r="H28" s="20">
        <f>H57/((H33+H36+H37)/365)</f>
        <v>28.918775214874586</v>
      </c>
      <c r="I28" s="20">
        <f>I57/((I33+I36+I37)/365)</f>
        <v>30.074545761495767</v>
      </c>
      <c r="J28" s="21">
        <v>30</v>
      </c>
      <c r="K28" s="21">
        <v>30</v>
      </c>
      <c r="L28" s="21">
        <v>30</v>
      </c>
      <c r="M28" s="21">
        <v>30</v>
      </c>
      <c r="N28" s="21">
        <v>30</v>
      </c>
      <c r="O28" s="4"/>
      <c r="P28" s="4"/>
      <c r="Q28" s="4"/>
      <c r="R28" s="4"/>
      <c r="S28" s="4"/>
      <c r="T28" s="4"/>
      <c r="U28" s="4"/>
    </row>
    <row r="29" spans="2:21" x14ac:dyDescent="0.35">
      <c r="B29" s="1" t="s">
        <v>52</v>
      </c>
      <c r="E29" s="21">
        <v>15000</v>
      </c>
      <c r="F29" s="21">
        <v>15000</v>
      </c>
      <c r="G29" s="21">
        <v>15000</v>
      </c>
      <c r="H29" s="21">
        <v>15000</v>
      </c>
      <c r="I29" s="21">
        <v>15000</v>
      </c>
      <c r="J29" s="21">
        <v>16500</v>
      </c>
      <c r="K29" s="21">
        <v>16500</v>
      </c>
      <c r="L29" s="21">
        <v>16500</v>
      </c>
      <c r="M29" s="21">
        <v>16500</v>
      </c>
      <c r="N29" s="21">
        <v>16500</v>
      </c>
      <c r="O29" s="4"/>
      <c r="P29" s="4"/>
      <c r="Q29" s="4"/>
      <c r="R29" s="4"/>
      <c r="S29" s="4"/>
      <c r="T29" s="4"/>
      <c r="U29" s="4"/>
    </row>
    <row r="30" spans="2:21" x14ac:dyDescent="0.35">
      <c r="E30" s="20"/>
      <c r="F30" s="20"/>
      <c r="G30" s="20"/>
      <c r="H30" s="20"/>
      <c r="I30" s="20"/>
      <c r="J30" s="21"/>
      <c r="K30" s="21"/>
      <c r="L30" s="21"/>
      <c r="M30" s="21"/>
      <c r="N30" s="21"/>
      <c r="O30" s="4"/>
      <c r="P30" s="4"/>
      <c r="Q30" s="4"/>
      <c r="R30" s="4"/>
      <c r="S30" s="4"/>
      <c r="T30" s="4"/>
      <c r="U30" s="4"/>
    </row>
    <row r="31" spans="2:21" ht="18.5" x14ac:dyDescent="0.35">
      <c r="B31" s="69" t="s">
        <v>0</v>
      </c>
      <c r="C31" s="69"/>
      <c r="D31" s="69"/>
      <c r="E31" s="69"/>
      <c r="F31" s="69"/>
      <c r="G31" s="69"/>
      <c r="H31" s="69"/>
      <c r="I31" s="69"/>
      <c r="J31" s="69"/>
      <c r="K31" s="69"/>
      <c r="L31" s="69"/>
      <c r="M31" s="69"/>
      <c r="N31" s="69"/>
      <c r="O31" s="4"/>
      <c r="P31" s="4"/>
      <c r="Q31" s="4"/>
      <c r="R31" s="4"/>
      <c r="S31" s="4"/>
      <c r="T31" s="4"/>
      <c r="U31" s="4"/>
    </row>
    <row r="32" spans="2:21" x14ac:dyDescent="0.35">
      <c r="B32" s="6" t="s">
        <v>110</v>
      </c>
      <c r="C32" s="6"/>
      <c r="D32" s="8"/>
      <c r="E32" s="22">
        <v>91016</v>
      </c>
      <c r="F32" s="22">
        <v>116009</v>
      </c>
      <c r="G32" s="22">
        <v>129017</v>
      </c>
      <c r="H32" s="22">
        <v>136016</v>
      </c>
      <c r="I32" s="22">
        <v>143016</v>
      </c>
      <c r="J32" s="23">
        <f>I32*(1+J9)</f>
        <v>150166.80000000002</v>
      </c>
      <c r="K32" s="23">
        <f>J32*(1+K9)</f>
        <v>156924.30600000001</v>
      </c>
      <c r="L32" s="23">
        <f>K32*(1+L9)</f>
        <v>163201.27824000001</v>
      </c>
      <c r="M32" s="23">
        <f>L32*(1+M9)</f>
        <v>168913.32297840001</v>
      </c>
      <c r="N32" s="23">
        <f>M32*(1+N9)</f>
        <v>173980.72266775201</v>
      </c>
      <c r="O32" s="4"/>
      <c r="P32" s="4"/>
      <c r="Q32" s="4"/>
      <c r="R32" s="4"/>
      <c r="S32" s="4"/>
      <c r="T32" s="4"/>
      <c r="U32" s="4"/>
    </row>
    <row r="33" spans="2:21" x14ac:dyDescent="0.35">
      <c r="B33" s="12" t="s">
        <v>28</v>
      </c>
      <c r="C33" s="12"/>
      <c r="D33" s="13"/>
      <c r="E33" s="24">
        <v>39027</v>
      </c>
      <c r="F33" s="24">
        <v>48016</v>
      </c>
      <c r="G33" s="24">
        <v>52025</v>
      </c>
      <c r="H33" s="24">
        <v>54845</v>
      </c>
      <c r="I33" s="24">
        <v>57210</v>
      </c>
      <c r="J33" s="25">
        <f>J32*J10</f>
        <v>60066.720000000008</v>
      </c>
      <c r="K33" s="25">
        <f>K32*K10</f>
        <v>62769.722400000006</v>
      </c>
      <c r="L33" s="25">
        <f>L32*L10</f>
        <v>65280.511296000011</v>
      </c>
      <c r="M33" s="25">
        <f>M32*M10</f>
        <v>67565.329191360011</v>
      </c>
      <c r="N33" s="25">
        <f>N32*N10</f>
        <v>69592.289067100806</v>
      </c>
      <c r="O33" s="4"/>
      <c r="P33" s="4"/>
      <c r="Q33" s="4"/>
      <c r="R33" s="4"/>
      <c r="S33" s="4"/>
      <c r="T33" s="4"/>
      <c r="U33" s="4"/>
    </row>
    <row r="34" spans="2:21" x14ac:dyDescent="0.35">
      <c r="B34" s="26" t="s">
        <v>1</v>
      </c>
      <c r="C34" s="26"/>
      <c r="D34" s="27"/>
      <c r="E34" s="28">
        <f>E32-E33</f>
        <v>51989</v>
      </c>
      <c r="F34" s="28">
        <f t="shared" ref="F34:H34" si="5">F32-F33</f>
        <v>67993</v>
      </c>
      <c r="G34" s="28">
        <f t="shared" si="5"/>
        <v>76992</v>
      </c>
      <c r="H34" s="28">
        <f t="shared" si="5"/>
        <v>81171</v>
      </c>
      <c r="I34" s="28">
        <f>I32-I33</f>
        <v>85806</v>
      </c>
      <c r="J34" s="28">
        <f t="shared" ref="J34:N34" si="6">J32-J33</f>
        <v>90100.080000000016</v>
      </c>
      <c r="K34" s="28">
        <f t="shared" si="6"/>
        <v>94154.583600000013</v>
      </c>
      <c r="L34" s="28">
        <f t="shared" si="6"/>
        <v>97920.766944000003</v>
      </c>
      <c r="M34" s="28">
        <f t="shared" si="6"/>
        <v>101347.99378704</v>
      </c>
      <c r="N34" s="28">
        <f t="shared" si="6"/>
        <v>104388.4336006512</v>
      </c>
      <c r="O34" s="4"/>
      <c r="P34" s="4"/>
      <c r="Q34" s="4"/>
      <c r="R34" s="4"/>
      <c r="S34" s="4"/>
      <c r="T34" s="4"/>
      <c r="U34" s="4"/>
    </row>
    <row r="35" spans="2:21" x14ac:dyDescent="0.35">
      <c r="B35" s="29" t="s">
        <v>37</v>
      </c>
      <c r="C35" s="29"/>
      <c r="D35" s="30"/>
      <c r="E35" s="31"/>
      <c r="F35" s="31"/>
      <c r="G35" s="31"/>
      <c r="H35" s="31"/>
      <c r="I35" s="31"/>
      <c r="J35" s="32"/>
      <c r="K35" s="32"/>
      <c r="L35" s="32"/>
      <c r="M35" s="32"/>
      <c r="N35" s="32"/>
      <c r="O35" s="4"/>
      <c r="P35" s="4"/>
      <c r="Q35" s="4"/>
      <c r="R35" s="4"/>
      <c r="S35" s="4"/>
      <c r="T35" s="4"/>
      <c r="U35" s="4"/>
    </row>
    <row r="36" spans="2:21" x14ac:dyDescent="0.35">
      <c r="B36" s="1" t="s">
        <v>46</v>
      </c>
      <c r="E36" s="54">
        <f t="shared" ref="E36:N37" si="7">E11</f>
        <v>27227</v>
      </c>
      <c r="F36" s="54">
        <f t="shared" si="7"/>
        <v>22722</v>
      </c>
      <c r="G36" s="54">
        <f t="shared" si="7"/>
        <v>24011</v>
      </c>
      <c r="H36" s="54">
        <f t="shared" si="7"/>
        <v>24442</v>
      </c>
      <c r="I36" s="54">
        <f t="shared" si="7"/>
        <v>25452</v>
      </c>
      <c r="J36" s="34">
        <f t="shared" si="7"/>
        <v>25500</v>
      </c>
      <c r="K36" s="34">
        <f t="shared" si="7"/>
        <v>26000</v>
      </c>
      <c r="L36" s="34">
        <f t="shared" si="7"/>
        <v>26500</v>
      </c>
      <c r="M36" s="34">
        <f t="shared" si="7"/>
        <v>27000</v>
      </c>
      <c r="N36" s="34">
        <f t="shared" si="7"/>
        <v>27500</v>
      </c>
      <c r="O36" s="4"/>
      <c r="P36" s="4"/>
      <c r="Q36" s="4"/>
      <c r="R36" s="4"/>
      <c r="S36" s="4"/>
      <c r="T36" s="4"/>
      <c r="U36" s="4"/>
    </row>
    <row r="37" spans="2:21" x14ac:dyDescent="0.35">
      <c r="B37" s="1" t="s">
        <v>45</v>
      </c>
      <c r="E37" s="54">
        <f t="shared" si="7"/>
        <v>10999</v>
      </c>
      <c r="F37" s="54">
        <f t="shared" si="7"/>
        <v>11129</v>
      </c>
      <c r="G37" s="54">
        <f t="shared" si="7"/>
        <v>11488</v>
      </c>
      <c r="H37" s="54">
        <f t="shared" si="7"/>
        <v>11929</v>
      </c>
      <c r="I37" s="54">
        <f t="shared" si="7"/>
        <v>12112</v>
      </c>
      <c r="J37" s="34">
        <f t="shared" si="7"/>
        <v>12500</v>
      </c>
      <c r="K37" s="34">
        <f t="shared" si="7"/>
        <v>13000</v>
      </c>
      <c r="L37" s="34">
        <f t="shared" si="7"/>
        <v>13500</v>
      </c>
      <c r="M37" s="34">
        <f t="shared" si="7"/>
        <v>14000</v>
      </c>
      <c r="N37" s="34">
        <f t="shared" si="7"/>
        <v>14500</v>
      </c>
      <c r="O37" s="4"/>
      <c r="P37" s="4"/>
      <c r="Q37" s="4"/>
      <c r="R37" s="4"/>
      <c r="S37" s="4"/>
      <c r="T37" s="4"/>
      <c r="U37" s="4"/>
    </row>
    <row r="38" spans="2:21" x14ac:dyDescent="0.35">
      <c r="B38" s="35" t="s">
        <v>2</v>
      </c>
      <c r="C38" s="35"/>
      <c r="D38" s="36"/>
      <c r="E38" s="37">
        <f t="shared" ref="E38:N38" si="8">E111</f>
        <v>6500</v>
      </c>
      <c r="F38" s="37">
        <f t="shared" si="8"/>
        <v>8000</v>
      </c>
      <c r="G38" s="37">
        <f t="shared" si="8"/>
        <v>9500</v>
      </c>
      <c r="H38" s="37">
        <f t="shared" si="8"/>
        <v>11000</v>
      </c>
      <c r="I38" s="37">
        <f t="shared" si="8"/>
        <v>12500</v>
      </c>
      <c r="J38" s="71">
        <f t="shared" si="8"/>
        <v>14150</v>
      </c>
      <c r="K38" s="71">
        <f t="shared" si="8"/>
        <v>15800</v>
      </c>
      <c r="L38" s="71">
        <f t="shared" si="8"/>
        <v>17450</v>
      </c>
      <c r="M38" s="71">
        <f t="shared" si="8"/>
        <v>19100</v>
      </c>
      <c r="N38" s="71">
        <f t="shared" si="8"/>
        <v>20750</v>
      </c>
      <c r="O38" s="4"/>
      <c r="P38" s="4"/>
      <c r="Q38" s="4"/>
      <c r="R38" s="4"/>
      <c r="S38" s="4"/>
      <c r="T38" s="4"/>
      <c r="U38" s="4"/>
    </row>
    <row r="39" spans="2:21" x14ac:dyDescent="0.35">
      <c r="B39" s="43" t="s">
        <v>49</v>
      </c>
      <c r="C39" s="72"/>
      <c r="D39" s="73"/>
      <c r="E39" s="45">
        <f>SUM(E36:E38)</f>
        <v>44726</v>
      </c>
      <c r="F39" s="45">
        <f t="shared" ref="F39:N39" si="9">SUM(F36:F38)</f>
        <v>41851</v>
      </c>
      <c r="G39" s="45">
        <f t="shared" si="9"/>
        <v>44999</v>
      </c>
      <c r="H39" s="45">
        <f t="shared" si="9"/>
        <v>47371</v>
      </c>
      <c r="I39" s="45">
        <f t="shared" si="9"/>
        <v>50064</v>
      </c>
      <c r="J39" s="45">
        <f t="shared" si="9"/>
        <v>52150</v>
      </c>
      <c r="K39" s="45">
        <f t="shared" si="9"/>
        <v>54800</v>
      </c>
      <c r="L39" s="45">
        <f t="shared" si="9"/>
        <v>57450</v>
      </c>
      <c r="M39" s="45">
        <f t="shared" si="9"/>
        <v>60100</v>
      </c>
      <c r="N39" s="45">
        <f t="shared" si="9"/>
        <v>62750</v>
      </c>
      <c r="O39" s="4"/>
      <c r="P39" s="4"/>
      <c r="Q39" s="4"/>
      <c r="R39" s="4"/>
      <c r="S39" s="4"/>
      <c r="T39" s="4"/>
      <c r="U39" s="4"/>
    </row>
    <row r="40" spans="2:21" x14ac:dyDescent="0.35">
      <c r="B40" s="29" t="s">
        <v>50</v>
      </c>
      <c r="E40" s="75">
        <f>E34-E39</f>
        <v>7263</v>
      </c>
      <c r="F40" s="75">
        <f t="shared" ref="F40:N40" si="10">F34-F39</f>
        <v>26142</v>
      </c>
      <c r="G40" s="75">
        <f t="shared" si="10"/>
        <v>31993</v>
      </c>
      <c r="H40" s="75">
        <f t="shared" si="10"/>
        <v>33800</v>
      </c>
      <c r="I40" s="75">
        <f t="shared" si="10"/>
        <v>35742</v>
      </c>
      <c r="J40" s="75">
        <f t="shared" si="10"/>
        <v>37950.080000000016</v>
      </c>
      <c r="K40" s="75">
        <f t="shared" si="10"/>
        <v>39354.583600000013</v>
      </c>
      <c r="L40" s="75">
        <f t="shared" si="10"/>
        <v>40470.766944000003</v>
      </c>
      <c r="M40" s="75">
        <f t="shared" si="10"/>
        <v>41247.993787040003</v>
      </c>
      <c r="N40" s="75">
        <f t="shared" si="10"/>
        <v>41638.433600651202</v>
      </c>
      <c r="O40" s="4"/>
      <c r="P40" s="4"/>
      <c r="Q40" s="4"/>
      <c r="R40" s="4"/>
      <c r="S40" s="4"/>
      <c r="T40" s="4"/>
      <c r="U40" s="4"/>
    </row>
    <row r="41" spans="2:21" ht="10.25" customHeight="1" x14ac:dyDescent="0.35">
      <c r="E41" s="33"/>
      <c r="F41" s="33"/>
      <c r="G41" s="33"/>
      <c r="H41" s="33"/>
      <c r="I41" s="33"/>
      <c r="J41" s="34"/>
      <c r="K41" s="34"/>
      <c r="L41" s="34"/>
      <c r="M41" s="34"/>
      <c r="N41" s="34"/>
      <c r="O41" s="4"/>
      <c r="P41" s="4"/>
      <c r="Q41" s="4"/>
      <c r="R41" s="4"/>
      <c r="S41" s="4"/>
      <c r="T41" s="4"/>
      <c r="U41" s="4"/>
    </row>
    <row r="42" spans="2:21" s="12" customFormat="1" x14ac:dyDescent="0.35">
      <c r="B42" s="12" t="s">
        <v>11</v>
      </c>
      <c r="D42" s="13"/>
      <c r="E42" s="52">
        <f t="shared" ref="E42:N42" si="11">E142</f>
        <v>4000</v>
      </c>
      <c r="F42" s="52">
        <f t="shared" si="11"/>
        <v>4000</v>
      </c>
      <c r="G42" s="52">
        <f t="shared" si="11"/>
        <v>4000</v>
      </c>
      <c r="H42" s="52">
        <f t="shared" si="11"/>
        <v>3200</v>
      </c>
      <c r="I42" s="52">
        <f t="shared" si="11"/>
        <v>3200</v>
      </c>
      <c r="J42" s="52">
        <f t="shared" si="11"/>
        <v>2400</v>
      </c>
      <c r="K42" s="52">
        <f t="shared" si="11"/>
        <v>2400</v>
      </c>
      <c r="L42" s="52">
        <f t="shared" si="11"/>
        <v>1600</v>
      </c>
      <c r="M42" s="52">
        <f t="shared" si="11"/>
        <v>1600</v>
      </c>
      <c r="N42" s="52">
        <f t="shared" si="11"/>
        <v>800</v>
      </c>
      <c r="O42" s="76"/>
      <c r="P42" s="76"/>
      <c r="Q42" s="76"/>
      <c r="R42" s="76"/>
      <c r="S42" s="76"/>
      <c r="T42" s="76"/>
      <c r="U42" s="76"/>
    </row>
    <row r="43" spans="2:21" x14ac:dyDescent="0.35">
      <c r="B43" s="26" t="s">
        <v>51</v>
      </c>
      <c r="C43" s="26"/>
      <c r="D43" s="27"/>
      <c r="E43" s="28">
        <f t="shared" ref="E43:N43" si="12">E34-(E36+E37+E38+E42)</f>
        <v>3263</v>
      </c>
      <c r="F43" s="28">
        <f t="shared" si="12"/>
        <v>22142</v>
      </c>
      <c r="G43" s="28">
        <f t="shared" si="12"/>
        <v>27993</v>
      </c>
      <c r="H43" s="28">
        <f t="shared" si="12"/>
        <v>30600</v>
      </c>
      <c r="I43" s="28">
        <f t="shared" si="12"/>
        <v>32542</v>
      </c>
      <c r="J43" s="28">
        <f t="shared" si="12"/>
        <v>35550.080000000016</v>
      </c>
      <c r="K43" s="28">
        <f t="shared" si="12"/>
        <v>36954.583600000013</v>
      </c>
      <c r="L43" s="28">
        <f t="shared" si="12"/>
        <v>38870.766944000003</v>
      </c>
      <c r="M43" s="28">
        <f t="shared" si="12"/>
        <v>39647.993787040003</v>
      </c>
      <c r="N43" s="28">
        <f t="shared" si="12"/>
        <v>40838.433600651202</v>
      </c>
      <c r="O43" s="4"/>
      <c r="P43" s="4"/>
      <c r="Q43" s="4"/>
      <c r="R43" s="4"/>
      <c r="S43" s="4"/>
      <c r="T43" s="4"/>
      <c r="U43" s="4"/>
    </row>
    <row r="44" spans="2:21" x14ac:dyDescent="0.35">
      <c r="B44" s="29"/>
      <c r="C44" s="29"/>
      <c r="D44" s="30"/>
      <c r="E44" s="31"/>
      <c r="F44" s="31"/>
      <c r="G44" s="31"/>
      <c r="H44" s="31"/>
      <c r="I44" s="31"/>
      <c r="J44" s="32"/>
      <c r="K44" s="32"/>
      <c r="L44" s="32"/>
      <c r="M44" s="32"/>
      <c r="N44" s="32"/>
      <c r="O44" s="4"/>
      <c r="P44" s="4"/>
      <c r="Q44" s="4"/>
      <c r="R44" s="4"/>
      <c r="S44" s="4"/>
      <c r="T44" s="4"/>
      <c r="U44" s="4"/>
    </row>
    <row r="45" spans="2:21" x14ac:dyDescent="0.35">
      <c r="B45" s="12" t="s">
        <v>38</v>
      </c>
      <c r="C45" s="12"/>
      <c r="D45" s="13"/>
      <c r="E45" s="54">
        <f>E16*E43</f>
        <v>978.9</v>
      </c>
      <c r="F45" s="54">
        <f>F16*F43</f>
        <v>6642.5999999999995</v>
      </c>
      <c r="G45" s="54">
        <f>G16*G43</f>
        <v>8397.9</v>
      </c>
      <c r="H45" s="54">
        <f>H16*H43</f>
        <v>9180</v>
      </c>
      <c r="I45" s="54">
        <f>I16*I43</f>
        <v>9762.6</v>
      </c>
      <c r="J45" s="38">
        <f>J43*J16</f>
        <v>10665.024000000005</v>
      </c>
      <c r="K45" s="38">
        <f>K43*K16</f>
        <v>11086.375080000003</v>
      </c>
      <c r="L45" s="38">
        <f>L43*L16</f>
        <v>11661.2300832</v>
      </c>
      <c r="M45" s="38">
        <f>M43*M16</f>
        <v>11894.398136112</v>
      </c>
      <c r="N45" s="38">
        <f>N43*N16</f>
        <v>12251.53008019536</v>
      </c>
      <c r="O45" s="4"/>
      <c r="P45" s="4"/>
      <c r="Q45" s="4"/>
      <c r="R45" s="4"/>
      <c r="S45" s="4"/>
      <c r="T45" s="4"/>
      <c r="U45" s="4"/>
    </row>
    <row r="46" spans="2:21" ht="16" thickBot="1" x14ac:dyDescent="0.4">
      <c r="B46" s="39" t="s">
        <v>39</v>
      </c>
      <c r="C46" s="39"/>
      <c r="D46" s="40"/>
      <c r="E46" s="41">
        <f>E43-E45</f>
        <v>2284.1</v>
      </c>
      <c r="F46" s="41">
        <f t="shared" ref="F46:N46" si="13">F43-F45</f>
        <v>15499.400000000001</v>
      </c>
      <c r="G46" s="41">
        <f t="shared" si="13"/>
        <v>19595.099999999999</v>
      </c>
      <c r="H46" s="41">
        <f t="shared" si="13"/>
        <v>21420</v>
      </c>
      <c r="I46" s="41">
        <f t="shared" si="13"/>
        <v>22779.4</v>
      </c>
      <c r="J46" s="41">
        <f t="shared" si="13"/>
        <v>24885.056000000011</v>
      </c>
      <c r="K46" s="41">
        <f t="shared" si="13"/>
        <v>25868.208520000007</v>
      </c>
      <c r="L46" s="41">
        <f t="shared" si="13"/>
        <v>27209.536860800003</v>
      </c>
      <c r="M46" s="41">
        <f t="shared" si="13"/>
        <v>27753.595650928</v>
      </c>
      <c r="N46" s="41">
        <f t="shared" si="13"/>
        <v>28586.903520455842</v>
      </c>
      <c r="O46" s="4"/>
      <c r="P46" s="4"/>
      <c r="Q46" s="4"/>
      <c r="R46" s="4"/>
      <c r="S46" s="4"/>
      <c r="T46" s="4"/>
      <c r="U46" s="4"/>
    </row>
    <row r="47" spans="2:21" ht="16" collapsed="1" thickTop="1" x14ac:dyDescent="0.35">
      <c r="E47" s="33"/>
      <c r="F47" s="33"/>
      <c r="G47" s="33"/>
      <c r="H47" s="33"/>
      <c r="I47" s="33"/>
      <c r="O47" s="4"/>
      <c r="P47" s="4"/>
      <c r="Q47" s="4"/>
      <c r="R47" s="4"/>
      <c r="S47" s="4"/>
      <c r="T47" s="4"/>
      <c r="U47" s="4"/>
    </row>
    <row r="48" spans="2:21" ht="18.5" x14ac:dyDescent="0.35">
      <c r="B48" s="69" t="s">
        <v>3</v>
      </c>
      <c r="C48" s="69"/>
      <c r="D48" s="69"/>
      <c r="E48" s="69"/>
      <c r="F48" s="69"/>
      <c r="G48" s="69"/>
      <c r="H48" s="69"/>
      <c r="I48" s="69"/>
      <c r="J48" s="69"/>
      <c r="K48" s="69"/>
      <c r="L48" s="69"/>
      <c r="M48" s="69"/>
      <c r="N48" s="69"/>
      <c r="O48" s="4"/>
      <c r="P48" s="4"/>
      <c r="Q48" s="4"/>
      <c r="R48" s="4"/>
      <c r="S48" s="4"/>
      <c r="T48" s="4"/>
      <c r="U48" s="4"/>
    </row>
    <row r="49" spans="2:21" x14ac:dyDescent="0.35">
      <c r="B49" s="6" t="s">
        <v>4</v>
      </c>
      <c r="E49" s="33"/>
      <c r="F49" s="33"/>
      <c r="G49" s="33"/>
      <c r="H49" s="33"/>
      <c r="I49" s="33"/>
      <c r="O49" s="4"/>
      <c r="P49" s="4"/>
      <c r="Q49" s="4"/>
      <c r="R49" s="4"/>
      <c r="S49" s="4"/>
      <c r="T49" s="4"/>
      <c r="U49" s="4"/>
    </row>
    <row r="50" spans="2:21" x14ac:dyDescent="0.35">
      <c r="B50" s="1" t="s">
        <v>5</v>
      </c>
      <c r="D50" s="4"/>
      <c r="E50" s="54">
        <f t="shared" ref="E50:N50" si="14">E91</f>
        <v>3647.1000000000058</v>
      </c>
      <c r="F50" s="54">
        <f t="shared" si="14"/>
        <v>9135.5000000000073</v>
      </c>
      <c r="G50" s="54">
        <f t="shared" si="14"/>
        <v>11917.600000000006</v>
      </c>
      <c r="H50" s="54">
        <f t="shared" si="14"/>
        <v>29107.600000000006</v>
      </c>
      <c r="I50" s="54">
        <f t="shared" si="14"/>
        <v>38967.000000000007</v>
      </c>
      <c r="O50" s="4"/>
      <c r="P50" s="4"/>
      <c r="Q50" s="4"/>
      <c r="R50" s="4"/>
      <c r="S50" s="4"/>
      <c r="T50" s="4"/>
      <c r="U50" s="4"/>
    </row>
    <row r="51" spans="2:21" x14ac:dyDescent="0.35">
      <c r="B51" s="1" t="s">
        <v>6</v>
      </c>
      <c r="D51" s="4"/>
      <c r="E51" s="54">
        <f t="shared" ref="E51:N52" si="15">E97</f>
        <v>7207</v>
      </c>
      <c r="F51" s="54">
        <f t="shared" si="15"/>
        <v>9627</v>
      </c>
      <c r="G51" s="54">
        <f t="shared" si="15"/>
        <v>10799</v>
      </c>
      <c r="H51" s="54">
        <f t="shared" si="15"/>
        <v>11419</v>
      </c>
      <c r="I51" s="54">
        <f t="shared" si="15"/>
        <v>11919</v>
      </c>
      <c r="J51" s="42">
        <f t="shared" si="15"/>
        <v>12342.476712328769</v>
      </c>
      <c r="K51" s="42">
        <f t="shared" si="15"/>
        <v>12897.888164383563</v>
      </c>
      <c r="L51" s="42">
        <f t="shared" si="15"/>
        <v>13413.803690958905</v>
      </c>
      <c r="M51" s="42">
        <f t="shared" si="15"/>
        <v>13883.286820142466</v>
      </c>
      <c r="N51" s="42">
        <f t="shared" si="15"/>
        <v>14299.78542474674</v>
      </c>
      <c r="O51" s="4"/>
      <c r="P51" s="4"/>
      <c r="Q51" s="4"/>
      <c r="R51" s="4"/>
      <c r="S51" s="4"/>
      <c r="T51" s="4"/>
      <c r="U51" s="4"/>
    </row>
    <row r="52" spans="2:21" x14ac:dyDescent="0.35">
      <c r="B52" s="1" t="s">
        <v>44</v>
      </c>
      <c r="D52" s="4"/>
      <c r="E52" s="54">
        <f t="shared" si="15"/>
        <v>7705</v>
      </c>
      <c r="F52" s="54">
        <f t="shared" si="15"/>
        <v>9411</v>
      </c>
      <c r="G52" s="54">
        <f t="shared" si="15"/>
        <v>10098</v>
      </c>
      <c r="H52" s="54">
        <f t="shared" si="15"/>
        <v>10499</v>
      </c>
      <c r="I52" s="54">
        <f t="shared" si="15"/>
        <v>11001</v>
      </c>
      <c r="J52" s="42">
        <f t="shared" si="15"/>
        <v>11519.644931506851</v>
      </c>
      <c r="K52" s="42">
        <f t="shared" si="15"/>
        <v>12038.028953424659</v>
      </c>
      <c r="L52" s="42">
        <f t="shared" si="15"/>
        <v>12519.550111561646</v>
      </c>
      <c r="M52" s="42">
        <f t="shared" si="15"/>
        <v>12957.734365466304</v>
      </c>
      <c r="N52" s="42">
        <f t="shared" si="15"/>
        <v>13346.466396430291</v>
      </c>
      <c r="O52" s="4"/>
      <c r="P52" s="4"/>
      <c r="Q52" s="4"/>
      <c r="R52" s="4"/>
      <c r="S52" s="4"/>
      <c r="T52" s="4"/>
      <c r="U52" s="4"/>
    </row>
    <row r="53" spans="2:21" x14ac:dyDescent="0.35">
      <c r="B53" s="1" t="s">
        <v>43</v>
      </c>
      <c r="E53" s="54">
        <f t="shared" ref="E53:N53" si="16">E116</f>
        <v>58500</v>
      </c>
      <c r="F53" s="54">
        <f t="shared" si="16"/>
        <v>65500</v>
      </c>
      <c r="G53" s="54">
        <f t="shared" si="16"/>
        <v>71000</v>
      </c>
      <c r="H53" s="54">
        <f t="shared" si="16"/>
        <v>75000</v>
      </c>
      <c r="I53" s="54">
        <f t="shared" si="16"/>
        <v>77500</v>
      </c>
      <c r="J53" s="54">
        <f t="shared" si="16"/>
        <v>79850</v>
      </c>
      <c r="K53" s="54">
        <f t="shared" si="16"/>
        <v>80550</v>
      </c>
      <c r="L53" s="54">
        <f t="shared" si="16"/>
        <v>79600</v>
      </c>
      <c r="M53" s="54">
        <f t="shared" si="16"/>
        <v>77000</v>
      </c>
      <c r="N53" s="54">
        <f t="shared" si="16"/>
        <v>72750</v>
      </c>
      <c r="O53" s="4"/>
      <c r="P53" s="4"/>
      <c r="Q53" s="4"/>
      <c r="R53" s="4"/>
      <c r="S53" s="4"/>
      <c r="T53" s="4"/>
      <c r="U53" s="4"/>
    </row>
    <row r="54" spans="2:21" ht="16" thickBot="1" x14ac:dyDescent="0.4">
      <c r="B54" s="39" t="s">
        <v>7</v>
      </c>
      <c r="C54" s="39"/>
      <c r="D54" s="40"/>
      <c r="E54" s="41">
        <f>SUM(E50:E53)</f>
        <v>77059.100000000006</v>
      </c>
      <c r="F54" s="41">
        <f t="shared" ref="F54:N54" si="17">SUM(F50:F53)</f>
        <v>93673.5</v>
      </c>
      <c r="G54" s="41">
        <f t="shared" si="17"/>
        <v>103814.6</v>
      </c>
      <c r="H54" s="41">
        <f t="shared" si="17"/>
        <v>126025.60000000001</v>
      </c>
      <c r="I54" s="41">
        <f t="shared" si="17"/>
        <v>139387</v>
      </c>
      <c r="J54" s="41">
        <f t="shared" si="17"/>
        <v>103712.12164383562</v>
      </c>
      <c r="K54" s="41">
        <f t="shared" si="17"/>
        <v>105485.91711780822</v>
      </c>
      <c r="L54" s="41">
        <f t="shared" si="17"/>
        <v>105533.35380252055</v>
      </c>
      <c r="M54" s="41">
        <f t="shared" si="17"/>
        <v>103841.02118560877</v>
      </c>
      <c r="N54" s="41">
        <f t="shared" si="17"/>
        <v>100396.25182117702</v>
      </c>
      <c r="O54" s="4"/>
      <c r="P54" s="4"/>
      <c r="Q54" s="4"/>
      <c r="R54" s="4"/>
      <c r="S54" s="4"/>
      <c r="T54" s="4"/>
      <c r="U54" s="4"/>
    </row>
    <row r="55" spans="2:21" ht="16" thickTop="1" x14ac:dyDescent="0.35">
      <c r="B55" s="29"/>
      <c r="C55" s="29"/>
      <c r="D55" s="30"/>
      <c r="E55" s="31"/>
      <c r="F55" s="31"/>
      <c r="G55" s="31"/>
      <c r="H55" s="31"/>
      <c r="I55" s="31"/>
      <c r="J55" s="29"/>
      <c r="K55" s="29"/>
      <c r="L55" s="29"/>
      <c r="M55" s="29"/>
      <c r="N55" s="29"/>
      <c r="O55" s="4"/>
      <c r="P55" s="4"/>
      <c r="Q55" s="4"/>
      <c r="R55" s="4"/>
      <c r="S55" s="4"/>
      <c r="T55" s="4"/>
      <c r="U55" s="4"/>
    </row>
    <row r="56" spans="2:21" x14ac:dyDescent="0.35">
      <c r="B56" s="6" t="s">
        <v>8</v>
      </c>
      <c r="D56" s="4"/>
      <c r="E56" s="33"/>
      <c r="F56" s="33"/>
      <c r="G56" s="33"/>
      <c r="H56" s="33"/>
      <c r="I56" s="33"/>
      <c r="O56" s="4"/>
      <c r="P56" s="4"/>
      <c r="Q56" s="4"/>
      <c r="R56" s="4"/>
      <c r="S56" s="4"/>
      <c r="T56" s="4"/>
      <c r="U56" s="4"/>
    </row>
    <row r="57" spans="2:21" x14ac:dyDescent="0.35">
      <c r="B57" s="1" t="s">
        <v>9</v>
      </c>
      <c r="D57" s="4"/>
      <c r="E57" s="54">
        <f t="shared" ref="E57:N57" si="18">E99</f>
        <v>4775</v>
      </c>
      <c r="F57" s="54">
        <f t="shared" si="18"/>
        <v>5890</v>
      </c>
      <c r="G57" s="54">
        <f t="shared" si="18"/>
        <v>6436</v>
      </c>
      <c r="H57" s="54">
        <f t="shared" si="18"/>
        <v>7227</v>
      </c>
      <c r="I57" s="54">
        <f t="shared" si="18"/>
        <v>7809</v>
      </c>
      <c r="J57" s="1">
        <f t="shared" si="18"/>
        <v>8060.2783561643846</v>
      </c>
      <c r="K57" s="1">
        <f t="shared" si="18"/>
        <v>8364.6347178082196</v>
      </c>
      <c r="L57" s="1">
        <f t="shared" si="18"/>
        <v>8653.1927092602746</v>
      </c>
      <c r="M57" s="1">
        <f t="shared" si="18"/>
        <v>8923.1777417556168</v>
      </c>
      <c r="N57" s="1">
        <f t="shared" si="18"/>
        <v>9171.968964419244</v>
      </c>
      <c r="O57" s="4"/>
      <c r="P57" s="4"/>
      <c r="Q57" s="4"/>
      <c r="R57" s="4"/>
      <c r="S57" s="4"/>
      <c r="T57" s="4"/>
      <c r="U57" s="4"/>
    </row>
    <row r="58" spans="2:21" x14ac:dyDescent="0.35">
      <c r="B58" s="1" t="s">
        <v>10</v>
      </c>
      <c r="E58" s="1">
        <f t="shared" ref="E58:N58" si="19">E141</f>
        <v>50000</v>
      </c>
      <c r="F58" s="1">
        <f t="shared" si="19"/>
        <v>50000</v>
      </c>
      <c r="G58" s="1">
        <f t="shared" si="19"/>
        <v>40000</v>
      </c>
      <c r="H58" s="1">
        <f t="shared" si="19"/>
        <v>40000</v>
      </c>
      <c r="I58" s="1">
        <f t="shared" si="19"/>
        <v>30000</v>
      </c>
      <c r="J58" s="1">
        <f t="shared" si="19"/>
        <v>30000</v>
      </c>
      <c r="K58" s="1">
        <f t="shared" si="19"/>
        <v>20000</v>
      </c>
      <c r="L58" s="1">
        <f t="shared" si="19"/>
        <v>20000</v>
      </c>
      <c r="M58" s="1">
        <f t="shared" si="19"/>
        <v>10000</v>
      </c>
      <c r="N58" s="1">
        <f t="shared" si="19"/>
        <v>10000</v>
      </c>
      <c r="O58" s="4"/>
      <c r="P58" s="4"/>
      <c r="Q58" s="4"/>
      <c r="R58" s="4"/>
      <c r="S58" s="4"/>
      <c r="T58" s="4"/>
      <c r="U58" s="4"/>
    </row>
    <row r="59" spans="2:21" x14ac:dyDescent="0.35">
      <c r="B59" s="26" t="s">
        <v>12</v>
      </c>
      <c r="C59" s="26"/>
      <c r="D59" s="27"/>
      <c r="E59" s="28">
        <f>SUM(E57:E58)</f>
        <v>54775</v>
      </c>
      <c r="F59" s="28">
        <f t="shared" ref="F59:N59" si="20">SUM(F57:F58)</f>
        <v>55890</v>
      </c>
      <c r="G59" s="28">
        <f t="shared" si="20"/>
        <v>46436</v>
      </c>
      <c r="H59" s="28">
        <f t="shared" si="20"/>
        <v>47227</v>
      </c>
      <c r="I59" s="28">
        <f t="shared" si="20"/>
        <v>37809</v>
      </c>
      <c r="J59" s="28">
        <f t="shared" si="20"/>
        <v>38060.278356164388</v>
      </c>
      <c r="K59" s="28">
        <f t="shared" si="20"/>
        <v>28364.634717808221</v>
      </c>
      <c r="L59" s="28">
        <f t="shared" si="20"/>
        <v>28653.192709260275</v>
      </c>
      <c r="M59" s="28">
        <f t="shared" si="20"/>
        <v>18923.177741755615</v>
      </c>
      <c r="N59" s="28">
        <f t="shared" si="20"/>
        <v>19171.968964419244</v>
      </c>
      <c r="O59" s="4"/>
      <c r="P59" s="4"/>
      <c r="Q59" s="4"/>
      <c r="R59" s="4"/>
      <c r="S59" s="4"/>
      <c r="T59" s="4"/>
      <c r="U59" s="4"/>
    </row>
    <row r="60" spans="2:21" x14ac:dyDescent="0.35">
      <c r="B60" s="29"/>
      <c r="C60" s="29"/>
      <c r="D60" s="30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4"/>
      <c r="P60" s="4"/>
      <c r="Q60" s="4"/>
      <c r="R60" s="4"/>
      <c r="S60" s="4"/>
      <c r="T60" s="4"/>
      <c r="U60" s="4"/>
    </row>
    <row r="61" spans="2:21" x14ac:dyDescent="0.35">
      <c r="B61" s="6" t="s">
        <v>42</v>
      </c>
      <c r="E61" s="33"/>
      <c r="F61" s="33"/>
      <c r="G61" s="33"/>
      <c r="H61" s="33"/>
      <c r="I61" s="33"/>
      <c r="O61" s="4"/>
      <c r="P61" s="4"/>
      <c r="Q61" s="4"/>
      <c r="R61" s="4"/>
      <c r="S61" s="4"/>
      <c r="T61" s="4"/>
      <c r="U61" s="4"/>
    </row>
    <row r="62" spans="2:21" x14ac:dyDescent="0.35">
      <c r="B62" s="1" t="s">
        <v>40</v>
      </c>
      <c r="E62" s="54">
        <f>E21</f>
        <v>20000</v>
      </c>
      <c r="F62" s="1">
        <f t="shared" ref="F62:N62" si="21">E62+F21+F22</f>
        <v>20000</v>
      </c>
      <c r="G62" s="1">
        <f t="shared" si="21"/>
        <v>20000</v>
      </c>
      <c r="H62" s="1">
        <f t="shared" si="21"/>
        <v>20000</v>
      </c>
      <c r="I62" s="1">
        <f t="shared" si="21"/>
        <v>20000</v>
      </c>
      <c r="J62" s="1">
        <f t="shared" si="21"/>
        <v>20000</v>
      </c>
      <c r="K62" s="1">
        <f t="shared" si="21"/>
        <v>20000</v>
      </c>
      <c r="L62" s="1">
        <f t="shared" si="21"/>
        <v>20000</v>
      </c>
      <c r="M62" s="1">
        <f t="shared" si="21"/>
        <v>20000</v>
      </c>
      <c r="N62" s="1">
        <f t="shared" si="21"/>
        <v>20000</v>
      </c>
      <c r="O62" s="4"/>
      <c r="P62" s="4"/>
      <c r="Q62" s="4"/>
      <c r="R62" s="4"/>
      <c r="S62" s="4"/>
      <c r="T62" s="4"/>
      <c r="U62" s="4"/>
    </row>
    <row r="63" spans="2:21" x14ac:dyDescent="0.35">
      <c r="B63" s="1" t="s">
        <v>13</v>
      </c>
      <c r="E63" s="54">
        <f>E46</f>
        <v>2284.1</v>
      </c>
      <c r="F63" s="54">
        <f>E63+F46</f>
        <v>17783.5</v>
      </c>
      <c r="G63" s="54">
        <f>F63+G46</f>
        <v>37378.6</v>
      </c>
      <c r="H63" s="54">
        <f>G63+H46</f>
        <v>58798.6</v>
      </c>
      <c r="I63" s="54">
        <f>H63+I46</f>
        <v>81578</v>
      </c>
      <c r="J63" s="1">
        <f>I63+J46+J23</f>
        <v>94020.528000000006</v>
      </c>
      <c r="K63" s="1">
        <f>J63+K46+K23</f>
        <v>106954.63226</v>
      </c>
      <c r="L63" s="1">
        <f>K63+L46+L23</f>
        <v>120559.40069040001</v>
      </c>
      <c r="M63" s="1">
        <f>L63+M46+M23</f>
        <v>134436.19851586403</v>
      </c>
      <c r="N63" s="1">
        <f>M63+N46+N23</f>
        <v>148729.65027609197</v>
      </c>
      <c r="O63" s="4"/>
      <c r="P63" s="4"/>
      <c r="Q63" s="4"/>
      <c r="R63" s="4"/>
      <c r="S63" s="4"/>
      <c r="T63" s="4"/>
      <c r="U63" s="4"/>
    </row>
    <row r="64" spans="2:21" x14ac:dyDescent="0.35">
      <c r="B64" s="43" t="s">
        <v>73</v>
      </c>
      <c r="C64" s="43"/>
      <c r="D64" s="44"/>
      <c r="E64" s="45">
        <f>SUM(E62:E63)</f>
        <v>22284.1</v>
      </c>
      <c r="F64" s="45">
        <f t="shared" ref="F64:N64" si="22">SUM(F62:F63)</f>
        <v>37783.5</v>
      </c>
      <c r="G64" s="45">
        <f t="shared" si="22"/>
        <v>57378.6</v>
      </c>
      <c r="H64" s="45">
        <f t="shared" si="22"/>
        <v>78798.600000000006</v>
      </c>
      <c r="I64" s="45">
        <f t="shared" si="22"/>
        <v>101578</v>
      </c>
      <c r="J64" s="45">
        <f t="shared" si="22"/>
        <v>114020.52800000001</v>
      </c>
      <c r="K64" s="45">
        <f t="shared" si="22"/>
        <v>126954.63226</v>
      </c>
      <c r="L64" s="45">
        <f t="shared" si="22"/>
        <v>140559.40069040001</v>
      </c>
      <c r="M64" s="45">
        <f t="shared" si="22"/>
        <v>154436.19851586403</v>
      </c>
      <c r="N64" s="45">
        <f t="shared" si="22"/>
        <v>168729.65027609197</v>
      </c>
      <c r="O64" s="4"/>
      <c r="P64" s="4"/>
      <c r="Q64" s="4"/>
      <c r="R64" s="4"/>
      <c r="S64" s="4"/>
      <c r="T64" s="4"/>
      <c r="U64" s="4"/>
    </row>
    <row r="65" spans="2:21" ht="16" thickBot="1" x14ac:dyDescent="0.4">
      <c r="B65" s="39" t="s">
        <v>41</v>
      </c>
      <c r="C65" s="39"/>
      <c r="D65" s="40"/>
      <c r="E65" s="41">
        <f>E59+E64</f>
        <v>77059.100000000006</v>
      </c>
      <c r="F65" s="41">
        <f t="shared" ref="F65:N65" si="23">F59+F64</f>
        <v>93673.5</v>
      </c>
      <c r="G65" s="41">
        <f t="shared" si="23"/>
        <v>103814.6</v>
      </c>
      <c r="H65" s="41">
        <f t="shared" si="23"/>
        <v>126025.60000000001</v>
      </c>
      <c r="I65" s="41">
        <f t="shared" si="23"/>
        <v>139387</v>
      </c>
      <c r="J65" s="41">
        <f t="shared" si="23"/>
        <v>152080.80635616439</v>
      </c>
      <c r="K65" s="41">
        <f t="shared" si="23"/>
        <v>155319.26697780821</v>
      </c>
      <c r="L65" s="41">
        <f t="shared" si="23"/>
        <v>169212.59339966028</v>
      </c>
      <c r="M65" s="41">
        <f t="shared" si="23"/>
        <v>173359.37625761965</v>
      </c>
      <c r="N65" s="41">
        <f t="shared" si="23"/>
        <v>187901.61924051121</v>
      </c>
      <c r="O65" s="4"/>
      <c r="P65" s="4"/>
      <c r="Q65" s="4"/>
      <c r="R65" s="4"/>
      <c r="S65" s="4"/>
      <c r="T65" s="4"/>
      <c r="U65" s="4"/>
    </row>
    <row r="66" spans="2:21" ht="16" thickTop="1" x14ac:dyDescent="0.35"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4"/>
      <c r="P66" s="4"/>
      <c r="Q66" s="4"/>
      <c r="R66" s="4"/>
      <c r="S66" s="4"/>
      <c r="T66" s="4"/>
      <c r="U66" s="4"/>
    </row>
    <row r="67" spans="2:21" x14ac:dyDescent="0.35">
      <c r="B67" s="46" t="s">
        <v>57</v>
      </c>
      <c r="C67" s="47"/>
      <c r="D67" s="48"/>
      <c r="E67" s="49">
        <f>E65-E54</f>
        <v>0</v>
      </c>
      <c r="F67" s="49">
        <f>F65-F54</f>
        <v>0</v>
      </c>
      <c r="G67" s="49">
        <f t="shared" ref="G67:N67" si="24">G65-G54</f>
        <v>0</v>
      </c>
      <c r="H67" s="49">
        <f t="shared" si="24"/>
        <v>0</v>
      </c>
      <c r="I67" s="49">
        <f t="shared" si="24"/>
        <v>0</v>
      </c>
      <c r="J67" s="49">
        <f t="shared" si="24"/>
        <v>48368.684712328773</v>
      </c>
      <c r="K67" s="49">
        <f t="shared" si="24"/>
        <v>49833.349859999988</v>
      </c>
      <c r="L67" s="49">
        <f t="shared" si="24"/>
        <v>63679.239597139735</v>
      </c>
      <c r="M67" s="49">
        <f t="shared" si="24"/>
        <v>69518.355072010876</v>
      </c>
      <c r="N67" s="49">
        <f t="shared" si="24"/>
        <v>87505.367419334187</v>
      </c>
      <c r="O67" s="4"/>
      <c r="P67" s="4"/>
      <c r="Q67" s="4"/>
      <c r="R67" s="4"/>
      <c r="S67" s="4"/>
      <c r="T67" s="4"/>
      <c r="U67" s="4"/>
    </row>
    <row r="68" spans="2:21" x14ac:dyDescent="0.35">
      <c r="B68" s="47"/>
      <c r="C68" s="47"/>
      <c r="D68" s="48"/>
      <c r="E68" s="47"/>
      <c r="F68" s="47"/>
      <c r="G68" s="47"/>
      <c r="H68" s="47"/>
      <c r="I68" s="47"/>
      <c r="J68" s="47"/>
      <c r="K68" s="47"/>
      <c r="L68" s="47"/>
      <c r="M68" s="47"/>
      <c r="N68" s="47"/>
      <c r="O68" s="4"/>
      <c r="P68" s="4"/>
      <c r="Q68" s="4"/>
      <c r="R68" s="4"/>
      <c r="S68" s="4"/>
      <c r="T68" s="4"/>
      <c r="U68" s="4"/>
    </row>
    <row r="69" spans="2:21" ht="18.5" x14ac:dyDescent="0.35">
      <c r="B69" s="69" t="s">
        <v>24</v>
      </c>
      <c r="C69" s="69"/>
      <c r="D69" s="69"/>
      <c r="E69" s="69"/>
      <c r="F69" s="69"/>
      <c r="G69" s="69"/>
      <c r="H69" s="69"/>
      <c r="I69" s="69"/>
      <c r="J69" s="69"/>
      <c r="K69" s="69"/>
      <c r="L69" s="69"/>
      <c r="M69" s="69"/>
      <c r="N69" s="69"/>
      <c r="O69" s="4"/>
      <c r="P69" s="4"/>
      <c r="Q69" s="4"/>
      <c r="R69" s="4"/>
      <c r="S69" s="4"/>
      <c r="T69" s="4"/>
      <c r="U69" s="4"/>
    </row>
    <row r="70" spans="2:21" x14ac:dyDescent="0.35">
      <c r="B70" s="6" t="s">
        <v>14</v>
      </c>
      <c r="E70" s="33"/>
      <c r="F70" s="33"/>
      <c r="G70" s="33"/>
      <c r="H70" s="33"/>
      <c r="I70" s="33"/>
    </row>
    <row r="71" spans="2:21" x14ac:dyDescent="0.35">
      <c r="B71" s="1" t="s">
        <v>39</v>
      </c>
      <c r="E71" s="1">
        <f t="shared" ref="E71:N71" si="25">E46</f>
        <v>2284.1</v>
      </c>
      <c r="F71" s="1">
        <f t="shared" si="25"/>
        <v>15499.400000000001</v>
      </c>
      <c r="G71" s="1">
        <f t="shared" si="25"/>
        <v>19595.099999999999</v>
      </c>
      <c r="H71" s="1">
        <f t="shared" si="25"/>
        <v>21420</v>
      </c>
      <c r="I71" s="1">
        <f t="shared" si="25"/>
        <v>22779.4</v>
      </c>
      <c r="J71" s="1">
        <f t="shared" si="25"/>
        <v>24885.056000000011</v>
      </c>
      <c r="K71" s="1">
        <f t="shared" si="25"/>
        <v>25868.208520000007</v>
      </c>
      <c r="L71" s="1">
        <f t="shared" si="25"/>
        <v>27209.536860800003</v>
      </c>
      <c r="M71" s="1">
        <f t="shared" si="25"/>
        <v>27753.595650928</v>
      </c>
      <c r="N71" s="1">
        <f t="shared" si="25"/>
        <v>28586.903520455842</v>
      </c>
    </row>
    <row r="72" spans="2:21" x14ac:dyDescent="0.35">
      <c r="B72" s="1" t="s">
        <v>15</v>
      </c>
      <c r="E72" s="1">
        <f t="shared" ref="E72:N72" si="26">+E38</f>
        <v>6500</v>
      </c>
      <c r="F72" s="1">
        <f t="shared" si="26"/>
        <v>8000</v>
      </c>
      <c r="G72" s="1">
        <f t="shared" si="26"/>
        <v>9500</v>
      </c>
      <c r="H72" s="1">
        <f t="shared" si="26"/>
        <v>11000</v>
      </c>
      <c r="I72" s="1">
        <f t="shared" si="26"/>
        <v>12500</v>
      </c>
      <c r="J72" s="1">
        <f t="shared" si="26"/>
        <v>14150</v>
      </c>
      <c r="K72" s="1">
        <f t="shared" si="26"/>
        <v>15800</v>
      </c>
      <c r="L72" s="1">
        <f t="shared" si="26"/>
        <v>17450</v>
      </c>
      <c r="M72" s="1">
        <f t="shared" si="26"/>
        <v>19100</v>
      </c>
      <c r="N72" s="1">
        <f t="shared" si="26"/>
        <v>20750</v>
      </c>
    </row>
    <row r="73" spans="2:21" x14ac:dyDescent="0.35">
      <c r="B73" s="1" t="s">
        <v>19</v>
      </c>
      <c r="E73" s="1">
        <f t="shared" ref="E73:N73" si="27">E101</f>
        <v>10137</v>
      </c>
      <c r="F73" s="1">
        <f t="shared" si="27"/>
        <v>3011</v>
      </c>
      <c r="G73" s="1">
        <f t="shared" si="27"/>
        <v>1313</v>
      </c>
      <c r="H73" s="1">
        <f t="shared" si="27"/>
        <v>230</v>
      </c>
      <c r="I73" s="1">
        <f t="shared" si="27"/>
        <v>420</v>
      </c>
      <c r="J73" s="1">
        <f t="shared" si="27"/>
        <v>690.84328767123588</v>
      </c>
      <c r="K73" s="1">
        <f t="shared" si="27"/>
        <v>769.43911232876781</v>
      </c>
      <c r="L73" s="1">
        <f t="shared" si="27"/>
        <v>708.87869326027067</v>
      </c>
      <c r="M73" s="1">
        <f t="shared" si="27"/>
        <v>637.68235059288054</v>
      </c>
      <c r="N73" s="1">
        <f t="shared" si="27"/>
        <v>556.43941290463044</v>
      </c>
    </row>
    <row r="74" spans="2:21" x14ac:dyDescent="0.35">
      <c r="B74" s="26" t="s">
        <v>16</v>
      </c>
      <c r="C74" s="50"/>
      <c r="D74" s="51"/>
      <c r="E74" s="28">
        <f>E71+E72-E73</f>
        <v>-1352.8999999999996</v>
      </c>
      <c r="F74" s="28">
        <f t="shared" ref="F74:N74" si="28">F71+F72-F73</f>
        <v>20488.400000000001</v>
      </c>
      <c r="G74" s="28">
        <f t="shared" si="28"/>
        <v>27782.1</v>
      </c>
      <c r="H74" s="28">
        <f t="shared" si="28"/>
        <v>32190</v>
      </c>
      <c r="I74" s="28">
        <f t="shared" si="28"/>
        <v>34859.4</v>
      </c>
      <c r="J74" s="28">
        <f t="shared" si="28"/>
        <v>38344.212712328779</v>
      </c>
      <c r="K74" s="28">
        <f t="shared" si="28"/>
        <v>40898.769407671236</v>
      </c>
      <c r="L74" s="28">
        <f t="shared" si="28"/>
        <v>43950.658167539732</v>
      </c>
      <c r="M74" s="28">
        <f t="shared" si="28"/>
        <v>46215.913300335116</v>
      </c>
      <c r="N74" s="28">
        <f t="shared" si="28"/>
        <v>48780.464107551219</v>
      </c>
    </row>
    <row r="75" spans="2:21" x14ac:dyDescent="0.35">
      <c r="B75" s="29"/>
      <c r="C75" s="12"/>
      <c r="D75" s="13"/>
      <c r="E75" s="31"/>
      <c r="F75" s="31"/>
      <c r="G75" s="31"/>
      <c r="H75" s="31"/>
      <c r="I75" s="31"/>
      <c r="J75" s="29"/>
      <c r="K75" s="29"/>
      <c r="L75" s="29"/>
      <c r="M75" s="29"/>
      <c r="N75" s="29"/>
    </row>
    <row r="76" spans="2:21" x14ac:dyDescent="0.35">
      <c r="B76" s="6" t="s">
        <v>20</v>
      </c>
      <c r="E76" s="24"/>
      <c r="F76" s="24"/>
      <c r="G76" s="24"/>
      <c r="H76" s="24"/>
      <c r="I76" s="24"/>
      <c r="J76" s="12"/>
      <c r="K76" s="12"/>
      <c r="L76" s="12"/>
      <c r="M76" s="12"/>
      <c r="N76" s="12"/>
    </row>
    <row r="77" spans="2:21" x14ac:dyDescent="0.35">
      <c r="B77" s="1" t="s">
        <v>102</v>
      </c>
      <c r="E77" s="52">
        <f>E18</f>
        <v>50000</v>
      </c>
      <c r="F77" s="52">
        <v>0</v>
      </c>
      <c r="G77" s="52">
        <v>0</v>
      </c>
      <c r="H77" s="52">
        <v>0</v>
      </c>
      <c r="I77" s="52">
        <v>0</v>
      </c>
      <c r="J77" s="52">
        <v>0</v>
      </c>
      <c r="K77" s="52">
        <v>0</v>
      </c>
      <c r="L77" s="52">
        <v>0</v>
      </c>
      <c r="M77" s="52">
        <v>0</v>
      </c>
      <c r="N77" s="52">
        <v>0</v>
      </c>
    </row>
    <row r="78" spans="2:21" x14ac:dyDescent="0.35">
      <c r="B78" s="1" t="s">
        <v>52</v>
      </c>
      <c r="E78" s="12">
        <f t="shared" ref="E78:N78" si="29">E29</f>
        <v>15000</v>
      </c>
      <c r="F78" s="12">
        <f t="shared" si="29"/>
        <v>15000</v>
      </c>
      <c r="G78" s="12">
        <f t="shared" si="29"/>
        <v>15000</v>
      </c>
      <c r="H78" s="12">
        <f t="shared" si="29"/>
        <v>15000</v>
      </c>
      <c r="I78" s="12">
        <f t="shared" si="29"/>
        <v>15000</v>
      </c>
      <c r="J78" s="12">
        <f t="shared" si="29"/>
        <v>16500</v>
      </c>
      <c r="K78" s="12">
        <f t="shared" si="29"/>
        <v>16500</v>
      </c>
      <c r="L78" s="12">
        <f t="shared" si="29"/>
        <v>16500</v>
      </c>
      <c r="M78" s="12">
        <f t="shared" si="29"/>
        <v>16500</v>
      </c>
      <c r="N78" s="12">
        <f t="shared" si="29"/>
        <v>16500</v>
      </c>
    </row>
    <row r="79" spans="2:21" x14ac:dyDescent="0.35">
      <c r="B79" s="26" t="s">
        <v>21</v>
      </c>
      <c r="C79" s="50"/>
      <c r="D79" s="51"/>
      <c r="E79" s="28">
        <f t="shared" ref="E79:N79" si="30">SUM(E77:E78)</f>
        <v>65000</v>
      </c>
      <c r="F79" s="28">
        <f t="shared" si="30"/>
        <v>15000</v>
      </c>
      <c r="G79" s="28">
        <f t="shared" si="30"/>
        <v>15000</v>
      </c>
      <c r="H79" s="28">
        <f t="shared" si="30"/>
        <v>15000</v>
      </c>
      <c r="I79" s="28">
        <f t="shared" si="30"/>
        <v>15000</v>
      </c>
      <c r="J79" s="28">
        <f t="shared" si="30"/>
        <v>16500</v>
      </c>
      <c r="K79" s="28">
        <f t="shared" si="30"/>
        <v>16500</v>
      </c>
      <c r="L79" s="28">
        <f t="shared" si="30"/>
        <v>16500</v>
      </c>
      <c r="M79" s="28">
        <f t="shared" si="30"/>
        <v>16500</v>
      </c>
      <c r="N79" s="28">
        <f t="shared" si="30"/>
        <v>16500</v>
      </c>
    </row>
    <row r="80" spans="2:21" x14ac:dyDescent="0.35">
      <c r="B80" s="29"/>
      <c r="C80" s="12"/>
      <c r="D80" s="13"/>
      <c r="E80" s="31"/>
      <c r="F80" s="31"/>
      <c r="G80" s="31"/>
      <c r="H80" s="31"/>
      <c r="I80" s="31"/>
      <c r="J80" s="29"/>
      <c r="K80" s="29"/>
      <c r="L80" s="29"/>
      <c r="M80" s="29"/>
      <c r="N80" s="29"/>
    </row>
    <row r="81" spans="2:14" x14ac:dyDescent="0.35">
      <c r="B81" s="6" t="s">
        <v>22</v>
      </c>
      <c r="E81" s="24"/>
      <c r="F81" s="24"/>
      <c r="G81" s="24"/>
      <c r="H81" s="24"/>
      <c r="I81" s="24"/>
      <c r="J81" s="12"/>
      <c r="K81" s="12"/>
      <c r="L81" s="12"/>
      <c r="M81" s="12"/>
      <c r="N81" s="12"/>
    </row>
    <row r="82" spans="2:14" x14ac:dyDescent="0.35">
      <c r="B82" s="1" t="s">
        <v>67</v>
      </c>
      <c r="E82" s="52">
        <f t="shared" ref="E82:N83" si="31">E139</f>
        <v>50000</v>
      </c>
      <c r="F82" s="52">
        <f t="shared" si="31"/>
        <v>0</v>
      </c>
      <c r="G82" s="52">
        <f t="shared" si="31"/>
        <v>0</v>
      </c>
      <c r="H82" s="52">
        <f t="shared" si="31"/>
        <v>0</v>
      </c>
      <c r="I82" s="52">
        <f t="shared" si="31"/>
        <v>0</v>
      </c>
      <c r="J82" s="52">
        <f t="shared" si="31"/>
        <v>0</v>
      </c>
      <c r="K82" s="52">
        <f t="shared" si="31"/>
        <v>0</v>
      </c>
      <c r="L82" s="52">
        <f t="shared" si="31"/>
        <v>0</v>
      </c>
      <c r="M82" s="52">
        <f t="shared" si="31"/>
        <v>0</v>
      </c>
      <c r="N82" s="52">
        <f t="shared" si="31"/>
        <v>0</v>
      </c>
    </row>
    <row r="83" spans="2:14" x14ac:dyDescent="0.35">
      <c r="B83" s="1" t="s">
        <v>68</v>
      </c>
      <c r="E83" s="52">
        <f t="shared" si="31"/>
        <v>0</v>
      </c>
      <c r="F83" s="52">
        <f t="shared" si="31"/>
        <v>0</v>
      </c>
      <c r="G83" s="52">
        <f t="shared" si="31"/>
        <v>-10000</v>
      </c>
      <c r="H83" s="52">
        <f t="shared" si="31"/>
        <v>0</v>
      </c>
      <c r="I83" s="52">
        <f t="shared" si="31"/>
        <v>-10000</v>
      </c>
      <c r="J83" s="52">
        <f t="shared" si="31"/>
        <v>0</v>
      </c>
      <c r="K83" s="52">
        <f t="shared" si="31"/>
        <v>-10000</v>
      </c>
      <c r="L83" s="52">
        <f t="shared" si="31"/>
        <v>0</v>
      </c>
      <c r="M83" s="52">
        <f t="shared" si="31"/>
        <v>-10000</v>
      </c>
      <c r="N83" s="52">
        <f t="shared" si="31"/>
        <v>0</v>
      </c>
    </row>
    <row r="84" spans="2:14" x14ac:dyDescent="0.35">
      <c r="B84" s="1" t="s">
        <v>69</v>
      </c>
      <c r="E84" s="52">
        <f>E21</f>
        <v>20000</v>
      </c>
      <c r="F84" s="52">
        <v>0</v>
      </c>
      <c r="G84" s="52">
        <v>0</v>
      </c>
      <c r="H84" s="52">
        <v>0</v>
      </c>
      <c r="I84" s="52">
        <v>0</v>
      </c>
      <c r="J84" s="12">
        <f t="shared" ref="J84:K84" si="32">J21</f>
        <v>0</v>
      </c>
      <c r="K84" s="12">
        <f t="shared" si="32"/>
        <v>0</v>
      </c>
      <c r="L84" s="12">
        <f>L21</f>
        <v>0</v>
      </c>
      <c r="M84" s="12">
        <f t="shared" ref="M84:N84" si="33">M21</f>
        <v>0</v>
      </c>
      <c r="N84" s="12">
        <f t="shared" si="33"/>
        <v>0</v>
      </c>
    </row>
    <row r="85" spans="2:14" x14ac:dyDescent="0.35">
      <c r="B85" s="1" t="s">
        <v>72</v>
      </c>
      <c r="E85" s="12">
        <f>E22</f>
        <v>0</v>
      </c>
      <c r="F85" s="12">
        <f t="shared" ref="F85:K85" si="34">F22</f>
        <v>0</v>
      </c>
      <c r="G85" s="12">
        <f t="shared" si="34"/>
        <v>0</v>
      </c>
      <c r="H85" s="12">
        <f t="shared" si="34"/>
        <v>0</v>
      </c>
      <c r="I85" s="12">
        <f t="shared" si="34"/>
        <v>0</v>
      </c>
      <c r="J85" s="12">
        <f t="shared" si="34"/>
        <v>0</v>
      </c>
      <c r="K85" s="12">
        <f t="shared" si="34"/>
        <v>0</v>
      </c>
      <c r="L85" s="12">
        <f>L22</f>
        <v>0</v>
      </c>
      <c r="M85" s="12">
        <f>M22</f>
        <v>0</v>
      </c>
      <c r="N85" s="12">
        <f>N22</f>
        <v>0</v>
      </c>
    </row>
    <row r="86" spans="2:14" x14ac:dyDescent="0.35">
      <c r="B86" s="1" t="s">
        <v>70</v>
      </c>
      <c r="E86" s="24">
        <v>0</v>
      </c>
      <c r="F86" s="24">
        <v>0</v>
      </c>
      <c r="G86" s="24">
        <v>0</v>
      </c>
      <c r="H86" s="24">
        <v>0</v>
      </c>
      <c r="I86" s="24">
        <v>0</v>
      </c>
      <c r="J86" s="12">
        <f>J23</f>
        <v>-12442.528000000006</v>
      </c>
      <c r="K86" s="12">
        <f>K23</f>
        <v>-12934.104260000004</v>
      </c>
      <c r="L86" s="12">
        <f>L23</f>
        <v>-13604.768430400001</v>
      </c>
      <c r="M86" s="12">
        <f>M23</f>
        <v>-13876.797825464</v>
      </c>
      <c r="N86" s="12">
        <f>N23</f>
        <v>-14293.451760227921</v>
      </c>
    </row>
    <row r="87" spans="2:14" x14ac:dyDescent="0.35">
      <c r="B87" s="26" t="s">
        <v>23</v>
      </c>
      <c r="C87" s="50"/>
      <c r="D87" s="51"/>
      <c r="E87" s="28">
        <f>SUM(E82:E86)</f>
        <v>70000</v>
      </c>
      <c r="F87" s="28">
        <f t="shared" ref="F87:N87" si="35">SUM(F82:F86)</f>
        <v>0</v>
      </c>
      <c r="G87" s="28">
        <f t="shared" si="35"/>
        <v>-10000</v>
      </c>
      <c r="H87" s="28">
        <f t="shared" si="35"/>
        <v>0</v>
      </c>
      <c r="I87" s="28">
        <f t="shared" si="35"/>
        <v>-10000</v>
      </c>
      <c r="J87" s="28">
        <f t="shared" si="35"/>
        <v>-12442.528000000006</v>
      </c>
      <c r="K87" s="28">
        <f t="shared" si="35"/>
        <v>-22934.104260000004</v>
      </c>
      <c r="L87" s="28">
        <f t="shared" si="35"/>
        <v>-13604.768430400001</v>
      </c>
      <c r="M87" s="28">
        <f t="shared" si="35"/>
        <v>-23876.797825464</v>
      </c>
      <c r="N87" s="28">
        <f t="shared" si="35"/>
        <v>-14293.451760227921</v>
      </c>
    </row>
    <row r="88" spans="2:14" x14ac:dyDescent="0.35">
      <c r="B88" s="29"/>
      <c r="C88" s="12"/>
      <c r="D88" s="13"/>
      <c r="E88" s="31"/>
      <c r="F88" s="31"/>
      <c r="G88" s="31"/>
      <c r="H88" s="31"/>
      <c r="I88" s="31"/>
      <c r="J88" s="29"/>
      <c r="K88" s="29"/>
      <c r="L88" s="29"/>
      <c r="M88" s="29"/>
      <c r="N88" s="29"/>
    </row>
    <row r="89" spans="2:14" x14ac:dyDescent="0.35">
      <c r="B89" s="1" t="s">
        <v>71</v>
      </c>
      <c r="E89" s="52">
        <f>E74-E79+E87</f>
        <v>3647.1000000000058</v>
      </c>
      <c r="F89" s="52">
        <f t="shared" ref="F89:N89" si="36">F74-F79+F87</f>
        <v>5488.4000000000015</v>
      </c>
      <c r="G89" s="52">
        <f t="shared" si="36"/>
        <v>2782.0999999999985</v>
      </c>
      <c r="H89" s="52">
        <f t="shared" si="36"/>
        <v>17190</v>
      </c>
      <c r="I89" s="52">
        <f t="shared" si="36"/>
        <v>9859.4000000000015</v>
      </c>
      <c r="J89" s="52">
        <f t="shared" si="36"/>
        <v>9401.6847123287735</v>
      </c>
      <c r="K89" s="52">
        <f t="shared" si="36"/>
        <v>1464.6651476712323</v>
      </c>
      <c r="L89" s="52">
        <f t="shared" si="36"/>
        <v>13845.889737139731</v>
      </c>
      <c r="M89" s="52">
        <f t="shared" si="36"/>
        <v>5839.115474871116</v>
      </c>
      <c r="N89" s="52">
        <f t="shared" si="36"/>
        <v>17987.012347323296</v>
      </c>
    </row>
    <row r="90" spans="2:14" x14ac:dyDescent="0.35">
      <c r="B90" s="1" t="s">
        <v>58</v>
      </c>
      <c r="E90" s="24">
        <v>0</v>
      </c>
      <c r="F90" s="52">
        <f>E50</f>
        <v>3647.1000000000058</v>
      </c>
      <c r="G90" s="52">
        <f>F50</f>
        <v>9135.5000000000073</v>
      </c>
      <c r="H90" s="52">
        <f>G50</f>
        <v>11917.600000000006</v>
      </c>
      <c r="I90" s="52">
        <f>H50</f>
        <v>29107.600000000006</v>
      </c>
      <c r="J90" s="12">
        <f>+I91</f>
        <v>38967.000000000007</v>
      </c>
      <c r="K90" s="12">
        <f t="shared" ref="K90:N90" si="37">+J91</f>
        <v>48368.684712328781</v>
      </c>
      <c r="L90" s="12">
        <f t="shared" si="37"/>
        <v>49833.349860000017</v>
      </c>
      <c r="M90" s="12">
        <f t="shared" si="37"/>
        <v>63679.239597139749</v>
      </c>
      <c r="N90" s="12">
        <f t="shared" si="37"/>
        <v>69518.355072010861</v>
      </c>
    </row>
    <row r="91" spans="2:14" x14ac:dyDescent="0.35">
      <c r="B91" s="26" t="s">
        <v>59</v>
      </c>
      <c r="C91" s="50"/>
      <c r="D91" s="51"/>
      <c r="E91" s="28">
        <f>SUM(E89:E90)</f>
        <v>3647.1000000000058</v>
      </c>
      <c r="F91" s="28">
        <f t="shared" ref="F91:N91" si="38">SUM(F89:F90)</f>
        <v>9135.5000000000073</v>
      </c>
      <c r="G91" s="28">
        <f t="shared" si="38"/>
        <v>11917.600000000006</v>
      </c>
      <c r="H91" s="28">
        <f t="shared" si="38"/>
        <v>29107.600000000006</v>
      </c>
      <c r="I91" s="28">
        <f t="shared" si="38"/>
        <v>38967.000000000007</v>
      </c>
      <c r="J91" s="28">
        <f t="shared" si="38"/>
        <v>48368.684712328781</v>
      </c>
      <c r="K91" s="28">
        <f t="shared" si="38"/>
        <v>49833.349860000017</v>
      </c>
      <c r="L91" s="28">
        <f t="shared" si="38"/>
        <v>63679.239597139749</v>
      </c>
      <c r="M91" s="28">
        <f t="shared" si="38"/>
        <v>69518.355072010861</v>
      </c>
      <c r="N91" s="28">
        <f t="shared" si="38"/>
        <v>87505.367419334158</v>
      </c>
    </row>
    <row r="92" spans="2:14" x14ac:dyDescent="0.35">
      <c r="B92" s="6"/>
      <c r="E92" s="31"/>
      <c r="F92" s="33"/>
      <c r="G92" s="33"/>
      <c r="H92" s="33"/>
      <c r="I92" s="33"/>
    </row>
    <row r="93" spans="2:14" x14ac:dyDescent="0.35">
      <c r="B93" s="46" t="s">
        <v>105</v>
      </c>
      <c r="C93" s="47"/>
      <c r="D93" s="48"/>
      <c r="E93" s="49">
        <f t="shared" ref="E93:N93" si="39">E91-E50</f>
        <v>0</v>
      </c>
      <c r="F93" s="49">
        <f t="shared" si="39"/>
        <v>0</v>
      </c>
      <c r="G93" s="49">
        <f t="shared" si="39"/>
        <v>0</v>
      </c>
      <c r="H93" s="49">
        <f t="shared" si="39"/>
        <v>0</v>
      </c>
      <c r="I93" s="49">
        <f t="shared" si="39"/>
        <v>0</v>
      </c>
      <c r="J93" s="49"/>
      <c r="K93" s="49"/>
      <c r="L93" s="49"/>
      <c r="M93" s="49"/>
      <c r="N93" s="49"/>
    </row>
    <row r="94" spans="2:14" x14ac:dyDescent="0.35">
      <c r="B94" s="6"/>
      <c r="E94" s="31"/>
      <c r="F94" s="31"/>
      <c r="G94" s="31"/>
      <c r="H94" s="31"/>
      <c r="I94" s="31"/>
      <c r="J94" s="31"/>
      <c r="K94" s="31"/>
      <c r="L94" s="31"/>
      <c r="M94" s="31"/>
      <c r="N94" s="31"/>
    </row>
    <row r="95" spans="2:14" ht="18.5" x14ac:dyDescent="0.35">
      <c r="B95" s="70" t="s">
        <v>25</v>
      </c>
      <c r="C95" s="70"/>
      <c r="D95" s="70"/>
      <c r="E95" s="70"/>
      <c r="F95" s="70"/>
      <c r="G95" s="70"/>
      <c r="H95" s="70"/>
      <c r="I95" s="70"/>
      <c r="J95" s="70"/>
      <c r="K95" s="70"/>
      <c r="L95" s="70"/>
      <c r="M95" s="70"/>
      <c r="N95" s="70"/>
    </row>
    <row r="96" spans="2:14" x14ac:dyDescent="0.35">
      <c r="B96" s="6" t="s">
        <v>26</v>
      </c>
      <c r="F96" s="33"/>
      <c r="G96" s="33"/>
      <c r="H96" s="33"/>
      <c r="I96" s="33"/>
    </row>
    <row r="97" spans="2:14" x14ac:dyDescent="0.35">
      <c r="B97" s="1" t="s">
        <v>6</v>
      </c>
      <c r="E97" s="33">
        <v>7207</v>
      </c>
      <c r="F97" s="33">
        <v>9627</v>
      </c>
      <c r="G97" s="33">
        <v>10799</v>
      </c>
      <c r="H97" s="33">
        <v>11419</v>
      </c>
      <c r="I97" s="33">
        <v>11919</v>
      </c>
      <c r="J97" s="1">
        <f>J32/365*J26</f>
        <v>12342.476712328769</v>
      </c>
      <c r="K97" s="1">
        <f t="shared" ref="K97:N98" si="40">K32/365*K26</f>
        <v>12897.888164383563</v>
      </c>
      <c r="L97" s="1">
        <f t="shared" si="40"/>
        <v>13413.803690958905</v>
      </c>
      <c r="M97" s="1">
        <f t="shared" si="40"/>
        <v>13883.286820142466</v>
      </c>
      <c r="N97" s="1">
        <f t="shared" si="40"/>
        <v>14299.78542474674</v>
      </c>
    </row>
    <row r="98" spans="2:14" x14ac:dyDescent="0.35">
      <c r="B98" s="1" t="s">
        <v>44</v>
      </c>
      <c r="E98" s="33">
        <v>7705</v>
      </c>
      <c r="F98" s="33">
        <v>9411</v>
      </c>
      <c r="G98" s="33">
        <v>10098</v>
      </c>
      <c r="H98" s="33">
        <v>10499</v>
      </c>
      <c r="I98" s="33">
        <v>11001</v>
      </c>
      <c r="J98" s="1">
        <f>J33/365*J27</f>
        <v>11519.644931506851</v>
      </c>
      <c r="K98" s="1">
        <f t="shared" si="40"/>
        <v>12038.028953424659</v>
      </c>
      <c r="L98" s="1">
        <f t="shared" si="40"/>
        <v>12519.550111561646</v>
      </c>
      <c r="M98" s="1">
        <f t="shared" si="40"/>
        <v>12957.734365466304</v>
      </c>
      <c r="N98" s="1">
        <f t="shared" si="40"/>
        <v>13346.466396430291</v>
      </c>
    </row>
    <row r="99" spans="2:14" x14ac:dyDescent="0.35">
      <c r="B99" s="1" t="s">
        <v>9</v>
      </c>
      <c r="E99" s="33">
        <v>4775</v>
      </c>
      <c r="F99" s="33">
        <v>5890</v>
      </c>
      <c r="G99" s="33">
        <v>6436</v>
      </c>
      <c r="H99" s="33">
        <v>7227</v>
      </c>
      <c r="I99" s="33">
        <v>7809</v>
      </c>
      <c r="J99" s="1">
        <f>(J33+J36+J37)/365*J28</f>
        <v>8060.2783561643846</v>
      </c>
      <c r="K99" s="1">
        <f>(K33+K36+K37)/365*K28</f>
        <v>8364.6347178082196</v>
      </c>
      <c r="L99" s="1">
        <f>(L33+L36+L37)/365*L28</f>
        <v>8653.1927092602746</v>
      </c>
      <c r="M99" s="1">
        <f>(M33+M36+M37)/365*M28</f>
        <v>8923.1777417556168</v>
      </c>
      <c r="N99" s="1">
        <f>(N33+N36+N37)/365*N28</f>
        <v>9171.968964419244</v>
      </c>
    </row>
    <row r="100" spans="2:14" x14ac:dyDescent="0.35">
      <c r="B100" s="50" t="s">
        <v>18</v>
      </c>
      <c r="C100" s="50"/>
      <c r="D100" s="51"/>
      <c r="E100" s="53">
        <f>E97+E98-E99</f>
        <v>10137</v>
      </c>
      <c r="F100" s="53">
        <f t="shared" ref="F100:N100" si="41">F97+F98-F99</f>
        <v>13148</v>
      </c>
      <c r="G100" s="53">
        <f t="shared" si="41"/>
        <v>14461</v>
      </c>
      <c r="H100" s="53">
        <f t="shared" si="41"/>
        <v>14691</v>
      </c>
      <c r="I100" s="53">
        <f t="shared" si="41"/>
        <v>15111</v>
      </c>
      <c r="J100" s="53">
        <f t="shared" si="41"/>
        <v>15801.843287671236</v>
      </c>
      <c r="K100" s="53">
        <f t="shared" si="41"/>
        <v>16571.282400000004</v>
      </c>
      <c r="L100" s="53">
        <f t="shared" si="41"/>
        <v>17280.161093260274</v>
      </c>
      <c r="M100" s="53">
        <f t="shared" si="41"/>
        <v>17917.843443853155</v>
      </c>
      <c r="N100" s="53">
        <f t="shared" si="41"/>
        <v>18474.282856757785</v>
      </c>
    </row>
    <row r="101" spans="2:14" x14ac:dyDescent="0.35">
      <c r="B101" s="1" t="s">
        <v>17</v>
      </c>
      <c r="E101" s="54">
        <f>E100-D100</f>
        <v>10137</v>
      </c>
      <c r="F101" s="54">
        <f t="shared" ref="F101:N101" si="42">F100-E100</f>
        <v>3011</v>
      </c>
      <c r="G101" s="54">
        <f t="shared" si="42"/>
        <v>1313</v>
      </c>
      <c r="H101" s="54">
        <f t="shared" si="42"/>
        <v>230</v>
      </c>
      <c r="I101" s="54">
        <f t="shared" si="42"/>
        <v>420</v>
      </c>
      <c r="J101" s="54">
        <f t="shared" si="42"/>
        <v>690.84328767123588</v>
      </c>
      <c r="K101" s="54">
        <f t="shared" si="42"/>
        <v>769.43911232876781</v>
      </c>
      <c r="L101" s="54">
        <f t="shared" si="42"/>
        <v>708.87869326027067</v>
      </c>
      <c r="M101" s="54">
        <f t="shared" si="42"/>
        <v>637.68235059288054</v>
      </c>
      <c r="N101" s="54">
        <f t="shared" si="42"/>
        <v>556.43941290463044</v>
      </c>
    </row>
    <row r="102" spans="2:14" x14ac:dyDescent="0.35">
      <c r="B102" s="1" t="s">
        <v>106</v>
      </c>
      <c r="C102" s="12"/>
      <c r="D102" s="13"/>
      <c r="E102" s="14">
        <f>E101/E32</f>
        <v>0.11137602179836512</v>
      </c>
      <c r="F102" s="14">
        <f t="shared" ref="F102:N102" si="43">F101/F32</f>
        <v>2.5954882810816402E-2</v>
      </c>
      <c r="G102" s="14">
        <f t="shared" si="43"/>
        <v>1.0176953424742476E-2</v>
      </c>
      <c r="H102" s="14">
        <f t="shared" si="43"/>
        <v>1.6909775320550523E-3</v>
      </c>
      <c r="I102" s="14">
        <f t="shared" si="43"/>
        <v>2.9367343514012417E-3</v>
      </c>
      <c r="J102" s="14">
        <f t="shared" si="43"/>
        <v>4.6005061549639192E-3</v>
      </c>
      <c r="K102" s="14">
        <f t="shared" si="43"/>
        <v>4.9032500569336137E-3</v>
      </c>
      <c r="L102" s="14">
        <f t="shared" si="43"/>
        <v>4.3435854235026891E-3</v>
      </c>
      <c r="M102" s="14">
        <f t="shared" si="43"/>
        <v>3.7752045803659011E-3</v>
      </c>
      <c r="N102" s="14">
        <f t="shared" si="43"/>
        <v>3.1982819956855404E-3</v>
      </c>
    </row>
    <row r="103" spans="2:14" x14ac:dyDescent="0.35">
      <c r="E103" s="33"/>
      <c r="F103" s="33"/>
      <c r="G103" s="33"/>
      <c r="H103" s="33"/>
      <c r="I103" s="33"/>
    </row>
    <row r="104" spans="2:14" x14ac:dyDescent="0.35">
      <c r="B104" s="1" t="s">
        <v>53</v>
      </c>
      <c r="D104" s="19"/>
      <c r="E104" s="20">
        <f t="shared" ref="E104:N105" si="44">E97/(E32/365)</f>
        <v>28.90211611145293</v>
      </c>
      <c r="F104" s="20">
        <f t="shared" si="44"/>
        <v>30.289503400598232</v>
      </c>
      <c r="G104" s="20">
        <f t="shared" si="44"/>
        <v>30.551283939325824</v>
      </c>
      <c r="H104" s="20">
        <f t="shared" si="44"/>
        <v>30.642975826373366</v>
      </c>
      <c r="I104" s="20">
        <f t="shared" si="44"/>
        <v>30.419218828662526</v>
      </c>
      <c r="J104" s="20">
        <f t="shared" si="44"/>
        <v>30</v>
      </c>
      <c r="K104" s="20">
        <f t="shared" si="44"/>
        <v>30</v>
      </c>
      <c r="L104" s="20">
        <f t="shared" si="44"/>
        <v>30</v>
      </c>
      <c r="M104" s="20">
        <f t="shared" si="44"/>
        <v>30</v>
      </c>
      <c r="N104" s="20">
        <f t="shared" si="44"/>
        <v>30</v>
      </c>
    </row>
    <row r="105" spans="2:14" x14ac:dyDescent="0.35">
      <c r="B105" s="1" t="s">
        <v>54</v>
      </c>
      <c r="D105" s="19"/>
      <c r="E105" s="20">
        <f t="shared" si="44"/>
        <v>72.061009045020114</v>
      </c>
      <c r="F105" s="20">
        <f t="shared" si="44"/>
        <v>71.538966177940679</v>
      </c>
      <c r="G105" s="20">
        <f t="shared" si="44"/>
        <v>70.84613166746756</v>
      </c>
      <c r="H105" s="20">
        <f t="shared" si="44"/>
        <v>69.872094083325734</v>
      </c>
      <c r="I105" s="20">
        <f t="shared" si="44"/>
        <v>70.186418458311479</v>
      </c>
      <c r="J105" s="20">
        <f t="shared" si="44"/>
        <v>70</v>
      </c>
      <c r="K105" s="20">
        <f t="shared" si="44"/>
        <v>70</v>
      </c>
      <c r="L105" s="20">
        <f t="shared" si="44"/>
        <v>70</v>
      </c>
      <c r="M105" s="20">
        <f t="shared" si="44"/>
        <v>70</v>
      </c>
      <c r="N105" s="20">
        <f t="shared" si="44"/>
        <v>70</v>
      </c>
    </row>
    <row r="106" spans="2:14" x14ac:dyDescent="0.35">
      <c r="B106" s="1" t="s">
        <v>55</v>
      </c>
      <c r="D106" s="19"/>
      <c r="E106" s="20">
        <f t="shared" ref="E106:N106" si="45">E99/((E33+E36+E37)/365)</f>
        <v>22.560612532846619</v>
      </c>
      <c r="F106" s="20">
        <f t="shared" si="45"/>
        <v>26.26027581320923</v>
      </c>
      <c r="G106" s="20">
        <f t="shared" si="45"/>
        <v>26.839952470179608</v>
      </c>
      <c r="H106" s="20">
        <f t="shared" si="45"/>
        <v>28.918775214874586</v>
      </c>
      <c r="I106" s="20">
        <f t="shared" si="45"/>
        <v>30.074545761495767</v>
      </c>
      <c r="J106" s="20">
        <f t="shared" si="45"/>
        <v>30</v>
      </c>
      <c r="K106" s="20">
        <f t="shared" si="45"/>
        <v>30</v>
      </c>
      <c r="L106" s="20">
        <f t="shared" si="45"/>
        <v>29.999999999999996</v>
      </c>
      <c r="M106" s="20">
        <f t="shared" si="45"/>
        <v>29.999999999999996</v>
      </c>
      <c r="N106" s="20">
        <f t="shared" si="45"/>
        <v>30</v>
      </c>
    </row>
    <row r="107" spans="2:14" x14ac:dyDescent="0.35">
      <c r="E107" s="33"/>
      <c r="F107" s="33"/>
      <c r="G107" s="33"/>
      <c r="H107" s="33"/>
      <c r="I107" s="33"/>
    </row>
    <row r="108" spans="2:14" x14ac:dyDescent="0.35">
      <c r="B108" s="6" t="s">
        <v>62</v>
      </c>
      <c r="E108" s="33"/>
      <c r="F108" s="33"/>
      <c r="G108" s="33"/>
      <c r="H108" s="33"/>
      <c r="I108" s="33"/>
    </row>
    <row r="109" spans="2:14" x14ac:dyDescent="0.35">
      <c r="B109" s="1" t="s">
        <v>88</v>
      </c>
      <c r="E109" s="54">
        <f>E18</f>
        <v>50000</v>
      </c>
      <c r="F109" s="54">
        <f>E112</f>
        <v>58500</v>
      </c>
      <c r="G109" s="54">
        <f>F112</f>
        <v>65500</v>
      </c>
      <c r="H109" s="54">
        <f>G112</f>
        <v>71000</v>
      </c>
      <c r="I109" s="54">
        <f>H112</f>
        <v>75000</v>
      </c>
      <c r="J109" s="1">
        <f>I112</f>
        <v>77500</v>
      </c>
      <c r="K109" s="1">
        <f t="shared" ref="K109:N109" si="46">J112</f>
        <v>79850</v>
      </c>
      <c r="L109" s="1">
        <f t="shared" si="46"/>
        <v>80550</v>
      </c>
      <c r="M109" s="1">
        <f t="shared" si="46"/>
        <v>79600</v>
      </c>
      <c r="N109" s="1">
        <f t="shared" si="46"/>
        <v>77000</v>
      </c>
    </row>
    <row r="110" spans="2:14" x14ac:dyDescent="0.35">
      <c r="B110" s="1" t="s">
        <v>63</v>
      </c>
      <c r="E110" s="1">
        <f t="shared" ref="E110:N110" si="47">+E29</f>
        <v>15000</v>
      </c>
      <c r="F110" s="1">
        <f t="shared" si="47"/>
        <v>15000</v>
      </c>
      <c r="G110" s="1">
        <f t="shared" si="47"/>
        <v>15000</v>
      </c>
      <c r="H110" s="1">
        <f t="shared" si="47"/>
        <v>15000</v>
      </c>
      <c r="I110" s="1">
        <f t="shared" si="47"/>
        <v>15000</v>
      </c>
      <c r="J110" s="1">
        <f t="shared" si="47"/>
        <v>16500</v>
      </c>
      <c r="K110" s="1">
        <f t="shared" si="47"/>
        <v>16500</v>
      </c>
      <c r="L110" s="1">
        <f t="shared" si="47"/>
        <v>16500</v>
      </c>
      <c r="M110" s="1">
        <f t="shared" si="47"/>
        <v>16500</v>
      </c>
      <c r="N110" s="1">
        <f t="shared" si="47"/>
        <v>16500</v>
      </c>
    </row>
    <row r="111" spans="2:14" x14ac:dyDescent="0.35">
      <c r="B111" s="1" t="s">
        <v>64</v>
      </c>
      <c r="D111" s="4"/>
      <c r="E111" s="33">
        <f>E120/10</f>
        <v>6500</v>
      </c>
      <c r="F111" s="33">
        <f>F120/10</f>
        <v>8000</v>
      </c>
      <c r="G111" s="33">
        <f>G120/10</f>
        <v>9500</v>
      </c>
      <c r="H111" s="33">
        <f>H120/10</f>
        <v>11000</v>
      </c>
      <c r="I111" s="33">
        <f>I120/10</f>
        <v>12500</v>
      </c>
      <c r="J111" s="55">
        <f>J135</f>
        <v>14150</v>
      </c>
      <c r="K111" s="55">
        <f>K135</f>
        <v>15800</v>
      </c>
      <c r="L111" s="55">
        <f>L135</f>
        <v>17450</v>
      </c>
      <c r="M111" s="55">
        <f>M135</f>
        <v>19100</v>
      </c>
      <c r="N111" s="55">
        <f>N135</f>
        <v>20750</v>
      </c>
    </row>
    <row r="112" spans="2:14" x14ac:dyDescent="0.35">
      <c r="B112" s="50" t="s">
        <v>89</v>
      </c>
      <c r="C112" s="50"/>
      <c r="D112" s="51"/>
      <c r="E112" s="53">
        <f>E109+E110-E111</f>
        <v>58500</v>
      </c>
      <c r="F112" s="53">
        <f t="shared" ref="F112:N112" si="48">F109+F110-F111</f>
        <v>65500</v>
      </c>
      <c r="G112" s="53">
        <f t="shared" si="48"/>
        <v>71000</v>
      </c>
      <c r="H112" s="53">
        <f t="shared" si="48"/>
        <v>75000</v>
      </c>
      <c r="I112" s="53">
        <f t="shared" si="48"/>
        <v>77500</v>
      </c>
      <c r="J112" s="53">
        <f t="shared" si="48"/>
        <v>79850</v>
      </c>
      <c r="K112" s="53">
        <f t="shared" si="48"/>
        <v>80550</v>
      </c>
      <c r="L112" s="53">
        <f t="shared" si="48"/>
        <v>79600</v>
      </c>
      <c r="M112" s="53">
        <f t="shared" si="48"/>
        <v>77000</v>
      </c>
      <c r="N112" s="53">
        <f t="shared" si="48"/>
        <v>72750</v>
      </c>
    </row>
    <row r="113" spans="2:14" x14ac:dyDescent="0.35">
      <c r="B113" s="12"/>
      <c r="C113" s="12"/>
      <c r="D113" s="13"/>
      <c r="E113" s="52"/>
      <c r="F113" s="52"/>
      <c r="G113" s="52"/>
      <c r="H113" s="52"/>
      <c r="I113" s="52"/>
      <c r="J113" s="52"/>
      <c r="K113" s="52"/>
      <c r="L113" s="52"/>
      <c r="M113" s="52"/>
      <c r="N113" s="52"/>
    </row>
    <row r="114" spans="2:14" x14ac:dyDescent="0.35">
      <c r="B114" s="12" t="s">
        <v>108</v>
      </c>
      <c r="C114" s="12"/>
      <c r="D114" s="13"/>
      <c r="E114" s="52">
        <f>E109+E126</f>
        <v>65000</v>
      </c>
      <c r="F114" s="52">
        <f>E114+F126</f>
        <v>80000</v>
      </c>
      <c r="G114" s="52">
        <f t="shared" ref="G114:N114" si="49">F114+G126</f>
        <v>95000</v>
      </c>
      <c r="H114" s="52">
        <f t="shared" si="49"/>
        <v>110000</v>
      </c>
      <c r="I114" s="52">
        <f t="shared" si="49"/>
        <v>125000</v>
      </c>
      <c r="J114" s="52">
        <f t="shared" si="49"/>
        <v>141500</v>
      </c>
      <c r="K114" s="52">
        <f t="shared" si="49"/>
        <v>158000</v>
      </c>
      <c r="L114" s="52">
        <f t="shared" si="49"/>
        <v>174500</v>
      </c>
      <c r="M114" s="52">
        <f t="shared" si="49"/>
        <v>191000</v>
      </c>
      <c r="N114" s="52">
        <f t="shared" si="49"/>
        <v>207500</v>
      </c>
    </row>
    <row r="115" spans="2:14" x14ac:dyDescent="0.35">
      <c r="B115" s="1" t="s">
        <v>107</v>
      </c>
      <c r="D115" s="4"/>
      <c r="E115" s="54">
        <f>E111</f>
        <v>6500</v>
      </c>
      <c r="F115" s="54">
        <f t="shared" ref="F115:N115" si="50">E115+F111</f>
        <v>14500</v>
      </c>
      <c r="G115" s="54">
        <f t="shared" si="50"/>
        <v>24000</v>
      </c>
      <c r="H115" s="54">
        <f t="shared" si="50"/>
        <v>35000</v>
      </c>
      <c r="I115" s="54">
        <f t="shared" si="50"/>
        <v>47500</v>
      </c>
      <c r="J115" s="54">
        <f t="shared" si="50"/>
        <v>61650</v>
      </c>
      <c r="K115" s="54">
        <f t="shared" si="50"/>
        <v>77450</v>
      </c>
      <c r="L115" s="54">
        <f t="shared" si="50"/>
        <v>94900</v>
      </c>
      <c r="M115" s="54">
        <f t="shared" si="50"/>
        <v>114000</v>
      </c>
      <c r="N115" s="54">
        <f t="shared" si="50"/>
        <v>134750</v>
      </c>
    </row>
    <row r="116" spans="2:14" x14ac:dyDescent="0.35">
      <c r="B116" s="50" t="s">
        <v>89</v>
      </c>
      <c r="C116" s="50"/>
      <c r="D116" s="51"/>
      <c r="E116" s="53">
        <f>E114-E115</f>
        <v>58500</v>
      </c>
      <c r="F116" s="53">
        <f t="shared" ref="F116:N116" si="51">F114-F115</f>
        <v>65500</v>
      </c>
      <c r="G116" s="53">
        <f t="shared" si="51"/>
        <v>71000</v>
      </c>
      <c r="H116" s="53">
        <f t="shared" si="51"/>
        <v>75000</v>
      </c>
      <c r="I116" s="53">
        <f t="shared" si="51"/>
        <v>77500</v>
      </c>
      <c r="J116" s="53">
        <f t="shared" si="51"/>
        <v>79850</v>
      </c>
      <c r="K116" s="53">
        <f t="shared" si="51"/>
        <v>80550</v>
      </c>
      <c r="L116" s="53">
        <f t="shared" si="51"/>
        <v>79600</v>
      </c>
      <c r="M116" s="53">
        <f t="shared" si="51"/>
        <v>77000</v>
      </c>
      <c r="N116" s="53">
        <f t="shared" si="51"/>
        <v>72750</v>
      </c>
    </row>
    <row r="117" spans="2:14" x14ac:dyDescent="0.35">
      <c r="B117" s="52"/>
      <c r="C117" s="12"/>
      <c r="D117" s="13"/>
      <c r="E117" s="14"/>
      <c r="F117" s="52"/>
      <c r="G117" s="52"/>
      <c r="H117" s="52"/>
      <c r="I117" s="52"/>
      <c r="J117" s="52"/>
      <c r="K117" s="52"/>
      <c r="L117" s="52"/>
      <c r="M117" s="52"/>
      <c r="N117" s="52"/>
    </row>
    <row r="118" spans="2:14" x14ac:dyDescent="0.35">
      <c r="B118" s="6" t="s">
        <v>61</v>
      </c>
      <c r="C118" s="12"/>
      <c r="D118" s="13"/>
      <c r="E118" s="52"/>
      <c r="F118" s="52"/>
      <c r="G118" s="52"/>
      <c r="H118" s="52"/>
      <c r="I118" s="52"/>
      <c r="J118" s="52"/>
      <c r="K118" s="52"/>
      <c r="L118" s="52"/>
      <c r="M118" s="52"/>
      <c r="N118" s="52"/>
    </row>
    <row r="119" spans="2:14" x14ac:dyDescent="0.35">
      <c r="B119" s="79" t="str">
        <f>"Depreciation of Existing PP&amp;E as of Year "&amp;I4</f>
        <v>Depreciation of Existing PP&amp;E as of Year 2020</v>
      </c>
      <c r="C119" s="12"/>
      <c r="D119" s="13"/>
      <c r="E119" s="52"/>
      <c r="F119" s="52"/>
      <c r="G119" s="52"/>
      <c r="H119" s="52"/>
      <c r="I119" s="52"/>
      <c r="J119" s="52"/>
      <c r="K119" s="52"/>
      <c r="L119" s="52"/>
      <c r="M119" s="52"/>
      <c r="N119" s="52"/>
    </row>
    <row r="120" spans="2:14" x14ac:dyDescent="0.35">
      <c r="B120" s="1" t="s">
        <v>87</v>
      </c>
      <c r="C120" s="12"/>
      <c r="D120" s="13"/>
      <c r="E120" s="52">
        <f>E109+E110</f>
        <v>65000</v>
      </c>
      <c r="F120" s="52">
        <f>E120+F110</f>
        <v>80000</v>
      </c>
      <c r="G120" s="52">
        <f>F120+G110</f>
        <v>95000</v>
      </c>
      <c r="H120" s="52">
        <f>G120+H110</f>
        <v>110000</v>
      </c>
      <c r="I120" s="52">
        <f>H120+I110</f>
        <v>125000</v>
      </c>
      <c r="J120" s="52">
        <f>I120</f>
        <v>125000</v>
      </c>
      <c r="K120" s="52">
        <f>J120</f>
        <v>125000</v>
      </c>
      <c r="L120" s="52">
        <f>K120</f>
        <v>125000</v>
      </c>
      <c r="M120" s="52">
        <f>L120</f>
        <v>125000</v>
      </c>
      <c r="N120" s="52">
        <f>M120</f>
        <v>125000</v>
      </c>
    </row>
    <row r="121" spans="2:14" x14ac:dyDescent="0.35">
      <c r="B121" s="12" t="s">
        <v>90</v>
      </c>
      <c r="C121" s="12"/>
      <c r="D121" s="13"/>
      <c r="E121" s="78">
        <f>E111/E120</f>
        <v>0.1</v>
      </c>
      <c r="F121" s="78">
        <f>F111/F120</f>
        <v>0.1</v>
      </c>
      <c r="G121" s="78">
        <f>G111/G120</f>
        <v>0.1</v>
      </c>
      <c r="H121" s="78">
        <f>H111/H120</f>
        <v>0.1</v>
      </c>
      <c r="I121" s="78">
        <f>I111/I120</f>
        <v>0.1</v>
      </c>
      <c r="J121" s="78">
        <f>J123/J120</f>
        <v>0.1</v>
      </c>
      <c r="K121" s="78">
        <f>K123/K120</f>
        <v>0.1</v>
      </c>
      <c r="L121" s="78">
        <f>L123/L120</f>
        <v>0.1</v>
      </c>
      <c r="M121" s="78">
        <f>M123/M120</f>
        <v>0.1</v>
      </c>
      <c r="N121" s="78">
        <f>N123/N120</f>
        <v>0.1</v>
      </c>
    </row>
    <row r="122" spans="2:14" x14ac:dyDescent="0.35">
      <c r="B122" s="35" t="s">
        <v>91</v>
      </c>
      <c r="C122" s="35"/>
      <c r="D122" s="36"/>
      <c r="E122" s="83">
        <f>1/E121</f>
        <v>10</v>
      </c>
      <c r="F122" s="83">
        <f>1/F121</f>
        <v>10</v>
      </c>
      <c r="G122" s="83">
        <f>1/G121</f>
        <v>10</v>
      </c>
      <c r="H122" s="83">
        <f>1/H121</f>
        <v>10</v>
      </c>
      <c r="I122" s="83">
        <f>1/I121</f>
        <v>10</v>
      </c>
      <c r="J122" s="84">
        <v>10</v>
      </c>
      <c r="K122" s="84">
        <v>10</v>
      </c>
      <c r="L122" s="84">
        <v>10</v>
      </c>
      <c r="M122" s="84">
        <v>10</v>
      </c>
      <c r="N122" s="84">
        <v>10</v>
      </c>
    </row>
    <row r="123" spans="2:14" x14ac:dyDescent="0.35">
      <c r="B123" s="12" t="s">
        <v>92</v>
      </c>
      <c r="C123" s="12"/>
      <c r="D123" s="13"/>
      <c r="E123" s="54">
        <f t="shared" ref="E123:N123" si="52">E120/E122</f>
        <v>6500</v>
      </c>
      <c r="F123" s="54">
        <f t="shared" si="52"/>
        <v>8000</v>
      </c>
      <c r="G123" s="54">
        <f t="shared" si="52"/>
        <v>9500</v>
      </c>
      <c r="H123" s="54">
        <f t="shared" si="52"/>
        <v>11000</v>
      </c>
      <c r="I123" s="54">
        <f t="shared" si="52"/>
        <v>12500</v>
      </c>
      <c r="J123" s="54">
        <f t="shared" si="52"/>
        <v>12500</v>
      </c>
      <c r="K123" s="54">
        <f t="shared" si="52"/>
        <v>12500</v>
      </c>
      <c r="L123" s="54">
        <f t="shared" si="52"/>
        <v>12500</v>
      </c>
      <c r="M123" s="54">
        <f t="shared" si="52"/>
        <v>12500</v>
      </c>
      <c r="N123" s="54">
        <f t="shared" si="52"/>
        <v>12500</v>
      </c>
    </row>
    <row r="124" spans="2:14" x14ac:dyDescent="0.35">
      <c r="B124" s="12"/>
      <c r="C124" s="12"/>
      <c r="D124" s="13"/>
      <c r="E124" s="52"/>
      <c r="F124" s="52"/>
      <c r="G124" s="52"/>
      <c r="H124" s="52"/>
      <c r="I124" s="52"/>
      <c r="J124" s="52"/>
      <c r="K124" s="52"/>
      <c r="L124" s="52"/>
      <c r="M124" s="52"/>
      <c r="N124" s="52"/>
    </row>
    <row r="125" spans="2:14" x14ac:dyDescent="0.35">
      <c r="B125" s="79" t="s">
        <v>93</v>
      </c>
      <c r="C125" s="12"/>
      <c r="D125" s="13"/>
      <c r="E125" s="52"/>
      <c r="F125" s="52"/>
      <c r="G125" s="52"/>
      <c r="H125" s="52"/>
      <c r="I125" s="52"/>
      <c r="J125" s="52"/>
      <c r="K125" s="52"/>
      <c r="L125" s="52"/>
      <c r="M125" s="52"/>
      <c r="N125" s="52"/>
    </row>
    <row r="126" spans="2:14" x14ac:dyDescent="0.35">
      <c r="B126" s="12" t="s">
        <v>52</v>
      </c>
      <c r="C126" s="12"/>
      <c r="D126" s="13"/>
      <c r="E126" s="52">
        <f>E29</f>
        <v>15000</v>
      </c>
      <c r="F126" s="52">
        <f t="shared" ref="F126:N126" si="53">F29</f>
        <v>15000</v>
      </c>
      <c r="G126" s="52">
        <f t="shared" si="53"/>
        <v>15000</v>
      </c>
      <c r="H126" s="52">
        <f t="shared" si="53"/>
        <v>15000</v>
      </c>
      <c r="I126" s="52">
        <f t="shared" si="53"/>
        <v>15000</v>
      </c>
      <c r="J126" s="52">
        <f t="shared" si="53"/>
        <v>16500</v>
      </c>
      <c r="K126" s="52">
        <f t="shared" si="53"/>
        <v>16500</v>
      </c>
      <c r="L126" s="52">
        <f t="shared" si="53"/>
        <v>16500</v>
      </c>
      <c r="M126" s="52">
        <f t="shared" si="53"/>
        <v>16500</v>
      </c>
      <c r="N126" s="52">
        <f t="shared" si="53"/>
        <v>16500</v>
      </c>
    </row>
    <row r="127" spans="2:14" x14ac:dyDescent="0.35">
      <c r="B127" s="12" t="s">
        <v>91</v>
      </c>
      <c r="C127" s="12"/>
      <c r="D127" s="13"/>
      <c r="E127" s="52"/>
      <c r="F127" s="52"/>
      <c r="G127" s="52"/>
      <c r="H127" s="52"/>
      <c r="I127" s="52"/>
      <c r="J127" s="80">
        <v>10</v>
      </c>
      <c r="K127" s="80">
        <v>10</v>
      </c>
      <c r="L127" s="80">
        <v>10</v>
      </c>
      <c r="M127" s="80">
        <v>10</v>
      </c>
      <c r="N127" s="80">
        <v>10</v>
      </c>
    </row>
    <row r="128" spans="2:14" ht="18.5" x14ac:dyDescent="0.65">
      <c r="B128" s="12"/>
      <c r="C128" s="81" t="s">
        <v>94</v>
      </c>
      <c r="D128" s="81" t="s">
        <v>95</v>
      </c>
      <c r="E128" s="52"/>
      <c r="F128" s="52"/>
      <c r="G128" s="52"/>
      <c r="H128" s="52"/>
      <c r="I128" s="52"/>
      <c r="J128" s="52"/>
      <c r="K128" s="52"/>
      <c r="L128" s="52"/>
      <c r="M128" s="52"/>
      <c r="N128" s="52"/>
    </row>
    <row r="129" spans="2:14" x14ac:dyDescent="0.35">
      <c r="B129" s="12" t="str">
        <f>"Depreciation "&amp;J4</f>
        <v>Depreciation 2021</v>
      </c>
      <c r="C129" s="12">
        <f>J126</f>
        <v>16500</v>
      </c>
      <c r="D129" s="82">
        <f>J127</f>
        <v>10</v>
      </c>
      <c r="E129" s="52"/>
      <c r="F129" s="52"/>
      <c r="G129" s="52"/>
      <c r="H129" s="52"/>
      <c r="I129" s="52"/>
      <c r="J129" s="52">
        <f>$C129/$D129</f>
        <v>1650</v>
      </c>
      <c r="K129" s="52">
        <f>$C129/$D129</f>
        <v>1650</v>
      </c>
      <c r="L129" s="52">
        <f>$C129/$D129</f>
        <v>1650</v>
      </c>
      <c r="M129" s="52">
        <f>$C129/$D129</f>
        <v>1650</v>
      </c>
      <c r="N129" s="52">
        <f>$C129/$D129</f>
        <v>1650</v>
      </c>
    </row>
    <row r="130" spans="2:14" x14ac:dyDescent="0.35">
      <c r="B130" s="12" t="str">
        <f>"Depreciation "&amp;K4</f>
        <v>Depreciation 2022</v>
      </c>
      <c r="C130" s="12">
        <f>K126</f>
        <v>16500</v>
      </c>
      <c r="D130" s="82">
        <f>K127</f>
        <v>10</v>
      </c>
      <c r="E130" s="52"/>
      <c r="F130" s="52"/>
      <c r="G130" s="52"/>
      <c r="H130" s="52"/>
      <c r="I130" s="52"/>
      <c r="J130" s="52"/>
      <c r="K130" s="52">
        <f>$C130/$D130</f>
        <v>1650</v>
      </c>
      <c r="L130" s="52">
        <f>$C130/$D130</f>
        <v>1650</v>
      </c>
      <c r="M130" s="52">
        <f>$C130/$D130</f>
        <v>1650</v>
      </c>
      <c r="N130" s="52">
        <f>$C130/$D130</f>
        <v>1650</v>
      </c>
    </row>
    <row r="131" spans="2:14" x14ac:dyDescent="0.35">
      <c r="B131" s="12" t="str">
        <f>"Depreciation "&amp;L4</f>
        <v>Depreciation 2023</v>
      </c>
      <c r="C131" s="12">
        <f>L126</f>
        <v>16500</v>
      </c>
      <c r="D131" s="82">
        <f>L127</f>
        <v>10</v>
      </c>
      <c r="E131" s="52"/>
      <c r="F131" s="52"/>
      <c r="G131" s="52"/>
      <c r="H131" s="52"/>
      <c r="I131" s="52"/>
      <c r="J131" s="52"/>
      <c r="K131" s="52"/>
      <c r="L131" s="52">
        <f>$C131/$D131</f>
        <v>1650</v>
      </c>
      <c r="M131" s="52">
        <f>$C131/$D131</f>
        <v>1650</v>
      </c>
      <c r="N131" s="52">
        <f>$C131/$D131</f>
        <v>1650</v>
      </c>
    </row>
    <row r="132" spans="2:14" x14ac:dyDescent="0.35">
      <c r="B132" s="12" t="str">
        <f>"Depreciation "&amp;M4</f>
        <v>Depreciation 2024</v>
      </c>
      <c r="C132" s="12">
        <f>M126</f>
        <v>16500</v>
      </c>
      <c r="D132" s="82">
        <f>M127</f>
        <v>10</v>
      </c>
      <c r="E132" s="52"/>
      <c r="F132" s="52"/>
      <c r="G132" s="52"/>
      <c r="H132" s="52"/>
      <c r="I132" s="52"/>
      <c r="J132" s="52"/>
      <c r="K132" s="52"/>
      <c r="L132" s="52"/>
      <c r="M132" s="52">
        <f>$C132/$D132</f>
        <v>1650</v>
      </c>
      <c r="N132" s="52">
        <f>$C132/$D132</f>
        <v>1650</v>
      </c>
    </row>
    <row r="133" spans="2:14" x14ac:dyDescent="0.35">
      <c r="B133" s="35" t="str">
        <f>"Depreciation "&amp;N4</f>
        <v>Depreciation 2025</v>
      </c>
      <c r="C133" s="35">
        <f>N126</f>
        <v>16500</v>
      </c>
      <c r="D133" s="85">
        <f>N127</f>
        <v>10</v>
      </c>
      <c r="E133" s="37"/>
      <c r="F133" s="37"/>
      <c r="G133" s="37"/>
      <c r="H133" s="37"/>
      <c r="I133" s="37"/>
      <c r="J133" s="37"/>
      <c r="K133" s="37"/>
      <c r="L133" s="37"/>
      <c r="M133" s="37"/>
      <c r="N133" s="37">
        <f>$C133/$D133</f>
        <v>1650</v>
      </c>
    </row>
    <row r="134" spans="2:14" x14ac:dyDescent="0.35">
      <c r="B134" s="72" t="s">
        <v>96</v>
      </c>
      <c r="C134" s="72"/>
      <c r="D134" s="73"/>
      <c r="E134" s="74"/>
      <c r="F134" s="74"/>
      <c r="G134" s="74"/>
      <c r="H134" s="74"/>
      <c r="I134" s="74"/>
      <c r="J134" s="74">
        <f>SUM(J129:J133)</f>
        <v>1650</v>
      </c>
      <c r="K134" s="74">
        <f>SUM(K129:K133)</f>
        <v>3300</v>
      </c>
      <c r="L134" s="74">
        <f>SUM(L129:L133)</f>
        <v>4950</v>
      </c>
      <c r="M134" s="74">
        <f>SUM(M129:M133)</f>
        <v>6600</v>
      </c>
      <c r="N134" s="74">
        <f>SUM(N129:N133)</f>
        <v>8250</v>
      </c>
    </row>
    <row r="135" spans="2:14" x14ac:dyDescent="0.35">
      <c r="B135" s="12" t="s">
        <v>101</v>
      </c>
      <c r="C135" s="12"/>
      <c r="D135" s="13"/>
      <c r="E135" s="52">
        <f t="shared" ref="E135:N135" si="54">E123+E134</f>
        <v>6500</v>
      </c>
      <c r="F135" s="52">
        <f t="shared" si="54"/>
        <v>8000</v>
      </c>
      <c r="G135" s="52">
        <f t="shared" si="54"/>
        <v>9500</v>
      </c>
      <c r="H135" s="52">
        <f t="shared" si="54"/>
        <v>11000</v>
      </c>
      <c r="I135" s="52">
        <f t="shared" si="54"/>
        <v>12500</v>
      </c>
      <c r="J135" s="52">
        <f t="shared" si="54"/>
        <v>14150</v>
      </c>
      <c r="K135" s="52">
        <f t="shared" si="54"/>
        <v>15800</v>
      </c>
      <c r="L135" s="52">
        <f t="shared" si="54"/>
        <v>17450</v>
      </c>
      <c r="M135" s="52">
        <f t="shared" si="54"/>
        <v>19100</v>
      </c>
      <c r="N135" s="52">
        <f t="shared" si="54"/>
        <v>20750</v>
      </c>
    </row>
    <row r="136" spans="2:14" x14ac:dyDescent="0.35">
      <c r="B136" s="12"/>
      <c r="C136" s="12"/>
      <c r="D136" s="13"/>
      <c r="E136" s="52"/>
      <c r="F136" s="52"/>
      <c r="G136" s="52"/>
      <c r="H136" s="52"/>
      <c r="I136" s="52"/>
      <c r="J136" s="52"/>
      <c r="K136" s="52"/>
      <c r="L136" s="52"/>
      <c r="M136" s="52"/>
      <c r="N136" s="52"/>
    </row>
    <row r="137" spans="2:14" x14ac:dyDescent="0.35">
      <c r="B137" s="6" t="s">
        <v>27</v>
      </c>
      <c r="E137" s="33"/>
      <c r="F137" s="33"/>
      <c r="G137" s="33"/>
      <c r="H137" s="33"/>
      <c r="I137" s="33"/>
    </row>
    <row r="138" spans="2:14" x14ac:dyDescent="0.35">
      <c r="B138" s="1" t="s">
        <v>65</v>
      </c>
      <c r="E138" s="54">
        <v>0</v>
      </c>
      <c r="F138" s="54">
        <f>E141</f>
        <v>50000</v>
      </c>
      <c r="G138" s="54">
        <f>F141</f>
        <v>50000</v>
      </c>
      <c r="H138" s="54">
        <f>G141</f>
        <v>40000</v>
      </c>
      <c r="I138" s="54">
        <f>H141</f>
        <v>40000</v>
      </c>
      <c r="J138" s="1">
        <f>I141</f>
        <v>30000</v>
      </c>
      <c r="K138" s="1">
        <f t="shared" ref="K138:N138" si="55">J141</f>
        <v>30000</v>
      </c>
      <c r="L138" s="1">
        <f t="shared" si="55"/>
        <v>20000</v>
      </c>
      <c r="M138" s="1">
        <f t="shared" si="55"/>
        <v>20000</v>
      </c>
      <c r="N138" s="1">
        <f t="shared" si="55"/>
        <v>10000</v>
      </c>
    </row>
    <row r="139" spans="2:14" x14ac:dyDescent="0.35">
      <c r="B139" s="1" t="s">
        <v>67</v>
      </c>
      <c r="E139" s="54">
        <f t="shared" ref="E139:N139" si="56">E19</f>
        <v>50000</v>
      </c>
      <c r="F139" s="54">
        <f t="shared" si="56"/>
        <v>0</v>
      </c>
      <c r="G139" s="54">
        <f t="shared" si="56"/>
        <v>0</v>
      </c>
      <c r="H139" s="54">
        <f t="shared" si="56"/>
        <v>0</v>
      </c>
      <c r="I139" s="54">
        <f t="shared" si="56"/>
        <v>0</v>
      </c>
      <c r="J139" s="54">
        <f t="shared" si="56"/>
        <v>0</v>
      </c>
      <c r="K139" s="54">
        <f t="shared" si="56"/>
        <v>0</v>
      </c>
      <c r="L139" s="54">
        <f t="shared" si="56"/>
        <v>0</v>
      </c>
      <c r="M139" s="54">
        <f t="shared" si="56"/>
        <v>0</v>
      </c>
      <c r="N139" s="54">
        <f t="shared" si="56"/>
        <v>0</v>
      </c>
    </row>
    <row r="140" spans="2:14" x14ac:dyDescent="0.35">
      <c r="B140" s="1" t="s">
        <v>68</v>
      </c>
      <c r="E140" s="20">
        <f t="shared" ref="E140:N140" si="57">+E20</f>
        <v>0</v>
      </c>
      <c r="F140" s="20">
        <f t="shared" si="57"/>
        <v>0</v>
      </c>
      <c r="G140" s="20">
        <f t="shared" si="57"/>
        <v>-10000</v>
      </c>
      <c r="H140" s="20">
        <f t="shared" si="57"/>
        <v>0</v>
      </c>
      <c r="I140" s="20">
        <f t="shared" si="57"/>
        <v>-10000</v>
      </c>
      <c r="J140" s="20">
        <f t="shared" si="57"/>
        <v>0</v>
      </c>
      <c r="K140" s="20">
        <f t="shared" si="57"/>
        <v>-10000</v>
      </c>
      <c r="L140" s="20">
        <f t="shared" si="57"/>
        <v>0</v>
      </c>
      <c r="M140" s="20">
        <f t="shared" si="57"/>
        <v>-10000</v>
      </c>
      <c r="N140" s="20">
        <f t="shared" si="57"/>
        <v>0</v>
      </c>
    </row>
    <row r="141" spans="2:14" x14ac:dyDescent="0.35">
      <c r="B141" s="50" t="s">
        <v>66</v>
      </c>
      <c r="C141" s="50"/>
      <c r="D141" s="51"/>
      <c r="E141" s="53">
        <f>SUM(E138:E140)</f>
        <v>50000</v>
      </c>
      <c r="F141" s="53">
        <f t="shared" ref="F141:N141" si="58">SUM(F138:F140)</f>
        <v>50000</v>
      </c>
      <c r="G141" s="53">
        <f t="shared" si="58"/>
        <v>40000</v>
      </c>
      <c r="H141" s="53">
        <f t="shared" si="58"/>
        <v>40000</v>
      </c>
      <c r="I141" s="53">
        <f t="shared" si="58"/>
        <v>30000</v>
      </c>
      <c r="J141" s="53">
        <f t="shared" si="58"/>
        <v>30000</v>
      </c>
      <c r="K141" s="53">
        <f t="shared" si="58"/>
        <v>20000</v>
      </c>
      <c r="L141" s="53">
        <f t="shared" si="58"/>
        <v>20000</v>
      </c>
      <c r="M141" s="53">
        <f t="shared" si="58"/>
        <v>10000</v>
      </c>
      <c r="N141" s="53">
        <f t="shared" si="58"/>
        <v>10000</v>
      </c>
    </row>
    <row r="142" spans="2:14" x14ac:dyDescent="0.35">
      <c r="B142" s="1" t="s">
        <v>11</v>
      </c>
      <c r="D142" s="4"/>
      <c r="E142" s="33">
        <v>4000</v>
      </c>
      <c r="F142" s="33">
        <v>4000</v>
      </c>
      <c r="G142" s="33">
        <v>4000</v>
      </c>
      <c r="H142" s="33">
        <v>3200</v>
      </c>
      <c r="I142" s="33">
        <v>3200</v>
      </c>
      <c r="J142" s="1">
        <f>J138*J15</f>
        <v>2400</v>
      </c>
      <c r="K142" s="1">
        <f>K138*K15</f>
        <v>2400</v>
      </c>
      <c r="L142" s="1">
        <f>L138*L15</f>
        <v>1600</v>
      </c>
      <c r="M142" s="1">
        <f>M138*M15</f>
        <v>1600</v>
      </c>
      <c r="N142" s="1">
        <f>N138*N15</f>
        <v>800</v>
      </c>
    </row>
    <row r="143" spans="2:14" x14ac:dyDescent="0.35">
      <c r="B143" s="12" t="s">
        <v>56</v>
      </c>
      <c r="C143" s="12"/>
      <c r="D143" s="13"/>
      <c r="E143" s="88" t="s">
        <v>104</v>
      </c>
      <c r="F143" s="14">
        <f t="shared" ref="F143:N143" si="59">F142/F138</f>
        <v>0.08</v>
      </c>
      <c r="G143" s="14">
        <f t="shared" si="59"/>
        <v>0.08</v>
      </c>
      <c r="H143" s="14">
        <f t="shared" si="59"/>
        <v>0.08</v>
      </c>
      <c r="I143" s="14">
        <f t="shared" si="59"/>
        <v>0.08</v>
      </c>
      <c r="J143" s="14">
        <f t="shared" si="59"/>
        <v>0.08</v>
      </c>
      <c r="K143" s="14">
        <f t="shared" si="59"/>
        <v>0.08</v>
      </c>
      <c r="L143" s="14">
        <f t="shared" si="59"/>
        <v>0.08</v>
      </c>
      <c r="M143" s="14">
        <f t="shared" si="59"/>
        <v>0.08</v>
      </c>
      <c r="N143" s="14">
        <f t="shared" si="59"/>
        <v>0.08</v>
      </c>
    </row>
    <row r="144" spans="2:14" x14ac:dyDescent="0.35">
      <c r="E144" s="33"/>
      <c r="F144" s="33"/>
      <c r="G144" s="56"/>
      <c r="H144" s="87"/>
      <c r="I144" s="87"/>
    </row>
    <row r="145" spans="2:14" ht="18.5" x14ac:dyDescent="0.35">
      <c r="B145" s="70" t="s">
        <v>74</v>
      </c>
      <c r="C145" s="70"/>
      <c r="D145" s="70"/>
      <c r="E145" s="70"/>
      <c r="F145" s="70"/>
      <c r="G145" s="70"/>
      <c r="H145" s="70"/>
      <c r="I145" s="70"/>
      <c r="J145" s="70"/>
      <c r="K145" s="70"/>
      <c r="L145" s="70"/>
      <c r="M145" s="70"/>
      <c r="N145" s="70"/>
    </row>
    <row r="146" spans="2:14" x14ac:dyDescent="0.35">
      <c r="B146" s="6" t="s">
        <v>99</v>
      </c>
    </row>
    <row r="147" spans="2:14" x14ac:dyDescent="0.35">
      <c r="B147" s="1" t="s">
        <v>75</v>
      </c>
      <c r="E147" s="14">
        <f t="shared" ref="E147:N147" si="60">E34/E$32</f>
        <v>0.57120726026193192</v>
      </c>
      <c r="F147" s="14">
        <f t="shared" si="60"/>
        <v>0.58610107836460967</v>
      </c>
      <c r="G147" s="14">
        <f t="shared" si="60"/>
        <v>0.59675856670051231</v>
      </c>
      <c r="H147" s="14">
        <f t="shared" si="60"/>
        <v>0.59677537936713332</v>
      </c>
      <c r="I147" s="14">
        <f t="shared" si="60"/>
        <v>0.59997482799127366</v>
      </c>
      <c r="J147" s="14">
        <f t="shared" si="60"/>
        <v>0.60000000000000009</v>
      </c>
      <c r="K147" s="14">
        <f t="shared" si="60"/>
        <v>0.60000000000000009</v>
      </c>
      <c r="L147" s="14">
        <f t="shared" si="60"/>
        <v>0.6</v>
      </c>
      <c r="M147" s="14">
        <f t="shared" si="60"/>
        <v>0.6</v>
      </c>
      <c r="N147" s="14">
        <f t="shared" si="60"/>
        <v>0.6</v>
      </c>
    </row>
    <row r="148" spans="2:14" x14ac:dyDescent="0.35">
      <c r="B148" s="1" t="s">
        <v>76</v>
      </c>
      <c r="E148" s="14">
        <f>E40/E$32</f>
        <v>7.9799156192317838E-2</v>
      </c>
      <c r="F148" s="14">
        <f t="shared" ref="F148:N148" si="61">F40/F$32</f>
        <v>0.22534458533389651</v>
      </c>
      <c r="G148" s="14">
        <f t="shared" si="61"/>
        <v>0.24797507305238844</v>
      </c>
      <c r="H148" s="14">
        <f t="shared" si="61"/>
        <v>0.24850017644982944</v>
      </c>
      <c r="I148" s="14">
        <f t="shared" si="61"/>
        <v>0.24991609330424569</v>
      </c>
      <c r="J148" s="14">
        <f t="shared" si="61"/>
        <v>0.25271950923905956</v>
      </c>
      <c r="K148" s="14">
        <f t="shared" si="61"/>
        <v>0.25078704888457504</v>
      </c>
      <c r="L148" s="14">
        <f t="shared" si="61"/>
        <v>0.24798069831588349</v>
      </c>
      <c r="M148" s="14">
        <f t="shared" si="61"/>
        <v>0.24419621294357366</v>
      </c>
      <c r="N148" s="14">
        <f t="shared" si="61"/>
        <v>0.23932785749009333</v>
      </c>
    </row>
    <row r="149" spans="2:14" x14ac:dyDescent="0.35">
      <c r="B149" s="1" t="s">
        <v>77</v>
      </c>
      <c r="E149" s="14">
        <f t="shared" ref="E149:N149" si="62">(E40+E38)/E$32</f>
        <v>0.15121517095895226</v>
      </c>
      <c r="F149" s="14">
        <f t="shared" si="62"/>
        <v>0.29430475221750035</v>
      </c>
      <c r="G149" s="14">
        <f t="shared" si="62"/>
        <v>0.32160878023826317</v>
      </c>
      <c r="H149" s="14">
        <f t="shared" si="62"/>
        <v>0.3293730149394189</v>
      </c>
      <c r="I149" s="14">
        <f t="shared" si="62"/>
        <v>0.33731890138166359</v>
      </c>
      <c r="J149" s="14">
        <f t="shared" si="62"/>
        <v>0.34694806042347581</v>
      </c>
      <c r="K149" s="14">
        <f t="shared" si="62"/>
        <v>0.35147253479011725</v>
      </c>
      <c r="L149" s="14">
        <f t="shared" si="62"/>
        <v>0.35490388046362642</v>
      </c>
      <c r="M149" s="14">
        <f t="shared" si="62"/>
        <v>0.35727195891325325</v>
      </c>
      <c r="N149" s="14">
        <f t="shared" si="62"/>
        <v>0.35859394445552062</v>
      </c>
    </row>
    <row r="150" spans="2:14" x14ac:dyDescent="0.35">
      <c r="B150" s="1" t="s">
        <v>78</v>
      </c>
      <c r="E150" s="14">
        <f>E46/E$32</f>
        <v>2.5095587588995341E-2</v>
      </c>
      <c r="F150" s="14">
        <f t="shared" ref="F150:N150" si="63">F46/F$32</f>
        <v>0.13360515132446621</v>
      </c>
      <c r="G150" s="14">
        <f t="shared" si="63"/>
        <v>0.15187998480820356</v>
      </c>
      <c r="H150" s="14">
        <f t="shared" si="63"/>
        <v>0.15748147276790966</v>
      </c>
      <c r="I150" s="14">
        <f t="shared" si="63"/>
        <v>0.1592786821054987</v>
      </c>
      <c r="J150" s="14">
        <f t="shared" si="63"/>
        <v>0.16571609703343221</v>
      </c>
      <c r="K150" s="14">
        <f t="shared" si="63"/>
        <v>0.16484513571785372</v>
      </c>
      <c r="L150" s="14">
        <f t="shared" si="63"/>
        <v>0.16672379747409999</v>
      </c>
      <c r="M150" s="14">
        <f t="shared" si="63"/>
        <v>0.1643067294015465</v>
      </c>
      <c r="N150" s="14">
        <f t="shared" si="63"/>
        <v>0.1643107528358056</v>
      </c>
    </row>
    <row r="152" spans="2:14" x14ac:dyDescent="0.35">
      <c r="B152" s="6" t="s">
        <v>79</v>
      </c>
    </row>
    <row r="153" spans="2:14" x14ac:dyDescent="0.35">
      <c r="B153" s="1" t="s">
        <v>80</v>
      </c>
      <c r="E153" s="14">
        <f>E40/E54</f>
        <v>9.4252333598497773E-2</v>
      </c>
      <c r="F153" s="14">
        <f t="shared" ref="F153:N153" si="64">F40/F54</f>
        <v>0.27907572579224649</v>
      </c>
      <c r="G153" s="14">
        <f t="shared" si="64"/>
        <v>0.30817438009682646</v>
      </c>
      <c r="H153" s="14">
        <f t="shared" si="64"/>
        <v>0.26819947693167101</v>
      </c>
      <c r="I153" s="14">
        <f t="shared" si="64"/>
        <v>0.25642276539419029</v>
      </c>
      <c r="J153" s="14"/>
      <c r="K153" s="14"/>
      <c r="L153" s="14"/>
      <c r="M153" s="14"/>
      <c r="N153" s="14"/>
    </row>
    <row r="154" spans="2:14" x14ac:dyDescent="0.35">
      <c r="B154" s="1" t="s">
        <v>81</v>
      </c>
      <c r="E154" s="14">
        <f>E46/E64</f>
        <v>0.10249909128032993</v>
      </c>
      <c r="F154" s="14">
        <f t="shared" ref="F154:N154" si="65">F46/F64</f>
        <v>0.41021609962020461</v>
      </c>
      <c r="G154" s="14">
        <f t="shared" si="65"/>
        <v>0.3415053695977246</v>
      </c>
      <c r="H154" s="14">
        <f t="shared" si="65"/>
        <v>0.27183224067432671</v>
      </c>
      <c r="I154" s="14">
        <f t="shared" si="65"/>
        <v>0.22425525212152239</v>
      </c>
      <c r="J154" s="14">
        <f t="shared" si="65"/>
        <v>0.21825066447683886</v>
      </c>
      <c r="K154" s="14">
        <f t="shared" si="65"/>
        <v>0.20375946950106197</v>
      </c>
      <c r="L154" s="14">
        <f t="shared" si="65"/>
        <v>0.19358034202730043</v>
      </c>
      <c r="M154" s="14">
        <f t="shared" si="65"/>
        <v>0.1797091350191263</v>
      </c>
      <c r="N154" s="14">
        <f t="shared" si="65"/>
        <v>0.16942430375265494</v>
      </c>
    </row>
    <row r="155" spans="2:14" x14ac:dyDescent="0.35">
      <c r="B155" s="1" t="s">
        <v>82</v>
      </c>
      <c r="E155" s="14">
        <f>E42/E58</f>
        <v>0.08</v>
      </c>
      <c r="F155" s="14">
        <f t="shared" ref="F155:N155" si="66">F42/E58</f>
        <v>0.08</v>
      </c>
      <c r="G155" s="14">
        <f t="shared" si="66"/>
        <v>0.08</v>
      </c>
      <c r="H155" s="14">
        <f t="shared" si="66"/>
        <v>0.08</v>
      </c>
      <c r="I155" s="14">
        <f t="shared" si="66"/>
        <v>0.08</v>
      </c>
      <c r="J155" s="14">
        <f t="shared" si="66"/>
        <v>0.08</v>
      </c>
      <c r="K155" s="14">
        <f t="shared" si="66"/>
        <v>0.08</v>
      </c>
      <c r="L155" s="14">
        <f t="shared" si="66"/>
        <v>0.08</v>
      </c>
      <c r="M155" s="14">
        <f t="shared" si="66"/>
        <v>0.08</v>
      </c>
      <c r="N155" s="14">
        <f t="shared" si="66"/>
        <v>0.08</v>
      </c>
    </row>
    <row r="157" spans="2:14" x14ac:dyDescent="0.35">
      <c r="B157" s="6" t="s">
        <v>100</v>
      </c>
    </row>
    <row r="158" spans="2:14" x14ac:dyDescent="0.35">
      <c r="B158" s="1" t="s">
        <v>83</v>
      </c>
      <c r="E158" s="14">
        <f t="shared" ref="E158:N158" si="67">E58/(E58+E64)</f>
        <v>0.69171505213456341</v>
      </c>
      <c r="F158" s="14">
        <f t="shared" si="67"/>
        <v>0.5695831221129255</v>
      </c>
      <c r="G158" s="14">
        <f t="shared" si="67"/>
        <v>0.41076786891575767</v>
      </c>
      <c r="H158" s="14">
        <f t="shared" si="67"/>
        <v>0.33670430459618211</v>
      </c>
      <c r="I158" s="14">
        <f t="shared" si="67"/>
        <v>0.2280016416118196</v>
      </c>
      <c r="J158" s="14">
        <f t="shared" si="67"/>
        <v>0.20830363849242381</v>
      </c>
      <c r="K158" s="14">
        <f t="shared" si="67"/>
        <v>0.13609642440270228</v>
      </c>
      <c r="L158" s="14">
        <f t="shared" si="67"/>
        <v>0.12456449086133028</v>
      </c>
      <c r="M158" s="14">
        <f t="shared" si="67"/>
        <v>6.0813860270767857E-2</v>
      </c>
      <c r="N158" s="14">
        <f t="shared" si="67"/>
        <v>5.5950425598397004E-2</v>
      </c>
    </row>
    <row r="159" spans="2:14" x14ac:dyDescent="0.35">
      <c r="B159" s="1" t="s">
        <v>84</v>
      </c>
      <c r="E159" s="77">
        <f t="shared" ref="E159:N159" si="68">E58/(E40+E38)</f>
        <v>3.6329288672527791</v>
      </c>
      <c r="F159" s="77">
        <f t="shared" si="68"/>
        <v>1.4644719114287388</v>
      </c>
      <c r="G159" s="77">
        <f t="shared" si="68"/>
        <v>0.96401802713710749</v>
      </c>
      <c r="H159" s="77">
        <f t="shared" si="68"/>
        <v>0.8928571428571429</v>
      </c>
      <c r="I159" s="77">
        <f t="shared" si="68"/>
        <v>0.62186476514240707</v>
      </c>
      <c r="J159" s="77">
        <f t="shared" si="68"/>
        <v>0.57581485479484851</v>
      </c>
      <c r="K159" s="77">
        <f t="shared" si="68"/>
        <v>0.36261718781247393</v>
      </c>
      <c r="L159" s="77">
        <f t="shared" si="68"/>
        <v>0.34529929514463714</v>
      </c>
      <c r="M159" s="77">
        <f t="shared" si="68"/>
        <v>0.16570559139527757</v>
      </c>
      <c r="N159" s="77">
        <f t="shared" si="68"/>
        <v>0.16028612072567922</v>
      </c>
    </row>
    <row r="160" spans="2:14" x14ac:dyDescent="0.35">
      <c r="B160" s="1" t="s">
        <v>85</v>
      </c>
      <c r="E160" s="77">
        <f t="shared" ref="E160:N160" si="69">(E40+E38)/E42</f>
        <v>3.44075</v>
      </c>
      <c r="F160" s="77">
        <f t="shared" si="69"/>
        <v>8.5355000000000008</v>
      </c>
      <c r="G160" s="77">
        <f t="shared" si="69"/>
        <v>10.373250000000001</v>
      </c>
      <c r="H160" s="77">
        <f t="shared" si="69"/>
        <v>14</v>
      </c>
      <c r="I160" s="77">
        <f t="shared" si="69"/>
        <v>15.075625</v>
      </c>
      <c r="J160" s="77">
        <f t="shared" si="69"/>
        <v>21.708366666666674</v>
      </c>
      <c r="K160" s="77">
        <f t="shared" si="69"/>
        <v>22.981076500000004</v>
      </c>
      <c r="L160" s="77">
        <f t="shared" si="69"/>
        <v>36.200479340000001</v>
      </c>
      <c r="M160" s="77">
        <f t="shared" si="69"/>
        <v>37.717496116900001</v>
      </c>
      <c r="N160" s="77">
        <f t="shared" si="69"/>
        <v>77.985542000814007</v>
      </c>
    </row>
    <row r="161" spans="2:14" x14ac:dyDescent="0.35">
      <c r="B161" s="1" t="s">
        <v>86</v>
      </c>
      <c r="E161" s="77">
        <f t="shared" ref="E161:N161" si="70">(E74-E79)/E42</f>
        <v>-16.588224999999998</v>
      </c>
      <c r="F161" s="77">
        <f t="shared" si="70"/>
        <v>1.3721000000000003</v>
      </c>
      <c r="G161" s="77">
        <f t="shared" si="70"/>
        <v>3.1955249999999995</v>
      </c>
      <c r="H161" s="77">
        <f t="shared" si="70"/>
        <v>5.3718750000000002</v>
      </c>
      <c r="I161" s="77">
        <f t="shared" si="70"/>
        <v>6.2060625000000007</v>
      </c>
      <c r="J161" s="77">
        <f t="shared" si="70"/>
        <v>9.1017552968036579</v>
      </c>
      <c r="K161" s="77">
        <f t="shared" si="70"/>
        <v>10.166153919863016</v>
      </c>
      <c r="L161" s="77">
        <f t="shared" si="70"/>
        <v>17.156661354712334</v>
      </c>
      <c r="M161" s="77">
        <f t="shared" si="70"/>
        <v>18.572445812709446</v>
      </c>
      <c r="N161" s="77">
        <f t="shared" si="70"/>
        <v>40.350580134439021</v>
      </c>
    </row>
  </sheetData>
  <conditionalFormatting sqref="E5:N5">
    <cfRule type="containsText" dxfId="3" priority="1" operator="containsText" text="OK">
      <formula>NOT(ISERROR(SEARCH("OK",E5)))</formula>
    </cfRule>
    <cfRule type="containsText" dxfId="2" priority="2" operator="containsText" text="ERROR">
      <formula>NOT(ISERROR(SEARCH("ERROR",E5)))</formula>
    </cfRule>
  </conditionalFormatting>
  <pageMargins left="0.70866141732283472" right="0.70866141732283472" top="0.74803149606299213" bottom="0.74803149606299213" header="0.31496062992125984" footer="0.31496062992125984"/>
  <pageSetup scale="78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27AB6-6F46-49B0-950B-C342DA0F41BE}">
  <dimension ref="A1:U161"/>
  <sheetViews>
    <sheetView showGridLines="0" zoomScale="89" zoomScaleNormal="89" workbookViewId="0">
      <pane ySplit="5" topLeftCell="A6" activePane="bottomLeft" state="frozen"/>
      <selection activeCell="A18" sqref="A18"/>
      <selection pane="bottomLeft" activeCell="J1" sqref="J1"/>
    </sheetView>
  </sheetViews>
  <sheetFormatPr baseColWidth="10" defaultColWidth="9.08984375" defaultRowHeight="15.5" x14ac:dyDescent="0.35"/>
  <cols>
    <col min="1" max="1" width="1.90625" style="1" customWidth="1"/>
    <col min="2" max="2" width="16.81640625" style="1" customWidth="1"/>
    <col min="3" max="3" width="15.54296875" style="1" customWidth="1"/>
    <col min="4" max="4" width="15.54296875" style="2" customWidth="1"/>
    <col min="5" max="9" width="11.54296875" style="1" customWidth="1"/>
    <col min="10" max="14" width="12.54296875" style="1" customWidth="1"/>
    <col min="15" max="16384" width="9.08984375" style="1"/>
  </cols>
  <sheetData>
    <row r="1" spans="1:21" ht="19.5" customHeight="1" thickBot="1" x14ac:dyDescent="0.55000000000000004">
      <c r="A1" s="90" t="s">
        <v>116</v>
      </c>
      <c r="B1" s="91"/>
      <c r="C1" s="91"/>
      <c r="D1" s="92"/>
      <c r="E1" s="91"/>
      <c r="F1" s="91"/>
      <c r="G1" s="91"/>
      <c r="H1" s="91"/>
      <c r="I1" s="91"/>
      <c r="J1" s="91"/>
      <c r="K1" s="91"/>
      <c r="L1" s="91"/>
      <c r="M1" s="91"/>
      <c r="N1" s="91"/>
    </row>
    <row r="2" spans="1:21" ht="19.5" customHeight="1" x14ac:dyDescent="0.35"/>
    <row r="3" spans="1:21" ht="18.5" x14ac:dyDescent="0.45">
      <c r="A3" s="20"/>
      <c r="B3" s="58"/>
      <c r="C3" s="20"/>
      <c r="D3" s="59"/>
      <c r="E3" s="65" t="s">
        <v>35</v>
      </c>
      <c r="F3" s="66"/>
      <c r="G3" s="66"/>
      <c r="H3" s="66"/>
      <c r="I3" s="66"/>
      <c r="J3" s="67" t="s">
        <v>36</v>
      </c>
      <c r="K3" s="68"/>
      <c r="L3" s="63"/>
      <c r="M3" s="63"/>
      <c r="N3" s="63"/>
    </row>
    <row r="4" spans="1:21" ht="21" customHeight="1" x14ac:dyDescent="0.5">
      <c r="A4" s="20"/>
      <c r="B4" s="60" t="s">
        <v>29</v>
      </c>
      <c r="C4" s="61"/>
      <c r="D4" s="62"/>
      <c r="E4" s="57">
        <v>2016</v>
      </c>
      <c r="F4" s="57">
        <f>+E4+1</f>
        <v>2017</v>
      </c>
      <c r="G4" s="57">
        <f t="shared" ref="G4:N4" si="0">+F4+1</f>
        <v>2018</v>
      </c>
      <c r="H4" s="57">
        <f t="shared" si="0"/>
        <v>2019</v>
      </c>
      <c r="I4" s="57">
        <f t="shared" si="0"/>
        <v>2020</v>
      </c>
      <c r="J4" s="64">
        <f t="shared" si="0"/>
        <v>2021</v>
      </c>
      <c r="K4" s="64">
        <f t="shared" si="0"/>
        <v>2022</v>
      </c>
      <c r="L4" s="64">
        <f t="shared" si="0"/>
        <v>2023</v>
      </c>
      <c r="M4" s="64">
        <f t="shared" si="0"/>
        <v>2024</v>
      </c>
      <c r="N4" s="64">
        <f t="shared" si="0"/>
        <v>2025</v>
      </c>
    </row>
    <row r="5" spans="1:21" ht="6.25" customHeight="1" x14ac:dyDescent="0.35">
      <c r="E5" s="3"/>
      <c r="F5" s="3"/>
      <c r="G5" s="3"/>
      <c r="H5" s="3"/>
      <c r="I5" s="3"/>
      <c r="J5" s="3"/>
      <c r="K5" s="3"/>
      <c r="L5" s="3"/>
      <c r="M5" s="3"/>
      <c r="N5" s="3"/>
    </row>
    <row r="6" spans="1:21" x14ac:dyDescent="0.35">
      <c r="O6" s="4"/>
      <c r="P6" s="4"/>
      <c r="Q6" s="4"/>
      <c r="R6" s="4"/>
      <c r="S6" s="4"/>
      <c r="T6" s="4"/>
      <c r="U6" s="4"/>
    </row>
    <row r="7" spans="1:21" ht="18.5" x14ac:dyDescent="0.35">
      <c r="B7" s="69" t="s">
        <v>32</v>
      </c>
      <c r="C7" s="69"/>
      <c r="D7" s="69"/>
      <c r="E7" s="69"/>
      <c r="F7" s="69"/>
      <c r="G7" s="69"/>
      <c r="H7" s="69"/>
      <c r="I7" s="69"/>
      <c r="J7" s="69"/>
      <c r="K7" s="69"/>
      <c r="L7" s="69"/>
      <c r="M7" s="69"/>
      <c r="N7" s="69"/>
      <c r="O7" s="4"/>
      <c r="P7" s="4"/>
      <c r="Q7" s="4"/>
      <c r="R7" s="4"/>
      <c r="S7" s="4"/>
      <c r="T7" s="4"/>
      <c r="U7" s="4"/>
    </row>
    <row r="8" spans="1:21" s="5" customFormat="1" x14ac:dyDescent="0.35">
      <c r="B8" s="6" t="s">
        <v>33</v>
      </c>
      <c r="D8" s="7"/>
      <c r="O8" s="4"/>
      <c r="P8" s="4"/>
      <c r="Q8" s="4"/>
      <c r="R8" s="4"/>
      <c r="S8" s="4"/>
      <c r="T8" s="4"/>
      <c r="U8" s="4"/>
    </row>
    <row r="9" spans="1:21" x14ac:dyDescent="0.35">
      <c r="B9" s="1" t="s">
        <v>47</v>
      </c>
      <c r="C9" s="6"/>
      <c r="D9" s="8"/>
      <c r="E9" s="9"/>
      <c r="F9" s="10">
        <f>F32/E32-1</f>
        <v>0.27460007031730682</v>
      </c>
      <c r="G9" s="10">
        <f>G32/F32-1</f>
        <v>0.11212923135273978</v>
      </c>
      <c r="H9" s="10">
        <f>H32/G32-1</f>
        <v>5.4248664904624988E-2</v>
      </c>
      <c r="I9" s="10">
        <f>I32/H32-1</f>
        <v>5.1464533584284267E-2</v>
      </c>
      <c r="J9" s="11">
        <v>0.05</v>
      </c>
      <c r="K9" s="11">
        <v>4.4999999999999998E-2</v>
      </c>
      <c r="L9" s="11">
        <v>0.04</v>
      </c>
      <c r="M9" s="11">
        <v>3.5000000000000003E-2</v>
      </c>
      <c r="N9" s="11">
        <v>0.03</v>
      </c>
      <c r="O9" s="4"/>
      <c r="P9" s="4"/>
      <c r="Q9" s="4"/>
      <c r="R9" s="4"/>
      <c r="S9" s="4"/>
      <c r="T9" s="4"/>
      <c r="U9" s="4"/>
    </row>
    <row r="10" spans="1:21" x14ac:dyDescent="0.35">
      <c r="B10" s="12" t="s">
        <v>30</v>
      </c>
      <c r="C10" s="12"/>
      <c r="D10" s="13"/>
      <c r="E10" s="14">
        <f>E33/E32</f>
        <v>0.42879273973806803</v>
      </c>
      <c r="F10" s="14">
        <f>F33/F32</f>
        <v>0.41389892163539038</v>
      </c>
      <c r="G10" s="14">
        <f>G33/G32</f>
        <v>0.40324143329948764</v>
      </c>
      <c r="H10" s="14">
        <f>H33/H32</f>
        <v>0.40322462063286674</v>
      </c>
      <c r="I10" s="14">
        <f>I33/I32</f>
        <v>0.40002517200872628</v>
      </c>
      <c r="J10" s="15">
        <v>0.4</v>
      </c>
      <c r="K10" s="15">
        <v>0.4</v>
      </c>
      <c r="L10" s="15">
        <v>0.4</v>
      </c>
      <c r="M10" s="15">
        <v>0.4</v>
      </c>
      <c r="N10" s="15">
        <v>0.4</v>
      </c>
      <c r="O10" s="4"/>
      <c r="P10" s="4"/>
      <c r="Q10" s="4"/>
      <c r="R10" s="4"/>
      <c r="S10" s="4"/>
      <c r="T10" s="4"/>
      <c r="U10" s="4"/>
    </row>
    <row r="11" spans="1:21" x14ac:dyDescent="0.35">
      <c r="B11" s="1" t="s">
        <v>46</v>
      </c>
      <c r="C11" s="12"/>
      <c r="D11" s="13"/>
      <c r="E11" s="33">
        <v>27227</v>
      </c>
      <c r="F11" s="33">
        <v>22722</v>
      </c>
      <c r="G11" s="33">
        <v>24011</v>
      </c>
      <c r="H11" s="33">
        <v>24442</v>
      </c>
      <c r="I11" s="33">
        <v>25452</v>
      </c>
      <c r="J11" s="16">
        <v>25500</v>
      </c>
      <c r="K11" s="16">
        <v>26000</v>
      </c>
      <c r="L11" s="16">
        <v>26500</v>
      </c>
      <c r="M11" s="16">
        <v>27000</v>
      </c>
      <c r="N11" s="16">
        <v>27500</v>
      </c>
      <c r="O11" s="4"/>
      <c r="P11" s="4"/>
      <c r="Q11" s="4"/>
      <c r="R11" s="4"/>
      <c r="S11" s="4"/>
      <c r="T11" s="4"/>
      <c r="U11" s="4"/>
    </row>
    <row r="12" spans="1:21" x14ac:dyDescent="0.35">
      <c r="B12" s="1" t="s">
        <v>45</v>
      </c>
      <c r="C12" s="12"/>
      <c r="D12" s="13"/>
      <c r="E12" s="33">
        <v>10999</v>
      </c>
      <c r="F12" s="33">
        <v>11129</v>
      </c>
      <c r="G12" s="33">
        <v>11488</v>
      </c>
      <c r="H12" s="33">
        <v>11929</v>
      </c>
      <c r="I12" s="33">
        <v>12112</v>
      </c>
      <c r="J12" s="16">
        <v>12500</v>
      </c>
      <c r="K12" s="16">
        <v>13000</v>
      </c>
      <c r="L12" s="16">
        <v>13500</v>
      </c>
      <c r="M12" s="16">
        <v>14000</v>
      </c>
      <c r="N12" s="16">
        <v>14500</v>
      </c>
      <c r="O12" s="4"/>
      <c r="P12" s="4"/>
      <c r="Q12" s="4"/>
      <c r="R12" s="4"/>
      <c r="S12" s="4"/>
      <c r="T12" s="4"/>
      <c r="U12" s="4"/>
    </row>
    <row r="13" spans="1:21" x14ac:dyDescent="0.35">
      <c r="B13" s="1" t="s">
        <v>97</v>
      </c>
      <c r="D13" s="1"/>
      <c r="E13" s="86">
        <f t="shared" ref="E13:N13" si="1">E122</f>
        <v>10</v>
      </c>
      <c r="F13" s="86">
        <f t="shared" si="1"/>
        <v>10</v>
      </c>
      <c r="G13" s="86">
        <f t="shared" si="1"/>
        <v>10</v>
      </c>
      <c r="H13" s="86">
        <f t="shared" si="1"/>
        <v>10</v>
      </c>
      <c r="I13" s="86">
        <f t="shared" si="1"/>
        <v>10</v>
      </c>
      <c r="J13" s="86">
        <f t="shared" si="1"/>
        <v>10</v>
      </c>
      <c r="K13" s="86">
        <f t="shared" si="1"/>
        <v>10</v>
      </c>
      <c r="L13" s="86">
        <f t="shared" si="1"/>
        <v>10</v>
      </c>
      <c r="M13" s="86">
        <f t="shared" si="1"/>
        <v>10</v>
      </c>
      <c r="N13" s="86">
        <f t="shared" si="1"/>
        <v>10</v>
      </c>
      <c r="O13" s="4"/>
      <c r="P13" s="4"/>
      <c r="Q13" s="4"/>
      <c r="R13" s="4"/>
      <c r="S13" s="4"/>
      <c r="T13" s="4"/>
      <c r="U13" s="4"/>
    </row>
    <row r="14" spans="1:21" x14ac:dyDescent="0.35">
      <c r="B14" s="1" t="s">
        <v>98</v>
      </c>
      <c r="C14" s="12"/>
      <c r="D14" s="13"/>
      <c r="E14" s="86">
        <f t="shared" ref="E14:N14" si="2">E127</f>
        <v>0</v>
      </c>
      <c r="F14" s="86">
        <f t="shared" si="2"/>
        <v>0</v>
      </c>
      <c r="G14" s="86">
        <f t="shared" si="2"/>
        <v>0</v>
      </c>
      <c r="H14" s="86">
        <f t="shared" si="2"/>
        <v>0</v>
      </c>
      <c r="I14" s="86">
        <f t="shared" si="2"/>
        <v>0</v>
      </c>
      <c r="J14" s="86">
        <f t="shared" si="2"/>
        <v>10</v>
      </c>
      <c r="K14" s="86">
        <f t="shared" si="2"/>
        <v>10</v>
      </c>
      <c r="L14" s="86">
        <f t="shared" si="2"/>
        <v>10</v>
      </c>
      <c r="M14" s="86">
        <f t="shared" si="2"/>
        <v>10</v>
      </c>
      <c r="N14" s="86">
        <f t="shared" si="2"/>
        <v>10</v>
      </c>
      <c r="O14" s="4"/>
      <c r="P14" s="4"/>
      <c r="Q14" s="4"/>
      <c r="R14" s="4"/>
      <c r="S14" s="4"/>
      <c r="T14" s="4"/>
      <c r="U14" s="4"/>
    </row>
    <row r="15" spans="1:21" x14ac:dyDescent="0.35">
      <c r="B15" s="12" t="s">
        <v>56</v>
      </c>
      <c r="C15" s="12"/>
      <c r="D15" s="13"/>
      <c r="E15" s="88" t="s">
        <v>104</v>
      </c>
      <c r="F15" s="14">
        <f t="shared" ref="F15:I15" si="3">F142/F138</f>
        <v>0.08</v>
      </c>
      <c r="G15" s="14">
        <f t="shared" si="3"/>
        <v>0.08</v>
      </c>
      <c r="H15" s="14">
        <f t="shared" si="3"/>
        <v>0.08</v>
      </c>
      <c r="I15" s="14">
        <f t="shared" si="3"/>
        <v>0.08</v>
      </c>
      <c r="J15" s="15">
        <v>0.08</v>
      </c>
      <c r="K15" s="15">
        <v>0.08</v>
      </c>
      <c r="L15" s="15">
        <v>0.08</v>
      </c>
      <c r="M15" s="15">
        <v>0.08</v>
      </c>
      <c r="N15" s="15">
        <v>0.08</v>
      </c>
      <c r="O15" s="4"/>
      <c r="P15" s="4"/>
      <c r="Q15" s="4"/>
      <c r="R15" s="4"/>
      <c r="S15" s="4"/>
      <c r="T15" s="4"/>
      <c r="U15" s="4"/>
    </row>
    <row r="16" spans="1:21" x14ac:dyDescent="0.35">
      <c r="B16" s="12" t="s">
        <v>31</v>
      </c>
      <c r="C16" s="17"/>
      <c r="D16" s="18"/>
      <c r="E16" s="15">
        <v>0.3</v>
      </c>
      <c r="F16" s="15">
        <v>0.3</v>
      </c>
      <c r="G16" s="15">
        <v>0.3</v>
      </c>
      <c r="H16" s="15">
        <v>0.3</v>
      </c>
      <c r="I16" s="15">
        <v>0.3</v>
      </c>
      <c r="J16" s="15">
        <v>0.3</v>
      </c>
      <c r="K16" s="15">
        <v>0.3</v>
      </c>
      <c r="L16" s="15">
        <v>0.3</v>
      </c>
      <c r="M16" s="15">
        <v>0.3</v>
      </c>
      <c r="N16" s="15">
        <v>0.3</v>
      </c>
      <c r="O16" s="4"/>
      <c r="P16" s="4"/>
      <c r="Q16" s="4"/>
      <c r="R16" s="4"/>
      <c r="S16" s="4"/>
      <c r="T16" s="4"/>
      <c r="U16" s="4"/>
    </row>
    <row r="17" spans="2:21" x14ac:dyDescent="0.35">
      <c r="B17" s="6" t="s">
        <v>3</v>
      </c>
      <c r="C17" s="5"/>
      <c r="D17" s="7"/>
      <c r="E17" s="5"/>
      <c r="F17" s="5"/>
      <c r="G17" s="5"/>
      <c r="H17" s="5"/>
      <c r="I17" s="5"/>
      <c r="J17" s="5"/>
      <c r="K17" s="5"/>
      <c r="L17" s="5"/>
      <c r="M17" s="5"/>
      <c r="N17" s="5"/>
      <c r="O17" s="4"/>
      <c r="P17" s="4"/>
      <c r="Q17" s="4"/>
      <c r="R17" s="4"/>
      <c r="S17" s="4"/>
      <c r="T17" s="4"/>
      <c r="U17" s="4"/>
    </row>
    <row r="18" spans="2:21" x14ac:dyDescent="0.35">
      <c r="B18" s="1" t="s">
        <v>103</v>
      </c>
      <c r="E18" s="24">
        <v>50000</v>
      </c>
      <c r="F18" s="24">
        <v>0</v>
      </c>
      <c r="G18" s="24">
        <v>0</v>
      </c>
      <c r="H18" s="24">
        <v>0</v>
      </c>
      <c r="I18" s="24">
        <v>0</v>
      </c>
      <c r="J18" s="21">
        <v>0</v>
      </c>
      <c r="K18" s="21">
        <v>0</v>
      </c>
      <c r="L18" s="21">
        <v>0</v>
      </c>
      <c r="M18" s="21">
        <v>0</v>
      </c>
      <c r="N18" s="21">
        <v>0</v>
      </c>
      <c r="O18" s="4"/>
      <c r="P18" s="4"/>
      <c r="Q18" s="4"/>
      <c r="R18" s="4"/>
      <c r="S18" s="4"/>
      <c r="T18" s="4"/>
      <c r="U18" s="4"/>
    </row>
    <row r="19" spans="2:21" x14ac:dyDescent="0.35">
      <c r="B19" s="1" t="s">
        <v>67</v>
      </c>
      <c r="E19" s="24">
        <v>50000</v>
      </c>
      <c r="F19" s="24">
        <v>0</v>
      </c>
      <c r="G19" s="24">
        <v>0</v>
      </c>
      <c r="H19" s="24">
        <v>0</v>
      </c>
      <c r="I19" s="24">
        <v>0</v>
      </c>
      <c r="J19" s="21">
        <v>0</v>
      </c>
      <c r="K19" s="21">
        <v>0</v>
      </c>
      <c r="L19" s="21">
        <v>0</v>
      </c>
      <c r="M19" s="21">
        <v>0</v>
      </c>
      <c r="N19" s="21">
        <v>0</v>
      </c>
      <c r="O19" s="4"/>
      <c r="P19" s="4"/>
      <c r="Q19" s="4"/>
      <c r="R19" s="4"/>
      <c r="S19" s="4"/>
      <c r="T19" s="4"/>
      <c r="U19" s="4"/>
    </row>
    <row r="20" spans="2:21" x14ac:dyDescent="0.35">
      <c r="B20" s="1" t="s">
        <v>68</v>
      </c>
      <c r="E20" s="21">
        <v>0</v>
      </c>
      <c r="F20" s="21">
        <v>0</v>
      </c>
      <c r="G20" s="21">
        <v>-10000</v>
      </c>
      <c r="H20" s="21">
        <v>0</v>
      </c>
      <c r="I20" s="21">
        <v>-10000</v>
      </c>
      <c r="J20" s="21">
        <v>0</v>
      </c>
      <c r="K20" s="21">
        <v>-10000</v>
      </c>
      <c r="L20" s="21">
        <v>0</v>
      </c>
      <c r="M20" s="21">
        <v>-10000</v>
      </c>
      <c r="N20" s="21">
        <v>0</v>
      </c>
      <c r="O20" s="4"/>
      <c r="P20" s="4"/>
      <c r="Q20" s="4"/>
      <c r="R20" s="4"/>
      <c r="S20" s="4"/>
      <c r="T20" s="4"/>
      <c r="U20" s="4"/>
    </row>
    <row r="21" spans="2:21" x14ac:dyDescent="0.35">
      <c r="B21" s="1" t="s">
        <v>48</v>
      </c>
      <c r="E21" s="24">
        <v>20000</v>
      </c>
      <c r="F21" s="20">
        <v>0</v>
      </c>
      <c r="G21" s="20">
        <v>0</v>
      </c>
      <c r="H21" s="20">
        <v>0</v>
      </c>
      <c r="I21" s="20">
        <v>0</v>
      </c>
      <c r="J21" s="21">
        <v>0</v>
      </c>
      <c r="K21" s="21">
        <v>0</v>
      </c>
      <c r="L21" s="21">
        <v>0</v>
      </c>
      <c r="M21" s="21">
        <v>0</v>
      </c>
      <c r="N21" s="21">
        <v>0</v>
      </c>
      <c r="O21" s="4"/>
      <c r="P21" s="4"/>
      <c r="Q21" s="4"/>
      <c r="R21" s="4"/>
      <c r="S21" s="4"/>
      <c r="T21" s="4"/>
      <c r="U21" s="4"/>
    </row>
    <row r="22" spans="2:21" x14ac:dyDescent="0.35">
      <c r="B22" s="1" t="s">
        <v>72</v>
      </c>
      <c r="E22" s="20">
        <v>0</v>
      </c>
      <c r="F22" s="20">
        <v>0</v>
      </c>
      <c r="G22" s="20">
        <v>0</v>
      </c>
      <c r="H22" s="20">
        <v>0</v>
      </c>
      <c r="I22" s="20">
        <v>0</v>
      </c>
      <c r="J22" s="21">
        <v>0</v>
      </c>
      <c r="K22" s="21">
        <v>0</v>
      </c>
      <c r="L22" s="21">
        <v>0</v>
      </c>
      <c r="M22" s="21">
        <v>0</v>
      </c>
      <c r="N22" s="21">
        <v>0</v>
      </c>
      <c r="O22" s="4"/>
      <c r="P22" s="4"/>
      <c r="Q22" s="4"/>
      <c r="R22" s="4"/>
      <c r="S22" s="4"/>
      <c r="T22" s="4"/>
      <c r="U22" s="4"/>
    </row>
    <row r="23" spans="2:21" x14ac:dyDescent="0.35">
      <c r="B23" s="1" t="s">
        <v>70</v>
      </c>
      <c r="E23" s="20">
        <v>0</v>
      </c>
      <c r="F23" s="20">
        <v>0</v>
      </c>
      <c r="G23" s="20">
        <v>0</v>
      </c>
      <c r="H23" s="20">
        <v>0</v>
      </c>
      <c r="I23" s="20">
        <v>0</v>
      </c>
      <c r="J23" s="21">
        <f>-J24*J46</f>
        <v>-12442.528000000006</v>
      </c>
      <c r="K23" s="21">
        <f>-K24*K46</f>
        <v>-12934.104260000004</v>
      </c>
      <c r="L23" s="21">
        <f>-L24*L46</f>
        <v>-13604.768430400001</v>
      </c>
      <c r="M23" s="21">
        <f>-M24*M46</f>
        <v>-13876.797825464</v>
      </c>
      <c r="N23" s="21">
        <f>-N24*N46</f>
        <v>-14293.451760227921</v>
      </c>
      <c r="O23" s="4"/>
      <c r="P23" s="4"/>
      <c r="Q23" s="4"/>
      <c r="R23" s="4"/>
      <c r="S23" s="4"/>
      <c r="T23" s="4"/>
      <c r="U23" s="4"/>
    </row>
    <row r="24" spans="2:21" x14ac:dyDescent="0.35">
      <c r="B24" s="1" t="s">
        <v>60</v>
      </c>
      <c r="E24" s="14">
        <v>0</v>
      </c>
      <c r="F24" s="14">
        <v>0</v>
      </c>
      <c r="G24" s="14">
        <v>0</v>
      </c>
      <c r="H24" s="14">
        <v>0</v>
      </c>
      <c r="I24" s="14">
        <v>0</v>
      </c>
      <c r="J24" s="15">
        <v>0.5</v>
      </c>
      <c r="K24" s="15">
        <v>0.5</v>
      </c>
      <c r="L24" s="15">
        <v>0.5</v>
      </c>
      <c r="M24" s="15">
        <v>0.5</v>
      </c>
      <c r="N24" s="15">
        <v>0.5</v>
      </c>
      <c r="O24" s="4"/>
      <c r="P24" s="4"/>
      <c r="Q24" s="4"/>
      <c r="R24" s="4"/>
      <c r="S24" s="4"/>
      <c r="T24" s="4"/>
      <c r="U24" s="4"/>
    </row>
    <row r="25" spans="2:21" x14ac:dyDescent="0.35">
      <c r="B25" s="6" t="s">
        <v>34</v>
      </c>
      <c r="C25" s="5"/>
      <c r="D25" s="7"/>
      <c r="E25" s="5"/>
      <c r="F25" s="5"/>
      <c r="G25" s="5"/>
      <c r="H25" s="5"/>
      <c r="I25" s="5"/>
      <c r="J25" s="5"/>
      <c r="K25" s="5"/>
      <c r="L25" s="5"/>
      <c r="M25" s="5"/>
      <c r="N25" s="5"/>
      <c r="O25" s="4"/>
      <c r="P25" s="4"/>
      <c r="Q25" s="4"/>
      <c r="R25" s="4"/>
      <c r="S25" s="4"/>
      <c r="T25" s="4"/>
      <c r="U25" s="4"/>
    </row>
    <row r="26" spans="2:21" x14ac:dyDescent="0.35">
      <c r="B26" s="1" t="s">
        <v>53</v>
      </c>
      <c r="D26" s="19"/>
      <c r="E26" s="20">
        <f t="shared" ref="E26:I27" si="4">E51/(E32/365)</f>
        <v>28.90211611145293</v>
      </c>
      <c r="F26" s="20">
        <f t="shared" si="4"/>
        <v>30.289503400598232</v>
      </c>
      <c r="G26" s="20">
        <f t="shared" si="4"/>
        <v>30.551283939325824</v>
      </c>
      <c r="H26" s="20">
        <f t="shared" si="4"/>
        <v>30.642975826373366</v>
      </c>
      <c r="I26" s="20">
        <f t="shared" si="4"/>
        <v>30.419218828662526</v>
      </c>
      <c r="J26" s="21">
        <v>30</v>
      </c>
      <c r="K26" s="21">
        <v>30</v>
      </c>
      <c r="L26" s="21">
        <v>30</v>
      </c>
      <c r="M26" s="21">
        <v>30</v>
      </c>
      <c r="N26" s="21">
        <v>30</v>
      </c>
      <c r="O26" s="4"/>
      <c r="P26" s="4"/>
      <c r="Q26" s="4"/>
      <c r="R26" s="4"/>
      <c r="S26" s="4"/>
      <c r="T26" s="4"/>
      <c r="U26" s="4"/>
    </row>
    <row r="27" spans="2:21" x14ac:dyDescent="0.35">
      <c r="B27" s="1" t="s">
        <v>54</v>
      </c>
      <c r="D27" s="19"/>
      <c r="E27" s="20">
        <f t="shared" si="4"/>
        <v>72.061009045020114</v>
      </c>
      <c r="F27" s="20">
        <f t="shared" si="4"/>
        <v>71.538966177940679</v>
      </c>
      <c r="G27" s="20">
        <f t="shared" si="4"/>
        <v>70.84613166746756</v>
      </c>
      <c r="H27" s="20">
        <f t="shared" si="4"/>
        <v>69.872094083325734</v>
      </c>
      <c r="I27" s="20">
        <f t="shared" si="4"/>
        <v>70.186418458311479</v>
      </c>
      <c r="J27" s="21">
        <v>70</v>
      </c>
      <c r="K27" s="21">
        <v>70</v>
      </c>
      <c r="L27" s="21">
        <v>70</v>
      </c>
      <c r="M27" s="21">
        <v>70</v>
      </c>
      <c r="N27" s="21">
        <v>70</v>
      </c>
      <c r="O27" s="4"/>
      <c r="P27" s="4"/>
      <c r="Q27" s="4"/>
      <c r="R27" s="4"/>
      <c r="S27" s="4"/>
      <c r="T27" s="4"/>
      <c r="U27" s="4"/>
    </row>
    <row r="28" spans="2:21" x14ac:dyDescent="0.35">
      <c r="B28" s="1" t="s">
        <v>55</v>
      </c>
      <c r="D28" s="19"/>
      <c r="E28" s="20">
        <f>E57/((E33+E36+E37)/365)</f>
        <v>22.560612532846619</v>
      </c>
      <c r="F28" s="20">
        <f>F57/((F33+F36+F37)/365)</f>
        <v>26.26027581320923</v>
      </c>
      <c r="G28" s="20">
        <f>G57/((G33+G36+G37)/365)</f>
        <v>26.839952470179608</v>
      </c>
      <c r="H28" s="20">
        <f>H57/((H33+H36+H37)/365)</f>
        <v>28.918775214874586</v>
      </c>
      <c r="I28" s="20">
        <f>I57/((I33+I36+I37)/365)</f>
        <v>30.074545761495767</v>
      </c>
      <c r="J28" s="21">
        <v>30</v>
      </c>
      <c r="K28" s="21">
        <v>30</v>
      </c>
      <c r="L28" s="21">
        <v>30</v>
      </c>
      <c r="M28" s="21">
        <v>30</v>
      </c>
      <c r="N28" s="21">
        <v>30</v>
      </c>
      <c r="O28" s="4"/>
      <c r="P28" s="4"/>
      <c r="Q28" s="4"/>
      <c r="R28" s="4"/>
      <c r="S28" s="4"/>
      <c r="T28" s="4"/>
      <c r="U28" s="4"/>
    </row>
    <row r="29" spans="2:21" x14ac:dyDescent="0.35">
      <c r="B29" s="1" t="s">
        <v>52</v>
      </c>
      <c r="E29" s="21">
        <v>15000</v>
      </c>
      <c r="F29" s="21">
        <v>15000</v>
      </c>
      <c r="G29" s="21">
        <v>15000</v>
      </c>
      <c r="H29" s="21">
        <v>15000</v>
      </c>
      <c r="I29" s="21">
        <v>15000</v>
      </c>
      <c r="J29" s="21">
        <v>16500</v>
      </c>
      <c r="K29" s="21">
        <v>16500</v>
      </c>
      <c r="L29" s="21">
        <v>16500</v>
      </c>
      <c r="M29" s="21">
        <v>16500</v>
      </c>
      <c r="N29" s="21">
        <v>16500</v>
      </c>
      <c r="O29" s="4"/>
      <c r="P29" s="4"/>
      <c r="Q29" s="4"/>
      <c r="R29" s="4"/>
      <c r="S29" s="4"/>
      <c r="T29" s="4"/>
      <c r="U29" s="4"/>
    </row>
    <row r="30" spans="2:21" x14ac:dyDescent="0.35">
      <c r="E30" s="20"/>
      <c r="F30" s="20"/>
      <c r="G30" s="20"/>
      <c r="H30" s="20"/>
      <c r="I30" s="20"/>
      <c r="J30" s="21"/>
      <c r="K30" s="21"/>
      <c r="L30" s="21"/>
      <c r="M30" s="21"/>
      <c r="N30" s="21"/>
      <c r="O30" s="4"/>
      <c r="P30" s="4"/>
      <c r="Q30" s="4"/>
      <c r="R30" s="4"/>
      <c r="S30" s="4"/>
      <c r="T30" s="4"/>
      <c r="U30" s="4"/>
    </row>
    <row r="31" spans="2:21" ht="18.5" x14ac:dyDescent="0.35">
      <c r="B31" s="69" t="s">
        <v>0</v>
      </c>
      <c r="C31" s="69"/>
      <c r="D31" s="69"/>
      <c r="E31" s="69"/>
      <c r="F31" s="69"/>
      <c r="G31" s="69"/>
      <c r="H31" s="69"/>
      <c r="I31" s="69"/>
      <c r="J31" s="69"/>
      <c r="K31" s="69"/>
      <c r="L31" s="69"/>
      <c r="M31" s="69"/>
      <c r="N31" s="69"/>
      <c r="O31" s="4"/>
      <c r="P31" s="4"/>
      <c r="Q31" s="4"/>
      <c r="R31" s="4"/>
      <c r="S31" s="4"/>
      <c r="T31" s="4"/>
      <c r="U31" s="4"/>
    </row>
    <row r="32" spans="2:21" x14ac:dyDescent="0.35">
      <c r="B32" s="6" t="s">
        <v>110</v>
      </c>
      <c r="C32" s="6"/>
      <c r="D32" s="8"/>
      <c r="E32" s="22">
        <v>91016</v>
      </c>
      <c r="F32" s="22">
        <v>116009</v>
      </c>
      <c r="G32" s="22">
        <v>129017</v>
      </c>
      <c r="H32" s="22">
        <v>136016</v>
      </c>
      <c r="I32" s="22">
        <v>143016</v>
      </c>
      <c r="J32" s="23">
        <f>I32*(1+J9)</f>
        <v>150166.80000000002</v>
      </c>
      <c r="K32" s="23">
        <f>J32*(1+K9)</f>
        <v>156924.30600000001</v>
      </c>
      <c r="L32" s="23">
        <f>K32*(1+L9)</f>
        <v>163201.27824000001</v>
      </c>
      <c r="M32" s="23">
        <f>L32*(1+M9)</f>
        <v>168913.32297840001</v>
      </c>
      <c r="N32" s="23">
        <f>M32*(1+N9)</f>
        <v>173980.72266775201</v>
      </c>
      <c r="O32" s="4"/>
      <c r="P32" s="4"/>
      <c r="Q32" s="4"/>
      <c r="R32" s="4"/>
      <c r="S32" s="4"/>
      <c r="T32" s="4"/>
      <c r="U32" s="4"/>
    </row>
    <row r="33" spans="2:21" x14ac:dyDescent="0.35">
      <c r="B33" s="12" t="s">
        <v>28</v>
      </c>
      <c r="C33" s="12"/>
      <c r="D33" s="13"/>
      <c r="E33" s="24">
        <v>39027</v>
      </c>
      <c r="F33" s="24">
        <v>48016</v>
      </c>
      <c r="G33" s="24">
        <v>52025</v>
      </c>
      <c r="H33" s="24">
        <v>54845</v>
      </c>
      <c r="I33" s="24">
        <v>57210</v>
      </c>
      <c r="J33" s="25">
        <f>J32*J10</f>
        <v>60066.720000000008</v>
      </c>
      <c r="K33" s="25">
        <f>K32*K10</f>
        <v>62769.722400000006</v>
      </c>
      <c r="L33" s="25">
        <f>L32*L10</f>
        <v>65280.511296000011</v>
      </c>
      <c r="M33" s="25">
        <f>M32*M10</f>
        <v>67565.329191360011</v>
      </c>
      <c r="N33" s="25">
        <f>N32*N10</f>
        <v>69592.289067100806</v>
      </c>
      <c r="O33" s="4"/>
      <c r="P33" s="4"/>
      <c r="Q33" s="4"/>
      <c r="R33" s="4"/>
      <c r="S33" s="4"/>
      <c r="T33" s="4"/>
      <c r="U33" s="4"/>
    </row>
    <row r="34" spans="2:21" x14ac:dyDescent="0.35">
      <c r="B34" s="26" t="s">
        <v>1</v>
      </c>
      <c r="C34" s="26"/>
      <c r="D34" s="27"/>
      <c r="E34" s="28">
        <f>E32-E33</f>
        <v>51989</v>
      </c>
      <c r="F34" s="28">
        <f t="shared" ref="F34:H34" si="5">F32-F33</f>
        <v>67993</v>
      </c>
      <c r="G34" s="28">
        <f t="shared" si="5"/>
        <v>76992</v>
      </c>
      <c r="H34" s="28">
        <f t="shared" si="5"/>
        <v>81171</v>
      </c>
      <c r="I34" s="28">
        <f>I32-I33</f>
        <v>85806</v>
      </c>
      <c r="J34" s="28">
        <f t="shared" ref="J34:N34" si="6">J32-J33</f>
        <v>90100.080000000016</v>
      </c>
      <c r="K34" s="28">
        <f t="shared" si="6"/>
        <v>94154.583600000013</v>
      </c>
      <c r="L34" s="28">
        <f t="shared" si="6"/>
        <v>97920.766944000003</v>
      </c>
      <c r="M34" s="28">
        <f t="shared" si="6"/>
        <v>101347.99378704</v>
      </c>
      <c r="N34" s="28">
        <f t="shared" si="6"/>
        <v>104388.4336006512</v>
      </c>
      <c r="O34" s="4"/>
      <c r="P34" s="4"/>
      <c r="Q34" s="4"/>
      <c r="R34" s="4"/>
      <c r="S34" s="4"/>
      <c r="T34" s="4"/>
      <c r="U34" s="4"/>
    </row>
    <row r="35" spans="2:21" x14ac:dyDescent="0.35">
      <c r="B35" s="29" t="s">
        <v>37</v>
      </c>
      <c r="C35" s="29"/>
      <c r="D35" s="30"/>
      <c r="E35" s="31"/>
      <c r="F35" s="31"/>
      <c r="G35" s="31"/>
      <c r="H35" s="31"/>
      <c r="I35" s="31"/>
      <c r="J35" s="32"/>
      <c r="K35" s="32"/>
      <c r="L35" s="32"/>
      <c r="M35" s="32"/>
      <c r="N35" s="32"/>
      <c r="O35" s="4"/>
      <c r="P35" s="4"/>
      <c r="Q35" s="4"/>
      <c r="R35" s="4"/>
      <c r="S35" s="4"/>
      <c r="T35" s="4"/>
      <c r="U35" s="4"/>
    </row>
    <row r="36" spans="2:21" x14ac:dyDescent="0.35">
      <c r="B36" s="1" t="s">
        <v>46</v>
      </c>
      <c r="E36" s="54">
        <f t="shared" ref="E36:N37" si="7">E11</f>
        <v>27227</v>
      </c>
      <c r="F36" s="54">
        <f t="shared" si="7"/>
        <v>22722</v>
      </c>
      <c r="G36" s="54">
        <f t="shared" si="7"/>
        <v>24011</v>
      </c>
      <c r="H36" s="54">
        <f t="shared" si="7"/>
        <v>24442</v>
      </c>
      <c r="I36" s="54">
        <f t="shared" si="7"/>
        <v>25452</v>
      </c>
      <c r="J36" s="34">
        <f t="shared" si="7"/>
        <v>25500</v>
      </c>
      <c r="K36" s="34">
        <f t="shared" si="7"/>
        <v>26000</v>
      </c>
      <c r="L36" s="34">
        <f t="shared" si="7"/>
        <v>26500</v>
      </c>
      <c r="M36" s="34">
        <f t="shared" si="7"/>
        <v>27000</v>
      </c>
      <c r="N36" s="34">
        <f t="shared" si="7"/>
        <v>27500</v>
      </c>
      <c r="O36" s="4"/>
      <c r="P36" s="4"/>
      <c r="Q36" s="4"/>
      <c r="R36" s="4"/>
      <c r="S36" s="4"/>
      <c r="T36" s="4"/>
      <c r="U36" s="4"/>
    </row>
    <row r="37" spans="2:21" x14ac:dyDescent="0.35">
      <c r="B37" s="1" t="s">
        <v>45</v>
      </c>
      <c r="E37" s="54">
        <f t="shared" si="7"/>
        <v>10999</v>
      </c>
      <c r="F37" s="54">
        <f t="shared" si="7"/>
        <v>11129</v>
      </c>
      <c r="G37" s="54">
        <f t="shared" si="7"/>
        <v>11488</v>
      </c>
      <c r="H37" s="54">
        <f t="shared" si="7"/>
        <v>11929</v>
      </c>
      <c r="I37" s="54">
        <f t="shared" si="7"/>
        <v>12112</v>
      </c>
      <c r="J37" s="34">
        <f t="shared" si="7"/>
        <v>12500</v>
      </c>
      <c r="K37" s="34">
        <f t="shared" si="7"/>
        <v>13000</v>
      </c>
      <c r="L37" s="34">
        <f t="shared" si="7"/>
        <v>13500</v>
      </c>
      <c r="M37" s="34">
        <f t="shared" si="7"/>
        <v>14000</v>
      </c>
      <c r="N37" s="34">
        <f t="shared" si="7"/>
        <v>14500</v>
      </c>
      <c r="O37" s="4"/>
      <c r="P37" s="4"/>
      <c r="Q37" s="4"/>
      <c r="R37" s="4"/>
      <c r="S37" s="4"/>
      <c r="T37" s="4"/>
      <c r="U37" s="4"/>
    </row>
    <row r="38" spans="2:21" x14ac:dyDescent="0.35">
      <c r="B38" s="35" t="s">
        <v>2</v>
      </c>
      <c r="C38" s="35"/>
      <c r="D38" s="36"/>
      <c r="E38" s="37">
        <f t="shared" ref="E38:N38" si="8">E111</f>
        <v>6500</v>
      </c>
      <c r="F38" s="37">
        <f t="shared" si="8"/>
        <v>8000</v>
      </c>
      <c r="G38" s="37">
        <f t="shared" si="8"/>
        <v>9500</v>
      </c>
      <c r="H38" s="37">
        <f t="shared" si="8"/>
        <v>11000</v>
      </c>
      <c r="I38" s="37">
        <f t="shared" si="8"/>
        <v>12500</v>
      </c>
      <c r="J38" s="71">
        <f t="shared" si="8"/>
        <v>14150</v>
      </c>
      <c r="K38" s="71">
        <f t="shared" si="8"/>
        <v>15800</v>
      </c>
      <c r="L38" s="71">
        <f t="shared" si="8"/>
        <v>17450</v>
      </c>
      <c r="M38" s="71">
        <f t="shared" si="8"/>
        <v>19100</v>
      </c>
      <c r="N38" s="71">
        <f t="shared" si="8"/>
        <v>20750</v>
      </c>
      <c r="O38" s="4"/>
      <c r="P38" s="4"/>
      <c r="Q38" s="4"/>
      <c r="R38" s="4"/>
      <c r="S38" s="4"/>
      <c r="T38" s="4"/>
      <c r="U38" s="4"/>
    </row>
    <row r="39" spans="2:21" x14ac:dyDescent="0.35">
      <c r="B39" s="43" t="s">
        <v>49</v>
      </c>
      <c r="C39" s="72"/>
      <c r="D39" s="73"/>
      <c r="E39" s="45">
        <f>SUM(E36:E38)</f>
        <v>44726</v>
      </c>
      <c r="F39" s="45">
        <f t="shared" ref="F39:N39" si="9">SUM(F36:F38)</f>
        <v>41851</v>
      </c>
      <c r="G39" s="45">
        <f t="shared" si="9"/>
        <v>44999</v>
      </c>
      <c r="H39" s="45">
        <f t="shared" si="9"/>
        <v>47371</v>
      </c>
      <c r="I39" s="45">
        <f t="shared" si="9"/>
        <v>50064</v>
      </c>
      <c r="J39" s="45">
        <f t="shared" si="9"/>
        <v>52150</v>
      </c>
      <c r="K39" s="45">
        <f t="shared" si="9"/>
        <v>54800</v>
      </c>
      <c r="L39" s="45">
        <f t="shared" si="9"/>
        <v>57450</v>
      </c>
      <c r="M39" s="45">
        <f t="shared" si="9"/>
        <v>60100</v>
      </c>
      <c r="N39" s="45">
        <f t="shared" si="9"/>
        <v>62750</v>
      </c>
      <c r="O39" s="4"/>
      <c r="P39" s="4"/>
      <c r="Q39" s="4"/>
      <c r="R39" s="4"/>
      <c r="S39" s="4"/>
      <c r="T39" s="4"/>
      <c r="U39" s="4"/>
    </row>
    <row r="40" spans="2:21" x14ac:dyDescent="0.35">
      <c r="B40" s="29" t="s">
        <v>50</v>
      </c>
      <c r="E40" s="75">
        <f>E34-E39</f>
        <v>7263</v>
      </c>
      <c r="F40" s="75">
        <f t="shared" ref="F40:N40" si="10">F34-F39</f>
        <v>26142</v>
      </c>
      <c r="G40" s="75">
        <f t="shared" si="10"/>
        <v>31993</v>
      </c>
      <c r="H40" s="75">
        <f t="shared" si="10"/>
        <v>33800</v>
      </c>
      <c r="I40" s="75">
        <f t="shared" si="10"/>
        <v>35742</v>
      </c>
      <c r="J40" s="75">
        <f t="shared" si="10"/>
        <v>37950.080000000016</v>
      </c>
      <c r="K40" s="75">
        <f t="shared" si="10"/>
        <v>39354.583600000013</v>
      </c>
      <c r="L40" s="75">
        <f t="shared" si="10"/>
        <v>40470.766944000003</v>
      </c>
      <c r="M40" s="75">
        <f t="shared" si="10"/>
        <v>41247.993787040003</v>
      </c>
      <c r="N40" s="75">
        <f t="shared" si="10"/>
        <v>41638.433600651202</v>
      </c>
      <c r="O40" s="4"/>
      <c r="P40" s="4"/>
      <c r="Q40" s="4"/>
      <c r="R40" s="4"/>
      <c r="S40" s="4"/>
      <c r="T40" s="4"/>
      <c r="U40" s="4"/>
    </row>
    <row r="41" spans="2:21" ht="10.25" customHeight="1" x14ac:dyDescent="0.35">
      <c r="E41" s="33"/>
      <c r="F41" s="33"/>
      <c r="G41" s="33"/>
      <c r="H41" s="33"/>
      <c r="I41" s="33"/>
      <c r="J41" s="34"/>
      <c r="K41" s="34"/>
      <c r="L41" s="34"/>
      <c r="M41" s="34"/>
      <c r="N41" s="34"/>
      <c r="O41" s="4"/>
      <c r="P41" s="4"/>
      <c r="Q41" s="4"/>
      <c r="R41" s="4"/>
      <c r="S41" s="4"/>
      <c r="T41" s="4"/>
      <c r="U41" s="4"/>
    </row>
    <row r="42" spans="2:21" s="12" customFormat="1" x14ac:dyDescent="0.35">
      <c r="B42" s="12" t="s">
        <v>11</v>
      </c>
      <c r="D42" s="13"/>
      <c r="E42" s="52">
        <f t="shared" ref="E42:N42" si="11">E142</f>
        <v>4000</v>
      </c>
      <c r="F42" s="52">
        <f t="shared" si="11"/>
        <v>4000</v>
      </c>
      <c r="G42" s="52">
        <f t="shared" si="11"/>
        <v>4000</v>
      </c>
      <c r="H42" s="52">
        <f t="shared" si="11"/>
        <v>3200</v>
      </c>
      <c r="I42" s="52">
        <f t="shared" si="11"/>
        <v>3200</v>
      </c>
      <c r="J42" s="52">
        <f t="shared" si="11"/>
        <v>2400</v>
      </c>
      <c r="K42" s="52">
        <f t="shared" si="11"/>
        <v>2400</v>
      </c>
      <c r="L42" s="52">
        <f t="shared" si="11"/>
        <v>1600</v>
      </c>
      <c r="M42" s="52">
        <f t="shared" si="11"/>
        <v>1600</v>
      </c>
      <c r="N42" s="52">
        <f t="shared" si="11"/>
        <v>800</v>
      </c>
      <c r="O42" s="76"/>
      <c r="P42" s="76"/>
      <c r="Q42" s="76"/>
      <c r="R42" s="76"/>
      <c r="S42" s="76"/>
      <c r="T42" s="76"/>
      <c r="U42" s="76"/>
    </row>
    <row r="43" spans="2:21" x14ac:dyDescent="0.35">
      <c r="B43" s="26" t="s">
        <v>51</v>
      </c>
      <c r="C43" s="26"/>
      <c r="D43" s="27"/>
      <c r="E43" s="28">
        <f t="shared" ref="E43:N43" si="12">E34-(E36+E37+E38+E42)</f>
        <v>3263</v>
      </c>
      <c r="F43" s="28">
        <f t="shared" si="12"/>
        <v>22142</v>
      </c>
      <c r="G43" s="28">
        <f t="shared" si="12"/>
        <v>27993</v>
      </c>
      <c r="H43" s="28">
        <f t="shared" si="12"/>
        <v>30600</v>
      </c>
      <c r="I43" s="28">
        <f t="shared" si="12"/>
        <v>32542</v>
      </c>
      <c r="J43" s="28">
        <f t="shared" si="12"/>
        <v>35550.080000000016</v>
      </c>
      <c r="K43" s="28">
        <f t="shared" si="12"/>
        <v>36954.583600000013</v>
      </c>
      <c r="L43" s="28">
        <f t="shared" si="12"/>
        <v>38870.766944000003</v>
      </c>
      <c r="M43" s="28">
        <f t="shared" si="12"/>
        <v>39647.993787040003</v>
      </c>
      <c r="N43" s="28">
        <f t="shared" si="12"/>
        <v>40838.433600651202</v>
      </c>
      <c r="O43" s="4"/>
      <c r="P43" s="4"/>
      <c r="Q43" s="4"/>
      <c r="R43" s="4"/>
      <c r="S43" s="4"/>
      <c r="T43" s="4"/>
      <c r="U43" s="4"/>
    </row>
    <row r="44" spans="2:21" x14ac:dyDescent="0.35">
      <c r="B44" s="29"/>
      <c r="C44" s="29"/>
      <c r="D44" s="30"/>
      <c r="E44" s="31"/>
      <c r="F44" s="31"/>
      <c r="G44" s="31"/>
      <c r="H44" s="31"/>
      <c r="I44" s="31"/>
      <c r="J44" s="32"/>
      <c r="K44" s="32"/>
      <c r="L44" s="32"/>
      <c r="M44" s="32"/>
      <c r="N44" s="32"/>
      <c r="O44" s="4"/>
      <c r="P44" s="4"/>
      <c r="Q44" s="4"/>
      <c r="R44" s="4"/>
      <c r="S44" s="4"/>
      <c r="T44" s="4"/>
      <c r="U44" s="4"/>
    </row>
    <row r="45" spans="2:21" x14ac:dyDescent="0.35">
      <c r="B45" s="12" t="s">
        <v>38</v>
      </c>
      <c r="C45" s="12"/>
      <c r="D45" s="13"/>
      <c r="E45" s="54">
        <f>E16*E43</f>
        <v>978.9</v>
      </c>
      <c r="F45" s="54">
        <f>F16*F43</f>
        <v>6642.5999999999995</v>
      </c>
      <c r="G45" s="54">
        <f>G16*G43</f>
        <v>8397.9</v>
      </c>
      <c r="H45" s="54">
        <f>H16*H43</f>
        <v>9180</v>
      </c>
      <c r="I45" s="54">
        <f>I16*I43</f>
        <v>9762.6</v>
      </c>
      <c r="J45" s="38">
        <f>J43*J16</f>
        <v>10665.024000000005</v>
      </c>
      <c r="K45" s="38">
        <f>K43*K16</f>
        <v>11086.375080000003</v>
      </c>
      <c r="L45" s="38">
        <f>L43*L16</f>
        <v>11661.2300832</v>
      </c>
      <c r="M45" s="38">
        <f>M43*M16</f>
        <v>11894.398136112</v>
      </c>
      <c r="N45" s="38">
        <f>N43*N16</f>
        <v>12251.53008019536</v>
      </c>
      <c r="O45" s="4"/>
      <c r="P45" s="4"/>
      <c r="Q45" s="4"/>
      <c r="R45" s="4"/>
      <c r="S45" s="4"/>
      <c r="T45" s="4"/>
      <c r="U45" s="4"/>
    </row>
    <row r="46" spans="2:21" ht="16" thickBot="1" x14ac:dyDescent="0.4">
      <c r="B46" s="39" t="s">
        <v>39</v>
      </c>
      <c r="C46" s="39"/>
      <c r="D46" s="40"/>
      <c r="E46" s="41">
        <f>E43-E45</f>
        <v>2284.1</v>
      </c>
      <c r="F46" s="41">
        <f t="shared" ref="F46:N46" si="13">F43-F45</f>
        <v>15499.400000000001</v>
      </c>
      <c r="G46" s="41">
        <f t="shared" si="13"/>
        <v>19595.099999999999</v>
      </c>
      <c r="H46" s="41">
        <f t="shared" si="13"/>
        <v>21420</v>
      </c>
      <c r="I46" s="41">
        <f t="shared" si="13"/>
        <v>22779.4</v>
      </c>
      <c r="J46" s="41">
        <f t="shared" si="13"/>
        <v>24885.056000000011</v>
      </c>
      <c r="K46" s="41">
        <f t="shared" si="13"/>
        <v>25868.208520000007</v>
      </c>
      <c r="L46" s="41">
        <f t="shared" si="13"/>
        <v>27209.536860800003</v>
      </c>
      <c r="M46" s="41">
        <f t="shared" si="13"/>
        <v>27753.595650928</v>
      </c>
      <c r="N46" s="41">
        <f t="shared" si="13"/>
        <v>28586.903520455842</v>
      </c>
      <c r="O46" s="4"/>
      <c r="P46" s="4"/>
      <c r="Q46" s="4"/>
      <c r="R46" s="4"/>
      <c r="S46" s="4"/>
      <c r="T46" s="4"/>
      <c r="U46" s="4"/>
    </row>
    <row r="47" spans="2:21" ht="16" collapsed="1" thickTop="1" x14ac:dyDescent="0.35">
      <c r="E47" s="33"/>
      <c r="F47" s="33"/>
      <c r="G47" s="33"/>
      <c r="H47" s="33"/>
      <c r="I47" s="33"/>
      <c r="O47" s="4"/>
      <c r="P47" s="4"/>
      <c r="Q47" s="4"/>
      <c r="R47" s="4"/>
      <c r="S47" s="4"/>
      <c r="T47" s="4"/>
      <c r="U47" s="4"/>
    </row>
    <row r="48" spans="2:21" ht="18.5" x14ac:dyDescent="0.35">
      <c r="B48" s="69" t="s">
        <v>3</v>
      </c>
      <c r="C48" s="69"/>
      <c r="D48" s="69"/>
      <c r="E48" s="69"/>
      <c r="F48" s="69"/>
      <c r="G48" s="69"/>
      <c r="H48" s="69"/>
      <c r="I48" s="69"/>
      <c r="J48" s="69"/>
      <c r="K48" s="69"/>
      <c r="L48" s="69"/>
      <c r="M48" s="69"/>
      <c r="N48" s="69"/>
      <c r="O48" s="4"/>
      <c r="P48" s="4"/>
      <c r="Q48" s="4"/>
      <c r="R48" s="4"/>
      <c r="S48" s="4"/>
      <c r="T48" s="4"/>
      <c r="U48" s="4"/>
    </row>
    <row r="49" spans="2:21" x14ac:dyDescent="0.35">
      <c r="B49" s="6" t="s">
        <v>4</v>
      </c>
      <c r="E49" s="33"/>
      <c r="F49" s="33"/>
      <c r="G49" s="33"/>
      <c r="H49" s="33"/>
      <c r="I49" s="33"/>
      <c r="O49" s="4"/>
      <c r="P49" s="4"/>
      <c r="Q49" s="4"/>
      <c r="R49" s="4"/>
      <c r="S49" s="4"/>
      <c r="T49" s="4"/>
      <c r="U49" s="4"/>
    </row>
    <row r="50" spans="2:21" x14ac:dyDescent="0.35">
      <c r="B50" s="1" t="s">
        <v>5</v>
      </c>
      <c r="D50" s="4"/>
      <c r="E50" s="54">
        <f t="shared" ref="E50:N50" si="14">E91</f>
        <v>3647.1000000000058</v>
      </c>
      <c r="F50" s="54">
        <f t="shared" si="14"/>
        <v>9135.5000000000073</v>
      </c>
      <c r="G50" s="54">
        <f t="shared" si="14"/>
        <v>11917.600000000006</v>
      </c>
      <c r="H50" s="54">
        <f t="shared" si="14"/>
        <v>29107.600000000006</v>
      </c>
      <c r="I50" s="54">
        <f t="shared" si="14"/>
        <v>38967.000000000007</v>
      </c>
      <c r="J50" s="1">
        <f t="shared" si="14"/>
        <v>48368.684712328781</v>
      </c>
      <c r="K50" s="1">
        <f t="shared" si="14"/>
        <v>49833.349860000017</v>
      </c>
      <c r="L50" s="1">
        <f t="shared" si="14"/>
        <v>63679.239597139749</v>
      </c>
      <c r="M50" s="1">
        <f t="shared" si="14"/>
        <v>69518.355072010861</v>
      </c>
      <c r="N50" s="1">
        <f t="shared" si="14"/>
        <v>87505.367419334158</v>
      </c>
      <c r="O50" s="4"/>
      <c r="P50" s="4"/>
      <c r="Q50" s="4"/>
      <c r="R50" s="4"/>
      <c r="S50" s="4"/>
      <c r="T50" s="4"/>
      <c r="U50" s="4"/>
    </row>
    <row r="51" spans="2:21" x14ac:dyDescent="0.35">
      <c r="B51" s="1" t="s">
        <v>6</v>
      </c>
      <c r="D51" s="4"/>
      <c r="E51" s="54">
        <f t="shared" ref="E51:N52" si="15">E97</f>
        <v>7207</v>
      </c>
      <c r="F51" s="54">
        <f t="shared" si="15"/>
        <v>9627</v>
      </c>
      <c r="G51" s="54">
        <f t="shared" si="15"/>
        <v>10799</v>
      </c>
      <c r="H51" s="54">
        <f t="shared" si="15"/>
        <v>11419</v>
      </c>
      <c r="I51" s="54">
        <f t="shared" si="15"/>
        <v>11919</v>
      </c>
      <c r="J51" s="42">
        <f t="shared" si="15"/>
        <v>12342.476712328769</v>
      </c>
      <c r="K51" s="42">
        <f t="shared" si="15"/>
        <v>12897.888164383563</v>
      </c>
      <c r="L51" s="42">
        <f t="shared" si="15"/>
        <v>13413.803690958905</v>
      </c>
      <c r="M51" s="42">
        <f t="shared" si="15"/>
        <v>13883.286820142466</v>
      </c>
      <c r="N51" s="42">
        <f t="shared" si="15"/>
        <v>14299.78542474674</v>
      </c>
      <c r="O51" s="4"/>
      <c r="P51" s="4"/>
      <c r="Q51" s="4"/>
      <c r="R51" s="4"/>
      <c r="S51" s="4"/>
      <c r="T51" s="4"/>
      <c r="U51" s="4"/>
    </row>
    <row r="52" spans="2:21" x14ac:dyDescent="0.35">
      <c r="B52" s="1" t="s">
        <v>44</v>
      </c>
      <c r="D52" s="4"/>
      <c r="E52" s="54">
        <f t="shared" si="15"/>
        <v>7705</v>
      </c>
      <c r="F52" s="54">
        <f t="shared" si="15"/>
        <v>9411</v>
      </c>
      <c r="G52" s="54">
        <f t="shared" si="15"/>
        <v>10098</v>
      </c>
      <c r="H52" s="54">
        <f t="shared" si="15"/>
        <v>10499</v>
      </c>
      <c r="I52" s="54">
        <f t="shared" si="15"/>
        <v>11001</v>
      </c>
      <c r="J52" s="42">
        <f t="shared" si="15"/>
        <v>11519.644931506851</v>
      </c>
      <c r="K52" s="42">
        <f t="shared" si="15"/>
        <v>12038.028953424659</v>
      </c>
      <c r="L52" s="42">
        <f t="shared" si="15"/>
        <v>12519.550111561646</v>
      </c>
      <c r="M52" s="42">
        <f t="shared" si="15"/>
        <v>12957.734365466304</v>
      </c>
      <c r="N52" s="42">
        <f t="shared" si="15"/>
        <v>13346.466396430291</v>
      </c>
      <c r="O52" s="4"/>
      <c r="P52" s="4"/>
      <c r="Q52" s="4"/>
      <c r="R52" s="4"/>
      <c r="S52" s="4"/>
      <c r="T52" s="4"/>
      <c r="U52" s="4"/>
    </row>
    <row r="53" spans="2:21" x14ac:dyDescent="0.35">
      <c r="B53" s="1" t="s">
        <v>43</v>
      </c>
      <c r="E53" s="54">
        <f t="shared" ref="E53:N53" si="16">E116</f>
        <v>58500</v>
      </c>
      <c r="F53" s="54">
        <f t="shared" si="16"/>
        <v>65500</v>
      </c>
      <c r="G53" s="54">
        <f t="shared" si="16"/>
        <v>71000</v>
      </c>
      <c r="H53" s="54">
        <f t="shared" si="16"/>
        <v>75000</v>
      </c>
      <c r="I53" s="54">
        <f t="shared" si="16"/>
        <v>77500</v>
      </c>
      <c r="J53" s="54">
        <f t="shared" si="16"/>
        <v>79850</v>
      </c>
      <c r="K53" s="54">
        <f t="shared" si="16"/>
        <v>80550</v>
      </c>
      <c r="L53" s="54">
        <f t="shared" si="16"/>
        <v>79600</v>
      </c>
      <c r="M53" s="54">
        <f t="shared" si="16"/>
        <v>77000</v>
      </c>
      <c r="N53" s="54">
        <f t="shared" si="16"/>
        <v>72750</v>
      </c>
      <c r="O53" s="4"/>
      <c r="P53" s="4"/>
      <c r="Q53" s="4"/>
      <c r="R53" s="4"/>
      <c r="S53" s="4"/>
      <c r="T53" s="4"/>
      <c r="U53" s="4"/>
    </row>
    <row r="54" spans="2:21" ht="16" thickBot="1" x14ac:dyDescent="0.4">
      <c r="B54" s="39" t="s">
        <v>7</v>
      </c>
      <c r="C54" s="39"/>
      <c r="D54" s="40"/>
      <c r="E54" s="41">
        <f>SUM(E50:E53)</f>
        <v>77059.100000000006</v>
      </c>
      <c r="F54" s="41">
        <f t="shared" ref="F54:N54" si="17">SUM(F50:F53)</f>
        <v>93673.5</v>
      </c>
      <c r="G54" s="41">
        <f t="shared" si="17"/>
        <v>103814.6</v>
      </c>
      <c r="H54" s="41">
        <f t="shared" si="17"/>
        <v>126025.60000000001</v>
      </c>
      <c r="I54" s="41">
        <f t="shared" si="17"/>
        <v>139387</v>
      </c>
      <c r="J54" s="41">
        <f t="shared" si="17"/>
        <v>152080.80635616439</v>
      </c>
      <c r="K54" s="41">
        <f t="shared" si="17"/>
        <v>155319.26697780823</v>
      </c>
      <c r="L54" s="41">
        <f t="shared" si="17"/>
        <v>169212.59339966031</v>
      </c>
      <c r="M54" s="41">
        <f t="shared" si="17"/>
        <v>173359.37625761965</v>
      </c>
      <c r="N54" s="41">
        <f t="shared" si="17"/>
        <v>187901.61924051121</v>
      </c>
      <c r="O54" s="4"/>
      <c r="P54" s="4"/>
      <c r="Q54" s="4"/>
      <c r="R54" s="4"/>
      <c r="S54" s="4"/>
      <c r="T54" s="4"/>
      <c r="U54" s="4"/>
    </row>
    <row r="55" spans="2:21" ht="16" thickTop="1" x14ac:dyDescent="0.35">
      <c r="B55" s="29"/>
      <c r="C55" s="29"/>
      <c r="D55" s="30"/>
      <c r="E55" s="31"/>
      <c r="F55" s="31"/>
      <c r="G55" s="31"/>
      <c r="H55" s="31"/>
      <c r="I55" s="31"/>
      <c r="J55" s="29"/>
      <c r="K55" s="29"/>
      <c r="L55" s="29"/>
      <c r="M55" s="29"/>
      <c r="N55" s="29"/>
      <c r="O55" s="4"/>
      <c r="P55" s="4"/>
      <c r="Q55" s="4"/>
      <c r="R55" s="4"/>
      <c r="S55" s="4"/>
      <c r="T55" s="4"/>
      <c r="U55" s="4"/>
    </row>
    <row r="56" spans="2:21" x14ac:dyDescent="0.35">
      <c r="B56" s="6" t="s">
        <v>8</v>
      </c>
      <c r="D56" s="4"/>
      <c r="E56" s="33"/>
      <c r="F56" s="33"/>
      <c r="G56" s="33"/>
      <c r="H56" s="33"/>
      <c r="I56" s="33"/>
      <c r="O56" s="4"/>
      <c r="P56" s="4"/>
      <c r="Q56" s="4"/>
      <c r="R56" s="4"/>
      <c r="S56" s="4"/>
      <c r="T56" s="4"/>
      <c r="U56" s="4"/>
    </row>
    <row r="57" spans="2:21" x14ac:dyDescent="0.35">
      <c r="B57" s="1" t="s">
        <v>9</v>
      </c>
      <c r="D57" s="4"/>
      <c r="E57" s="54">
        <f t="shared" ref="E57:N57" si="18">E99</f>
        <v>4775</v>
      </c>
      <c r="F57" s="54">
        <f t="shared" si="18"/>
        <v>5890</v>
      </c>
      <c r="G57" s="54">
        <f t="shared" si="18"/>
        <v>6436</v>
      </c>
      <c r="H57" s="54">
        <f t="shared" si="18"/>
        <v>7227</v>
      </c>
      <c r="I57" s="54">
        <f t="shared" si="18"/>
        <v>7809</v>
      </c>
      <c r="J57" s="1">
        <f t="shared" si="18"/>
        <v>8060.2783561643846</v>
      </c>
      <c r="K57" s="1">
        <f t="shared" si="18"/>
        <v>8364.6347178082196</v>
      </c>
      <c r="L57" s="1">
        <f t="shared" si="18"/>
        <v>8653.1927092602746</v>
      </c>
      <c r="M57" s="1">
        <f t="shared" si="18"/>
        <v>8923.1777417556168</v>
      </c>
      <c r="N57" s="1">
        <f t="shared" si="18"/>
        <v>9171.968964419244</v>
      </c>
      <c r="O57" s="4"/>
      <c r="P57" s="4"/>
      <c r="Q57" s="4"/>
      <c r="R57" s="4"/>
      <c r="S57" s="4"/>
      <c r="T57" s="4"/>
      <c r="U57" s="4"/>
    </row>
    <row r="58" spans="2:21" x14ac:dyDescent="0.35">
      <c r="B58" s="1" t="s">
        <v>10</v>
      </c>
      <c r="E58" s="1">
        <f t="shared" ref="E58:N58" si="19">E141</f>
        <v>50000</v>
      </c>
      <c r="F58" s="1">
        <f t="shared" si="19"/>
        <v>50000</v>
      </c>
      <c r="G58" s="1">
        <f t="shared" si="19"/>
        <v>40000</v>
      </c>
      <c r="H58" s="1">
        <f t="shared" si="19"/>
        <v>40000</v>
      </c>
      <c r="I58" s="1">
        <f t="shared" si="19"/>
        <v>30000</v>
      </c>
      <c r="J58" s="1">
        <f t="shared" si="19"/>
        <v>30000</v>
      </c>
      <c r="K58" s="1">
        <f t="shared" si="19"/>
        <v>20000</v>
      </c>
      <c r="L58" s="1">
        <f t="shared" si="19"/>
        <v>20000</v>
      </c>
      <c r="M58" s="1">
        <f t="shared" si="19"/>
        <v>10000</v>
      </c>
      <c r="N58" s="1">
        <f t="shared" si="19"/>
        <v>10000</v>
      </c>
      <c r="O58" s="4"/>
      <c r="P58" s="4"/>
      <c r="Q58" s="4"/>
      <c r="R58" s="4"/>
      <c r="S58" s="4"/>
      <c r="T58" s="4"/>
      <c r="U58" s="4"/>
    </row>
    <row r="59" spans="2:21" x14ac:dyDescent="0.35">
      <c r="B59" s="26" t="s">
        <v>12</v>
      </c>
      <c r="C59" s="26"/>
      <c r="D59" s="27"/>
      <c r="E59" s="28">
        <f>SUM(E57:E58)</f>
        <v>54775</v>
      </c>
      <c r="F59" s="28">
        <f t="shared" ref="F59:N59" si="20">SUM(F57:F58)</f>
        <v>55890</v>
      </c>
      <c r="G59" s="28">
        <f t="shared" si="20"/>
        <v>46436</v>
      </c>
      <c r="H59" s="28">
        <f t="shared" si="20"/>
        <v>47227</v>
      </c>
      <c r="I59" s="28">
        <f t="shared" si="20"/>
        <v>37809</v>
      </c>
      <c r="J59" s="28">
        <f t="shared" si="20"/>
        <v>38060.278356164388</v>
      </c>
      <c r="K59" s="28">
        <f t="shared" si="20"/>
        <v>28364.634717808221</v>
      </c>
      <c r="L59" s="28">
        <f t="shared" si="20"/>
        <v>28653.192709260275</v>
      </c>
      <c r="M59" s="28">
        <f t="shared" si="20"/>
        <v>18923.177741755615</v>
      </c>
      <c r="N59" s="28">
        <f t="shared" si="20"/>
        <v>19171.968964419244</v>
      </c>
      <c r="O59" s="4"/>
      <c r="P59" s="4"/>
      <c r="Q59" s="4"/>
      <c r="R59" s="4"/>
      <c r="S59" s="4"/>
      <c r="T59" s="4"/>
      <c r="U59" s="4"/>
    </row>
    <row r="60" spans="2:21" x14ac:dyDescent="0.35">
      <c r="B60" s="29"/>
      <c r="C60" s="29"/>
      <c r="D60" s="30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4"/>
      <c r="P60" s="4"/>
      <c r="Q60" s="4"/>
      <c r="R60" s="4"/>
      <c r="S60" s="4"/>
      <c r="T60" s="4"/>
      <c r="U60" s="4"/>
    </row>
    <row r="61" spans="2:21" x14ac:dyDescent="0.35">
      <c r="B61" s="6" t="s">
        <v>42</v>
      </c>
      <c r="E61" s="33"/>
      <c r="F61" s="33"/>
      <c r="G61" s="33"/>
      <c r="H61" s="33"/>
      <c r="I61" s="33"/>
      <c r="O61" s="4"/>
      <c r="P61" s="4"/>
      <c r="Q61" s="4"/>
      <c r="R61" s="4"/>
      <c r="S61" s="4"/>
      <c r="T61" s="4"/>
      <c r="U61" s="4"/>
    </row>
    <row r="62" spans="2:21" x14ac:dyDescent="0.35">
      <c r="B62" s="1" t="s">
        <v>40</v>
      </c>
      <c r="E62" s="54">
        <f>E21</f>
        <v>20000</v>
      </c>
      <c r="F62" s="1">
        <f t="shared" ref="F62:N62" si="21">E62+F21+F22</f>
        <v>20000</v>
      </c>
      <c r="G62" s="1">
        <f t="shared" si="21"/>
        <v>20000</v>
      </c>
      <c r="H62" s="1">
        <f t="shared" si="21"/>
        <v>20000</v>
      </c>
      <c r="I62" s="1">
        <f t="shared" si="21"/>
        <v>20000</v>
      </c>
      <c r="J62" s="1">
        <f t="shared" si="21"/>
        <v>20000</v>
      </c>
      <c r="K62" s="1">
        <f t="shared" si="21"/>
        <v>20000</v>
      </c>
      <c r="L62" s="1">
        <f t="shared" si="21"/>
        <v>20000</v>
      </c>
      <c r="M62" s="1">
        <f t="shared" si="21"/>
        <v>20000</v>
      </c>
      <c r="N62" s="1">
        <f t="shared" si="21"/>
        <v>20000</v>
      </c>
      <c r="O62" s="4"/>
      <c r="P62" s="4"/>
      <c r="Q62" s="4"/>
      <c r="R62" s="4"/>
      <c r="S62" s="4"/>
      <c r="T62" s="4"/>
      <c r="U62" s="4"/>
    </row>
    <row r="63" spans="2:21" x14ac:dyDescent="0.35">
      <c r="B63" s="1" t="s">
        <v>13</v>
      </c>
      <c r="E63" s="54">
        <f>E46</f>
        <v>2284.1</v>
      </c>
      <c r="F63" s="54">
        <f>E63+F46</f>
        <v>17783.5</v>
      </c>
      <c r="G63" s="54">
        <f>F63+G46</f>
        <v>37378.6</v>
      </c>
      <c r="H63" s="54">
        <f>G63+H46</f>
        <v>58798.6</v>
      </c>
      <c r="I63" s="54">
        <f>H63+I46</f>
        <v>81578</v>
      </c>
      <c r="J63" s="1">
        <f>I63+J46+J23</f>
        <v>94020.528000000006</v>
      </c>
      <c r="K63" s="1">
        <f>J63+K46+K23</f>
        <v>106954.63226</v>
      </c>
      <c r="L63" s="1">
        <f>K63+L46+L23</f>
        <v>120559.40069040001</v>
      </c>
      <c r="M63" s="1">
        <f>L63+M46+M23</f>
        <v>134436.19851586403</v>
      </c>
      <c r="N63" s="1">
        <f>M63+N46+N23</f>
        <v>148729.65027609197</v>
      </c>
      <c r="O63" s="4"/>
      <c r="P63" s="4"/>
      <c r="Q63" s="4"/>
      <c r="R63" s="4"/>
      <c r="S63" s="4"/>
      <c r="T63" s="4"/>
      <c r="U63" s="4"/>
    </row>
    <row r="64" spans="2:21" x14ac:dyDescent="0.35">
      <c r="B64" s="43" t="s">
        <v>73</v>
      </c>
      <c r="C64" s="43"/>
      <c r="D64" s="44"/>
      <c r="E64" s="45">
        <f>SUM(E62:E63)</f>
        <v>22284.1</v>
      </c>
      <c r="F64" s="45">
        <f t="shared" ref="F64:N64" si="22">SUM(F62:F63)</f>
        <v>37783.5</v>
      </c>
      <c r="G64" s="45">
        <f t="shared" si="22"/>
        <v>57378.6</v>
      </c>
      <c r="H64" s="45">
        <f t="shared" si="22"/>
        <v>78798.600000000006</v>
      </c>
      <c r="I64" s="45">
        <f t="shared" si="22"/>
        <v>101578</v>
      </c>
      <c r="J64" s="45">
        <f t="shared" si="22"/>
        <v>114020.52800000001</v>
      </c>
      <c r="K64" s="45">
        <f t="shared" si="22"/>
        <v>126954.63226</v>
      </c>
      <c r="L64" s="45">
        <f t="shared" si="22"/>
        <v>140559.40069040001</v>
      </c>
      <c r="M64" s="45">
        <f t="shared" si="22"/>
        <v>154436.19851586403</v>
      </c>
      <c r="N64" s="45">
        <f t="shared" si="22"/>
        <v>168729.65027609197</v>
      </c>
      <c r="O64" s="4"/>
      <c r="P64" s="4"/>
      <c r="Q64" s="4"/>
      <c r="R64" s="4"/>
      <c r="S64" s="4"/>
      <c r="T64" s="4"/>
      <c r="U64" s="4"/>
    </row>
    <row r="65" spans="2:21" ht="16" thickBot="1" x14ac:dyDescent="0.4">
      <c r="B65" s="39" t="s">
        <v>41</v>
      </c>
      <c r="C65" s="39"/>
      <c r="D65" s="40"/>
      <c r="E65" s="41">
        <f>E59+E64</f>
        <v>77059.100000000006</v>
      </c>
      <c r="F65" s="41">
        <f t="shared" ref="F65:N65" si="23">F59+F64</f>
        <v>93673.5</v>
      </c>
      <c r="G65" s="41">
        <f t="shared" si="23"/>
        <v>103814.6</v>
      </c>
      <c r="H65" s="41">
        <f t="shared" si="23"/>
        <v>126025.60000000001</v>
      </c>
      <c r="I65" s="41">
        <f t="shared" si="23"/>
        <v>139387</v>
      </c>
      <c r="J65" s="41">
        <f t="shared" si="23"/>
        <v>152080.80635616439</v>
      </c>
      <c r="K65" s="41">
        <f t="shared" si="23"/>
        <v>155319.26697780821</v>
      </c>
      <c r="L65" s="41">
        <f t="shared" si="23"/>
        <v>169212.59339966028</v>
      </c>
      <c r="M65" s="41">
        <f t="shared" si="23"/>
        <v>173359.37625761965</v>
      </c>
      <c r="N65" s="41">
        <f t="shared" si="23"/>
        <v>187901.61924051121</v>
      </c>
      <c r="O65" s="4"/>
      <c r="P65" s="4"/>
      <c r="Q65" s="4"/>
      <c r="R65" s="4"/>
      <c r="S65" s="4"/>
      <c r="T65" s="4"/>
      <c r="U65" s="4"/>
    </row>
    <row r="66" spans="2:21" ht="16" thickTop="1" x14ac:dyDescent="0.35"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4"/>
      <c r="P66" s="4"/>
      <c r="Q66" s="4"/>
      <c r="R66" s="4"/>
      <c r="S66" s="4"/>
      <c r="T66" s="4"/>
      <c r="U66" s="4"/>
    </row>
    <row r="67" spans="2:21" x14ac:dyDescent="0.35">
      <c r="B67" s="46" t="s">
        <v>57</v>
      </c>
      <c r="C67" s="47"/>
      <c r="D67" s="48"/>
      <c r="E67" s="49">
        <f>E65-E54</f>
        <v>0</v>
      </c>
      <c r="F67" s="49">
        <f>F65-F54</f>
        <v>0</v>
      </c>
      <c r="G67" s="49">
        <f t="shared" ref="G67:N67" si="24">G65-G54</f>
        <v>0</v>
      </c>
      <c r="H67" s="49">
        <f t="shared" si="24"/>
        <v>0</v>
      </c>
      <c r="I67" s="49">
        <f t="shared" si="24"/>
        <v>0</v>
      </c>
      <c r="J67" s="49">
        <f t="shared" si="24"/>
        <v>0</v>
      </c>
      <c r="K67" s="49">
        <f t="shared" si="24"/>
        <v>0</v>
      </c>
      <c r="L67" s="49">
        <f t="shared" si="24"/>
        <v>0</v>
      </c>
      <c r="M67" s="49">
        <f t="shared" si="24"/>
        <v>0</v>
      </c>
      <c r="N67" s="49">
        <f t="shared" si="24"/>
        <v>0</v>
      </c>
      <c r="O67" s="4"/>
      <c r="P67" s="4"/>
      <c r="Q67" s="4"/>
      <c r="R67" s="4"/>
      <c r="S67" s="4"/>
      <c r="T67" s="4"/>
      <c r="U67" s="4"/>
    </row>
    <row r="68" spans="2:21" x14ac:dyDescent="0.35">
      <c r="B68" s="47"/>
      <c r="C68" s="47"/>
      <c r="D68" s="48"/>
      <c r="E68" s="47"/>
      <c r="F68" s="47"/>
      <c r="G68" s="47"/>
      <c r="H68" s="47"/>
      <c r="I68" s="47"/>
      <c r="J68" s="47"/>
      <c r="K68" s="47"/>
      <c r="L68" s="47"/>
      <c r="M68" s="47"/>
      <c r="N68" s="47"/>
      <c r="O68" s="4"/>
      <c r="P68" s="4"/>
      <c r="Q68" s="4"/>
      <c r="R68" s="4"/>
      <c r="S68" s="4"/>
      <c r="T68" s="4"/>
      <c r="U68" s="4"/>
    </row>
    <row r="69" spans="2:21" ht="18.5" x14ac:dyDescent="0.35">
      <c r="B69" s="69" t="s">
        <v>24</v>
      </c>
      <c r="C69" s="69"/>
      <c r="D69" s="69"/>
      <c r="E69" s="69"/>
      <c r="F69" s="69"/>
      <c r="G69" s="69"/>
      <c r="H69" s="69"/>
      <c r="I69" s="69"/>
      <c r="J69" s="69"/>
      <c r="K69" s="69"/>
      <c r="L69" s="69"/>
      <c r="M69" s="69"/>
      <c r="N69" s="69"/>
      <c r="O69" s="4"/>
      <c r="P69" s="4"/>
      <c r="Q69" s="4"/>
      <c r="R69" s="4"/>
      <c r="S69" s="4"/>
      <c r="T69" s="4"/>
      <c r="U69" s="4"/>
    </row>
    <row r="70" spans="2:21" x14ac:dyDescent="0.35">
      <c r="B70" s="6" t="s">
        <v>14</v>
      </c>
      <c r="E70" s="33"/>
      <c r="F70" s="33"/>
      <c r="G70" s="33"/>
      <c r="H70" s="33"/>
      <c r="I70" s="33"/>
    </row>
    <row r="71" spans="2:21" x14ac:dyDescent="0.35">
      <c r="B71" s="1" t="s">
        <v>39</v>
      </c>
      <c r="E71" s="1">
        <f t="shared" ref="E71:N71" si="25">E46</f>
        <v>2284.1</v>
      </c>
      <c r="F71" s="1">
        <f t="shared" si="25"/>
        <v>15499.400000000001</v>
      </c>
      <c r="G71" s="1">
        <f t="shared" si="25"/>
        <v>19595.099999999999</v>
      </c>
      <c r="H71" s="1">
        <f t="shared" si="25"/>
        <v>21420</v>
      </c>
      <c r="I71" s="1">
        <f t="shared" si="25"/>
        <v>22779.4</v>
      </c>
      <c r="J71" s="1">
        <f t="shared" si="25"/>
        <v>24885.056000000011</v>
      </c>
      <c r="K71" s="1">
        <f t="shared" si="25"/>
        <v>25868.208520000007</v>
      </c>
      <c r="L71" s="1">
        <f t="shared" si="25"/>
        <v>27209.536860800003</v>
      </c>
      <c r="M71" s="1">
        <f t="shared" si="25"/>
        <v>27753.595650928</v>
      </c>
      <c r="N71" s="1">
        <f t="shared" si="25"/>
        <v>28586.903520455842</v>
      </c>
    </row>
    <row r="72" spans="2:21" x14ac:dyDescent="0.35">
      <c r="B72" s="1" t="s">
        <v>15</v>
      </c>
      <c r="E72" s="1">
        <f t="shared" ref="E72:N72" si="26">+E38</f>
        <v>6500</v>
      </c>
      <c r="F72" s="1">
        <f t="shared" si="26"/>
        <v>8000</v>
      </c>
      <c r="G72" s="1">
        <f t="shared" si="26"/>
        <v>9500</v>
      </c>
      <c r="H72" s="1">
        <f t="shared" si="26"/>
        <v>11000</v>
      </c>
      <c r="I72" s="1">
        <f t="shared" si="26"/>
        <v>12500</v>
      </c>
      <c r="J72" s="1">
        <f t="shared" si="26"/>
        <v>14150</v>
      </c>
      <c r="K72" s="1">
        <f t="shared" si="26"/>
        <v>15800</v>
      </c>
      <c r="L72" s="1">
        <f t="shared" si="26"/>
        <v>17450</v>
      </c>
      <c r="M72" s="1">
        <f t="shared" si="26"/>
        <v>19100</v>
      </c>
      <c r="N72" s="1">
        <f t="shared" si="26"/>
        <v>20750</v>
      </c>
    </row>
    <row r="73" spans="2:21" x14ac:dyDescent="0.35">
      <c r="B73" s="1" t="s">
        <v>19</v>
      </c>
      <c r="E73" s="1">
        <f t="shared" ref="E73:N73" si="27">E101</f>
        <v>10137</v>
      </c>
      <c r="F73" s="1">
        <f t="shared" si="27"/>
        <v>3011</v>
      </c>
      <c r="G73" s="1">
        <f t="shared" si="27"/>
        <v>1313</v>
      </c>
      <c r="H73" s="1">
        <f t="shared" si="27"/>
        <v>230</v>
      </c>
      <c r="I73" s="1">
        <f t="shared" si="27"/>
        <v>420</v>
      </c>
      <c r="J73" s="1">
        <f t="shared" si="27"/>
        <v>690.84328767123588</v>
      </c>
      <c r="K73" s="1">
        <f t="shared" si="27"/>
        <v>769.43911232876781</v>
      </c>
      <c r="L73" s="1">
        <f t="shared" si="27"/>
        <v>708.87869326027067</v>
      </c>
      <c r="M73" s="1">
        <f t="shared" si="27"/>
        <v>637.68235059288054</v>
      </c>
      <c r="N73" s="1">
        <f t="shared" si="27"/>
        <v>556.43941290463044</v>
      </c>
    </row>
    <row r="74" spans="2:21" x14ac:dyDescent="0.35">
      <c r="B74" s="26" t="s">
        <v>16</v>
      </c>
      <c r="C74" s="50"/>
      <c r="D74" s="51"/>
      <c r="E74" s="28">
        <f>E71+E72-E73</f>
        <v>-1352.8999999999996</v>
      </c>
      <c r="F74" s="28">
        <f t="shared" ref="F74:N74" si="28">F71+F72-F73</f>
        <v>20488.400000000001</v>
      </c>
      <c r="G74" s="28">
        <f t="shared" si="28"/>
        <v>27782.1</v>
      </c>
      <c r="H74" s="28">
        <f t="shared" si="28"/>
        <v>32190</v>
      </c>
      <c r="I74" s="28">
        <f t="shared" si="28"/>
        <v>34859.4</v>
      </c>
      <c r="J74" s="28">
        <f t="shared" si="28"/>
        <v>38344.212712328779</v>
      </c>
      <c r="K74" s="28">
        <f t="shared" si="28"/>
        <v>40898.769407671236</v>
      </c>
      <c r="L74" s="28">
        <f t="shared" si="28"/>
        <v>43950.658167539732</v>
      </c>
      <c r="M74" s="28">
        <f t="shared" si="28"/>
        <v>46215.913300335116</v>
      </c>
      <c r="N74" s="28">
        <f t="shared" si="28"/>
        <v>48780.464107551219</v>
      </c>
    </row>
    <row r="75" spans="2:21" x14ac:dyDescent="0.35">
      <c r="B75" s="29"/>
      <c r="C75" s="12"/>
      <c r="D75" s="13"/>
      <c r="E75" s="31"/>
      <c r="F75" s="31"/>
      <c r="G75" s="31"/>
      <c r="H75" s="31"/>
      <c r="I75" s="31"/>
      <c r="J75" s="29"/>
      <c r="K75" s="29"/>
      <c r="L75" s="29"/>
      <c r="M75" s="29"/>
      <c r="N75" s="29"/>
    </row>
    <row r="76" spans="2:21" x14ac:dyDescent="0.35">
      <c r="B76" s="6" t="s">
        <v>20</v>
      </c>
      <c r="E76" s="24"/>
      <c r="F76" s="24"/>
      <c r="G76" s="24"/>
      <c r="H76" s="24"/>
      <c r="I76" s="24"/>
      <c r="J76" s="12"/>
      <c r="K76" s="12"/>
      <c r="L76" s="12"/>
      <c r="M76" s="12"/>
      <c r="N76" s="12"/>
    </row>
    <row r="77" spans="2:21" x14ac:dyDescent="0.35">
      <c r="B77" s="1" t="s">
        <v>102</v>
      </c>
      <c r="E77" s="52">
        <f>E18</f>
        <v>50000</v>
      </c>
      <c r="F77" s="52">
        <v>0</v>
      </c>
      <c r="G77" s="52">
        <v>0</v>
      </c>
      <c r="H77" s="52">
        <v>0</v>
      </c>
      <c r="I77" s="52">
        <v>0</v>
      </c>
      <c r="J77" s="52">
        <v>0</v>
      </c>
      <c r="K77" s="52">
        <v>0</v>
      </c>
      <c r="L77" s="52">
        <v>0</v>
      </c>
      <c r="M77" s="52">
        <v>0</v>
      </c>
      <c r="N77" s="52">
        <v>0</v>
      </c>
    </row>
    <row r="78" spans="2:21" x14ac:dyDescent="0.35">
      <c r="B78" s="1" t="s">
        <v>52</v>
      </c>
      <c r="E78" s="12">
        <f t="shared" ref="E78:N78" si="29">E29</f>
        <v>15000</v>
      </c>
      <c r="F78" s="12">
        <f t="shared" si="29"/>
        <v>15000</v>
      </c>
      <c r="G78" s="12">
        <f t="shared" si="29"/>
        <v>15000</v>
      </c>
      <c r="H78" s="12">
        <f t="shared" si="29"/>
        <v>15000</v>
      </c>
      <c r="I78" s="12">
        <f t="shared" si="29"/>
        <v>15000</v>
      </c>
      <c r="J78" s="12">
        <f t="shared" si="29"/>
        <v>16500</v>
      </c>
      <c r="K78" s="12">
        <f t="shared" si="29"/>
        <v>16500</v>
      </c>
      <c r="L78" s="12">
        <f t="shared" si="29"/>
        <v>16500</v>
      </c>
      <c r="M78" s="12">
        <f t="shared" si="29"/>
        <v>16500</v>
      </c>
      <c r="N78" s="12">
        <f t="shared" si="29"/>
        <v>16500</v>
      </c>
    </row>
    <row r="79" spans="2:21" x14ac:dyDescent="0.35">
      <c r="B79" s="26" t="s">
        <v>21</v>
      </c>
      <c r="C79" s="50"/>
      <c r="D79" s="51"/>
      <c r="E79" s="28">
        <f t="shared" ref="E79:N79" si="30">SUM(E77:E78)</f>
        <v>65000</v>
      </c>
      <c r="F79" s="28">
        <f t="shared" si="30"/>
        <v>15000</v>
      </c>
      <c r="G79" s="28">
        <f t="shared" si="30"/>
        <v>15000</v>
      </c>
      <c r="H79" s="28">
        <f t="shared" si="30"/>
        <v>15000</v>
      </c>
      <c r="I79" s="28">
        <f t="shared" si="30"/>
        <v>15000</v>
      </c>
      <c r="J79" s="28">
        <f t="shared" si="30"/>
        <v>16500</v>
      </c>
      <c r="K79" s="28">
        <f t="shared" si="30"/>
        <v>16500</v>
      </c>
      <c r="L79" s="28">
        <f t="shared" si="30"/>
        <v>16500</v>
      </c>
      <c r="M79" s="28">
        <f t="shared" si="30"/>
        <v>16500</v>
      </c>
      <c r="N79" s="28">
        <f t="shared" si="30"/>
        <v>16500</v>
      </c>
    </row>
    <row r="80" spans="2:21" x14ac:dyDescent="0.35">
      <c r="B80" s="29"/>
      <c r="C80" s="12"/>
      <c r="D80" s="13"/>
      <c r="E80" s="31"/>
      <c r="F80" s="31"/>
      <c r="G80" s="31"/>
      <c r="H80" s="31"/>
      <c r="I80" s="31"/>
      <c r="J80" s="29"/>
      <c r="K80" s="29"/>
      <c r="L80" s="29"/>
      <c r="M80" s="29"/>
      <c r="N80" s="29"/>
    </row>
    <row r="81" spans="2:14" x14ac:dyDescent="0.35">
      <c r="B81" s="6" t="s">
        <v>22</v>
      </c>
      <c r="E81" s="24"/>
      <c r="F81" s="24"/>
      <c r="G81" s="24"/>
      <c r="H81" s="24"/>
      <c r="I81" s="24"/>
      <c r="J81" s="12"/>
      <c r="K81" s="12"/>
      <c r="L81" s="12"/>
      <c r="M81" s="12"/>
      <c r="N81" s="12"/>
    </row>
    <row r="82" spans="2:14" x14ac:dyDescent="0.35">
      <c r="B82" s="1" t="s">
        <v>67</v>
      </c>
      <c r="E82" s="52">
        <f t="shared" ref="E82:N83" si="31">E139</f>
        <v>50000</v>
      </c>
      <c r="F82" s="52">
        <f t="shared" si="31"/>
        <v>0</v>
      </c>
      <c r="G82" s="52">
        <f t="shared" si="31"/>
        <v>0</v>
      </c>
      <c r="H82" s="52">
        <f t="shared" si="31"/>
        <v>0</v>
      </c>
      <c r="I82" s="52">
        <f t="shared" si="31"/>
        <v>0</v>
      </c>
      <c r="J82" s="52">
        <f t="shared" si="31"/>
        <v>0</v>
      </c>
      <c r="K82" s="52">
        <f t="shared" si="31"/>
        <v>0</v>
      </c>
      <c r="L82" s="52">
        <f t="shared" si="31"/>
        <v>0</v>
      </c>
      <c r="M82" s="52">
        <f t="shared" si="31"/>
        <v>0</v>
      </c>
      <c r="N82" s="52">
        <f t="shared" si="31"/>
        <v>0</v>
      </c>
    </row>
    <row r="83" spans="2:14" x14ac:dyDescent="0.35">
      <c r="B83" s="1" t="s">
        <v>68</v>
      </c>
      <c r="E83" s="52">
        <f t="shared" si="31"/>
        <v>0</v>
      </c>
      <c r="F83" s="52">
        <f t="shared" si="31"/>
        <v>0</v>
      </c>
      <c r="G83" s="52">
        <f t="shared" si="31"/>
        <v>-10000</v>
      </c>
      <c r="H83" s="52">
        <f t="shared" si="31"/>
        <v>0</v>
      </c>
      <c r="I83" s="52">
        <f t="shared" si="31"/>
        <v>-10000</v>
      </c>
      <c r="J83" s="52">
        <f t="shared" si="31"/>
        <v>0</v>
      </c>
      <c r="K83" s="52">
        <f t="shared" si="31"/>
        <v>-10000</v>
      </c>
      <c r="L83" s="52">
        <f t="shared" si="31"/>
        <v>0</v>
      </c>
      <c r="M83" s="52">
        <f t="shared" si="31"/>
        <v>-10000</v>
      </c>
      <c r="N83" s="52">
        <f t="shared" si="31"/>
        <v>0</v>
      </c>
    </row>
    <row r="84" spans="2:14" x14ac:dyDescent="0.35">
      <c r="B84" s="1" t="s">
        <v>69</v>
      </c>
      <c r="E84" s="52">
        <f>E21</f>
        <v>20000</v>
      </c>
      <c r="F84" s="52">
        <v>0</v>
      </c>
      <c r="G84" s="52">
        <v>0</v>
      </c>
      <c r="H84" s="52">
        <v>0</v>
      </c>
      <c r="I84" s="52">
        <v>0</v>
      </c>
      <c r="J84" s="12">
        <f t="shared" ref="J84:K84" si="32">J21</f>
        <v>0</v>
      </c>
      <c r="K84" s="12">
        <f t="shared" si="32"/>
        <v>0</v>
      </c>
      <c r="L84" s="12">
        <f>L21</f>
        <v>0</v>
      </c>
      <c r="M84" s="12">
        <f t="shared" ref="M84:N84" si="33">M21</f>
        <v>0</v>
      </c>
      <c r="N84" s="12">
        <f t="shared" si="33"/>
        <v>0</v>
      </c>
    </row>
    <row r="85" spans="2:14" x14ac:dyDescent="0.35">
      <c r="B85" s="1" t="s">
        <v>72</v>
      </c>
      <c r="E85" s="12">
        <f>E22</f>
        <v>0</v>
      </c>
      <c r="F85" s="12">
        <f t="shared" ref="F85:K85" si="34">F22</f>
        <v>0</v>
      </c>
      <c r="G85" s="12">
        <f t="shared" si="34"/>
        <v>0</v>
      </c>
      <c r="H85" s="12">
        <f t="shared" si="34"/>
        <v>0</v>
      </c>
      <c r="I85" s="12">
        <f t="shared" si="34"/>
        <v>0</v>
      </c>
      <c r="J85" s="12">
        <f t="shared" si="34"/>
        <v>0</v>
      </c>
      <c r="K85" s="12">
        <f t="shared" si="34"/>
        <v>0</v>
      </c>
      <c r="L85" s="12">
        <f>L22</f>
        <v>0</v>
      </c>
      <c r="M85" s="12">
        <f>M22</f>
        <v>0</v>
      </c>
      <c r="N85" s="12">
        <f>N22</f>
        <v>0</v>
      </c>
    </row>
    <row r="86" spans="2:14" x14ac:dyDescent="0.35">
      <c r="B86" s="1" t="s">
        <v>70</v>
      </c>
      <c r="E86" s="24">
        <v>0</v>
      </c>
      <c r="F86" s="24">
        <v>0</v>
      </c>
      <c r="G86" s="24">
        <v>0</v>
      </c>
      <c r="H86" s="24">
        <v>0</v>
      </c>
      <c r="I86" s="24">
        <v>0</v>
      </c>
      <c r="J86" s="12">
        <f>J23</f>
        <v>-12442.528000000006</v>
      </c>
      <c r="K86" s="12">
        <f>K23</f>
        <v>-12934.104260000004</v>
      </c>
      <c r="L86" s="12">
        <f>L23</f>
        <v>-13604.768430400001</v>
      </c>
      <c r="M86" s="12">
        <f>M23</f>
        <v>-13876.797825464</v>
      </c>
      <c r="N86" s="12">
        <f>N23</f>
        <v>-14293.451760227921</v>
      </c>
    </row>
    <row r="87" spans="2:14" x14ac:dyDescent="0.35">
      <c r="B87" s="26" t="s">
        <v>23</v>
      </c>
      <c r="C87" s="50"/>
      <c r="D87" s="51"/>
      <c r="E87" s="28">
        <f>SUM(E82:E86)</f>
        <v>70000</v>
      </c>
      <c r="F87" s="28">
        <f t="shared" ref="F87:N87" si="35">SUM(F82:F86)</f>
        <v>0</v>
      </c>
      <c r="G87" s="28">
        <f t="shared" si="35"/>
        <v>-10000</v>
      </c>
      <c r="H87" s="28">
        <f t="shared" si="35"/>
        <v>0</v>
      </c>
      <c r="I87" s="28">
        <f t="shared" si="35"/>
        <v>-10000</v>
      </c>
      <c r="J87" s="28">
        <f t="shared" si="35"/>
        <v>-12442.528000000006</v>
      </c>
      <c r="K87" s="28">
        <f t="shared" si="35"/>
        <v>-22934.104260000004</v>
      </c>
      <c r="L87" s="28">
        <f t="shared" si="35"/>
        <v>-13604.768430400001</v>
      </c>
      <c r="M87" s="28">
        <f t="shared" si="35"/>
        <v>-23876.797825464</v>
      </c>
      <c r="N87" s="28">
        <f t="shared" si="35"/>
        <v>-14293.451760227921</v>
      </c>
    </row>
    <row r="88" spans="2:14" x14ac:dyDescent="0.35">
      <c r="B88" s="29"/>
      <c r="C88" s="12"/>
      <c r="D88" s="13"/>
      <c r="E88" s="31"/>
      <c r="F88" s="31"/>
      <c r="G88" s="31"/>
      <c r="H88" s="31"/>
      <c r="I88" s="31"/>
      <c r="J88" s="29"/>
      <c r="K88" s="29"/>
      <c r="L88" s="29"/>
      <c r="M88" s="29"/>
      <c r="N88" s="29"/>
    </row>
    <row r="89" spans="2:14" x14ac:dyDescent="0.35">
      <c r="B89" s="1" t="s">
        <v>71</v>
      </c>
      <c r="E89" s="52">
        <f>E74-E79+E87</f>
        <v>3647.1000000000058</v>
      </c>
      <c r="F89" s="52">
        <f t="shared" ref="F89:N89" si="36">F74-F79+F87</f>
        <v>5488.4000000000015</v>
      </c>
      <c r="G89" s="52">
        <f t="shared" si="36"/>
        <v>2782.0999999999985</v>
      </c>
      <c r="H89" s="52">
        <f t="shared" si="36"/>
        <v>17190</v>
      </c>
      <c r="I89" s="52">
        <f t="shared" si="36"/>
        <v>9859.4000000000015</v>
      </c>
      <c r="J89" s="52">
        <f t="shared" si="36"/>
        <v>9401.6847123287735</v>
      </c>
      <c r="K89" s="52">
        <f t="shared" si="36"/>
        <v>1464.6651476712323</v>
      </c>
      <c r="L89" s="52">
        <f t="shared" si="36"/>
        <v>13845.889737139731</v>
      </c>
      <c r="M89" s="52">
        <f t="shared" si="36"/>
        <v>5839.115474871116</v>
      </c>
      <c r="N89" s="52">
        <f t="shared" si="36"/>
        <v>17987.012347323296</v>
      </c>
    </row>
    <row r="90" spans="2:14" x14ac:dyDescent="0.35">
      <c r="B90" s="1" t="s">
        <v>58</v>
      </c>
      <c r="E90" s="24">
        <v>0</v>
      </c>
      <c r="F90" s="52">
        <f>E50</f>
        <v>3647.1000000000058</v>
      </c>
      <c r="G90" s="52">
        <f>F50</f>
        <v>9135.5000000000073</v>
      </c>
      <c r="H90" s="52">
        <f>G50</f>
        <v>11917.600000000006</v>
      </c>
      <c r="I90" s="52">
        <f>H50</f>
        <v>29107.600000000006</v>
      </c>
      <c r="J90" s="12">
        <f>+I91</f>
        <v>38967.000000000007</v>
      </c>
      <c r="K90" s="12">
        <f t="shared" ref="K90:N90" si="37">+J91</f>
        <v>48368.684712328781</v>
      </c>
      <c r="L90" s="12">
        <f t="shared" si="37"/>
        <v>49833.349860000017</v>
      </c>
      <c r="M90" s="12">
        <f t="shared" si="37"/>
        <v>63679.239597139749</v>
      </c>
      <c r="N90" s="12">
        <f t="shared" si="37"/>
        <v>69518.355072010861</v>
      </c>
    </row>
    <row r="91" spans="2:14" x14ac:dyDescent="0.35">
      <c r="B91" s="26" t="s">
        <v>59</v>
      </c>
      <c r="C91" s="50"/>
      <c r="D91" s="51"/>
      <c r="E91" s="28">
        <f>SUM(E89:E90)</f>
        <v>3647.1000000000058</v>
      </c>
      <c r="F91" s="28">
        <f t="shared" ref="F91:N91" si="38">SUM(F89:F90)</f>
        <v>9135.5000000000073</v>
      </c>
      <c r="G91" s="28">
        <f t="shared" si="38"/>
        <v>11917.600000000006</v>
      </c>
      <c r="H91" s="28">
        <f t="shared" si="38"/>
        <v>29107.600000000006</v>
      </c>
      <c r="I91" s="28">
        <f t="shared" si="38"/>
        <v>38967.000000000007</v>
      </c>
      <c r="J91" s="28">
        <f t="shared" si="38"/>
        <v>48368.684712328781</v>
      </c>
      <c r="K91" s="28">
        <f t="shared" si="38"/>
        <v>49833.349860000017</v>
      </c>
      <c r="L91" s="28">
        <f t="shared" si="38"/>
        <v>63679.239597139749</v>
      </c>
      <c r="M91" s="28">
        <f t="shared" si="38"/>
        <v>69518.355072010861</v>
      </c>
      <c r="N91" s="28">
        <f t="shared" si="38"/>
        <v>87505.367419334158</v>
      </c>
    </row>
    <row r="92" spans="2:14" x14ac:dyDescent="0.35">
      <c r="B92" s="6"/>
      <c r="E92" s="31"/>
      <c r="F92" s="33"/>
      <c r="G92" s="33"/>
      <c r="H92" s="33"/>
      <c r="I92" s="33"/>
    </row>
    <row r="93" spans="2:14" x14ac:dyDescent="0.35">
      <c r="B93" s="46" t="s">
        <v>105</v>
      </c>
      <c r="C93" s="47"/>
      <c r="D93" s="48"/>
      <c r="E93" s="49">
        <f t="shared" ref="E93:N93" si="39">E91-E50</f>
        <v>0</v>
      </c>
      <c r="F93" s="49">
        <f t="shared" si="39"/>
        <v>0</v>
      </c>
      <c r="G93" s="49">
        <f t="shared" si="39"/>
        <v>0</v>
      </c>
      <c r="H93" s="49">
        <f t="shared" si="39"/>
        <v>0</v>
      </c>
      <c r="I93" s="49">
        <f t="shared" si="39"/>
        <v>0</v>
      </c>
      <c r="J93" s="49">
        <f t="shared" si="39"/>
        <v>0</v>
      </c>
      <c r="K93" s="49">
        <f t="shared" si="39"/>
        <v>0</v>
      </c>
      <c r="L93" s="49">
        <f t="shared" si="39"/>
        <v>0</v>
      </c>
      <c r="M93" s="49">
        <f t="shared" si="39"/>
        <v>0</v>
      </c>
      <c r="N93" s="49">
        <f t="shared" si="39"/>
        <v>0</v>
      </c>
    </row>
    <row r="94" spans="2:14" x14ac:dyDescent="0.35">
      <c r="B94" s="6"/>
      <c r="E94" s="31"/>
      <c r="F94" s="31"/>
      <c r="G94" s="31"/>
      <c r="H94" s="31"/>
      <c r="I94" s="31"/>
      <c r="J94" s="31"/>
      <c r="K94" s="31"/>
      <c r="L94" s="31"/>
      <c r="M94" s="31"/>
      <c r="N94" s="31"/>
    </row>
    <row r="95" spans="2:14" ht="18.5" x14ac:dyDescent="0.35">
      <c r="B95" s="70" t="s">
        <v>25</v>
      </c>
      <c r="C95" s="70"/>
      <c r="D95" s="70"/>
      <c r="E95" s="70"/>
      <c r="F95" s="70"/>
      <c r="G95" s="70"/>
      <c r="H95" s="70"/>
      <c r="I95" s="70"/>
      <c r="J95" s="70"/>
      <c r="K95" s="70"/>
      <c r="L95" s="70"/>
      <c r="M95" s="70"/>
      <c r="N95" s="70"/>
    </row>
    <row r="96" spans="2:14" x14ac:dyDescent="0.35">
      <c r="B96" s="6" t="s">
        <v>26</v>
      </c>
      <c r="F96" s="33"/>
      <c r="G96" s="33"/>
      <c r="H96" s="33"/>
      <c r="I96" s="33"/>
    </row>
    <row r="97" spans="2:14" x14ac:dyDescent="0.35">
      <c r="B97" s="1" t="s">
        <v>6</v>
      </c>
      <c r="E97" s="33">
        <v>7207</v>
      </c>
      <c r="F97" s="33">
        <v>9627</v>
      </c>
      <c r="G97" s="33">
        <v>10799</v>
      </c>
      <c r="H97" s="33">
        <v>11419</v>
      </c>
      <c r="I97" s="33">
        <v>11919</v>
      </c>
      <c r="J97" s="1">
        <f>J32/365*J26</f>
        <v>12342.476712328769</v>
      </c>
      <c r="K97" s="1">
        <f t="shared" ref="K97:N98" si="40">K32/365*K26</f>
        <v>12897.888164383563</v>
      </c>
      <c r="L97" s="1">
        <f t="shared" si="40"/>
        <v>13413.803690958905</v>
      </c>
      <c r="M97" s="1">
        <f t="shared" si="40"/>
        <v>13883.286820142466</v>
      </c>
      <c r="N97" s="1">
        <f t="shared" si="40"/>
        <v>14299.78542474674</v>
      </c>
    </row>
    <row r="98" spans="2:14" x14ac:dyDescent="0.35">
      <c r="B98" s="1" t="s">
        <v>44</v>
      </c>
      <c r="E98" s="33">
        <v>7705</v>
      </c>
      <c r="F98" s="33">
        <v>9411</v>
      </c>
      <c r="G98" s="33">
        <v>10098</v>
      </c>
      <c r="H98" s="33">
        <v>10499</v>
      </c>
      <c r="I98" s="33">
        <v>11001</v>
      </c>
      <c r="J98" s="1">
        <f>J33/365*J27</f>
        <v>11519.644931506851</v>
      </c>
      <c r="K98" s="1">
        <f t="shared" si="40"/>
        <v>12038.028953424659</v>
      </c>
      <c r="L98" s="1">
        <f t="shared" si="40"/>
        <v>12519.550111561646</v>
      </c>
      <c r="M98" s="1">
        <f t="shared" si="40"/>
        <v>12957.734365466304</v>
      </c>
      <c r="N98" s="1">
        <f t="shared" si="40"/>
        <v>13346.466396430291</v>
      </c>
    </row>
    <row r="99" spans="2:14" x14ac:dyDescent="0.35">
      <c r="B99" s="1" t="s">
        <v>9</v>
      </c>
      <c r="E99" s="33">
        <v>4775</v>
      </c>
      <c r="F99" s="33">
        <v>5890</v>
      </c>
      <c r="G99" s="33">
        <v>6436</v>
      </c>
      <c r="H99" s="33">
        <v>7227</v>
      </c>
      <c r="I99" s="33">
        <v>7809</v>
      </c>
      <c r="J99" s="1">
        <f>(J33+J36+J37)/365*J28</f>
        <v>8060.2783561643846</v>
      </c>
      <c r="K99" s="1">
        <f>(K33+K36+K37)/365*K28</f>
        <v>8364.6347178082196</v>
      </c>
      <c r="L99" s="1">
        <f>(L33+L36+L37)/365*L28</f>
        <v>8653.1927092602746</v>
      </c>
      <c r="M99" s="1">
        <f>(M33+M36+M37)/365*M28</f>
        <v>8923.1777417556168</v>
      </c>
      <c r="N99" s="1">
        <f>(N33+N36+N37)/365*N28</f>
        <v>9171.968964419244</v>
      </c>
    </row>
    <row r="100" spans="2:14" x14ac:dyDescent="0.35">
      <c r="B100" s="50" t="s">
        <v>18</v>
      </c>
      <c r="C100" s="50"/>
      <c r="D100" s="51"/>
      <c r="E100" s="53">
        <f>E97+E98-E99</f>
        <v>10137</v>
      </c>
      <c r="F100" s="53">
        <f t="shared" ref="F100:N100" si="41">F97+F98-F99</f>
        <v>13148</v>
      </c>
      <c r="G100" s="53">
        <f t="shared" si="41"/>
        <v>14461</v>
      </c>
      <c r="H100" s="53">
        <f t="shared" si="41"/>
        <v>14691</v>
      </c>
      <c r="I100" s="53">
        <f t="shared" si="41"/>
        <v>15111</v>
      </c>
      <c r="J100" s="53">
        <f t="shared" si="41"/>
        <v>15801.843287671236</v>
      </c>
      <c r="K100" s="53">
        <f t="shared" si="41"/>
        <v>16571.282400000004</v>
      </c>
      <c r="L100" s="53">
        <f t="shared" si="41"/>
        <v>17280.161093260274</v>
      </c>
      <c r="M100" s="53">
        <f t="shared" si="41"/>
        <v>17917.843443853155</v>
      </c>
      <c r="N100" s="53">
        <f t="shared" si="41"/>
        <v>18474.282856757785</v>
      </c>
    </row>
    <row r="101" spans="2:14" x14ac:dyDescent="0.35">
      <c r="B101" s="1" t="s">
        <v>17</v>
      </c>
      <c r="E101" s="54">
        <f>E100-D100</f>
        <v>10137</v>
      </c>
      <c r="F101" s="54">
        <f t="shared" ref="F101:N101" si="42">F100-E100</f>
        <v>3011</v>
      </c>
      <c r="G101" s="54">
        <f t="shared" si="42"/>
        <v>1313</v>
      </c>
      <c r="H101" s="54">
        <f t="shared" si="42"/>
        <v>230</v>
      </c>
      <c r="I101" s="54">
        <f t="shared" si="42"/>
        <v>420</v>
      </c>
      <c r="J101" s="54">
        <f t="shared" si="42"/>
        <v>690.84328767123588</v>
      </c>
      <c r="K101" s="54">
        <f t="shared" si="42"/>
        <v>769.43911232876781</v>
      </c>
      <c r="L101" s="54">
        <f t="shared" si="42"/>
        <v>708.87869326027067</v>
      </c>
      <c r="M101" s="54">
        <f t="shared" si="42"/>
        <v>637.68235059288054</v>
      </c>
      <c r="N101" s="54">
        <f t="shared" si="42"/>
        <v>556.43941290463044</v>
      </c>
    </row>
    <row r="102" spans="2:14" x14ac:dyDescent="0.35">
      <c r="B102" s="1" t="s">
        <v>106</v>
      </c>
      <c r="C102" s="12"/>
      <c r="D102" s="13"/>
      <c r="E102" s="14">
        <f>E101/E32</f>
        <v>0.11137602179836512</v>
      </c>
      <c r="F102" s="14">
        <f t="shared" ref="F102:N102" si="43">F101/F32</f>
        <v>2.5954882810816402E-2</v>
      </c>
      <c r="G102" s="14">
        <f t="shared" si="43"/>
        <v>1.0176953424742476E-2</v>
      </c>
      <c r="H102" s="14">
        <f t="shared" si="43"/>
        <v>1.6909775320550523E-3</v>
      </c>
      <c r="I102" s="14">
        <f t="shared" si="43"/>
        <v>2.9367343514012417E-3</v>
      </c>
      <c r="J102" s="14">
        <f t="shared" si="43"/>
        <v>4.6005061549639192E-3</v>
      </c>
      <c r="K102" s="14">
        <f t="shared" si="43"/>
        <v>4.9032500569336137E-3</v>
      </c>
      <c r="L102" s="14">
        <f t="shared" si="43"/>
        <v>4.3435854235026891E-3</v>
      </c>
      <c r="M102" s="14">
        <f t="shared" si="43"/>
        <v>3.7752045803659011E-3</v>
      </c>
      <c r="N102" s="14">
        <f t="shared" si="43"/>
        <v>3.1982819956855404E-3</v>
      </c>
    </row>
    <row r="103" spans="2:14" x14ac:dyDescent="0.35">
      <c r="E103" s="33"/>
      <c r="F103" s="33"/>
      <c r="G103" s="33"/>
      <c r="H103" s="33"/>
      <c r="I103" s="33"/>
    </row>
    <row r="104" spans="2:14" x14ac:dyDescent="0.35">
      <c r="B104" s="1" t="s">
        <v>53</v>
      </c>
      <c r="D104" s="19"/>
      <c r="E104" s="20">
        <f t="shared" ref="E104:N105" si="44">E97/(E32/365)</f>
        <v>28.90211611145293</v>
      </c>
      <c r="F104" s="20">
        <f t="shared" si="44"/>
        <v>30.289503400598232</v>
      </c>
      <c r="G104" s="20">
        <f t="shared" si="44"/>
        <v>30.551283939325824</v>
      </c>
      <c r="H104" s="20">
        <f t="shared" si="44"/>
        <v>30.642975826373366</v>
      </c>
      <c r="I104" s="20">
        <f t="shared" si="44"/>
        <v>30.419218828662526</v>
      </c>
      <c r="J104" s="20">
        <f t="shared" si="44"/>
        <v>30</v>
      </c>
      <c r="K104" s="20">
        <f t="shared" si="44"/>
        <v>30</v>
      </c>
      <c r="L104" s="20">
        <f t="shared" si="44"/>
        <v>30</v>
      </c>
      <c r="M104" s="20">
        <f t="shared" si="44"/>
        <v>30</v>
      </c>
      <c r="N104" s="20">
        <f t="shared" si="44"/>
        <v>30</v>
      </c>
    </row>
    <row r="105" spans="2:14" x14ac:dyDescent="0.35">
      <c r="B105" s="1" t="s">
        <v>54</v>
      </c>
      <c r="D105" s="19"/>
      <c r="E105" s="20">
        <f t="shared" si="44"/>
        <v>72.061009045020114</v>
      </c>
      <c r="F105" s="20">
        <f t="shared" si="44"/>
        <v>71.538966177940679</v>
      </c>
      <c r="G105" s="20">
        <f t="shared" si="44"/>
        <v>70.84613166746756</v>
      </c>
      <c r="H105" s="20">
        <f t="shared" si="44"/>
        <v>69.872094083325734</v>
      </c>
      <c r="I105" s="20">
        <f t="shared" si="44"/>
        <v>70.186418458311479</v>
      </c>
      <c r="J105" s="20">
        <f t="shared" si="44"/>
        <v>70</v>
      </c>
      <c r="K105" s="20">
        <f t="shared" si="44"/>
        <v>70</v>
      </c>
      <c r="L105" s="20">
        <f t="shared" si="44"/>
        <v>70</v>
      </c>
      <c r="M105" s="20">
        <f t="shared" si="44"/>
        <v>70</v>
      </c>
      <c r="N105" s="20">
        <f t="shared" si="44"/>
        <v>70</v>
      </c>
    </row>
    <row r="106" spans="2:14" x14ac:dyDescent="0.35">
      <c r="B106" s="1" t="s">
        <v>55</v>
      </c>
      <c r="D106" s="19"/>
      <c r="E106" s="20">
        <f t="shared" ref="E106:N106" si="45">E99/((E33+E36+E37)/365)</f>
        <v>22.560612532846619</v>
      </c>
      <c r="F106" s="20">
        <f t="shared" si="45"/>
        <v>26.26027581320923</v>
      </c>
      <c r="G106" s="20">
        <f t="shared" si="45"/>
        <v>26.839952470179608</v>
      </c>
      <c r="H106" s="20">
        <f t="shared" si="45"/>
        <v>28.918775214874586</v>
      </c>
      <c r="I106" s="20">
        <f t="shared" si="45"/>
        <v>30.074545761495767</v>
      </c>
      <c r="J106" s="20">
        <f t="shared" si="45"/>
        <v>30</v>
      </c>
      <c r="K106" s="20">
        <f t="shared" si="45"/>
        <v>30</v>
      </c>
      <c r="L106" s="20">
        <f t="shared" si="45"/>
        <v>29.999999999999996</v>
      </c>
      <c r="M106" s="20">
        <f t="shared" si="45"/>
        <v>29.999999999999996</v>
      </c>
      <c r="N106" s="20">
        <f t="shared" si="45"/>
        <v>30</v>
      </c>
    </row>
    <row r="107" spans="2:14" x14ac:dyDescent="0.35">
      <c r="E107" s="33"/>
      <c r="F107" s="33"/>
      <c r="G107" s="33"/>
      <c r="H107" s="33"/>
      <c r="I107" s="33"/>
    </row>
    <row r="108" spans="2:14" x14ac:dyDescent="0.35">
      <c r="B108" s="6" t="s">
        <v>62</v>
      </c>
      <c r="E108" s="33"/>
      <c r="F108" s="33"/>
      <c r="G108" s="33"/>
      <c r="H108" s="33"/>
      <c r="I108" s="33"/>
    </row>
    <row r="109" spans="2:14" x14ac:dyDescent="0.35">
      <c r="B109" s="1" t="s">
        <v>88</v>
      </c>
      <c r="E109" s="54">
        <f>E18</f>
        <v>50000</v>
      </c>
      <c r="F109" s="54">
        <f>E112</f>
        <v>58500</v>
      </c>
      <c r="G109" s="54">
        <f>F112</f>
        <v>65500</v>
      </c>
      <c r="H109" s="54">
        <f>G112</f>
        <v>71000</v>
      </c>
      <c r="I109" s="54">
        <f>H112</f>
        <v>75000</v>
      </c>
      <c r="J109" s="1">
        <f>I112</f>
        <v>77500</v>
      </c>
      <c r="K109" s="1">
        <f t="shared" ref="K109:N109" si="46">J112</f>
        <v>79850</v>
      </c>
      <c r="L109" s="1">
        <f t="shared" si="46"/>
        <v>80550</v>
      </c>
      <c r="M109" s="1">
        <f t="shared" si="46"/>
        <v>79600</v>
      </c>
      <c r="N109" s="1">
        <f t="shared" si="46"/>
        <v>77000</v>
      </c>
    </row>
    <row r="110" spans="2:14" x14ac:dyDescent="0.35">
      <c r="B110" s="1" t="s">
        <v>63</v>
      </c>
      <c r="E110" s="1">
        <f t="shared" ref="E110:N110" si="47">+E29</f>
        <v>15000</v>
      </c>
      <c r="F110" s="1">
        <f t="shared" si="47"/>
        <v>15000</v>
      </c>
      <c r="G110" s="1">
        <f t="shared" si="47"/>
        <v>15000</v>
      </c>
      <c r="H110" s="1">
        <f t="shared" si="47"/>
        <v>15000</v>
      </c>
      <c r="I110" s="1">
        <f t="shared" si="47"/>
        <v>15000</v>
      </c>
      <c r="J110" s="1">
        <f t="shared" si="47"/>
        <v>16500</v>
      </c>
      <c r="K110" s="1">
        <f t="shared" si="47"/>
        <v>16500</v>
      </c>
      <c r="L110" s="1">
        <f t="shared" si="47"/>
        <v>16500</v>
      </c>
      <c r="M110" s="1">
        <f t="shared" si="47"/>
        <v>16500</v>
      </c>
      <c r="N110" s="1">
        <f t="shared" si="47"/>
        <v>16500</v>
      </c>
    </row>
    <row r="111" spans="2:14" x14ac:dyDescent="0.35">
      <c r="B111" s="1" t="s">
        <v>64</v>
      </c>
      <c r="D111" s="4"/>
      <c r="E111" s="33">
        <f>E120/10</f>
        <v>6500</v>
      </c>
      <c r="F111" s="33">
        <f>F120/10</f>
        <v>8000</v>
      </c>
      <c r="G111" s="33">
        <f>G120/10</f>
        <v>9500</v>
      </c>
      <c r="H111" s="33">
        <f>H120/10</f>
        <v>11000</v>
      </c>
      <c r="I111" s="33">
        <f>I120/10</f>
        <v>12500</v>
      </c>
      <c r="J111" s="55">
        <f>J135</f>
        <v>14150</v>
      </c>
      <c r="K111" s="55">
        <f>K135</f>
        <v>15800</v>
      </c>
      <c r="L111" s="55">
        <f>L135</f>
        <v>17450</v>
      </c>
      <c r="M111" s="55">
        <f>M135</f>
        <v>19100</v>
      </c>
      <c r="N111" s="55">
        <f>N135</f>
        <v>20750</v>
      </c>
    </row>
    <row r="112" spans="2:14" x14ac:dyDescent="0.35">
      <c r="B112" s="50" t="s">
        <v>89</v>
      </c>
      <c r="C112" s="50"/>
      <c r="D112" s="51"/>
      <c r="E112" s="53">
        <f>E109+E110-E111</f>
        <v>58500</v>
      </c>
      <c r="F112" s="53">
        <f t="shared" ref="F112:N112" si="48">F109+F110-F111</f>
        <v>65500</v>
      </c>
      <c r="G112" s="53">
        <f t="shared" si="48"/>
        <v>71000</v>
      </c>
      <c r="H112" s="53">
        <f t="shared" si="48"/>
        <v>75000</v>
      </c>
      <c r="I112" s="53">
        <f t="shared" si="48"/>
        <v>77500</v>
      </c>
      <c r="J112" s="53">
        <f t="shared" si="48"/>
        <v>79850</v>
      </c>
      <c r="K112" s="53">
        <f t="shared" si="48"/>
        <v>80550</v>
      </c>
      <c r="L112" s="53">
        <f t="shared" si="48"/>
        <v>79600</v>
      </c>
      <c r="M112" s="53">
        <f t="shared" si="48"/>
        <v>77000</v>
      </c>
      <c r="N112" s="53">
        <f t="shared" si="48"/>
        <v>72750</v>
      </c>
    </row>
    <row r="113" spans="2:14" x14ac:dyDescent="0.35">
      <c r="B113" s="12"/>
      <c r="C113" s="12"/>
      <c r="D113" s="13"/>
      <c r="E113" s="52"/>
      <c r="F113" s="52"/>
      <c r="G113" s="52"/>
      <c r="H113" s="52"/>
      <c r="I113" s="52"/>
      <c r="J113" s="52"/>
      <c r="K113" s="52"/>
      <c r="L113" s="52"/>
      <c r="M113" s="52"/>
      <c r="N113" s="52"/>
    </row>
    <row r="114" spans="2:14" x14ac:dyDescent="0.35">
      <c r="B114" s="12" t="s">
        <v>108</v>
      </c>
      <c r="C114" s="12"/>
      <c r="D114" s="13"/>
      <c r="E114" s="52">
        <f>E109+E126</f>
        <v>65000</v>
      </c>
      <c r="F114" s="52">
        <f>E114+F126</f>
        <v>80000</v>
      </c>
      <c r="G114" s="52">
        <f t="shared" ref="G114:N114" si="49">F114+G126</f>
        <v>95000</v>
      </c>
      <c r="H114" s="52">
        <f t="shared" si="49"/>
        <v>110000</v>
      </c>
      <c r="I114" s="52">
        <f t="shared" si="49"/>
        <v>125000</v>
      </c>
      <c r="J114" s="52">
        <f t="shared" si="49"/>
        <v>141500</v>
      </c>
      <c r="K114" s="52">
        <f t="shared" si="49"/>
        <v>158000</v>
      </c>
      <c r="L114" s="52">
        <f t="shared" si="49"/>
        <v>174500</v>
      </c>
      <c r="M114" s="52">
        <f t="shared" si="49"/>
        <v>191000</v>
      </c>
      <c r="N114" s="52">
        <f t="shared" si="49"/>
        <v>207500</v>
      </c>
    </row>
    <row r="115" spans="2:14" x14ac:dyDescent="0.35">
      <c r="B115" s="1" t="s">
        <v>107</v>
      </c>
      <c r="D115" s="4"/>
      <c r="E115" s="54">
        <f>E111</f>
        <v>6500</v>
      </c>
      <c r="F115" s="54">
        <f t="shared" ref="F115:N115" si="50">E115+F111</f>
        <v>14500</v>
      </c>
      <c r="G115" s="54">
        <f t="shared" si="50"/>
        <v>24000</v>
      </c>
      <c r="H115" s="54">
        <f t="shared" si="50"/>
        <v>35000</v>
      </c>
      <c r="I115" s="54">
        <f t="shared" si="50"/>
        <v>47500</v>
      </c>
      <c r="J115" s="54">
        <f t="shared" si="50"/>
        <v>61650</v>
      </c>
      <c r="K115" s="54">
        <f t="shared" si="50"/>
        <v>77450</v>
      </c>
      <c r="L115" s="54">
        <f t="shared" si="50"/>
        <v>94900</v>
      </c>
      <c r="M115" s="54">
        <f t="shared" si="50"/>
        <v>114000</v>
      </c>
      <c r="N115" s="54">
        <f t="shared" si="50"/>
        <v>134750</v>
      </c>
    </row>
    <row r="116" spans="2:14" x14ac:dyDescent="0.35">
      <c r="B116" s="50" t="s">
        <v>89</v>
      </c>
      <c r="C116" s="50"/>
      <c r="D116" s="51"/>
      <c r="E116" s="53">
        <f>E114-E115</f>
        <v>58500</v>
      </c>
      <c r="F116" s="53">
        <f t="shared" ref="F116:N116" si="51">F114-F115</f>
        <v>65500</v>
      </c>
      <c r="G116" s="53">
        <f t="shared" si="51"/>
        <v>71000</v>
      </c>
      <c r="H116" s="53">
        <f t="shared" si="51"/>
        <v>75000</v>
      </c>
      <c r="I116" s="53">
        <f t="shared" si="51"/>
        <v>77500</v>
      </c>
      <c r="J116" s="53">
        <f t="shared" si="51"/>
        <v>79850</v>
      </c>
      <c r="K116" s="53">
        <f t="shared" si="51"/>
        <v>80550</v>
      </c>
      <c r="L116" s="53">
        <f t="shared" si="51"/>
        <v>79600</v>
      </c>
      <c r="M116" s="53">
        <f t="shared" si="51"/>
        <v>77000</v>
      </c>
      <c r="N116" s="53">
        <f t="shared" si="51"/>
        <v>72750</v>
      </c>
    </row>
    <row r="117" spans="2:14" x14ac:dyDescent="0.35">
      <c r="B117" s="52"/>
      <c r="C117" s="12"/>
      <c r="D117" s="13"/>
      <c r="E117" s="14"/>
      <c r="F117" s="52"/>
      <c r="G117" s="52"/>
      <c r="H117" s="52"/>
      <c r="I117" s="52"/>
      <c r="J117" s="52"/>
      <c r="K117" s="52"/>
      <c r="L117" s="52"/>
      <c r="M117" s="52"/>
      <c r="N117" s="52"/>
    </row>
    <row r="118" spans="2:14" x14ac:dyDescent="0.35">
      <c r="B118" s="6" t="s">
        <v>61</v>
      </c>
      <c r="C118" s="12"/>
      <c r="D118" s="13"/>
      <c r="E118" s="52"/>
      <c r="F118" s="52"/>
      <c r="G118" s="52"/>
      <c r="H118" s="52"/>
      <c r="I118" s="52"/>
      <c r="J118" s="52"/>
      <c r="K118" s="52"/>
      <c r="L118" s="52"/>
      <c r="M118" s="52"/>
      <c r="N118" s="52"/>
    </row>
    <row r="119" spans="2:14" x14ac:dyDescent="0.35">
      <c r="B119" s="79" t="str">
        <f>"Depreciation of Existing PP&amp;E as of Year "&amp;I4</f>
        <v>Depreciation of Existing PP&amp;E as of Year 2020</v>
      </c>
      <c r="C119" s="12"/>
      <c r="D119" s="13"/>
      <c r="E119" s="52"/>
      <c r="F119" s="52"/>
      <c r="G119" s="52"/>
      <c r="H119" s="52"/>
      <c r="I119" s="52"/>
      <c r="J119" s="52"/>
      <c r="K119" s="52"/>
      <c r="L119" s="52"/>
      <c r="M119" s="52"/>
      <c r="N119" s="52"/>
    </row>
    <row r="120" spans="2:14" x14ac:dyDescent="0.35">
      <c r="B120" s="1" t="s">
        <v>87</v>
      </c>
      <c r="C120" s="12"/>
      <c r="D120" s="13"/>
      <c r="E120" s="52">
        <f>E109+E110</f>
        <v>65000</v>
      </c>
      <c r="F120" s="52">
        <f>E120+F110</f>
        <v>80000</v>
      </c>
      <c r="G120" s="52">
        <f>F120+G110</f>
        <v>95000</v>
      </c>
      <c r="H120" s="52">
        <f>G120+H110</f>
        <v>110000</v>
      </c>
      <c r="I120" s="52">
        <f>H120+I110</f>
        <v>125000</v>
      </c>
      <c r="J120" s="52">
        <f>I120</f>
        <v>125000</v>
      </c>
      <c r="K120" s="52">
        <f>J120</f>
        <v>125000</v>
      </c>
      <c r="L120" s="52">
        <f>K120</f>
        <v>125000</v>
      </c>
      <c r="M120" s="52">
        <f>L120</f>
        <v>125000</v>
      </c>
      <c r="N120" s="52">
        <f>M120</f>
        <v>125000</v>
      </c>
    </row>
    <row r="121" spans="2:14" x14ac:dyDescent="0.35">
      <c r="B121" s="12" t="s">
        <v>90</v>
      </c>
      <c r="C121" s="12"/>
      <c r="D121" s="13"/>
      <c r="E121" s="78">
        <f>E111/E120</f>
        <v>0.1</v>
      </c>
      <c r="F121" s="78">
        <f>F111/F120</f>
        <v>0.1</v>
      </c>
      <c r="G121" s="78">
        <f>G111/G120</f>
        <v>0.1</v>
      </c>
      <c r="H121" s="78">
        <f>H111/H120</f>
        <v>0.1</v>
      </c>
      <c r="I121" s="78">
        <f>I111/I120</f>
        <v>0.1</v>
      </c>
      <c r="J121" s="78">
        <f>J123/J120</f>
        <v>0.1</v>
      </c>
      <c r="K121" s="78">
        <f>K123/K120</f>
        <v>0.1</v>
      </c>
      <c r="L121" s="78">
        <f>L123/L120</f>
        <v>0.1</v>
      </c>
      <c r="M121" s="78">
        <f>M123/M120</f>
        <v>0.1</v>
      </c>
      <c r="N121" s="78">
        <f>N123/N120</f>
        <v>0.1</v>
      </c>
    </row>
    <row r="122" spans="2:14" x14ac:dyDescent="0.35">
      <c r="B122" s="35" t="s">
        <v>91</v>
      </c>
      <c r="C122" s="35"/>
      <c r="D122" s="36"/>
      <c r="E122" s="83">
        <f>1/E121</f>
        <v>10</v>
      </c>
      <c r="F122" s="83">
        <f>1/F121</f>
        <v>10</v>
      </c>
      <c r="G122" s="83">
        <f>1/G121</f>
        <v>10</v>
      </c>
      <c r="H122" s="83">
        <f>1/H121</f>
        <v>10</v>
      </c>
      <c r="I122" s="83">
        <f>1/I121</f>
        <v>10</v>
      </c>
      <c r="J122" s="84">
        <v>10</v>
      </c>
      <c r="K122" s="84">
        <v>10</v>
      </c>
      <c r="L122" s="84">
        <v>10</v>
      </c>
      <c r="M122" s="84">
        <v>10</v>
      </c>
      <c r="N122" s="84">
        <v>10</v>
      </c>
    </row>
    <row r="123" spans="2:14" x14ac:dyDescent="0.35">
      <c r="B123" s="12" t="s">
        <v>92</v>
      </c>
      <c r="C123" s="12"/>
      <c r="D123" s="13"/>
      <c r="E123" s="54">
        <f t="shared" ref="E123:N123" si="52">E120/E122</f>
        <v>6500</v>
      </c>
      <c r="F123" s="54">
        <f t="shared" si="52"/>
        <v>8000</v>
      </c>
      <c r="G123" s="54">
        <f t="shared" si="52"/>
        <v>9500</v>
      </c>
      <c r="H123" s="54">
        <f t="shared" si="52"/>
        <v>11000</v>
      </c>
      <c r="I123" s="54">
        <f t="shared" si="52"/>
        <v>12500</v>
      </c>
      <c r="J123" s="54">
        <f t="shared" si="52"/>
        <v>12500</v>
      </c>
      <c r="K123" s="54">
        <f t="shared" si="52"/>
        <v>12500</v>
      </c>
      <c r="L123" s="54">
        <f t="shared" si="52"/>
        <v>12500</v>
      </c>
      <c r="M123" s="54">
        <f t="shared" si="52"/>
        <v>12500</v>
      </c>
      <c r="N123" s="54">
        <f t="shared" si="52"/>
        <v>12500</v>
      </c>
    </row>
    <row r="124" spans="2:14" x14ac:dyDescent="0.35">
      <c r="B124" s="12"/>
      <c r="C124" s="12"/>
      <c r="D124" s="13"/>
      <c r="E124" s="52"/>
      <c r="F124" s="52"/>
      <c r="G124" s="52"/>
      <c r="H124" s="52"/>
      <c r="I124" s="52"/>
      <c r="J124" s="52"/>
      <c r="K124" s="52"/>
      <c r="L124" s="52"/>
      <c r="M124" s="52"/>
      <c r="N124" s="52"/>
    </row>
    <row r="125" spans="2:14" x14ac:dyDescent="0.35">
      <c r="B125" s="79" t="s">
        <v>93</v>
      </c>
      <c r="C125" s="12"/>
      <c r="D125" s="13"/>
      <c r="E125" s="52"/>
      <c r="F125" s="52"/>
      <c r="G125" s="52"/>
      <c r="H125" s="52"/>
      <c r="I125" s="52"/>
      <c r="J125" s="52"/>
      <c r="K125" s="52"/>
      <c r="L125" s="52"/>
      <c r="M125" s="52"/>
      <c r="N125" s="52"/>
    </row>
    <row r="126" spans="2:14" x14ac:dyDescent="0.35">
      <c r="B126" s="12" t="s">
        <v>52</v>
      </c>
      <c r="C126" s="12"/>
      <c r="D126" s="13"/>
      <c r="E126" s="52">
        <f>E29</f>
        <v>15000</v>
      </c>
      <c r="F126" s="52">
        <f t="shared" ref="F126:N126" si="53">F29</f>
        <v>15000</v>
      </c>
      <c r="G126" s="52">
        <f t="shared" si="53"/>
        <v>15000</v>
      </c>
      <c r="H126" s="52">
        <f t="shared" si="53"/>
        <v>15000</v>
      </c>
      <c r="I126" s="52">
        <f t="shared" si="53"/>
        <v>15000</v>
      </c>
      <c r="J126" s="52">
        <f t="shared" si="53"/>
        <v>16500</v>
      </c>
      <c r="K126" s="52">
        <f t="shared" si="53"/>
        <v>16500</v>
      </c>
      <c r="L126" s="52">
        <f t="shared" si="53"/>
        <v>16500</v>
      </c>
      <c r="M126" s="52">
        <f t="shared" si="53"/>
        <v>16500</v>
      </c>
      <c r="N126" s="52">
        <f t="shared" si="53"/>
        <v>16500</v>
      </c>
    </row>
    <row r="127" spans="2:14" x14ac:dyDescent="0.35">
      <c r="B127" s="12" t="s">
        <v>91</v>
      </c>
      <c r="C127" s="12"/>
      <c r="D127" s="13"/>
      <c r="E127" s="52"/>
      <c r="F127" s="52"/>
      <c r="G127" s="52"/>
      <c r="H127" s="52"/>
      <c r="I127" s="52"/>
      <c r="J127" s="80">
        <v>10</v>
      </c>
      <c r="K127" s="80">
        <v>10</v>
      </c>
      <c r="L127" s="80">
        <v>10</v>
      </c>
      <c r="M127" s="80">
        <v>10</v>
      </c>
      <c r="N127" s="80">
        <v>10</v>
      </c>
    </row>
    <row r="128" spans="2:14" ht="18.5" x14ac:dyDescent="0.65">
      <c r="B128" s="12"/>
      <c r="C128" s="81" t="s">
        <v>94</v>
      </c>
      <c r="D128" s="81" t="s">
        <v>95</v>
      </c>
      <c r="E128" s="52"/>
      <c r="F128" s="52"/>
      <c r="G128" s="52"/>
      <c r="H128" s="52"/>
      <c r="I128" s="52"/>
      <c r="J128" s="52"/>
      <c r="K128" s="52"/>
      <c r="L128" s="52"/>
      <c r="M128" s="52"/>
      <c r="N128" s="52"/>
    </row>
    <row r="129" spans="2:14" x14ac:dyDescent="0.35">
      <c r="B129" s="12" t="str">
        <f>"Depreciation "&amp;J4</f>
        <v>Depreciation 2021</v>
      </c>
      <c r="C129" s="12">
        <f>J126</f>
        <v>16500</v>
      </c>
      <c r="D129" s="82">
        <f>J127</f>
        <v>10</v>
      </c>
      <c r="E129" s="52"/>
      <c r="F129" s="52"/>
      <c r="G129" s="52"/>
      <c r="H129" s="52"/>
      <c r="I129" s="52"/>
      <c r="J129" s="52">
        <f>$C129/$D129</f>
        <v>1650</v>
      </c>
      <c r="K129" s="52">
        <f>$C129/$D129</f>
        <v>1650</v>
      </c>
      <c r="L129" s="52">
        <f>$C129/$D129</f>
        <v>1650</v>
      </c>
      <c r="M129" s="52">
        <f>$C129/$D129</f>
        <v>1650</v>
      </c>
      <c r="N129" s="52">
        <f>$C129/$D129</f>
        <v>1650</v>
      </c>
    </row>
    <row r="130" spans="2:14" x14ac:dyDescent="0.35">
      <c r="B130" s="12" t="str">
        <f>"Depreciation "&amp;K4</f>
        <v>Depreciation 2022</v>
      </c>
      <c r="C130" s="12">
        <f>K126</f>
        <v>16500</v>
      </c>
      <c r="D130" s="82">
        <f>K127</f>
        <v>10</v>
      </c>
      <c r="E130" s="52"/>
      <c r="F130" s="52"/>
      <c r="G130" s="52"/>
      <c r="H130" s="52"/>
      <c r="I130" s="52"/>
      <c r="J130" s="52"/>
      <c r="K130" s="52">
        <f>$C130/$D130</f>
        <v>1650</v>
      </c>
      <c r="L130" s="52">
        <f>$C130/$D130</f>
        <v>1650</v>
      </c>
      <c r="M130" s="52">
        <f>$C130/$D130</f>
        <v>1650</v>
      </c>
      <c r="N130" s="52">
        <f>$C130/$D130</f>
        <v>1650</v>
      </c>
    </row>
    <row r="131" spans="2:14" x14ac:dyDescent="0.35">
      <c r="B131" s="12" t="str">
        <f>"Depreciation "&amp;L4</f>
        <v>Depreciation 2023</v>
      </c>
      <c r="C131" s="12">
        <f>L126</f>
        <v>16500</v>
      </c>
      <c r="D131" s="82">
        <f>L127</f>
        <v>10</v>
      </c>
      <c r="E131" s="52"/>
      <c r="F131" s="52"/>
      <c r="G131" s="52"/>
      <c r="H131" s="52"/>
      <c r="I131" s="52"/>
      <c r="J131" s="52"/>
      <c r="K131" s="52"/>
      <c r="L131" s="52">
        <f>$C131/$D131</f>
        <v>1650</v>
      </c>
      <c r="M131" s="52">
        <f>$C131/$D131</f>
        <v>1650</v>
      </c>
      <c r="N131" s="52">
        <f>$C131/$D131</f>
        <v>1650</v>
      </c>
    </row>
    <row r="132" spans="2:14" x14ac:dyDescent="0.35">
      <c r="B132" s="12" t="str">
        <f>"Depreciation "&amp;M4</f>
        <v>Depreciation 2024</v>
      </c>
      <c r="C132" s="12">
        <f>M126</f>
        <v>16500</v>
      </c>
      <c r="D132" s="82">
        <f>M127</f>
        <v>10</v>
      </c>
      <c r="E132" s="52"/>
      <c r="F132" s="52"/>
      <c r="G132" s="52"/>
      <c r="H132" s="52"/>
      <c r="I132" s="52"/>
      <c r="J132" s="52"/>
      <c r="K132" s="52"/>
      <c r="L132" s="52"/>
      <c r="M132" s="52">
        <f>$C132/$D132</f>
        <v>1650</v>
      </c>
      <c r="N132" s="52">
        <f>$C132/$D132</f>
        <v>1650</v>
      </c>
    </row>
    <row r="133" spans="2:14" x14ac:dyDescent="0.35">
      <c r="B133" s="35" t="str">
        <f>"Depreciation "&amp;N4</f>
        <v>Depreciation 2025</v>
      </c>
      <c r="C133" s="35">
        <f>N126</f>
        <v>16500</v>
      </c>
      <c r="D133" s="85">
        <f>N127</f>
        <v>10</v>
      </c>
      <c r="E133" s="37"/>
      <c r="F133" s="37"/>
      <c r="G133" s="37"/>
      <c r="H133" s="37"/>
      <c r="I133" s="37"/>
      <c r="J133" s="37"/>
      <c r="K133" s="37"/>
      <c r="L133" s="37"/>
      <c r="M133" s="37"/>
      <c r="N133" s="37">
        <f>$C133/$D133</f>
        <v>1650</v>
      </c>
    </row>
    <row r="134" spans="2:14" x14ac:dyDescent="0.35">
      <c r="B134" s="72" t="s">
        <v>96</v>
      </c>
      <c r="C134" s="72"/>
      <c r="D134" s="73"/>
      <c r="E134" s="74"/>
      <c r="F134" s="74"/>
      <c r="G134" s="74"/>
      <c r="H134" s="74"/>
      <c r="I134" s="74"/>
      <c r="J134" s="74">
        <f>SUM(J129:J133)</f>
        <v>1650</v>
      </c>
      <c r="K134" s="74">
        <f>SUM(K129:K133)</f>
        <v>3300</v>
      </c>
      <c r="L134" s="74">
        <f>SUM(L129:L133)</f>
        <v>4950</v>
      </c>
      <c r="M134" s="74">
        <f>SUM(M129:M133)</f>
        <v>6600</v>
      </c>
      <c r="N134" s="74">
        <f>SUM(N129:N133)</f>
        <v>8250</v>
      </c>
    </row>
    <row r="135" spans="2:14" x14ac:dyDescent="0.35">
      <c r="B135" s="12" t="s">
        <v>101</v>
      </c>
      <c r="C135" s="12"/>
      <c r="D135" s="13"/>
      <c r="E135" s="52">
        <f t="shared" ref="E135:N135" si="54">E123+E134</f>
        <v>6500</v>
      </c>
      <c r="F135" s="52">
        <f t="shared" si="54"/>
        <v>8000</v>
      </c>
      <c r="G135" s="52">
        <f t="shared" si="54"/>
        <v>9500</v>
      </c>
      <c r="H135" s="52">
        <f t="shared" si="54"/>
        <v>11000</v>
      </c>
      <c r="I135" s="52">
        <f t="shared" si="54"/>
        <v>12500</v>
      </c>
      <c r="J135" s="52">
        <f t="shared" si="54"/>
        <v>14150</v>
      </c>
      <c r="K135" s="52">
        <f t="shared" si="54"/>
        <v>15800</v>
      </c>
      <c r="L135" s="52">
        <f t="shared" si="54"/>
        <v>17450</v>
      </c>
      <c r="M135" s="52">
        <f t="shared" si="54"/>
        <v>19100</v>
      </c>
      <c r="N135" s="52">
        <f t="shared" si="54"/>
        <v>20750</v>
      </c>
    </row>
    <row r="136" spans="2:14" x14ac:dyDescent="0.35">
      <c r="B136" s="12"/>
      <c r="C136" s="12"/>
      <c r="D136" s="13"/>
      <c r="E136" s="52"/>
      <c r="F136" s="52"/>
      <c r="G136" s="52"/>
      <c r="H136" s="52"/>
      <c r="I136" s="52"/>
      <c r="J136" s="52"/>
      <c r="K136" s="52"/>
      <c r="L136" s="52"/>
      <c r="M136" s="52"/>
      <c r="N136" s="52"/>
    </row>
    <row r="137" spans="2:14" x14ac:dyDescent="0.35">
      <c r="B137" s="6" t="s">
        <v>27</v>
      </c>
      <c r="E137" s="33"/>
      <c r="F137" s="33"/>
      <c r="G137" s="33"/>
      <c r="H137" s="33"/>
      <c r="I137" s="33"/>
    </row>
    <row r="138" spans="2:14" x14ac:dyDescent="0.35">
      <c r="B138" s="1" t="s">
        <v>65</v>
      </c>
      <c r="E138" s="54">
        <v>0</v>
      </c>
      <c r="F138" s="54">
        <f>E141</f>
        <v>50000</v>
      </c>
      <c r="G138" s="54">
        <f>F141</f>
        <v>50000</v>
      </c>
      <c r="H138" s="54">
        <f>G141</f>
        <v>40000</v>
      </c>
      <c r="I138" s="54">
        <f>H141</f>
        <v>40000</v>
      </c>
      <c r="J138" s="1">
        <f>I141</f>
        <v>30000</v>
      </c>
      <c r="K138" s="1">
        <f t="shared" ref="K138:N138" si="55">J141</f>
        <v>30000</v>
      </c>
      <c r="L138" s="1">
        <f t="shared" si="55"/>
        <v>20000</v>
      </c>
      <c r="M138" s="1">
        <f t="shared" si="55"/>
        <v>20000</v>
      </c>
      <c r="N138" s="1">
        <f t="shared" si="55"/>
        <v>10000</v>
      </c>
    </row>
    <row r="139" spans="2:14" x14ac:dyDescent="0.35">
      <c r="B139" s="1" t="s">
        <v>67</v>
      </c>
      <c r="E139" s="54">
        <f t="shared" ref="E139:N139" si="56">E19</f>
        <v>50000</v>
      </c>
      <c r="F139" s="54">
        <f t="shared" si="56"/>
        <v>0</v>
      </c>
      <c r="G139" s="54">
        <f t="shared" si="56"/>
        <v>0</v>
      </c>
      <c r="H139" s="54">
        <f t="shared" si="56"/>
        <v>0</v>
      </c>
      <c r="I139" s="54">
        <f t="shared" si="56"/>
        <v>0</v>
      </c>
      <c r="J139" s="54">
        <f t="shared" si="56"/>
        <v>0</v>
      </c>
      <c r="K139" s="54">
        <f t="shared" si="56"/>
        <v>0</v>
      </c>
      <c r="L139" s="54">
        <f t="shared" si="56"/>
        <v>0</v>
      </c>
      <c r="M139" s="54">
        <f t="shared" si="56"/>
        <v>0</v>
      </c>
      <c r="N139" s="54">
        <f t="shared" si="56"/>
        <v>0</v>
      </c>
    </row>
    <row r="140" spans="2:14" x14ac:dyDescent="0.35">
      <c r="B140" s="1" t="s">
        <v>68</v>
      </c>
      <c r="E140" s="20">
        <f t="shared" ref="E140:N140" si="57">+E20</f>
        <v>0</v>
      </c>
      <c r="F140" s="20">
        <f t="shared" si="57"/>
        <v>0</v>
      </c>
      <c r="G140" s="20">
        <f t="shared" si="57"/>
        <v>-10000</v>
      </c>
      <c r="H140" s="20">
        <f t="shared" si="57"/>
        <v>0</v>
      </c>
      <c r="I140" s="20">
        <f t="shared" si="57"/>
        <v>-10000</v>
      </c>
      <c r="J140" s="20">
        <f t="shared" si="57"/>
        <v>0</v>
      </c>
      <c r="K140" s="20">
        <f t="shared" si="57"/>
        <v>-10000</v>
      </c>
      <c r="L140" s="20">
        <f t="shared" si="57"/>
        <v>0</v>
      </c>
      <c r="M140" s="20">
        <f t="shared" si="57"/>
        <v>-10000</v>
      </c>
      <c r="N140" s="20">
        <f t="shared" si="57"/>
        <v>0</v>
      </c>
    </row>
    <row r="141" spans="2:14" x14ac:dyDescent="0.35">
      <c r="B141" s="50" t="s">
        <v>66</v>
      </c>
      <c r="C141" s="50"/>
      <c r="D141" s="51"/>
      <c r="E141" s="53">
        <f>SUM(E138:E140)</f>
        <v>50000</v>
      </c>
      <c r="F141" s="53">
        <f t="shared" ref="F141:N141" si="58">SUM(F138:F140)</f>
        <v>50000</v>
      </c>
      <c r="G141" s="53">
        <f t="shared" si="58"/>
        <v>40000</v>
      </c>
      <c r="H141" s="53">
        <f t="shared" si="58"/>
        <v>40000</v>
      </c>
      <c r="I141" s="53">
        <f t="shared" si="58"/>
        <v>30000</v>
      </c>
      <c r="J141" s="53">
        <f t="shared" si="58"/>
        <v>30000</v>
      </c>
      <c r="K141" s="53">
        <f t="shared" si="58"/>
        <v>20000</v>
      </c>
      <c r="L141" s="53">
        <f t="shared" si="58"/>
        <v>20000</v>
      </c>
      <c r="M141" s="53">
        <f t="shared" si="58"/>
        <v>10000</v>
      </c>
      <c r="N141" s="53">
        <f t="shared" si="58"/>
        <v>10000</v>
      </c>
    </row>
    <row r="142" spans="2:14" x14ac:dyDescent="0.35">
      <c r="B142" s="1" t="s">
        <v>11</v>
      </c>
      <c r="D142" s="4"/>
      <c r="E142" s="33">
        <v>4000</v>
      </c>
      <c r="F142" s="33">
        <v>4000</v>
      </c>
      <c r="G142" s="33">
        <v>4000</v>
      </c>
      <c r="H142" s="33">
        <v>3200</v>
      </c>
      <c r="I142" s="33">
        <v>3200</v>
      </c>
      <c r="J142" s="1">
        <f>J138*J15</f>
        <v>2400</v>
      </c>
      <c r="K142" s="1">
        <f>K138*K15</f>
        <v>2400</v>
      </c>
      <c r="L142" s="1">
        <f>L138*L15</f>
        <v>1600</v>
      </c>
      <c r="M142" s="1">
        <f>M138*M15</f>
        <v>1600</v>
      </c>
      <c r="N142" s="1">
        <f>N138*N15</f>
        <v>800</v>
      </c>
    </row>
    <row r="143" spans="2:14" x14ac:dyDescent="0.35">
      <c r="B143" s="12" t="s">
        <v>56</v>
      </c>
      <c r="C143" s="12"/>
      <c r="D143" s="13"/>
      <c r="E143" s="88" t="s">
        <v>104</v>
      </c>
      <c r="F143" s="14">
        <f t="shared" ref="F143:N143" si="59">F142/F138</f>
        <v>0.08</v>
      </c>
      <c r="G143" s="14">
        <f t="shared" si="59"/>
        <v>0.08</v>
      </c>
      <c r="H143" s="14">
        <f t="shared" si="59"/>
        <v>0.08</v>
      </c>
      <c r="I143" s="14">
        <f t="shared" si="59"/>
        <v>0.08</v>
      </c>
      <c r="J143" s="14">
        <f t="shared" si="59"/>
        <v>0.08</v>
      </c>
      <c r="K143" s="14">
        <f t="shared" si="59"/>
        <v>0.08</v>
      </c>
      <c r="L143" s="14">
        <f t="shared" si="59"/>
        <v>0.08</v>
      </c>
      <c r="M143" s="14">
        <f t="shared" si="59"/>
        <v>0.08</v>
      </c>
      <c r="N143" s="14">
        <f t="shared" si="59"/>
        <v>0.08</v>
      </c>
    </row>
    <row r="144" spans="2:14" x14ac:dyDescent="0.35">
      <c r="E144" s="33"/>
      <c r="F144" s="33"/>
      <c r="G144" s="56"/>
      <c r="H144" s="87"/>
      <c r="I144" s="87"/>
    </row>
    <row r="145" spans="2:14" ht="18.5" x14ac:dyDescent="0.35">
      <c r="B145" s="70" t="s">
        <v>74</v>
      </c>
      <c r="C145" s="70"/>
      <c r="D145" s="70"/>
      <c r="E145" s="70"/>
      <c r="F145" s="70"/>
      <c r="G145" s="70"/>
      <c r="H145" s="70"/>
      <c r="I145" s="70"/>
      <c r="J145" s="70"/>
      <c r="K145" s="70"/>
      <c r="L145" s="70"/>
      <c r="M145" s="70"/>
      <c r="N145" s="70"/>
    </row>
    <row r="146" spans="2:14" x14ac:dyDescent="0.35">
      <c r="B146" s="6" t="s">
        <v>99</v>
      </c>
    </row>
    <row r="147" spans="2:14" x14ac:dyDescent="0.35">
      <c r="B147" s="1" t="s">
        <v>75</v>
      </c>
      <c r="E147" s="14">
        <f t="shared" ref="E147:N147" si="60">E34/E$32</f>
        <v>0.57120726026193192</v>
      </c>
      <c r="F147" s="14">
        <f t="shared" si="60"/>
        <v>0.58610107836460967</v>
      </c>
      <c r="G147" s="14">
        <f t="shared" si="60"/>
        <v>0.59675856670051231</v>
      </c>
      <c r="H147" s="14">
        <f t="shared" si="60"/>
        <v>0.59677537936713332</v>
      </c>
      <c r="I147" s="14">
        <f t="shared" si="60"/>
        <v>0.59997482799127366</v>
      </c>
      <c r="J147" s="14">
        <f t="shared" si="60"/>
        <v>0.60000000000000009</v>
      </c>
      <c r="K147" s="14">
        <f t="shared" si="60"/>
        <v>0.60000000000000009</v>
      </c>
      <c r="L147" s="14">
        <f t="shared" si="60"/>
        <v>0.6</v>
      </c>
      <c r="M147" s="14">
        <f t="shared" si="60"/>
        <v>0.6</v>
      </c>
      <c r="N147" s="14">
        <f t="shared" si="60"/>
        <v>0.6</v>
      </c>
    </row>
    <row r="148" spans="2:14" x14ac:dyDescent="0.35">
      <c r="B148" s="1" t="s">
        <v>76</v>
      </c>
      <c r="E148" s="14">
        <f>E40/E$32</f>
        <v>7.9799156192317838E-2</v>
      </c>
      <c r="F148" s="14">
        <f t="shared" ref="F148:N148" si="61">F40/F$32</f>
        <v>0.22534458533389651</v>
      </c>
      <c r="G148" s="14">
        <f t="shared" si="61"/>
        <v>0.24797507305238844</v>
      </c>
      <c r="H148" s="14">
        <f t="shared" si="61"/>
        <v>0.24850017644982944</v>
      </c>
      <c r="I148" s="14">
        <f t="shared" si="61"/>
        <v>0.24991609330424569</v>
      </c>
      <c r="J148" s="14">
        <f t="shared" si="61"/>
        <v>0.25271950923905956</v>
      </c>
      <c r="K148" s="14">
        <f t="shared" si="61"/>
        <v>0.25078704888457504</v>
      </c>
      <c r="L148" s="14">
        <f t="shared" si="61"/>
        <v>0.24798069831588349</v>
      </c>
      <c r="M148" s="14">
        <f t="shared" si="61"/>
        <v>0.24419621294357366</v>
      </c>
      <c r="N148" s="14">
        <f t="shared" si="61"/>
        <v>0.23932785749009333</v>
      </c>
    </row>
    <row r="149" spans="2:14" x14ac:dyDescent="0.35">
      <c r="B149" s="1" t="s">
        <v>77</v>
      </c>
      <c r="E149" s="14">
        <f t="shared" ref="E149:N149" si="62">(E40+E38)/E$32</f>
        <v>0.15121517095895226</v>
      </c>
      <c r="F149" s="14">
        <f t="shared" si="62"/>
        <v>0.29430475221750035</v>
      </c>
      <c r="G149" s="14">
        <f t="shared" si="62"/>
        <v>0.32160878023826317</v>
      </c>
      <c r="H149" s="14">
        <f t="shared" si="62"/>
        <v>0.3293730149394189</v>
      </c>
      <c r="I149" s="14">
        <f t="shared" si="62"/>
        <v>0.33731890138166359</v>
      </c>
      <c r="J149" s="14">
        <f t="shared" si="62"/>
        <v>0.34694806042347581</v>
      </c>
      <c r="K149" s="14">
        <f t="shared" si="62"/>
        <v>0.35147253479011725</v>
      </c>
      <c r="L149" s="14">
        <f t="shared" si="62"/>
        <v>0.35490388046362642</v>
      </c>
      <c r="M149" s="14">
        <f t="shared" si="62"/>
        <v>0.35727195891325325</v>
      </c>
      <c r="N149" s="14">
        <f t="shared" si="62"/>
        <v>0.35859394445552062</v>
      </c>
    </row>
    <row r="150" spans="2:14" x14ac:dyDescent="0.35">
      <c r="B150" s="1" t="s">
        <v>78</v>
      </c>
      <c r="E150" s="14">
        <f>E46/E$32</f>
        <v>2.5095587588995341E-2</v>
      </c>
      <c r="F150" s="14">
        <f t="shared" ref="F150:N150" si="63">F46/F$32</f>
        <v>0.13360515132446621</v>
      </c>
      <c r="G150" s="14">
        <f t="shared" si="63"/>
        <v>0.15187998480820356</v>
      </c>
      <c r="H150" s="14">
        <f t="shared" si="63"/>
        <v>0.15748147276790966</v>
      </c>
      <c r="I150" s="14">
        <f t="shared" si="63"/>
        <v>0.1592786821054987</v>
      </c>
      <c r="J150" s="14">
        <f t="shared" si="63"/>
        <v>0.16571609703343221</v>
      </c>
      <c r="K150" s="14">
        <f t="shared" si="63"/>
        <v>0.16484513571785372</v>
      </c>
      <c r="L150" s="14">
        <f t="shared" si="63"/>
        <v>0.16672379747409999</v>
      </c>
      <c r="M150" s="14">
        <f t="shared" si="63"/>
        <v>0.1643067294015465</v>
      </c>
      <c r="N150" s="14">
        <f t="shared" si="63"/>
        <v>0.1643107528358056</v>
      </c>
    </row>
    <row r="152" spans="2:14" x14ac:dyDescent="0.35">
      <c r="B152" s="6" t="s">
        <v>79</v>
      </c>
    </row>
    <row r="153" spans="2:14" x14ac:dyDescent="0.35">
      <c r="B153" s="1" t="s">
        <v>80</v>
      </c>
      <c r="E153" s="14">
        <f>E40/E54</f>
        <v>9.4252333598497773E-2</v>
      </c>
      <c r="F153" s="14">
        <f t="shared" ref="F153:N153" si="64">F40/F54</f>
        <v>0.27907572579224649</v>
      </c>
      <c r="G153" s="14">
        <f t="shared" si="64"/>
        <v>0.30817438009682646</v>
      </c>
      <c r="H153" s="14">
        <f t="shared" si="64"/>
        <v>0.26819947693167101</v>
      </c>
      <c r="I153" s="14">
        <f t="shared" si="64"/>
        <v>0.25642276539419029</v>
      </c>
      <c r="J153" s="14">
        <f t="shared" si="64"/>
        <v>0.24953891887660787</v>
      </c>
      <c r="K153" s="14">
        <f t="shared" si="64"/>
        <v>0.25337863335153993</v>
      </c>
      <c r="L153" s="14">
        <f t="shared" si="64"/>
        <v>0.23917112864296569</v>
      </c>
      <c r="M153" s="14">
        <f t="shared" si="64"/>
        <v>0.23793344598646729</v>
      </c>
      <c r="N153" s="14">
        <f t="shared" si="64"/>
        <v>0.22159699192030188</v>
      </c>
    </row>
    <row r="154" spans="2:14" x14ac:dyDescent="0.35">
      <c r="B154" s="1" t="s">
        <v>81</v>
      </c>
      <c r="E154" s="14">
        <f>E46/E64</f>
        <v>0.10249909128032993</v>
      </c>
      <c r="F154" s="14">
        <f t="shared" ref="F154:N154" si="65">F46/F64</f>
        <v>0.41021609962020461</v>
      </c>
      <c r="G154" s="14">
        <f t="shared" si="65"/>
        <v>0.3415053695977246</v>
      </c>
      <c r="H154" s="14">
        <f t="shared" si="65"/>
        <v>0.27183224067432671</v>
      </c>
      <c r="I154" s="14">
        <f t="shared" si="65"/>
        <v>0.22425525212152239</v>
      </c>
      <c r="J154" s="14">
        <f t="shared" si="65"/>
        <v>0.21825066447683886</v>
      </c>
      <c r="K154" s="14">
        <f t="shared" si="65"/>
        <v>0.20375946950106197</v>
      </c>
      <c r="L154" s="14">
        <f t="shared" si="65"/>
        <v>0.19358034202730043</v>
      </c>
      <c r="M154" s="14">
        <f t="shared" si="65"/>
        <v>0.1797091350191263</v>
      </c>
      <c r="N154" s="14">
        <f t="shared" si="65"/>
        <v>0.16942430375265494</v>
      </c>
    </row>
    <row r="155" spans="2:14" x14ac:dyDescent="0.35">
      <c r="B155" s="1" t="s">
        <v>82</v>
      </c>
      <c r="E155" s="14">
        <f>E42/E58</f>
        <v>0.08</v>
      </c>
      <c r="F155" s="14">
        <f t="shared" ref="F155:N155" si="66">F42/E58</f>
        <v>0.08</v>
      </c>
      <c r="G155" s="14">
        <f t="shared" si="66"/>
        <v>0.08</v>
      </c>
      <c r="H155" s="14">
        <f t="shared" si="66"/>
        <v>0.08</v>
      </c>
      <c r="I155" s="14">
        <f t="shared" si="66"/>
        <v>0.08</v>
      </c>
      <c r="J155" s="14">
        <f t="shared" si="66"/>
        <v>0.08</v>
      </c>
      <c r="K155" s="14">
        <f t="shared" si="66"/>
        <v>0.08</v>
      </c>
      <c r="L155" s="14">
        <f t="shared" si="66"/>
        <v>0.08</v>
      </c>
      <c r="M155" s="14">
        <f t="shared" si="66"/>
        <v>0.08</v>
      </c>
      <c r="N155" s="14">
        <f t="shared" si="66"/>
        <v>0.08</v>
      </c>
    </row>
    <row r="157" spans="2:14" x14ac:dyDescent="0.35">
      <c r="B157" s="6" t="s">
        <v>100</v>
      </c>
    </row>
    <row r="158" spans="2:14" x14ac:dyDescent="0.35">
      <c r="B158" s="1" t="s">
        <v>83</v>
      </c>
      <c r="E158" s="14">
        <f t="shared" ref="E158:N158" si="67">E58/(E58+E64)</f>
        <v>0.69171505213456341</v>
      </c>
      <c r="F158" s="14">
        <f t="shared" si="67"/>
        <v>0.5695831221129255</v>
      </c>
      <c r="G158" s="14">
        <f t="shared" si="67"/>
        <v>0.41076786891575767</v>
      </c>
      <c r="H158" s="14">
        <f t="shared" si="67"/>
        <v>0.33670430459618211</v>
      </c>
      <c r="I158" s="14">
        <f t="shared" si="67"/>
        <v>0.2280016416118196</v>
      </c>
      <c r="J158" s="14">
        <f t="shared" si="67"/>
        <v>0.20830363849242381</v>
      </c>
      <c r="K158" s="14">
        <f t="shared" si="67"/>
        <v>0.13609642440270228</v>
      </c>
      <c r="L158" s="14">
        <f t="shared" si="67"/>
        <v>0.12456449086133028</v>
      </c>
      <c r="M158" s="14">
        <f t="shared" si="67"/>
        <v>6.0813860270767857E-2</v>
      </c>
      <c r="N158" s="14">
        <f t="shared" si="67"/>
        <v>5.5950425598397004E-2</v>
      </c>
    </row>
    <row r="159" spans="2:14" x14ac:dyDescent="0.35">
      <c r="B159" s="1" t="s">
        <v>84</v>
      </c>
      <c r="E159" s="77">
        <f t="shared" ref="E159:N159" si="68">E58/(E40+E38)</f>
        <v>3.6329288672527791</v>
      </c>
      <c r="F159" s="77">
        <f t="shared" si="68"/>
        <v>1.4644719114287388</v>
      </c>
      <c r="G159" s="77">
        <f t="shared" si="68"/>
        <v>0.96401802713710749</v>
      </c>
      <c r="H159" s="77">
        <f t="shared" si="68"/>
        <v>0.8928571428571429</v>
      </c>
      <c r="I159" s="77">
        <f t="shared" si="68"/>
        <v>0.62186476514240707</v>
      </c>
      <c r="J159" s="77">
        <f t="shared" si="68"/>
        <v>0.57581485479484851</v>
      </c>
      <c r="K159" s="77">
        <f t="shared" si="68"/>
        <v>0.36261718781247393</v>
      </c>
      <c r="L159" s="77">
        <f t="shared" si="68"/>
        <v>0.34529929514463714</v>
      </c>
      <c r="M159" s="77">
        <f t="shared" si="68"/>
        <v>0.16570559139527757</v>
      </c>
      <c r="N159" s="77">
        <f t="shared" si="68"/>
        <v>0.16028612072567922</v>
      </c>
    </row>
    <row r="160" spans="2:14" x14ac:dyDescent="0.35">
      <c r="B160" s="1" t="s">
        <v>85</v>
      </c>
      <c r="E160" s="77">
        <f t="shared" ref="E160:N160" si="69">(E40+E38)/E42</f>
        <v>3.44075</v>
      </c>
      <c r="F160" s="77">
        <f t="shared" si="69"/>
        <v>8.5355000000000008</v>
      </c>
      <c r="G160" s="77">
        <f t="shared" si="69"/>
        <v>10.373250000000001</v>
      </c>
      <c r="H160" s="77">
        <f t="shared" si="69"/>
        <v>14</v>
      </c>
      <c r="I160" s="77">
        <f t="shared" si="69"/>
        <v>15.075625</v>
      </c>
      <c r="J160" s="77">
        <f t="shared" si="69"/>
        <v>21.708366666666674</v>
      </c>
      <c r="K160" s="77">
        <f t="shared" si="69"/>
        <v>22.981076500000004</v>
      </c>
      <c r="L160" s="77">
        <f t="shared" si="69"/>
        <v>36.200479340000001</v>
      </c>
      <c r="M160" s="77">
        <f t="shared" si="69"/>
        <v>37.717496116900001</v>
      </c>
      <c r="N160" s="77">
        <f t="shared" si="69"/>
        <v>77.985542000814007</v>
      </c>
    </row>
    <row r="161" spans="2:14" x14ac:dyDescent="0.35">
      <c r="B161" s="1" t="s">
        <v>86</v>
      </c>
      <c r="E161" s="77">
        <f t="shared" ref="E161:N161" si="70">(E74-E79)/E42</f>
        <v>-16.588224999999998</v>
      </c>
      <c r="F161" s="77">
        <f t="shared" si="70"/>
        <v>1.3721000000000003</v>
      </c>
      <c r="G161" s="77">
        <f t="shared" si="70"/>
        <v>3.1955249999999995</v>
      </c>
      <c r="H161" s="77">
        <f t="shared" si="70"/>
        <v>5.3718750000000002</v>
      </c>
      <c r="I161" s="77">
        <f t="shared" si="70"/>
        <v>6.2060625000000007</v>
      </c>
      <c r="J161" s="77">
        <f t="shared" si="70"/>
        <v>9.1017552968036579</v>
      </c>
      <c r="K161" s="77">
        <f t="shared" si="70"/>
        <v>10.166153919863016</v>
      </c>
      <c r="L161" s="77">
        <f t="shared" si="70"/>
        <v>17.156661354712334</v>
      </c>
      <c r="M161" s="77">
        <f t="shared" si="70"/>
        <v>18.572445812709446</v>
      </c>
      <c r="N161" s="77">
        <f t="shared" si="70"/>
        <v>40.350580134439021</v>
      </c>
    </row>
  </sheetData>
  <conditionalFormatting sqref="E5:N5">
    <cfRule type="containsText" dxfId="1" priority="1" operator="containsText" text="OK">
      <formula>NOT(ISERROR(SEARCH("OK",E5)))</formula>
    </cfRule>
    <cfRule type="containsText" dxfId="0" priority="2" operator="containsText" text="ERROR">
      <formula>NOT(ISERROR(SEARCH("ERROR",E5)))</formula>
    </cfRule>
  </conditionalFormatting>
  <pageMargins left="0.70866141732283472" right="0.70866141732283472" top="0.74803149606299213" bottom="0.74803149606299213" header="0.31496062992125984" footer="0.31496062992125984"/>
  <pageSetup scale="78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161"/>
  <sheetViews>
    <sheetView showGridLines="0" tabSelected="1" zoomScale="89" zoomScaleNormal="89" workbookViewId="0">
      <pane ySplit="5" topLeftCell="A6" activePane="bottomLeft" state="frozen"/>
      <selection activeCell="A18" sqref="A18"/>
      <selection pane="bottomLeft"/>
    </sheetView>
  </sheetViews>
  <sheetFormatPr baseColWidth="10" defaultColWidth="9.08984375" defaultRowHeight="15.5" x14ac:dyDescent="0.35"/>
  <cols>
    <col min="1" max="1" width="1.90625" style="1" customWidth="1"/>
    <col min="2" max="2" width="16.81640625" style="1" customWidth="1"/>
    <col min="3" max="3" width="15.54296875" style="1" customWidth="1"/>
    <col min="4" max="4" width="15.54296875" style="2" customWidth="1"/>
    <col min="5" max="9" width="11.54296875" style="1" customWidth="1"/>
    <col min="10" max="14" width="12.54296875" style="1" customWidth="1"/>
    <col min="15" max="16384" width="9.08984375" style="1"/>
  </cols>
  <sheetData>
    <row r="1" spans="1:21" ht="19.5" customHeight="1" thickBot="1" x14ac:dyDescent="0.55000000000000004">
      <c r="A1" s="90" t="s">
        <v>111</v>
      </c>
      <c r="B1" s="91"/>
      <c r="C1" s="91"/>
      <c r="D1" s="92"/>
      <c r="E1" s="91"/>
      <c r="F1" s="91"/>
      <c r="G1" s="91"/>
      <c r="H1" s="91"/>
      <c r="I1" s="91"/>
      <c r="J1" s="91"/>
      <c r="K1" s="91"/>
      <c r="L1" s="91"/>
      <c r="M1" s="91"/>
      <c r="N1" s="91"/>
    </row>
    <row r="2" spans="1:21" ht="19.5" customHeight="1" x14ac:dyDescent="0.35"/>
    <row r="3" spans="1:21" ht="18.5" x14ac:dyDescent="0.45">
      <c r="A3" s="20"/>
      <c r="B3" s="58"/>
      <c r="C3" s="20"/>
      <c r="D3" s="59"/>
      <c r="E3" s="65" t="s">
        <v>35</v>
      </c>
      <c r="F3" s="66"/>
      <c r="G3" s="66"/>
      <c r="H3" s="66"/>
      <c r="I3" s="66"/>
      <c r="J3" s="67" t="s">
        <v>36</v>
      </c>
      <c r="K3" s="68"/>
      <c r="L3" s="63"/>
      <c r="M3" s="63"/>
      <c r="N3" s="63"/>
    </row>
    <row r="4" spans="1:21" ht="21" customHeight="1" x14ac:dyDescent="0.5">
      <c r="A4" s="20"/>
      <c r="B4" s="60" t="s">
        <v>29</v>
      </c>
      <c r="C4" s="61"/>
      <c r="D4" s="62"/>
      <c r="E4" s="57">
        <v>2016</v>
      </c>
      <c r="F4" s="57">
        <f>+E4+1</f>
        <v>2017</v>
      </c>
      <c r="G4" s="57">
        <f t="shared" ref="G4:N4" si="0">+F4+1</f>
        <v>2018</v>
      </c>
      <c r="H4" s="57">
        <f t="shared" si="0"/>
        <v>2019</v>
      </c>
      <c r="I4" s="57">
        <f t="shared" si="0"/>
        <v>2020</v>
      </c>
      <c r="J4" s="64">
        <f t="shared" si="0"/>
        <v>2021</v>
      </c>
      <c r="K4" s="64">
        <f t="shared" si="0"/>
        <v>2022</v>
      </c>
      <c r="L4" s="64">
        <f t="shared" si="0"/>
        <v>2023</v>
      </c>
      <c r="M4" s="64">
        <f t="shared" si="0"/>
        <v>2024</v>
      </c>
      <c r="N4" s="64">
        <f t="shared" si="0"/>
        <v>2025</v>
      </c>
    </row>
    <row r="5" spans="1:21" ht="6.25" customHeight="1" x14ac:dyDescent="0.35">
      <c r="E5" s="3"/>
      <c r="F5" s="3"/>
      <c r="G5" s="3"/>
      <c r="H5" s="3"/>
      <c r="I5" s="3"/>
      <c r="J5" s="3"/>
      <c r="K5" s="3"/>
      <c r="L5" s="3"/>
      <c r="M5" s="3"/>
      <c r="N5" s="3"/>
    </row>
    <row r="6" spans="1:21" x14ac:dyDescent="0.35">
      <c r="O6" s="4"/>
      <c r="P6" s="4"/>
      <c r="Q6" s="4"/>
      <c r="R6" s="4"/>
      <c r="S6" s="4"/>
      <c r="T6" s="4"/>
      <c r="U6" s="4"/>
    </row>
    <row r="7" spans="1:21" ht="18.5" x14ac:dyDescent="0.35">
      <c r="B7" s="69" t="s">
        <v>32</v>
      </c>
      <c r="C7" s="69"/>
      <c r="D7" s="69"/>
      <c r="E7" s="69"/>
      <c r="F7" s="69"/>
      <c r="G7" s="69"/>
      <c r="H7" s="69"/>
      <c r="I7" s="69"/>
      <c r="J7" s="69"/>
      <c r="K7" s="69"/>
      <c r="L7" s="69"/>
      <c r="M7" s="69"/>
      <c r="N7" s="69"/>
      <c r="O7" s="4"/>
      <c r="P7" s="4"/>
      <c r="Q7" s="4"/>
      <c r="R7" s="4"/>
      <c r="S7" s="4"/>
      <c r="T7" s="4"/>
      <c r="U7" s="4"/>
    </row>
    <row r="8" spans="1:21" s="5" customFormat="1" x14ac:dyDescent="0.35">
      <c r="B8" s="6" t="s">
        <v>33</v>
      </c>
      <c r="D8" s="7"/>
      <c r="O8" s="4"/>
      <c r="P8" s="4"/>
      <c r="Q8" s="4"/>
      <c r="R8" s="4"/>
      <c r="S8" s="4"/>
      <c r="T8" s="4"/>
      <c r="U8" s="4"/>
    </row>
    <row r="9" spans="1:21" x14ac:dyDescent="0.35">
      <c r="B9" s="1" t="s">
        <v>47</v>
      </c>
      <c r="C9" s="6"/>
      <c r="D9" s="8"/>
      <c r="E9" s="9"/>
      <c r="F9" s="10">
        <f>F32/E32-1</f>
        <v>0.27460007031730682</v>
      </c>
      <c r="G9" s="10">
        <f>G32/F32-1</f>
        <v>0.11212923135273978</v>
      </c>
      <c r="H9" s="10">
        <f>H32/G32-1</f>
        <v>5.4248664904624988E-2</v>
      </c>
      <c r="I9" s="10">
        <f>I32/H32-1</f>
        <v>5.1464533584284267E-2</v>
      </c>
      <c r="J9" s="11">
        <v>0.05</v>
      </c>
      <c r="K9" s="11">
        <v>4.4999999999999998E-2</v>
      </c>
      <c r="L9" s="11">
        <v>0.04</v>
      </c>
      <c r="M9" s="11">
        <v>3.5000000000000003E-2</v>
      </c>
      <c r="N9" s="11">
        <v>0.03</v>
      </c>
      <c r="O9" s="4"/>
      <c r="P9" s="4"/>
      <c r="Q9" s="4"/>
      <c r="R9" s="4"/>
      <c r="S9" s="4"/>
      <c r="T9" s="4"/>
      <c r="U9" s="4"/>
    </row>
    <row r="10" spans="1:21" x14ac:dyDescent="0.35">
      <c r="B10" s="12" t="s">
        <v>30</v>
      </c>
      <c r="C10" s="12"/>
      <c r="D10" s="13"/>
      <c r="E10" s="14">
        <f>E33/E32</f>
        <v>0.42879273973806803</v>
      </c>
      <c r="F10" s="14">
        <f>F33/F32</f>
        <v>0.41389892163539038</v>
      </c>
      <c r="G10" s="14">
        <f>G33/G32</f>
        <v>0.40324143329948764</v>
      </c>
      <c r="H10" s="14">
        <f>H33/H32</f>
        <v>0.40322462063286674</v>
      </c>
      <c r="I10" s="14">
        <f>I33/I32</f>
        <v>0.40002517200872628</v>
      </c>
      <c r="J10" s="15">
        <v>0.4</v>
      </c>
      <c r="K10" s="15">
        <v>0.4</v>
      </c>
      <c r="L10" s="15">
        <v>0.4</v>
      </c>
      <c r="M10" s="15">
        <v>0.4</v>
      </c>
      <c r="N10" s="15">
        <v>0.4</v>
      </c>
      <c r="O10" s="4"/>
      <c r="P10" s="4"/>
      <c r="Q10" s="4"/>
      <c r="R10" s="4"/>
      <c r="S10" s="4"/>
      <c r="T10" s="4"/>
      <c r="U10" s="4"/>
    </row>
    <row r="11" spans="1:21" x14ac:dyDescent="0.35">
      <c r="B11" s="1" t="s">
        <v>46</v>
      </c>
      <c r="C11" s="12"/>
      <c r="D11" s="13"/>
      <c r="E11" s="33">
        <v>27227</v>
      </c>
      <c r="F11" s="33">
        <v>22722</v>
      </c>
      <c r="G11" s="33">
        <v>24011</v>
      </c>
      <c r="H11" s="33">
        <v>24442</v>
      </c>
      <c r="I11" s="33">
        <v>25452</v>
      </c>
      <c r="J11" s="16">
        <v>25500</v>
      </c>
      <c r="K11" s="16">
        <v>26000</v>
      </c>
      <c r="L11" s="16">
        <v>26500</v>
      </c>
      <c r="M11" s="16">
        <v>27000</v>
      </c>
      <c r="N11" s="16">
        <v>27500</v>
      </c>
      <c r="O11" s="4"/>
      <c r="P11" s="4"/>
      <c r="Q11" s="4"/>
      <c r="R11" s="4"/>
      <c r="S11" s="4"/>
      <c r="T11" s="4"/>
      <c r="U11" s="4"/>
    </row>
    <row r="12" spans="1:21" x14ac:dyDescent="0.35">
      <c r="B12" s="1" t="s">
        <v>45</v>
      </c>
      <c r="C12" s="12"/>
      <c r="D12" s="13"/>
      <c r="E12" s="33">
        <v>10999</v>
      </c>
      <c r="F12" s="33">
        <v>11129</v>
      </c>
      <c r="G12" s="33">
        <v>11488</v>
      </c>
      <c r="H12" s="33">
        <v>11929</v>
      </c>
      <c r="I12" s="33">
        <v>12112</v>
      </c>
      <c r="J12" s="16">
        <v>12500</v>
      </c>
      <c r="K12" s="16">
        <v>13000</v>
      </c>
      <c r="L12" s="16">
        <v>13500</v>
      </c>
      <c r="M12" s="16">
        <v>14000</v>
      </c>
      <c r="N12" s="16">
        <v>14500</v>
      </c>
      <c r="O12" s="4"/>
      <c r="P12" s="4"/>
      <c r="Q12" s="4"/>
      <c r="R12" s="4"/>
      <c r="S12" s="4"/>
      <c r="T12" s="4"/>
      <c r="U12" s="4"/>
    </row>
    <row r="13" spans="1:21" x14ac:dyDescent="0.35">
      <c r="B13" s="1" t="s">
        <v>97</v>
      </c>
      <c r="D13" s="1"/>
      <c r="E13" s="86">
        <f t="shared" ref="E13:N13" si="1">E122</f>
        <v>10</v>
      </c>
      <c r="F13" s="86">
        <f t="shared" si="1"/>
        <v>10</v>
      </c>
      <c r="G13" s="86">
        <f t="shared" si="1"/>
        <v>10</v>
      </c>
      <c r="H13" s="86">
        <f t="shared" si="1"/>
        <v>10</v>
      </c>
      <c r="I13" s="86">
        <f t="shared" si="1"/>
        <v>10</v>
      </c>
      <c r="J13" s="86">
        <f t="shared" si="1"/>
        <v>10</v>
      </c>
      <c r="K13" s="86">
        <f t="shared" si="1"/>
        <v>10</v>
      </c>
      <c r="L13" s="86">
        <f t="shared" si="1"/>
        <v>10</v>
      </c>
      <c r="M13" s="86">
        <f t="shared" si="1"/>
        <v>10</v>
      </c>
      <c r="N13" s="86">
        <f t="shared" si="1"/>
        <v>10</v>
      </c>
      <c r="O13" s="4"/>
      <c r="P13" s="4"/>
      <c r="Q13" s="4"/>
      <c r="R13" s="4"/>
      <c r="S13" s="4"/>
      <c r="T13" s="4"/>
      <c r="U13" s="4"/>
    </row>
    <row r="14" spans="1:21" x14ac:dyDescent="0.35">
      <c r="B14" s="1" t="s">
        <v>98</v>
      </c>
      <c r="C14" s="12"/>
      <c r="D14" s="13"/>
      <c r="E14" s="86">
        <f t="shared" ref="E14:N14" si="2">E127</f>
        <v>0</v>
      </c>
      <c r="F14" s="86">
        <f t="shared" si="2"/>
        <v>0</v>
      </c>
      <c r="G14" s="86">
        <f t="shared" si="2"/>
        <v>0</v>
      </c>
      <c r="H14" s="86">
        <f t="shared" si="2"/>
        <v>0</v>
      </c>
      <c r="I14" s="86">
        <f t="shared" si="2"/>
        <v>0</v>
      </c>
      <c r="J14" s="86">
        <f t="shared" si="2"/>
        <v>10</v>
      </c>
      <c r="K14" s="86">
        <f t="shared" si="2"/>
        <v>10</v>
      </c>
      <c r="L14" s="86">
        <f t="shared" si="2"/>
        <v>10</v>
      </c>
      <c r="M14" s="86">
        <f t="shared" si="2"/>
        <v>10</v>
      </c>
      <c r="N14" s="86">
        <f t="shared" si="2"/>
        <v>10</v>
      </c>
      <c r="O14" s="4"/>
      <c r="P14" s="4"/>
      <c r="Q14" s="4"/>
      <c r="R14" s="4"/>
      <c r="S14" s="4"/>
      <c r="T14" s="4"/>
      <c r="U14" s="4"/>
    </row>
    <row r="15" spans="1:21" x14ac:dyDescent="0.35">
      <c r="B15" s="12" t="s">
        <v>56</v>
      </c>
      <c r="C15" s="12"/>
      <c r="D15" s="13"/>
      <c r="E15" s="88" t="s">
        <v>104</v>
      </c>
      <c r="F15" s="14">
        <f t="shared" ref="F15:I15" si="3">F142/F138</f>
        <v>0.08</v>
      </c>
      <c r="G15" s="14">
        <f t="shared" si="3"/>
        <v>0.08</v>
      </c>
      <c r="H15" s="14">
        <f t="shared" si="3"/>
        <v>0.08</v>
      </c>
      <c r="I15" s="14">
        <f t="shared" si="3"/>
        <v>0.08</v>
      </c>
      <c r="J15" s="15">
        <v>0.08</v>
      </c>
      <c r="K15" s="15">
        <v>0.08</v>
      </c>
      <c r="L15" s="15">
        <v>0.08</v>
      </c>
      <c r="M15" s="15">
        <v>0.08</v>
      </c>
      <c r="N15" s="15">
        <v>0.08</v>
      </c>
      <c r="O15" s="4"/>
      <c r="P15" s="4"/>
      <c r="Q15" s="4"/>
      <c r="R15" s="4"/>
      <c r="S15" s="4"/>
      <c r="T15" s="4"/>
      <c r="U15" s="4"/>
    </row>
    <row r="16" spans="1:21" x14ac:dyDescent="0.35">
      <c r="B16" s="12" t="s">
        <v>31</v>
      </c>
      <c r="C16" s="17"/>
      <c r="D16" s="18"/>
      <c r="E16" s="15">
        <v>0.3</v>
      </c>
      <c r="F16" s="15">
        <v>0.3</v>
      </c>
      <c r="G16" s="15">
        <v>0.3</v>
      </c>
      <c r="H16" s="15">
        <v>0.3</v>
      </c>
      <c r="I16" s="15">
        <v>0.3</v>
      </c>
      <c r="J16" s="15">
        <v>0.3</v>
      </c>
      <c r="K16" s="15">
        <v>0.3</v>
      </c>
      <c r="L16" s="15">
        <v>0.3</v>
      </c>
      <c r="M16" s="15">
        <v>0.3</v>
      </c>
      <c r="N16" s="15">
        <v>0.3</v>
      </c>
      <c r="O16" s="4"/>
      <c r="P16" s="4"/>
      <c r="Q16" s="4"/>
      <c r="R16" s="4"/>
      <c r="S16" s="4"/>
      <c r="T16" s="4"/>
      <c r="U16" s="4"/>
    </row>
    <row r="17" spans="2:21" x14ac:dyDescent="0.35">
      <c r="B17" s="6" t="s">
        <v>3</v>
      </c>
      <c r="C17" s="5"/>
      <c r="D17" s="7"/>
      <c r="E17" s="5"/>
      <c r="F17" s="5"/>
      <c r="G17" s="5"/>
      <c r="H17" s="5"/>
      <c r="I17" s="5"/>
      <c r="J17" s="5"/>
      <c r="K17" s="5"/>
      <c r="L17" s="5"/>
      <c r="M17" s="5"/>
      <c r="N17" s="5"/>
      <c r="O17" s="4"/>
      <c r="P17" s="4"/>
      <c r="Q17" s="4"/>
      <c r="R17" s="4"/>
      <c r="S17" s="4"/>
      <c r="T17" s="4"/>
      <c r="U17" s="4"/>
    </row>
    <row r="18" spans="2:21" x14ac:dyDescent="0.35">
      <c r="B18" s="1" t="s">
        <v>103</v>
      </c>
      <c r="E18" s="24">
        <v>50000</v>
      </c>
      <c r="F18" s="24">
        <v>0</v>
      </c>
      <c r="G18" s="24">
        <v>0</v>
      </c>
      <c r="H18" s="24">
        <v>0</v>
      </c>
      <c r="I18" s="24">
        <v>0</v>
      </c>
      <c r="J18" s="21">
        <v>0</v>
      </c>
      <c r="K18" s="21">
        <v>0</v>
      </c>
      <c r="L18" s="21">
        <v>0</v>
      </c>
      <c r="M18" s="21">
        <v>0</v>
      </c>
      <c r="N18" s="21">
        <v>0</v>
      </c>
      <c r="O18" s="4"/>
      <c r="P18" s="4"/>
      <c r="Q18" s="4"/>
      <c r="R18" s="4"/>
      <c r="S18" s="4"/>
      <c r="T18" s="4"/>
      <c r="U18" s="4"/>
    </row>
    <row r="19" spans="2:21" x14ac:dyDescent="0.35">
      <c r="B19" s="1" t="s">
        <v>67</v>
      </c>
      <c r="E19" s="24">
        <v>50000</v>
      </c>
      <c r="F19" s="24">
        <v>0</v>
      </c>
      <c r="G19" s="24">
        <v>0</v>
      </c>
      <c r="H19" s="24">
        <v>0</v>
      </c>
      <c r="I19" s="24">
        <v>0</v>
      </c>
      <c r="J19" s="21">
        <v>0</v>
      </c>
      <c r="K19" s="21">
        <v>0</v>
      </c>
      <c r="L19" s="21">
        <v>0</v>
      </c>
      <c r="M19" s="21">
        <v>0</v>
      </c>
      <c r="N19" s="21">
        <v>0</v>
      </c>
      <c r="O19" s="4"/>
      <c r="P19" s="4"/>
      <c r="Q19" s="4"/>
      <c r="R19" s="4"/>
      <c r="S19" s="4"/>
      <c r="T19" s="4"/>
      <c r="U19" s="4"/>
    </row>
    <row r="20" spans="2:21" x14ac:dyDescent="0.35">
      <c r="B20" s="1" t="s">
        <v>68</v>
      </c>
      <c r="E20" s="21">
        <v>0</v>
      </c>
      <c r="F20" s="21">
        <v>0</v>
      </c>
      <c r="G20" s="21">
        <v>-10000</v>
      </c>
      <c r="H20" s="21">
        <v>0</v>
      </c>
      <c r="I20" s="21">
        <v>-10000</v>
      </c>
      <c r="J20" s="21">
        <v>0</v>
      </c>
      <c r="K20" s="21">
        <v>-10000</v>
      </c>
      <c r="L20" s="21">
        <v>0</v>
      </c>
      <c r="M20" s="21">
        <v>-10000</v>
      </c>
      <c r="N20" s="21">
        <v>0</v>
      </c>
      <c r="O20" s="4"/>
      <c r="P20" s="4"/>
      <c r="Q20" s="4"/>
      <c r="R20" s="4"/>
      <c r="S20" s="4"/>
      <c r="T20" s="4"/>
      <c r="U20" s="4"/>
    </row>
    <row r="21" spans="2:21" x14ac:dyDescent="0.35">
      <c r="B21" s="1" t="s">
        <v>48</v>
      </c>
      <c r="E21" s="24">
        <v>20000</v>
      </c>
      <c r="F21" s="20">
        <v>0</v>
      </c>
      <c r="G21" s="20">
        <v>0</v>
      </c>
      <c r="H21" s="20">
        <v>0</v>
      </c>
      <c r="I21" s="20">
        <v>0</v>
      </c>
      <c r="J21" s="21">
        <v>0</v>
      </c>
      <c r="K21" s="21">
        <v>0</v>
      </c>
      <c r="L21" s="21">
        <v>0</v>
      </c>
      <c r="M21" s="21">
        <v>0</v>
      </c>
      <c r="N21" s="21">
        <v>0</v>
      </c>
      <c r="O21" s="4"/>
      <c r="P21" s="4"/>
      <c r="Q21" s="4"/>
      <c r="R21" s="4"/>
      <c r="S21" s="4"/>
      <c r="T21" s="4"/>
      <c r="U21" s="4"/>
    </row>
    <row r="22" spans="2:21" x14ac:dyDescent="0.35">
      <c r="B22" s="1" t="s">
        <v>72</v>
      </c>
      <c r="E22" s="20">
        <v>0</v>
      </c>
      <c r="F22" s="20">
        <v>0</v>
      </c>
      <c r="G22" s="20">
        <v>0</v>
      </c>
      <c r="H22" s="20">
        <v>0</v>
      </c>
      <c r="I22" s="20">
        <v>0</v>
      </c>
      <c r="J22" s="21">
        <v>0</v>
      </c>
      <c r="K22" s="21">
        <v>0</v>
      </c>
      <c r="L22" s="21">
        <v>0</v>
      </c>
      <c r="M22" s="21">
        <v>0</v>
      </c>
      <c r="N22" s="21">
        <v>0</v>
      </c>
      <c r="O22" s="4"/>
      <c r="P22" s="4"/>
      <c r="Q22" s="4"/>
      <c r="R22" s="4"/>
      <c r="S22" s="4"/>
      <c r="T22" s="4"/>
      <c r="U22" s="4"/>
    </row>
    <row r="23" spans="2:21" x14ac:dyDescent="0.35">
      <c r="B23" s="1" t="s">
        <v>70</v>
      </c>
      <c r="E23" s="20">
        <v>0</v>
      </c>
      <c r="F23" s="20">
        <v>0</v>
      </c>
      <c r="G23" s="20">
        <v>0</v>
      </c>
      <c r="H23" s="20">
        <v>0</v>
      </c>
      <c r="I23" s="20">
        <v>0</v>
      </c>
      <c r="J23" s="21">
        <f>-J24*J46</f>
        <v>-12442.528000000006</v>
      </c>
      <c r="K23" s="21">
        <f>-K24*K46</f>
        <v>-12934.104260000004</v>
      </c>
      <c r="L23" s="21">
        <f>-L24*L46</f>
        <v>-13604.768430400001</v>
      </c>
      <c r="M23" s="21">
        <f>-M24*M46</f>
        <v>-13876.797825464</v>
      </c>
      <c r="N23" s="21">
        <f>-N24*N46</f>
        <v>-14293.451760227921</v>
      </c>
      <c r="O23" s="4"/>
      <c r="P23" s="4"/>
      <c r="Q23" s="4"/>
      <c r="R23" s="4"/>
      <c r="S23" s="4"/>
      <c r="T23" s="4"/>
      <c r="U23" s="4"/>
    </row>
    <row r="24" spans="2:21" x14ac:dyDescent="0.35">
      <c r="B24" s="1" t="s">
        <v>60</v>
      </c>
      <c r="E24" s="14">
        <v>0</v>
      </c>
      <c r="F24" s="14">
        <v>0</v>
      </c>
      <c r="G24" s="14">
        <v>0</v>
      </c>
      <c r="H24" s="14">
        <v>0</v>
      </c>
      <c r="I24" s="14">
        <v>0</v>
      </c>
      <c r="J24" s="15">
        <v>0.5</v>
      </c>
      <c r="K24" s="15">
        <v>0.5</v>
      </c>
      <c r="L24" s="15">
        <v>0.5</v>
      </c>
      <c r="M24" s="15">
        <v>0.5</v>
      </c>
      <c r="N24" s="15">
        <v>0.5</v>
      </c>
      <c r="O24" s="4"/>
      <c r="P24" s="4"/>
      <c r="Q24" s="4"/>
      <c r="R24" s="4"/>
      <c r="S24" s="4"/>
      <c r="T24" s="4"/>
      <c r="U24" s="4"/>
    </row>
    <row r="25" spans="2:21" x14ac:dyDescent="0.35">
      <c r="B25" s="6" t="s">
        <v>34</v>
      </c>
      <c r="C25" s="5"/>
      <c r="D25" s="7"/>
      <c r="E25" s="5"/>
      <c r="F25" s="5"/>
      <c r="G25" s="5"/>
      <c r="H25" s="5"/>
      <c r="I25" s="5"/>
      <c r="J25" s="5"/>
      <c r="K25" s="5"/>
      <c r="L25" s="5"/>
      <c r="M25" s="5"/>
      <c r="N25" s="5"/>
      <c r="O25" s="4"/>
      <c r="P25" s="4"/>
      <c r="Q25" s="4"/>
      <c r="R25" s="4"/>
      <c r="S25" s="4"/>
      <c r="T25" s="4"/>
      <c r="U25" s="4"/>
    </row>
    <row r="26" spans="2:21" x14ac:dyDescent="0.35">
      <c r="B26" s="1" t="s">
        <v>53</v>
      </c>
      <c r="D26" s="19"/>
      <c r="E26" s="20">
        <f t="shared" ref="E26:I27" si="4">E51/(E32/365)</f>
        <v>28.90211611145293</v>
      </c>
      <c r="F26" s="20">
        <f t="shared" si="4"/>
        <v>30.289503400598232</v>
      </c>
      <c r="G26" s="20">
        <f t="shared" si="4"/>
        <v>30.551283939325824</v>
      </c>
      <c r="H26" s="20">
        <f t="shared" si="4"/>
        <v>30.642975826373366</v>
      </c>
      <c r="I26" s="20">
        <f t="shared" si="4"/>
        <v>30.419218828662526</v>
      </c>
      <c r="J26" s="21">
        <v>30</v>
      </c>
      <c r="K26" s="21">
        <v>30</v>
      </c>
      <c r="L26" s="21">
        <v>30</v>
      </c>
      <c r="M26" s="21">
        <v>30</v>
      </c>
      <c r="N26" s="21">
        <v>30</v>
      </c>
      <c r="O26" s="4"/>
      <c r="P26" s="4"/>
      <c r="Q26" s="4"/>
      <c r="R26" s="4"/>
      <c r="S26" s="4"/>
      <c r="T26" s="4"/>
      <c r="U26" s="4"/>
    </row>
    <row r="27" spans="2:21" x14ac:dyDescent="0.35">
      <c r="B27" s="1" t="s">
        <v>54</v>
      </c>
      <c r="D27" s="19"/>
      <c r="E27" s="20">
        <f t="shared" si="4"/>
        <v>72.061009045020114</v>
      </c>
      <c r="F27" s="20">
        <f t="shared" si="4"/>
        <v>71.538966177940679</v>
      </c>
      <c r="G27" s="20">
        <f t="shared" si="4"/>
        <v>70.84613166746756</v>
      </c>
      <c r="H27" s="20">
        <f t="shared" si="4"/>
        <v>69.872094083325734</v>
      </c>
      <c r="I27" s="20">
        <f t="shared" si="4"/>
        <v>70.186418458311479</v>
      </c>
      <c r="J27" s="21">
        <v>70</v>
      </c>
      <c r="K27" s="21">
        <v>70</v>
      </c>
      <c r="L27" s="21">
        <v>70</v>
      </c>
      <c r="M27" s="21">
        <v>70</v>
      </c>
      <c r="N27" s="21">
        <v>70</v>
      </c>
      <c r="O27" s="4"/>
      <c r="P27" s="4"/>
      <c r="Q27" s="4"/>
      <c r="R27" s="4"/>
      <c r="S27" s="4"/>
      <c r="T27" s="4"/>
      <c r="U27" s="4"/>
    </row>
    <row r="28" spans="2:21" x14ac:dyDescent="0.35">
      <c r="B28" s="1" t="s">
        <v>55</v>
      </c>
      <c r="D28" s="19"/>
      <c r="E28" s="20">
        <f>E57/((E33+E36+E37)/365)</f>
        <v>22.560612532846619</v>
      </c>
      <c r="F28" s="20">
        <f>F57/((F33+F36+F37)/365)</f>
        <v>26.26027581320923</v>
      </c>
      <c r="G28" s="20">
        <f>G57/((G33+G36+G37)/365)</f>
        <v>26.839952470179608</v>
      </c>
      <c r="H28" s="20">
        <f>H57/((H33+H36+H37)/365)</f>
        <v>28.918775214874586</v>
      </c>
      <c r="I28" s="20">
        <f>I57/((I33+I36+I37)/365)</f>
        <v>30.074545761495767</v>
      </c>
      <c r="J28" s="21">
        <v>30</v>
      </c>
      <c r="K28" s="21">
        <v>30</v>
      </c>
      <c r="L28" s="21">
        <v>30</v>
      </c>
      <c r="M28" s="21">
        <v>30</v>
      </c>
      <c r="N28" s="21">
        <v>30</v>
      </c>
      <c r="O28" s="4"/>
      <c r="P28" s="4"/>
      <c r="Q28" s="4"/>
      <c r="R28" s="4"/>
      <c r="S28" s="4"/>
      <c r="T28" s="4"/>
      <c r="U28" s="4"/>
    </row>
    <row r="29" spans="2:21" x14ac:dyDescent="0.35">
      <c r="B29" s="1" t="s">
        <v>52</v>
      </c>
      <c r="E29" s="21">
        <v>15000</v>
      </c>
      <c r="F29" s="21">
        <v>15000</v>
      </c>
      <c r="G29" s="21">
        <v>15000</v>
      </c>
      <c r="H29" s="21">
        <v>15000</v>
      </c>
      <c r="I29" s="21">
        <v>15000</v>
      </c>
      <c r="J29" s="21">
        <v>16500</v>
      </c>
      <c r="K29" s="21">
        <v>16500</v>
      </c>
      <c r="L29" s="21">
        <v>16500</v>
      </c>
      <c r="M29" s="21">
        <v>16500</v>
      </c>
      <c r="N29" s="21">
        <v>16500</v>
      </c>
      <c r="O29" s="4"/>
      <c r="P29" s="4"/>
      <c r="Q29" s="4"/>
      <c r="R29" s="4"/>
      <c r="S29" s="4"/>
      <c r="T29" s="4"/>
      <c r="U29" s="4"/>
    </row>
    <row r="30" spans="2:21" x14ac:dyDescent="0.35">
      <c r="E30" s="20"/>
      <c r="F30" s="20"/>
      <c r="G30" s="20"/>
      <c r="H30" s="20"/>
      <c r="I30" s="20"/>
      <c r="J30" s="21"/>
      <c r="K30" s="21"/>
      <c r="L30" s="21"/>
      <c r="M30" s="21"/>
      <c r="N30" s="21"/>
      <c r="O30" s="4"/>
      <c r="P30" s="4"/>
      <c r="Q30" s="4"/>
      <c r="R30" s="4"/>
      <c r="S30" s="4"/>
      <c r="T30" s="4"/>
      <c r="U30" s="4"/>
    </row>
    <row r="31" spans="2:21" ht="18.5" x14ac:dyDescent="0.35">
      <c r="B31" s="69" t="s">
        <v>0</v>
      </c>
      <c r="C31" s="69"/>
      <c r="D31" s="69"/>
      <c r="E31" s="69"/>
      <c r="F31" s="69"/>
      <c r="G31" s="69"/>
      <c r="H31" s="69"/>
      <c r="I31" s="69"/>
      <c r="J31" s="69"/>
      <c r="K31" s="69"/>
      <c r="L31" s="69"/>
      <c r="M31" s="69"/>
      <c r="N31" s="69"/>
      <c r="O31" s="4"/>
      <c r="P31" s="4"/>
      <c r="Q31" s="4"/>
      <c r="R31" s="4"/>
      <c r="S31" s="4"/>
      <c r="T31" s="4"/>
      <c r="U31" s="4"/>
    </row>
    <row r="32" spans="2:21" x14ac:dyDescent="0.35">
      <c r="B32" s="6" t="s">
        <v>110</v>
      </c>
      <c r="C32" s="6"/>
      <c r="D32" s="8"/>
      <c r="E32" s="22">
        <v>91016</v>
      </c>
      <c r="F32" s="22">
        <v>116009</v>
      </c>
      <c r="G32" s="22">
        <v>129017</v>
      </c>
      <c r="H32" s="22">
        <v>136016</v>
      </c>
      <c r="I32" s="22">
        <v>143016</v>
      </c>
      <c r="J32" s="23">
        <f>I32*(1+J9)</f>
        <v>150166.80000000002</v>
      </c>
      <c r="K32" s="23">
        <f>J32*(1+K9)</f>
        <v>156924.30600000001</v>
      </c>
      <c r="L32" s="23">
        <f>K32*(1+L9)</f>
        <v>163201.27824000001</v>
      </c>
      <c r="M32" s="23">
        <f>L32*(1+M9)</f>
        <v>168913.32297840001</v>
      </c>
      <c r="N32" s="23">
        <f>M32*(1+N9)</f>
        <v>173980.72266775201</v>
      </c>
      <c r="O32" s="4"/>
      <c r="P32" s="4"/>
      <c r="Q32" s="4"/>
      <c r="R32" s="4"/>
      <c r="S32" s="4"/>
      <c r="T32" s="4"/>
      <c r="U32" s="4"/>
    </row>
    <row r="33" spans="2:21" x14ac:dyDescent="0.35">
      <c r="B33" s="12" t="s">
        <v>28</v>
      </c>
      <c r="C33" s="12"/>
      <c r="D33" s="13"/>
      <c r="E33" s="24">
        <v>39027</v>
      </c>
      <c r="F33" s="24">
        <v>48016</v>
      </c>
      <c r="G33" s="24">
        <v>52025</v>
      </c>
      <c r="H33" s="24">
        <v>54845</v>
      </c>
      <c r="I33" s="24">
        <v>57210</v>
      </c>
      <c r="J33" s="25">
        <f>J32*J10</f>
        <v>60066.720000000008</v>
      </c>
      <c r="K33" s="25">
        <f>K32*K10</f>
        <v>62769.722400000006</v>
      </c>
      <c r="L33" s="25">
        <f>L32*L10</f>
        <v>65280.511296000011</v>
      </c>
      <c r="M33" s="25">
        <f>M32*M10</f>
        <v>67565.329191360011</v>
      </c>
      <c r="N33" s="25">
        <f>N32*N10</f>
        <v>69592.289067100806</v>
      </c>
      <c r="O33" s="4"/>
      <c r="P33" s="4"/>
      <c r="Q33" s="4"/>
      <c r="R33" s="4"/>
      <c r="S33" s="4"/>
      <c r="T33" s="4"/>
      <c r="U33" s="4"/>
    </row>
    <row r="34" spans="2:21" x14ac:dyDescent="0.35">
      <c r="B34" s="26" t="s">
        <v>1</v>
      </c>
      <c r="C34" s="26"/>
      <c r="D34" s="27"/>
      <c r="E34" s="28">
        <f>E32-E33</f>
        <v>51989</v>
      </c>
      <c r="F34" s="28">
        <f t="shared" ref="F34:H34" si="5">F32-F33</f>
        <v>67993</v>
      </c>
      <c r="G34" s="28">
        <f t="shared" si="5"/>
        <v>76992</v>
      </c>
      <c r="H34" s="28">
        <f t="shared" si="5"/>
        <v>81171</v>
      </c>
      <c r="I34" s="28">
        <f>I32-I33</f>
        <v>85806</v>
      </c>
      <c r="J34" s="28">
        <f t="shared" ref="J34:N34" si="6">J32-J33</f>
        <v>90100.080000000016</v>
      </c>
      <c r="K34" s="28">
        <f t="shared" si="6"/>
        <v>94154.583600000013</v>
      </c>
      <c r="L34" s="28">
        <f t="shared" si="6"/>
        <v>97920.766944000003</v>
      </c>
      <c r="M34" s="28">
        <f t="shared" si="6"/>
        <v>101347.99378704</v>
      </c>
      <c r="N34" s="28">
        <f t="shared" si="6"/>
        <v>104388.4336006512</v>
      </c>
      <c r="O34" s="4"/>
      <c r="P34" s="4"/>
      <c r="Q34" s="4"/>
      <c r="R34" s="4"/>
      <c r="S34" s="4"/>
      <c r="T34" s="4"/>
      <c r="U34" s="4"/>
    </row>
    <row r="35" spans="2:21" x14ac:dyDescent="0.35">
      <c r="B35" s="29" t="s">
        <v>37</v>
      </c>
      <c r="C35" s="29"/>
      <c r="D35" s="30"/>
      <c r="E35" s="31"/>
      <c r="F35" s="31"/>
      <c r="G35" s="31"/>
      <c r="H35" s="31"/>
      <c r="I35" s="31"/>
      <c r="J35" s="32"/>
      <c r="K35" s="32"/>
      <c r="L35" s="32"/>
      <c r="M35" s="32"/>
      <c r="N35" s="32"/>
      <c r="O35" s="4"/>
      <c r="P35" s="4"/>
      <c r="Q35" s="4"/>
      <c r="R35" s="4"/>
      <c r="S35" s="4"/>
      <c r="T35" s="4"/>
      <c r="U35" s="4"/>
    </row>
    <row r="36" spans="2:21" x14ac:dyDescent="0.35">
      <c r="B36" s="1" t="s">
        <v>46</v>
      </c>
      <c r="E36" s="54">
        <f t="shared" ref="E36:N36" si="7">E11</f>
        <v>27227</v>
      </c>
      <c r="F36" s="54">
        <f t="shared" si="7"/>
        <v>22722</v>
      </c>
      <c r="G36" s="54">
        <f t="shared" si="7"/>
        <v>24011</v>
      </c>
      <c r="H36" s="54">
        <f t="shared" si="7"/>
        <v>24442</v>
      </c>
      <c r="I36" s="54">
        <f t="shared" si="7"/>
        <v>25452</v>
      </c>
      <c r="J36" s="34">
        <f t="shared" si="7"/>
        <v>25500</v>
      </c>
      <c r="K36" s="34">
        <f t="shared" si="7"/>
        <v>26000</v>
      </c>
      <c r="L36" s="34">
        <f t="shared" si="7"/>
        <v>26500</v>
      </c>
      <c r="M36" s="34">
        <f t="shared" si="7"/>
        <v>27000</v>
      </c>
      <c r="N36" s="34">
        <f t="shared" si="7"/>
        <v>27500</v>
      </c>
      <c r="O36" s="4"/>
      <c r="P36" s="4"/>
      <c r="Q36" s="4"/>
      <c r="R36" s="4"/>
      <c r="S36" s="4"/>
      <c r="T36" s="4"/>
      <c r="U36" s="4"/>
    </row>
    <row r="37" spans="2:21" x14ac:dyDescent="0.35">
      <c r="B37" s="1" t="s">
        <v>45</v>
      </c>
      <c r="E37" s="54">
        <f t="shared" ref="E37:N37" si="8">E12</f>
        <v>10999</v>
      </c>
      <c r="F37" s="54">
        <f t="shared" si="8"/>
        <v>11129</v>
      </c>
      <c r="G37" s="54">
        <f t="shared" si="8"/>
        <v>11488</v>
      </c>
      <c r="H37" s="54">
        <f t="shared" si="8"/>
        <v>11929</v>
      </c>
      <c r="I37" s="54">
        <f t="shared" si="8"/>
        <v>12112</v>
      </c>
      <c r="J37" s="34">
        <f t="shared" si="8"/>
        <v>12500</v>
      </c>
      <c r="K37" s="34">
        <f t="shared" si="8"/>
        <v>13000</v>
      </c>
      <c r="L37" s="34">
        <f t="shared" si="8"/>
        <v>13500</v>
      </c>
      <c r="M37" s="34">
        <f t="shared" si="8"/>
        <v>14000</v>
      </c>
      <c r="N37" s="34">
        <f t="shared" si="8"/>
        <v>14500</v>
      </c>
      <c r="O37" s="4"/>
      <c r="P37" s="4"/>
      <c r="Q37" s="4"/>
      <c r="R37" s="4"/>
      <c r="S37" s="4"/>
      <c r="T37" s="4"/>
      <c r="U37" s="4"/>
    </row>
    <row r="38" spans="2:21" x14ac:dyDescent="0.35">
      <c r="B38" s="35" t="s">
        <v>2</v>
      </c>
      <c r="C38" s="35"/>
      <c r="D38" s="36"/>
      <c r="E38" s="37">
        <f t="shared" ref="E38:J38" si="9">E111</f>
        <v>6500</v>
      </c>
      <c r="F38" s="37">
        <f t="shared" si="9"/>
        <v>8000</v>
      </c>
      <c r="G38" s="37">
        <f t="shared" si="9"/>
        <v>9500</v>
      </c>
      <c r="H38" s="37">
        <f t="shared" si="9"/>
        <v>11000</v>
      </c>
      <c r="I38" s="37">
        <f t="shared" si="9"/>
        <v>12500</v>
      </c>
      <c r="J38" s="71">
        <f t="shared" si="9"/>
        <v>14150</v>
      </c>
      <c r="K38" s="71">
        <f t="shared" ref="K38:N38" si="10">K111</f>
        <v>15800</v>
      </c>
      <c r="L38" s="71">
        <f t="shared" si="10"/>
        <v>17450</v>
      </c>
      <c r="M38" s="71">
        <f t="shared" si="10"/>
        <v>19100</v>
      </c>
      <c r="N38" s="71">
        <f t="shared" si="10"/>
        <v>20750</v>
      </c>
      <c r="O38" s="4"/>
      <c r="P38" s="4"/>
      <c r="Q38" s="4"/>
      <c r="R38" s="4"/>
      <c r="S38" s="4"/>
      <c r="T38" s="4"/>
      <c r="U38" s="4"/>
    </row>
    <row r="39" spans="2:21" x14ac:dyDescent="0.35">
      <c r="B39" s="43" t="s">
        <v>49</v>
      </c>
      <c r="C39" s="72"/>
      <c r="D39" s="73"/>
      <c r="E39" s="45">
        <f>SUM(E36:E38)</f>
        <v>44726</v>
      </c>
      <c r="F39" s="45">
        <f t="shared" ref="F39:N39" si="11">SUM(F36:F38)</f>
        <v>41851</v>
      </c>
      <c r="G39" s="45">
        <f t="shared" si="11"/>
        <v>44999</v>
      </c>
      <c r="H39" s="45">
        <f t="shared" si="11"/>
        <v>47371</v>
      </c>
      <c r="I39" s="45">
        <f t="shared" si="11"/>
        <v>50064</v>
      </c>
      <c r="J39" s="45">
        <f t="shared" si="11"/>
        <v>52150</v>
      </c>
      <c r="K39" s="45">
        <f t="shared" si="11"/>
        <v>54800</v>
      </c>
      <c r="L39" s="45">
        <f t="shared" si="11"/>
        <v>57450</v>
      </c>
      <c r="M39" s="45">
        <f t="shared" si="11"/>
        <v>60100</v>
      </c>
      <c r="N39" s="45">
        <f t="shared" si="11"/>
        <v>62750</v>
      </c>
      <c r="O39" s="4"/>
      <c r="P39" s="4"/>
      <c r="Q39" s="4"/>
      <c r="R39" s="4"/>
      <c r="S39" s="4"/>
      <c r="T39" s="4"/>
      <c r="U39" s="4"/>
    </row>
    <row r="40" spans="2:21" x14ac:dyDescent="0.35">
      <c r="B40" s="29" t="s">
        <v>50</v>
      </c>
      <c r="E40" s="75">
        <f>E34-E39</f>
        <v>7263</v>
      </c>
      <c r="F40" s="75">
        <f t="shared" ref="F40:N40" si="12">F34-F39</f>
        <v>26142</v>
      </c>
      <c r="G40" s="75">
        <f t="shared" si="12"/>
        <v>31993</v>
      </c>
      <c r="H40" s="75">
        <f t="shared" si="12"/>
        <v>33800</v>
      </c>
      <c r="I40" s="75">
        <f t="shared" si="12"/>
        <v>35742</v>
      </c>
      <c r="J40" s="75">
        <f t="shared" si="12"/>
        <v>37950.080000000016</v>
      </c>
      <c r="K40" s="75">
        <f t="shared" si="12"/>
        <v>39354.583600000013</v>
      </c>
      <c r="L40" s="75">
        <f t="shared" si="12"/>
        <v>40470.766944000003</v>
      </c>
      <c r="M40" s="75">
        <f t="shared" si="12"/>
        <v>41247.993787040003</v>
      </c>
      <c r="N40" s="75">
        <f t="shared" si="12"/>
        <v>41638.433600651202</v>
      </c>
      <c r="O40" s="4"/>
      <c r="P40" s="4"/>
      <c r="Q40" s="4"/>
      <c r="R40" s="4"/>
      <c r="S40" s="4"/>
      <c r="T40" s="4"/>
      <c r="U40" s="4"/>
    </row>
    <row r="41" spans="2:21" ht="10.25" customHeight="1" x14ac:dyDescent="0.35">
      <c r="E41" s="33"/>
      <c r="F41" s="33"/>
      <c r="G41" s="33"/>
      <c r="H41" s="33"/>
      <c r="I41" s="33"/>
      <c r="J41" s="34"/>
      <c r="K41" s="34"/>
      <c r="L41" s="34"/>
      <c r="M41" s="34"/>
      <c r="N41" s="34"/>
      <c r="O41" s="4"/>
      <c r="P41" s="4"/>
      <c r="Q41" s="4"/>
      <c r="R41" s="4"/>
      <c r="S41" s="4"/>
      <c r="T41" s="4"/>
      <c r="U41" s="4"/>
    </row>
    <row r="42" spans="2:21" s="12" customFormat="1" x14ac:dyDescent="0.35">
      <c r="B42" s="12" t="s">
        <v>11</v>
      </c>
      <c r="D42" s="13"/>
      <c r="E42" s="52">
        <f t="shared" ref="E42:J42" si="13">E142</f>
        <v>4000</v>
      </c>
      <c r="F42" s="52">
        <f t="shared" si="13"/>
        <v>4000</v>
      </c>
      <c r="G42" s="52">
        <f t="shared" si="13"/>
        <v>4000</v>
      </c>
      <c r="H42" s="52">
        <f t="shared" si="13"/>
        <v>3200</v>
      </c>
      <c r="I42" s="52">
        <f t="shared" si="13"/>
        <v>3200</v>
      </c>
      <c r="J42" s="52">
        <f t="shared" si="13"/>
        <v>2400</v>
      </c>
      <c r="K42" s="52">
        <f t="shared" ref="K42:N42" si="14">K142</f>
        <v>2400</v>
      </c>
      <c r="L42" s="52">
        <f t="shared" si="14"/>
        <v>1600</v>
      </c>
      <c r="M42" s="52">
        <f t="shared" si="14"/>
        <v>1600</v>
      </c>
      <c r="N42" s="52">
        <f t="shared" si="14"/>
        <v>800</v>
      </c>
      <c r="O42" s="76"/>
      <c r="P42" s="76"/>
      <c r="Q42" s="76"/>
      <c r="R42" s="76"/>
      <c r="S42" s="76"/>
      <c r="T42" s="76"/>
      <c r="U42" s="76"/>
    </row>
    <row r="43" spans="2:21" x14ac:dyDescent="0.35">
      <c r="B43" s="26" t="s">
        <v>51</v>
      </c>
      <c r="C43" s="26"/>
      <c r="D43" s="27"/>
      <c r="E43" s="28">
        <f t="shared" ref="E43:N43" si="15">E34-(E36+E37+E38+E42)</f>
        <v>3263</v>
      </c>
      <c r="F43" s="28">
        <f t="shared" si="15"/>
        <v>22142</v>
      </c>
      <c r="G43" s="28">
        <f t="shared" si="15"/>
        <v>27993</v>
      </c>
      <c r="H43" s="28">
        <f t="shared" si="15"/>
        <v>30600</v>
      </c>
      <c r="I43" s="28">
        <f t="shared" si="15"/>
        <v>32542</v>
      </c>
      <c r="J43" s="28">
        <f t="shared" si="15"/>
        <v>35550.080000000016</v>
      </c>
      <c r="K43" s="28">
        <f t="shared" si="15"/>
        <v>36954.583600000013</v>
      </c>
      <c r="L43" s="28">
        <f t="shared" si="15"/>
        <v>38870.766944000003</v>
      </c>
      <c r="M43" s="28">
        <f t="shared" si="15"/>
        <v>39647.993787040003</v>
      </c>
      <c r="N43" s="28">
        <f t="shared" si="15"/>
        <v>40838.433600651202</v>
      </c>
      <c r="O43" s="4"/>
      <c r="P43" s="4"/>
      <c r="Q43" s="4"/>
      <c r="R43" s="4"/>
      <c r="S43" s="4"/>
      <c r="T43" s="4"/>
      <c r="U43" s="4"/>
    </row>
    <row r="44" spans="2:21" x14ac:dyDescent="0.35">
      <c r="B44" s="29"/>
      <c r="C44" s="29"/>
      <c r="D44" s="30"/>
      <c r="E44" s="31"/>
      <c r="F44" s="31"/>
      <c r="G44" s="31"/>
      <c r="H44" s="31"/>
      <c r="I44" s="31"/>
      <c r="J44" s="32"/>
      <c r="K44" s="32"/>
      <c r="L44" s="32"/>
      <c r="M44" s="32"/>
      <c r="N44" s="32"/>
      <c r="O44" s="4"/>
      <c r="P44" s="4"/>
      <c r="Q44" s="4"/>
      <c r="R44" s="4"/>
      <c r="S44" s="4"/>
      <c r="T44" s="4"/>
      <c r="U44" s="4"/>
    </row>
    <row r="45" spans="2:21" x14ac:dyDescent="0.35">
      <c r="B45" s="12" t="s">
        <v>38</v>
      </c>
      <c r="C45" s="12"/>
      <c r="D45" s="13"/>
      <c r="E45" s="54">
        <f>E16*E43</f>
        <v>978.9</v>
      </c>
      <c r="F45" s="54">
        <f>F16*F43</f>
        <v>6642.5999999999995</v>
      </c>
      <c r="G45" s="54">
        <f>G16*G43</f>
        <v>8397.9</v>
      </c>
      <c r="H45" s="54">
        <f>H16*H43</f>
        <v>9180</v>
      </c>
      <c r="I45" s="54">
        <f>I16*I43</f>
        <v>9762.6</v>
      </c>
      <c r="J45" s="38">
        <f>J43*J16</f>
        <v>10665.024000000005</v>
      </c>
      <c r="K45" s="38">
        <f>K43*K16</f>
        <v>11086.375080000003</v>
      </c>
      <c r="L45" s="38">
        <f>L43*L16</f>
        <v>11661.2300832</v>
      </c>
      <c r="M45" s="38">
        <f>M43*M16</f>
        <v>11894.398136112</v>
      </c>
      <c r="N45" s="38">
        <f>N43*N16</f>
        <v>12251.53008019536</v>
      </c>
      <c r="O45" s="4"/>
      <c r="P45" s="4"/>
      <c r="Q45" s="4"/>
      <c r="R45" s="4"/>
      <c r="S45" s="4"/>
      <c r="T45" s="4"/>
      <c r="U45" s="4"/>
    </row>
    <row r="46" spans="2:21" ht="16" thickBot="1" x14ac:dyDescent="0.4">
      <c r="B46" s="39" t="s">
        <v>39</v>
      </c>
      <c r="C46" s="39"/>
      <c r="D46" s="40"/>
      <c r="E46" s="41">
        <f>E43-E45</f>
        <v>2284.1</v>
      </c>
      <c r="F46" s="41">
        <f t="shared" ref="F46:N46" si="16">F43-F45</f>
        <v>15499.400000000001</v>
      </c>
      <c r="G46" s="41">
        <f t="shared" si="16"/>
        <v>19595.099999999999</v>
      </c>
      <c r="H46" s="41">
        <f t="shared" si="16"/>
        <v>21420</v>
      </c>
      <c r="I46" s="41">
        <f t="shared" si="16"/>
        <v>22779.4</v>
      </c>
      <c r="J46" s="41">
        <f t="shared" si="16"/>
        <v>24885.056000000011</v>
      </c>
      <c r="K46" s="41">
        <f t="shared" si="16"/>
        <v>25868.208520000007</v>
      </c>
      <c r="L46" s="41">
        <f t="shared" si="16"/>
        <v>27209.536860800003</v>
      </c>
      <c r="M46" s="41">
        <f t="shared" si="16"/>
        <v>27753.595650928</v>
      </c>
      <c r="N46" s="41">
        <f t="shared" si="16"/>
        <v>28586.903520455842</v>
      </c>
      <c r="O46" s="4"/>
      <c r="P46" s="4"/>
      <c r="Q46" s="4"/>
      <c r="R46" s="4"/>
      <c r="S46" s="4"/>
      <c r="T46" s="4"/>
      <c r="U46" s="4"/>
    </row>
    <row r="47" spans="2:21" ht="16" collapsed="1" thickTop="1" x14ac:dyDescent="0.35">
      <c r="E47" s="33"/>
      <c r="F47" s="33"/>
      <c r="G47" s="33"/>
      <c r="H47" s="33"/>
      <c r="I47" s="33"/>
      <c r="O47" s="4"/>
      <c r="P47" s="4"/>
      <c r="Q47" s="4"/>
      <c r="R47" s="4"/>
      <c r="S47" s="4"/>
      <c r="T47" s="4"/>
      <c r="U47" s="4"/>
    </row>
    <row r="48" spans="2:21" ht="18.5" x14ac:dyDescent="0.35">
      <c r="B48" s="69" t="s">
        <v>3</v>
      </c>
      <c r="C48" s="69"/>
      <c r="D48" s="69"/>
      <c r="E48" s="69"/>
      <c r="F48" s="69"/>
      <c r="G48" s="69"/>
      <c r="H48" s="69"/>
      <c r="I48" s="69"/>
      <c r="J48" s="69"/>
      <c r="K48" s="69"/>
      <c r="L48" s="69"/>
      <c r="M48" s="69"/>
      <c r="N48" s="69"/>
      <c r="O48" s="4"/>
      <c r="P48" s="4"/>
      <c r="Q48" s="4"/>
      <c r="R48" s="4"/>
      <c r="S48" s="4"/>
      <c r="T48" s="4"/>
      <c r="U48" s="4"/>
    </row>
    <row r="49" spans="2:21" x14ac:dyDescent="0.35">
      <c r="B49" s="6" t="s">
        <v>4</v>
      </c>
      <c r="E49" s="33"/>
      <c r="F49" s="33"/>
      <c r="G49" s="33"/>
      <c r="H49" s="33"/>
      <c r="I49" s="33"/>
      <c r="O49" s="4"/>
      <c r="P49" s="4"/>
      <c r="Q49" s="4"/>
      <c r="R49" s="4"/>
      <c r="S49" s="4"/>
      <c r="T49" s="4"/>
      <c r="U49" s="4"/>
    </row>
    <row r="50" spans="2:21" x14ac:dyDescent="0.35">
      <c r="B50" s="1" t="s">
        <v>5</v>
      </c>
      <c r="D50" s="4"/>
      <c r="E50" s="54">
        <f t="shared" ref="E50:J50" si="17">E91</f>
        <v>3647.1000000000058</v>
      </c>
      <c r="F50" s="54">
        <f t="shared" si="17"/>
        <v>9135.5000000000073</v>
      </c>
      <c r="G50" s="54">
        <f t="shared" si="17"/>
        <v>11917.600000000006</v>
      </c>
      <c r="H50" s="54">
        <f t="shared" si="17"/>
        <v>29107.600000000006</v>
      </c>
      <c r="I50" s="54">
        <f t="shared" si="17"/>
        <v>38967.000000000007</v>
      </c>
      <c r="J50" s="1">
        <f t="shared" si="17"/>
        <v>48368.684712328781</v>
      </c>
      <c r="K50" s="1">
        <f t="shared" ref="K50:N50" si="18">K91</f>
        <v>49833.349860000017</v>
      </c>
      <c r="L50" s="1">
        <f t="shared" si="18"/>
        <v>63679.239597139749</v>
      </c>
      <c r="M50" s="1">
        <f t="shared" si="18"/>
        <v>69518.355072010861</v>
      </c>
      <c r="N50" s="1">
        <f t="shared" si="18"/>
        <v>87505.367419334158</v>
      </c>
      <c r="O50" s="4"/>
      <c r="P50" s="4"/>
      <c r="Q50" s="4"/>
      <c r="R50" s="4"/>
      <c r="S50" s="4"/>
      <c r="T50" s="4"/>
      <c r="U50" s="4"/>
    </row>
    <row r="51" spans="2:21" x14ac:dyDescent="0.35">
      <c r="B51" s="1" t="s">
        <v>6</v>
      </c>
      <c r="D51" s="4"/>
      <c r="E51" s="54">
        <f t="shared" ref="E51:N51" si="19">E97</f>
        <v>7207</v>
      </c>
      <c r="F51" s="54">
        <f t="shared" si="19"/>
        <v>9627</v>
      </c>
      <c r="G51" s="54">
        <f t="shared" si="19"/>
        <v>10799</v>
      </c>
      <c r="H51" s="54">
        <f t="shared" si="19"/>
        <v>11419</v>
      </c>
      <c r="I51" s="54">
        <f t="shared" si="19"/>
        <v>11919</v>
      </c>
      <c r="J51" s="42">
        <f t="shared" si="19"/>
        <v>12342.476712328769</v>
      </c>
      <c r="K51" s="42">
        <f t="shared" si="19"/>
        <v>12897.888164383563</v>
      </c>
      <c r="L51" s="42">
        <f t="shared" si="19"/>
        <v>13413.803690958905</v>
      </c>
      <c r="M51" s="42">
        <f t="shared" si="19"/>
        <v>13883.286820142466</v>
      </c>
      <c r="N51" s="42">
        <f t="shared" si="19"/>
        <v>14299.78542474674</v>
      </c>
      <c r="O51" s="4"/>
      <c r="P51" s="4"/>
      <c r="Q51" s="4"/>
      <c r="R51" s="4"/>
      <c r="S51" s="4"/>
      <c r="T51" s="4"/>
      <c r="U51" s="4"/>
    </row>
    <row r="52" spans="2:21" x14ac:dyDescent="0.35">
      <c r="B52" s="1" t="s">
        <v>44</v>
      </c>
      <c r="D52" s="4"/>
      <c r="E52" s="54">
        <f t="shared" ref="E52:N52" si="20">E98</f>
        <v>7705</v>
      </c>
      <c r="F52" s="54">
        <f t="shared" si="20"/>
        <v>9411</v>
      </c>
      <c r="G52" s="54">
        <f t="shared" si="20"/>
        <v>10098</v>
      </c>
      <c r="H52" s="54">
        <f t="shared" si="20"/>
        <v>10499</v>
      </c>
      <c r="I52" s="54">
        <f t="shared" si="20"/>
        <v>11001</v>
      </c>
      <c r="J52" s="42">
        <f t="shared" si="20"/>
        <v>11519.644931506851</v>
      </c>
      <c r="K52" s="42">
        <f t="shared" si="20"/>
        <v>12038.028953424659</v>
      </c>
      <c r="L52" s="42">
        <f t="shared" si="20"/>
        <v>12519.550111561646</v>
      </c>
      <c r="M52" s="42">
        <f t="shared" si="20"/>
        <v>12957.734365466304</v>
      </c>
      <c r="N52" s="42">
        <f t="shared" si="20"/>
        <v>13346.466396430291</v>
      </c>
      <c r="O52" s="4"/>
      <c r="P52" s="4"/>
      <c r="Q52" s="4"/>
      <c r="R52" s="4"/>
      <c r="S52" s="4"/>
      <c r="T52" s="4"/>
      <c r="U52" s="4"/>
    </row>
    <row r="53" spans="2:21" x14ac:dyDescent="0.35">
      <c r="B53" s="1" t="s">
        <v>43</v>
      </c>
      <c r="E53" s="54">
        <f t="shared" ref="E53:N53" si="21">E116</f>
        <v>58500</v>
      </c>
      <c r="F53" s="54">
        <f t="shared" si="21"/>
        <v>65500</v>
      </c>
      <c r="G53" s="54">
        <f t="shared" si="21"/>
        <v>71000</v>
      </c>
      <c r="H53" s="54">
        <f t="shared" si="21"/>
        <v>75000</v>
      </c>
      <c r="I53" s="54">
        <f t="shared" si="21"/>
        <v>77500</v>
      </c>
      <c r="J53" s="54">
        <f t="shared" si="21"/>
        <v>79850</v>
      </c>
      <c r="K53" s="54">
        <f t="shared" si="21"/>
        <v>80550</v>
      </c>
      <c r="L53" s="54">
        <f t="shared" si="21"/>
        <v>79600</v>
      </c>
      <c r="M53" s="54">
        <f t="shared" si="21"/>
        <v>77000</v>
      </c>
      <c r="N53" s="54">
        <f t="shared" si="21"/>
        <v>72750</v>
      </c>
      <c r="O53" s="4"/>
      <c r="P53" s="4"/>
      <c r="Q53" s="4"/>
      <c r="R53" s="4"/>
      <c r="S53" s="4"/>
      <c r="T53" s="4"/>
      <c r="U53" s="4"/>
    </row>
    <row r="54" spans="2:21" ht="16" thickBot="1" x14ac:dyDescent="0.4">
      <c r="B54" s="39" t="s">
        <v>7</v>
      </c>
      <c r="C54" s="39"/>
      <c r="D54" s="40"/>
      <c r="E54" s="41">
        <f>SUM(E50:E53)</f>
        <v>77059.100000000006</v>
      </c>
      <c r="F54" s="41">
        <f t="shared" ref="F54:N54" si="22">SUM(F50:F53)</f>
        <v>93673.5</v>
      </c>
      <c r="G54" s="41">
        <f t="shared" si="22"/>
        <v>103814.6</v>
      </c>
      <c r="H54" s="41">
        <f t="shared" si="22"/>
        <v>126025.60000000001</v>
      </c>
      <c r="I54" s="41">
        <f t="shared" si="22"/>
        <v>139387</v>
      </c>
      <c r="J54" s="41">
        <f t="shared" si="22"/>
        <v>152080.80635616439</v>
      </c>
      <c r="K54" s="41">
        <f t="shared" si="22"/>
        <v>155319.26697780823</v>
      </c>
      <c r="L54" s="41">
        <f t="shared" si="22"/>
        <v>169212.59339966031</v>
      </c>
      <c r="M54" s="41">
        <f t="shared" si="22"/>
        <v>173359.37625761965</v>
      </c>
      <c r="N54" s="41">
        <f t="shared" si="22"/>
        <v>187901.61924051121</v>
      </c>
      <c r="O54" s="4"/>
      <c r="P54" s="4"/>
      <c r="Q54" s="4"/>
      <c r="R54" s="4"/>
      <c r="S54" s="4"/>
      <c r="T54" s="4"/>
      <c r="U54" s="4"/>
    </row>
    <row r="55" spans="2:21" ht="16" thickTop="1" x14ac:dyDescent="0.35">
      <c r="B55" s="29"/>
      <c r="C55" s="29"/>
      <c r="D55" s="30"/>
      <c r="E55" s="31"/>
      <c r="F55" s="31"/>
      <c r="G55" s="31"/>
      <c r="H55" s="31"/>
      <c r="I55" s="31"/>
      <c r="J55" s="29"/>
      <c r="K55" s="29"/>
      <c r="L55" s="29"/>
      <c r="M55" s="29"/>
      <c r="N55" s="29"/>
      <c r="O55" s="4"/>
      <c r="P55" s="4"/>
      <c r="Q55" s="4"/>
      <c r="R55" s="4"/>
      <c r="S55" s="4"/>
      <c r="T55" s="4"/>
      <c r="U55" s="4"/>
    </row>
    <row r="56" spans="2:21" x14ac:dyDescent="0.35">
      <c r="B56" s="6" t="s">
        <v>8</v>
      </c>
      <c r="D56" s="4"/>
      <c r="E56" s="33"/>
      <c r="F56" s="33"/>
      <c r="G56" s="33"/>
      <c r="H56" s="33"/>
      <c r="I56" s="33"/>
      <c r="O56" s="4"/>
      <c r="P56" s="4"/>
      <c r="Q56" s="4"/>
      <c r="R56" s="4"/>
      <c r="S56" s="4"/>
      <c r="T56" s="4"/>
      <c r="U56" s="4"/>
    </row>
    <row r="57" spans="2:21" x14ac:dyDescent="0.35">
      <c r="B57" s="1" t="s">
        <v>9</v>
      </c>
      <c r="D57" s="4"/>
      <c r="E57" s="54">
        <f t="shared" ref="E57:N57" si="23">E99</f>
        <v>4775</v>
      </c>
      <c r="F57" s="54">
        <f t="shared" si="23"/>
        <v>5890</v>
      </c>
      <c r="G57" s="54">
        <f t="shared" si="23"/>
        <v>6436</v>
      </c>
      <c r="H57" s="54">
        <f t="shared" si="23"/>
        <v>7227</v>
      </c>
      <c r="I57" s="54">
        <f t="shared" si="23"/>
        <v>7809</v>
      </c>
      <c r="J57" s="1">
        <f t="shared" si="23"/>
        <v>8060.2783561643846</v>
      </c>
      <c r="K57" s="1">
        <f t="shared" si="23"/>
        <v>8364.6347178082196</v>
      </c>
      <c r="L57" s="1">
        <f t="shared" si="23"/>
        <v>8653.1927092602746</v>
      </c>
      <c r="M57" s="1">
        <f t="shared" si="23"/>
        <v>8923.1777417556168</v>
      </c>
      <c r="N57" s="1">
        <f t="shared" si="23"/>
        <v>9171.968964419244</v>
      </c>
      <c r="O57" s="4"/>
      <c r="P57" s="4"/>
      <c r="Q57" s="4"/>
      <c r="R57" s="4"/>
      <c r="S57" s="4"/>
      <c r="T57" s="4"/>
      <c r="U57" s="4"/>
    </row>
    <row r="58" spans="2:21" x14ac:dyDescent="0.35">
      <c r="B58" s="1" t="s">
        <v>10</v>
      </c>
      <c r="E58" s="1">
        <f t="shared" ref="E58:J58" si="24">E141</f>
        <v>50000</v>
      </c>
      <c r="F58" s="1">
        <f t="shared" si="24"/>
        <v>50000</v>
      </c>
      <c r="G58" s="1">
        <f t="shared" si="24"/>
        <v>40000</v>
      </c>
      <c r="H58" s="1">
        <f t="shared" si="24"/>
        <v>40000</v>
      </c>
      <c r="I58" s="1">
        <f t="shared" si="24"/>
        <v>30000</v>
      </c>
      <c r="J58" s="1">
        <f t="shared" si="24"/>
        <v>30000</v>
      </c>
      <c r="K58" s="1">
        <f t="shared" ref="K58:N58" si="25">K141</f>
        <v>20000</v>
      </c>
      <c r="L58" s="1">
        <f t="shared" si="25"/>
        <v>20000</v>
      </c>
      <c r="M58" s="1">
        <f t="shared" si="25"/>
        <v>10000</v>
      </c>
      <c r="N58" s="1">
        <f t="shared" si="25"/>
        <v>10000</v>
      </c>
      <c r="O58" s="4"/>
      <c r="P58" s="4"/>
      <c r="Q58" s="4"/>
      <c r="R58" s="4"/>
      <c r="S58" s="4"/>
      <c r="T58" s="4"/>
      <c r="U58" s="4"/>
    </row>
    <row r="59" spans="2:21" x14ac:dyDescent="0.35">
      <c r="B59" s="26" t="s">
        <v>12</v>
      </c>
      <c r="C59" s="26"/>
      <c r="D59" s="27"/>
      <c r="E59" s="28">
        <f>SUM(E57:E58)</f>
        <v>54775</v>
      </c>
      <c r="F59" s="28">
        <f t="shared" ref="F59:N59" si="26">SUM(F57:F58)</f>
        <v>55890</v>
      </c>
      <c r="G59" s="28">
        <f t="shared" si="26"/>
        <v>46436</v>
      </c>
      <c r="H59" s="28">
        <f t="shared" si="26"/>
        <v>47227</v>
      </c>
      <c r="I59" s="28">
        <f t="shared" si="26"/>
        <v>37809</v>
      </c>
      <c r="J59" s="28">
        <f t="shared" si="26"/>
        <v>38060.278356164388</v>
      </c>
      <c r="K59" s="28">
        <f t="shared" si="26"/>
        <v>28364.634717808221</v>
      </c>
      <c r="L59" s="28">
        <f t="shared" si="26"/>
        <v>28653.192709260275</v>
      </c>
      <c r="M59" s="28">
        <f t="shared" si="26"/>
        <v>18923.177741755615</v>
      </c>
      <c r="N59" s="28">
        <f t="shared" si="26"/>
        <v>19171.968964419244</v>
      </c>
      <c r="O59" s="4"/>
      <c r="P59" s="4"/>
      <c r="Q59" s="4"/>
      <c r="R59" s="4"/>
      <c r="S59" s="4"/>
      <c r="T59" s="4"/>
      <c r="U59" s="4"/>
    </row>
    <row r="60" spans="2:21" x14ac:dyDescent="0.35">
      <c r="B60" s="29"/>
      <c r="C60" s="29"/>
      <c r="D60" s="30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4"/>
      <c r="P60" s="4"/>
      <c r="Q60" s="4"/>
      <c r="R60" s="4"/>
      <c r="S60" s="4"/>
      <c r="T60" s="4"/>
      <c r="U60" s="4"/>
    </row>
    <row r="61" spans="2:21" x14ac:dyDescent="0.35">
      <c r="B61" s="6" t="s">
        <v>42</v>
      </c>
      <c r="E61" s="33"/>
      <c r="F61" s="33"/>
      <c r="G61" s="33"/>
      <c r="H61" s="33"/>
      <c r="I61" s="33"/>
      <c r="O61" s="4"/>
      <c r="P61" s="4"/>
      <c r="Q61" s="4"/>
      <c r="R61" s="4"/>
      <c r="S61" s="4"/>
      <c r="T61" s="4"/>
      <c r="U61" s="4"/>
    </row>
    <row r="62" spans="2:21" x14ac:dyDescent="0.35">
      <c r="B62" s="1" t="s">
        <v>40</v>
      </c>
      <c r="E62" s="54">
        <f>E21</f>
        <v>20000</v>
      </c>
      <c r="F62" s="1">
        <f t="shared" ref="F62:N62" si="27">E62+F21+F22</f>
        <v>20000</v>
      </c>
      <c r="G62" s="1">
        <f t="shared" si="27"/>
        <v>20000</v>
      </c>
      <c r="H62" s="1">
        <f t="shared" si="27"/>
        <v>20000</v>
      </c>
      <c r="I62" s="1">
        <f t="shared" si="27"/>
        <v>20000</v>
      </c>
      <c r="J62" s="1">
        <f t="shared" si="27"/>
        <v>20000</v>
      </c>
      <c r="K62" s="1">
        <f t="shared" si="27"/>
        <v>20000</v>
      </c>
      <c r="L62" s="1">
        <f t="shared" si="27"/>
        <v>20000</v>
      </c>
      <c r="M62" s="1">
        <f t="shared" si="27"/>
        <v>20000</v>
      </c>
      <c r="N62" s="1">
        <f t="shared" si="27"/>
        <v>20000</v>
      </c>
      <c r="O62" s="4"/>
      <c r="P62" s="4"/>
      <c r="Q62" s="4"/>
      <c r="R62" s="4"/>
      <c r="S62" s="4"/>
      <c r="T62" s="4"/>
      <c r="U62" s="4"/>
    </row>
    <row r="63" spans="2:21" x14ac:dyDescent="0.35">
      <c r="B63" s="1" t="s">
        <v>13</v>
      </c>
      <c r="E63" s="54">
        <f>E46</f>
        <v>2284.1</v>
      </c>
      <c r="F63" s="54">
        <f>E63+F46</f>
        <v>17783.5</v>
      </c>
      <c r="G63" s="54">
        <f>F63+G46</f>
        <v>37378.6</v>
      </c>
      <c r="H63" s="54">
        <f>G63+H46</f>
        <v>58798.6</v>
      </c>
      <c r="I63" s="54">
        <f>H63+I46</f>
        <v>81578</v>
      </c>
      <c r="J63" s="1">
        <f>I63+J46+J23</f>
        <v>94020.528000000006</v>
      </c>
      <c r="K63" s="1">
        <f>J63+K46+K23</f>
        <v>106954.63226</v>
      </c>
      <c r="L63" s="1">
        <f>K63+L46+L23</f>
        <v>120559.40069040001</v>
      </c>
      <c r="M63" s="1">
        <f>L63+M46+M23</f>
        <v>134436.19851586403</v>
      </c>
      <c r="N63" s="1">
        <f>M63+N46+N23</f>
        <v>148729.65027609197</v>
      </c>
      <c r="O63" s="4"/>
      <c r="P63" s="4"/>
      <c r="Q63" s="4"/>
      <c r="R63" s="4"/>
      <c r="S63" s="4"/>
      <c r="T63" s="4"/>
      <c r="U63" s="4"/>
    </row>
    <row r="64" spans="2:21" x14ac:dyDescent="0.35">
      <c r="B64" s="43" t="s">
        <v>73</v>
      </c>
      <c r="C64" s="43"/>
      <c r="D64" s="44"/>
      <c r="E64" s="45">
        <f>SUM(E62:E63)</f>
        <v>22284.1</v>
      </c>
      <c r="F64" s="45">
        <f t="shared" ref="F64:I64" si="28">SUM(F62:F63)</f>
        <v>37783.5</v>
      </c>
      <c r="G64" s="45">
        <f t="shared" si="28"/>
        <v>57378.6</v>
      </c>
      <c r="H64" s="45">
        <f t="shared" si="28"/>
        <v>78798.600000000006</v>
      </c>
      <c r="I64" s="45">
        <f t="shared" si="28"/>
        <v>101578</v>
      </c>
      <c r="J64" s="45">
        <f t="shared" ref="J64:N64" si="29">SUM(J62:J63)</f>
        <v>114020.52800000001</v>
      </c>
      <c r="K64" s="45">
        <f t="shared" si="29"/>
        <v>126954.63226</v>
      </c>
      <c r="L64" s="45">
        <f t="shared" si="29"/>
        <v>140559.40069040001</v>
      </c>
      <c r="M64" s="45">
        <f t="shared" si="29"/>
        <v>154436.19851586403</v>
      </c>
      <c r="N64" s="45">
        <f t="shared" si="29"/>
        <v>168729.65027609197</v>
      </c>
      <c r="O64" s="4"/>
      <c r="P64" s="4"/>
      <c r="Q64" s="4"/>
      <c r="R64" s="4"/>
      <c r="S64" s="4"/>
      <c r="T64" s="4"/>
      <c r="U64" s="4"/>
    </row>
    <row r="65" spans="2:21" ht="16" thickBot="1" x14ac:dyDescent="0.4">
      <c r="B65" s="39" t="s">
        <v>41</v>
      </c>
      <c r="C65" s="39"/>
      <c r="D65" s="40"/>
      <c r="E65" s="41">
        <f>E59+E64</f>
        <v>77059.100000000006</v>
      </c>
      <c r="F65" s="41">
        <f t="shared" ref="F65:I65" si="30">F59+F64</f>
        <v>93673.5</v>
      </c>
      <c r="G65" s="41">
        <f t="shared" si="30"/>
        <v>103814.6</v>
      </c>
      <c r="H65" s="41">
        <f t="shared" si="30"/>
        <v>126025.60000000001</v>
      </c>
      <c r="I65" s="41">
        <f t="shared" si="30"/>
        <v>139387</v>
      </c>
      <c r="J65" s="41">
        <f t="shared" ref="J65:N65" si="31">J59+J64</f>
        <v>152080.80635616439</v>
      </c>
      <c r="K65" s="41">
        <f t="shared" si="31"/>
        <v>155319.26697780821</v>
      </c>
      <c r="L65" s="41">
        <f t="shared" si="31"/>
        <v>169212.59339966028</v>
      </c>
      <c r="M65" s="41">
        <f t="shared" si="31"/>
        <v>173359.37625761965</v>
      </c>
      <c r="N65" s="41">
        <f t="shared" si="31"/>
        <v>187901.61924051121</v>
      </c>
      <c r="O65" s="4"/>
      <c r="P65" s="4"/>
      <c r="Q65" s="4"/>
      <c r="R65" s="4"/>
      <c r="S65" s="4"/>
      <c r="T65" s="4"/>
      <c r="U65" s="4"/>
    </row>
    <row r="66" spans="2:21" ht="16" thickTop="1" x14ac:dyDescent="0.35"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4"/>
      <c r="P66" s="4"/>
      <c r="Q66" s="4"/>
      <c r="R66" s="4"/>
      <c r="S66" s="4"/>
      <c r="T66" s="4"/>
      <c r="U66" s="4"/>
    </row>
    <row r="67" spans="2:21" x14ac:dyDescent="0.35">
      <c r="B67" s="46" t="s">
        <v>57</v>
      </c>
      <c r="C67" s="47"/>
      <c r="D67" s="48"/>
      <c r="E67" s="49">
        <f>E65-E54</f>
        <v>0</v>
      </c>
      <c r="F67" s="49">
        <f>F65-F54</f>
        <v>0</v>
      </c>
      <c r="G67" s="49">
        <f t="shared" ref="G67:I67" si="32">G65-G54</f>
        <v>0</v>
      </c>
      <c r="H67" s="49">
        <f t="shared" si="32"/>
        <v>0</v>
      </c>
      <c r="I67" s="49">
        <f t="shared" si="32"/>
        <v>0</v>
      </c>
      <c r="J67" s="49">
        <f t="shared" ref="J67:N67" si="33">J65-J54</f>
        <v>0</v>
      </c>
      <c r="K67" s="49">
        <f t="shared" si="33"/>
        <v>0</v>
      </c>
      <c r="L67" s="49">
        <f t="shared" si="33"/>
        <v>0</v>
      </c>
      <c r="M67" s="49">
        <f t="shared" si="33"/>
        <v>0</v>
      </c>
      <c r="N67" s="49">
        <f t="shared" si="33"/>
        <v>0</v>
      </c>
      <c r="O67" s="4"/>
      <c r="P67" s="4"/>
      <c r="Q67" s="4"/>
      <c r="R67" s="4"/>
      <c r="S67" s="4"/>
      <c r="T67" s="4"/>
      <c r="U67" s="4"/>
    </row>
    <row r="68" spans="2:21" x14ac:dyDescent="0.35">
      <c r="B68" s="47"/>
      <c r="C68" s="47"/>
      <c r="D68" s="48"/>
      <c r="E68" s="47"/>
      <c r="F68" s="47"/>
      <c r="G68" s="47"/>
      <c r="H68" s="47"/>
      <c r="I68" s="47"/>
      <c r="J68" s="47"/>
      <c r="K68" s="47"/>
      <c r="L68" s="47"/>
      <c r="M68" s="47"/>
      <c r="N68" s="47"/>
      <c r="O68" s="4"/>
      <c r="P68" s="4"/>
      <c r="Q68" s="4"/>
      <c r="R68" s="4"/>
      <c r="S68" s="4"/>
      <c r="T68" s="4"/>
      <c r="U68" s="4"/>
    </row>
    <row r="69" spans="2:21" ht="18.5" x14ac:dyDescent="0.35">
      <c r="B69" s="69" t="s">
        <v>24</v>
      </c>
      <c r="C69" s="69"/>
      <c r="D69" s="69"/>
      <c r="E69" s="69"/>
      <c r="F69" s="69"/>
      <c r="G69" s="69"/>
      <c r="H69" s="69"/>
      <c r="I69" s="69"/>
      <c r="J69" s="69"/>
      <c r="K69" s="69"/>
      <c r="L69" s="69"/>
      <c r="M69" s="69"/>
      <c r="N69" s="69"/>
      <c r="O69" s="4"/>
      <c r="P69" s="4"/>
      <c r="Q69" s="4"/>
      <c r="R69" s="4"/>
      <c r="S69" s="4"/>
      <c r="T69" s="4"/>
      <c r="U69" s="4"/>
    </row>
    <row r="70" spans="2:21" x14ac:dyDescent="0.35">
      <c r="B70" s="6" t="s">
        <v>14</v>
      </c>
      <c r="E70" s="33"/>
      <c r="F70" s="33"/>
      <c r="G70" s="33"/>
      <c r="H70" s="33"/>
      <c r="I70" s="33"/>
    </row>
    <row r="71" spans="2:21" x14ac:dyDescent="0.35">
      <c r="B71" s="1" t="s">
        <v>39</v>
      </c>
      <c r="E71" s="1">
        <f t="shared" ref="E71:N71" si="34">E46</f>
        <v>2284.1</v>
      </c>
      <c r="F71" s="1">
        <f t="shared" si="34"/>
        <v>15499.400000000001</v>
      </c>
      <c r="G71" s="1">
        <f t="shared" si="34"/>
        <v>19595.099999999999</v>
      </c>
      <c r="H71" s="1">
        <f t="shared" si="34"/>
        <v>21420</v>
      </c>
      <c r="I71" s="1">
        <f t="shared" si="34"/>
        <v>22779.4</v>
      </c>
      <c r="J71" s="1">
        <f t="shared" si="34"/>
        <v>24885.056000000011</v>
      </c>
      <c r="K71" s="1">
        <f t="shared" si="34"/>
        <v>25868.208520000007</v>
      </c>
      <c r="L71" s="1">
        <f t="shared" si="34"/>
        <v>27209.536860800003</v>
      </c>
      <c r="M71" s="1">
        <f t="shared" si="34"/>
        <v>27753.595650928</v>
      </c>
      <c r="N71" s="1">
        <f t="shared" si="34"/>
        <v>28586.903520455842</v>
      </c>
    </row>
    <row r="72" spans="2:21" x14ac:dyDescent="0.35">
      <c r="B72" s="1" t="s">
        <v>15</v>
      </c>
      <c r="E72" s="1">
        <f t="shared" ref="E72:N72" si="35">+E38</f>
        <v>6500</v>
      </c>
      <c r="F72" s="1">
        <f t="shared" si="35"/>
        <v>8000</v>
      </c>
      <c r="G72" s="1">
        <f t="shared" si="35"/>
        <v>9500</v>
      </c>
      <c r="H72" s="1">
        <f t="shared" si="35"/>
        <v>11000</v>
      </c>
      <c r="I72" s="1">
        <f t="shared" si="35"/>
        <v>12500</v>
      </c>
      <c r="J72" s="1">
        <f t="shared" si="35"/>
        <v>14150</v>
      </c>
      <c r="K72" s="1">
        <f t="shared" si="35"/>
        <v>15800</v>
      </c>
      <c r="L72" s="1">
        <f t="shared" si="35"/>
        <v>17450</v>
      </c>
      <c r="M72" s="1">
        <f t="shared" si="35"/>
        <v>19100</v>
      </c>
      <c r="N72" s="1">
        <f t="shared" si="35"/>
        <v>20750</v>
      </c>
    </row>
    <row r="73" spans="2:21" x14ac:dyDescent="0.35">
      <c r="B73" s="1" t="s">
        <v>19</v>
      </c>
      <c r="E73" s="1">
        <f t="shared" ref="E73:J73" si="36">E101</f>
        <v>10137</v>
      </c>
      <c r="F73" s="1">
        <f t="shared" si="36"/>
        <v>3011</v>
      </c>
      <c r="G73" s="1">
        <f t="shared" si="36"/>
        <v>1313</v>
      </c>
      <c r="H73" s="1">
        <f t="shared" si="36"/>
        <v>230</v>
      </c>
      <c r="I73" s="1">
        <f t="shared" si="36"/>
        <v>420</v>
      </c>
      <c r="J73" s="1">
        <f t="shared" si="36"/>
        <v>690.84328767123588</v>
      </c>
      <c r="K73" s="1">
        <f t="shared" ref="K73:N73" si="37">K101</f>
        <v>769.43911232876781</v>
      </c>
      <c r="L73" s="1">
        <f t="shared" si="37"/>
        <v>708.87869326027067</v>
      </c>
      <c r="M73" s="1">
        <f t="shared" si="37"/>
        <v>637.68235059288054</v>
      </c>
      <c r="N73" s="1">
        <f t="shared" si="37"/>
        <v>556.43941290463044</v>
      </c>
    </row>
    <row r="74" spans="2:21" x14ac:dyDescent="0.35">
      <c r="B74" s="26" t="s">
        <v>16</v>
      </c>
      <c r="C74" s="50"/>
      <c r="D74" s="51"/>
      <c r="E74" s="28">
        <f>E71+E72-E73</f>
        <v>-1352.8999999999996</v>
      </c>
      <c r="F74" s="28">
        <f t="shared" ref="F74:J74" si="38">F71+F72-F73</f>
        <v>20488.400000000001</v>
      </c>
      <c r="G74" s="28">
        <f t="shared" si="38"/>
        <v>27782.1</v>
      </c>
      <c r="H74" s="28">
        <f t="shared" si="38"/>
        <v>32190</v>
      </c>
      <c r="I74" s="28">
        <f t="shared" si="38"/>
        <v>34859.4</v>
      </c>
      <c r="J74" s="28">
        <f t="shared" si="38"/>
        <v>38344.212712328779</v>
      </c>
      <c r="K74" s="28">
        <f t="shared" ref="K74:N74" si="39">K71+K72-K73</f>
        <v>40898.769407671236</v>
      </c>
      <c r="L74" s="28">
        <f t="shared" si="39"/>
        <v>43950.658167539732</v>
      </c>
      <c r="M74" s="28">
        <f t="shared" si="39"/>
        <v>46215.913300335116</v>
      </c>
      <c r="N74" s="28">
        <f t="shared" si="39"/>
        <v>48780.464107551219</v>
      </c>
    </row>
    <row r="75" spans="2:21" x14ac:dyDescent="0.35">
      <c r="B75" s="29"/>
      <c r="C75" s="12"/>
      <c r="D75" s="13"/>
      <c r="E75" s="31"/>
      <c r="F75" s="31"/>
      <c r="G75" s="31"/>
      <c r="H75" s="31"/>
      <c r="I75" s="31"/>
      <c r="J75" s="29"/>
      <c r="K75" s="29"/>
      <c r="L75" s="29"/>
      <c r="M75" s="29"/>
      <c r="N75" s="29"/>
    </row>
    <row r="76" spans="2:21" x14ac:dyDescent="0.35">
      <c r="B76" s="6" t="s">
        <v>20</v>
      </c>
      <c r="E76" s="24"/>
      <c r="F76" s="24"/>
      <c r="G76" s="24"/>
      <c r="H76" s="24"/>
      <c r="I76" s="24"/>
      <c r="J76" s="12"/>
      <c r="K76" s="12"/>
      <c r="L76" s="12"/>
      <c r="M76" s="12"/>
      <c r="N76" s="12"/>
    </row>
    <row r="77" spans="2:21" x14ac:dyDescent="0.35">
      <c r="B77" s="1" t="s">
        <v>102</v>
      </c>
      <c r="E77" s="52">
        <f>E18</f>
        <v>50000</v>
      </c>
      <c r="F77" s="52">
        <v>0</v>
      </c>
      <c r="G77" s="52">
        <v>0</v>
      </c>
      <c r="H77" s="52">
        <v>0</v>
      </c>
      <c r="I77" s="52">
        <v>0</v>
      </c>
      <c r="J77" s="52">
        <v>0</v>
      </c>
      <c r="K77" s="52">
        <v>0</v>
      </c>
      <c r="L77" s="52">
        <v>0</v>
      </c>
      <c r="M77" s="52">
        <v>0</v>
      </c>
      <c r="N77" s="52">
        <v>0</v>
      </c>
    </row>
    <row r="78" spans="2:21" x14ac:dyDescent="0.35">
      <c r="B78" s="1" t="s">
        <v>52</v>
      </c>
      <c r="E78" s="12">
        <f t="shared" ref="E78:N78" si="40">E29</f>
        <v>15000</v>
      </c>
      <c r="F78" s="12">
        <f t="shared" si="40"/>
        <v>15000</v>
      </c>
      <c r="G78" s="12">
        <f t="shared" si="40"/>
        <v>15000</v>
      </c>
      <c r="H78" s="12">
        <f t="shared" si="40"/>
        <v>15000</v>
      </c>
      <c r="I78" s="12">
        <f t="shared" si="40"/>
        <v>15000</v>
      </c>
      <c r="J78" s="12">
        <f t="shared" si="40"/>
        <v>16500</v>
      </c>
      <c r="K78" s="12">
        <f t="shared" si="40"/>
        <v>16500</v>
      </c>
      <c r="L78" s="12">
        <f t="shared" si="40"/>
        <v>16500</v>
      </c>
      <c r="M78" s="12">
        <f t="shared" si="40"/>
        <v>16500</v>
      </c>
      <c r="N78" s="12">
        <f t="shared" si="40"/>
        <v>16500</v>
      </c>
    </row>
    <row r="79" spans="2:21" x14ac:dyDescent="0.35">
      <c r="B79" s="26" t="s">
        <v>21</v>
      </c>
      <c r="C79" s="50"/>
      <c r="D79" s="51"/>
      <c r="E79" s="28">
        <f t="shared" ref="E79:N79" si="41">SUM(E77:E78)</f>
        <v>65000</v>
      </c>
      <c r="F79" s="28">
        <f t="shared" si="41"/>
        <v>15000</v>
      </c>
      <c r="G79" s="28">
        <f t="shared" si="41"/>
        <v>15000</v>
      </c>
      <c r="H79" s="28">
        <f t="shared" si="41"/>
        <v>15000</v>
      </c>
      <c r="I79" s="28">
        <f t="shared" si="41"/>
        <v>15000</v>
      </c>
      <c r="J79" s="28">
        <f t="shared" si="41"/>
        <v>16500</v>
      </c>
      <c r="K79" s="28">
        <f t="shared" si="41"/>
        <v>16500</v>
      </c>
      <c r="L79" s="28">
        <f t="shared" si="41"/>
        <v>16500</v>
      </c>
      <c r="M79" s="28">
        <f t="shared" si="41"/>
        <v>16500</v>
      </c>
      <c r="N79" s="28">
        <f t="shared" si="41"/>
        <v>16500</v>
      </c>
    </row>
    <row r="80" spans="2:21" x14ac:dyDescent="0.35">
      <c r="B80" s="29"/>
      <c r="C80" s="12"/>
      <c r="D80" s="13"/>
      <c r="E80" s="31"/>
      <c r="F80" s="31"/>
      <c r="G80" s="31"/>
      <c r="H80" s="31"/>
      <c r="I80" s="31"/>
      <c r="J80" s="29"/>
      <c r="K80" s="29"/>
      <c r="L80" s="29"/>
      <c r="M80" s="29"/>
      <c r="N80" s="29"/>
    </row>
    <row r="81" spans="2:14" x14ac:dyDescent="0.35">
      <c r="B81" s="6" t="s">
        <v>22</v>
      </c>
      <c r="E81" s="24"/>
      <c r="F81" s="24"/>
      <c r="G81" s="24"/>
      <c r="H81" s="24"/>
      <c r="I81" s="24"/>
      <c r="J81" s="12"/>
      <c r="K81" s="12"/>
      <c r="L81" s="12"/>
      <c r="M81" s="12"/>
      <c r="N81" s="12"/>
    </row>
    <row r="82" spans="2:14" x14ac:dyDescent="0.35">
      <c r="B82" s="1" t="s">
        <v>67</v>
      </c>
      <c r="E82" s="52">
        <f t="shared" ref="E82:N82" si="42">E139</f>
        <v>50000</v>
      </c>
      <c r="F82" s="52">
        <f t="shared" si="42"/>
        <v>0</v>
      </c>
      <c r="G82" s="52">
        <f t="shared" si="42"/>
        <v>0</v>
      </c>
      <c r="H82" s="52">
        <f t="shared" si="42"/>
        <v>0</v>
      </c>
      <c r="I82" s="52">
        <f t="shared" si="42"/>
        <v>0</v>
      </c>
      <c r="J82" s="52">
        <f t="shared" si="42"/>
        <v>0</v>
      </c>
      <c r="K82" s="52">
        <f t="shared" si="42"/>
        <v>0</v>
      </c>
      <c r="L82" s="52">
        <f t="shared" si="42"/>
        <v>0</v>
      </c>
      <c r="M82" s="52">
        <f t="shared" si="42"/>
        <v>0</v>
      </c>
      <c r="N82" s="52">
        <f t="shared" si="42"/>
        <v>0</v>
      </c>
    </row>
    <row r="83" spans="2:14" x14ac:dyDescent="0.35">
      <c r="B83" s="1" t="s">
        <v>68</v>
      </c>
      <c r="E83" s="52">
        <f t="shared" ref="E83:N83" si="43">E140</f>
        <v>0</v>
      </c>
      <c r="F83" s="52">
        <f t="shared" si="43"/>
        <v>0</v>
      </c>
      <c r="G83" s="52">
        <f t="shared" si="43"/>
        <v>-10000</v>
      </c>
      <c r="H83" s="52">
        <f t="shared" si="43"/>
        <v>0</v>
      </c>
      <c r="I83" s="52">
        <f t="shared" si="43"/>
        <v>-10000</v>
      </c>
      <c r="J83" s="52">
        <f t="shared" si="43"/>
        <v>0</v>
      </c>
      <c r="K83" s="52">
        <f t="shared" si="43"/>
        <v>-10000</v>
      </c>
      <c r="L83" s="52">
        <f t="shared" si="43"/>
        <v>0</v>
      </c>
      <c r="M83" s="52">
        <f t="shared" si="43"/>
        <v>-10000</v>
      </c>
      <c r="N83" s="52">
        <f t="shared" si="43"/>
        <v>0</v>
      </c>
    </row>
    <row r="84" spans="2:14" x14ac:dyDescent="0.35">
      <c r="B84" s="1" t="s">
        <v>69</v>
      </c>
      <c r="E84" s="52">
        <f>E21</f>
        <v>20000</v>
      </c>
      <c r="F84" s="52">
        <v>0</v>
      </c>
      <c r="G84" s="52">
        <v>0</v>
      </c>
      <c r="H84" s="52">
        <v>0</v>
      </c>
      <c r="I84" s="52">
        <v>0</v>
      </c>
      <c r="J84" s="12">
        <f t="shared" ref="J84:K84" si="44">J21</f>
        <v>0</v>
      </c>
      <c r="K84" s="12">
        <f t="shared" si="44"/>
        <v>0</v>
      </c>
      <c r="L84" s="12">
        <f>L21</f>
        <v>0</v>
      </c>
      <c r="M84" s="12">
        <f t="shared" ref="M84:N84" si="45">M21</f>
        <v>0</v>
      </c>
      <c r="N84" s="12">
        <f t="shared" si="45"/>
        <v>0</v>
      </c>
    </row>
    <row r="85" spans="2:14" x14ac:dyDescent="0.35">
      <c r="B85" s="1" t="s">
        <v>72</v>
      </c>
      <c r="E85" s="12">
        <f>E22</f>
        <v>0</v>
      </c>
      <c r="F85" s="12">
        <f t="shared" ref="F85:K85" si="46">F22</f>
        <v>0</v>
      </c>
      <c r="G85" s="12">
        <f t="shared" si="46"/>
        <v>0</v>
      </c>
      <c r="H85" s="12">
        <f t="shared" si="46"/>
        <v>0</v>
      </c>
      <c r="I85" s="12">
        <f t="shared" si="46"/>
        <v>0</v>
      </c>
      <c r="J85" s="12">
        <f t="shared" si="46"/>
        <v>0</v>
      </c>
      <c r="K85" s="12">
        <f t="shared" si="46"/>
        <v>0</v>
      </c>
      <c r="L85" s="12">
        <f>L22</f>
        <v>0</v>
      </c>
      <c r="M85" s="12">
        <f>M22</f>
        <v>0</v>
      </c>
      <c r="N85" s="12">
        <f>N22</f>
        <v>0</v>
      </c>
    </row>
    <row r="86" spans="2:14" x14ac:dyDescent="0.35">
      <c r="B86" s="1" t="s">
        <v>70</v>
      </c>
      <c r="E86" s="24">
        <v>0</v>
      </c>
      <c r="F86" s="24">
        <v>0</v>
      </c>
      <c r="G86" s="24">
        <v>0</v>
      </c>
      <c r="H86" s="24">
        <v>0</v>
      </c>
      <c r="I86" s="24">
        <v>0</v>
      </c>
      <c r="J86" s="12">
        <f>J23</f>
        <v>-12442.528000000006</v>
      </c>
      <c r="K86" s="12">
        <f>K23</f>
        <v>-12934.104260000004</v>
      </c>
      <c r="L86" s="12">
        <f>L23</f>
        <v>-13604.768430400001</v>
      </c>
      <c r="M86" s="12">
        <f>M23</f>
        <v>-13876.797825464</v>
      </c>
      <c r="N86" s="12">
        <f>N23</f>
        <v>-14293.451760227921</v>
      </c>
    </row>
    <row r="87" spans="2:14" x14ac:dyDescent="0.35">
      <c r="B87" s="26" t="s">
        <v>23</v>
      </c>
      <c r="C87" s="50"/>
      <c r="D87" s="51"/>
      <c r="E87" s="28">
        <f>SUM(E82:E86)</f>
        <v>70000</v>
      </c>
      <c r="F87" s="28">
        <f t="shared" ref="F87:J87" si="47">SUM(F82:F86)</f>
        <v>0</v>
      </c>
      <c r="G87" s="28">
        <f t="shared" si="47"/>
        <v>-10000</v>
      </c>
      <c r="H87" s="28">
        <f t="shared" si="47"/>
        <v>0</v>
      </c>
      <c r="I87" s="28">
        <f t="shared" si="47"/>
        <v>-10000</v>
      </c>
      <c r="J87" s="28">
        <f t="shared" si="47"/>
        <v>-12442.528000000006</v>
      </c>
      <c r="K87" s="28">
        <f t="shared" ref="K87:N87" si="48">SUM(K82:K86)</f>
        <v>-22934.104260000004</v>
      </c>
      <c r="L87" s="28">
        <f t="shared" si="48"/>
        <v>-13604.768430400001</v>
      </c>
      <c r="M87" s="28">
        <f t="shared" si="48"/>
        <v>-23876.797825464</v>
      </c>
      <c r="N87" s="28">
        <f t="shared" si="48"/>
        <v>-14293.451760227921</v>
      </c>
    </row>
    <row r="88" spans="2:14" x14ac:dyDescent="0.35">
      <c r="B88" s="29"/>
      <c r="C88" s="12"/>
      <c r="D88" s="13"/>
      <c r="E88" s="31"/>
      <c r="F88" s="31"/>
      <c r="G88" s="31"/>
      <c r="H88" s="31"/>
      <c r="I88" s="31"/>
      <c r="J88" s="29"/>
      <c r="K88" s="29"/>
      <c r="L88" s="29"/>
      <c r="M88" s="29"/>
      <c r="N88" s="29"/>
    </row>
    <row r="89" spans="2:14" x14ac:dyDescent="0.35">
      <c r="B89" s="1" t="s">
        <v>71</v>
      </c>
      <c r="E89" s="52">
        <f>E74-E79+E87</f>
        <v>3647.1000000000058</v>
      </c>
      <c r="F89" s="52">
        <f t="shared" ref="F89:J89" si="49">F74-F79+F87</f>
        <v>5488.4000000000015</v>
      </c>
      <c r="G89" s="52">
        <f t="shared" si="49"/>
        <v>2782.0999999999985</v>
      </c>
      <c r="H89" s="52">
        <f t="shared" si="49"/>
        <v>17190</v>
      </c>
      <c r="I89" s="52">
        <f t="shared" si="49"/>
        <v>9859.4000000000015</v>
      </c>
      <c r="J89" s="52">
        <f t="shared" si="49"/>
        <v>9401.6847123287735</v>
      </c>
      <c r="K89" s="52">
        <f t="shared" ref="K89:N89" si="50">K74-K79+K87</f>
        <v>1464.6651476712323</v>
      </c>
      <c r="L89" s="52">
        <f t="shared" si="50"/>
        <v>13845.889737139731</v>
      </c>
      <c r="M89" s="52">
        <f t="shared" si="50"/>
        <v>5839.115474871116</v>
      </c>
      <c r="N89" s="52">
        <f t="shared" si="50"/>
        <v>17987.012347323296</v>
      </c>
    </row>
    <row r="90" spans="2:14" x14ac:dyDescent="0.35">
      <c r="B90" s="1" t="s">
        <v>58</v>
      </c>
      <c r="E90" s="24">
        <v>0</v>
      </c>
      <c r="F90" s="52">
        <f>E50</f>
        <v>3647.1000000000058</v>
      </c>
      <c r="G90" s="52">
        <f>F50</f>
        <v>9135.5000000000073</v>
      </c>
      <c r="H90" s="52">
        <f>G50</f>
        <v>11917.600000000006</v>
      </c>
      <c r="I90" s="52">
        <f>H50</f>
        <v>29107.600000000006</v>
      </c>
      <c r="J90" s="12">
        <f>+I91</f>
        <v>38967.000000000007</v>
      </c>
      <c r="K90" s="12">
        <f t="shared" ref="K90:N90" si="51">+J91</f>
        <v>48368.684712328781</v>
      </c>
      <c r="L90" s="12">
        <f t="shared" si="51"/>
        <v>49833.349860000017</v>
      </c>
      <c r="M90" s="12">
        <f t="shared" si="51"/>
        <v>63679.239597139749</v>
      </c>
      <c r="N90" s="12">
        <f t="shared" si="51"/>
        <v>69518.355072010861</v>
      </c>
    </row>
    <row r="91" spans="2:14" x14ac:dyDescent="0.35">
      <c r="B91" s="26" t="s">
        <v>59</v>
      </c>
      <c r="C91" s="50"/>
      <c r="D91" s="51"/>
      <c r="E91" s="28">
        <f>SUM(E89:E90)</f>
        <v>3647.1000000000058</v>
      </c>
      <c r="F91" s="28">
        <f t="shared" ref="F91:J91" si="52">SUM(F89:F90)</f>
        <v>9135.5000000000073</v>
      </c>
      <c r="G91" s="28">
        <f t="shared" si="52"/>
        <v>11917.600000000006</v>
      </c>
      <c r="H91" s="28">
        <f t="shared" si="52"/>
        <v>29107.600000000006</v>
      </c>
      <c r="I91" s="28">
        <f t="shared" si="52"/>
        <v>38967.000000000007</v>
      </c>
      <c r="J91" s="28">
        <f t="shared" si="52"/>
        <v>48368.684712328781</v>
      </c>
      <c r="K91" s="28">
        <f t="shared" ref="K91:N91" si="53">SUM(K89:K90)</f>
        <v>49833.349860000017</v>
      </c>
      <c r="L91" s="28">
        <f t="shared" si="53"/>
        <v>63679.239597139749</v>
      </c>
      <c r="M91" s="28">
        <f t="shared" si="53"/>
        <v>69518.355072010861</v>
      </c>
      <c r="N91" s="28">
        <f t="shared" si="53"/>
        <v>87505.367419334158</v>
      </c>
    </row>
    <row r="92" spans="2:14" x14ac:dyDescent="0.35">
      <c r="B92" s="6"/>
      <c r="E92" s="31"/>
      <c r="F92" s="33"/>
      <c r="G92" s="33"/>
      <c r="H92" s="33"/>
      <c r="I92" s="33"/>
    </row>
    <row r="93" spans="2:14" x14ac:dyDescent="0.35">
      <c r="B93" s="46" t="s">
        <v>105</v>
      </c>
      <c r="C93" s="47"/>
      <c r="D93" s="48"/>
      <c r="E93" s="49">
        <f t="shared" ref="E93:N93" si="54">E91-E50</f>
        <v>0</v>
      </c>
      <c r="F93" s="49">
        <f t="shared" si="54"/>
        <v>0</v>
      </c>
      <c r="G93" s="49">
        <f t="shared" si="54"/>
        <v>0</v>
      </c>
      <c r="H93" s="49">
        <f t="shared" si="54"/>
        <v>0</v>
      </c>
      <c r="I93" s="49">
        <f t="shared" si="54"/>
        <v>0</v>
      </c>
      <c r="J93" s="49">
        <f t="shared" si="54"/>
        <v>0</v>
      </c>
      <c r="K93" s="49">
        <f t="shared" si="54"/>
        <v>0</v>
      </c>
      <c r="L93" s="49">
        <f t="shared" si="54"/>
        <v>0</v>
      </c>
      <c r="M93" s="49">
        <f t="shared" si="54"/>
        <v>0</v>
      </c>
      <c r="N93" s="49">
        <f t="shared" si="54"/>
        <v>0</v>
      </c>
    </row>
    <row r="94" spans="2:14" x14ac:dyDescent="0.35">
      <c r="B94" s="6"/>
      <c r="E94" s="31"/>
      <c r="F94" s="31"/>
      <c r="G94" s="31"/>
      <c r="H94" s="31"/>
      <c r="I94" s="31"/>
      <c r="J94" s="31"/>
      <c r="K94" s="31"/>
      <c r="L94" s="31"/>
      <c r="M94" s="31"/>
      <c r="N94" s="31"/>
    </row>
    <row r="95" spans="2:14" ht="18.5" x14ac:dyDescent="0.35">
      <c r="B95" s="70" t="s">
        <v>25</v>
      </c>
      <c r="C95" s="70"/>
      <c r="D95" s="70"/>
      <c r="E95" s="70"/>
      <c r="F95" s="70"/>
      <c r="G95" s="70"/>
      <c r="H95" s="70"/>
      <c r="I95" s="70"/>
      <c r="J95" s="70"/>
      <c r="K95" s="70"/>
      <c r="L95" s="70"/>
      <c r="M95" s="70"/>
      <c r="N95" s="70"/>
    </row>
    <row r="96" spans="2:14" x14ac:dyDescent="0.35">
      <c r="B96" s="6" t="s">
        <v>26</v>
      </c>
      <c r="F96" s="33"/>
      <c r="G96" s="33"/>
      <c r="H96" s="33"/>
      <c r="I96" s="33"/>
    </row>
    <row r="97" spans="2:14" x14ac:dyDescent="0.35">
      <c r="B97" s="1" t="s">
        <v>6</v>
      </c>
      <c r="E97" s="33">
        <v>7207</v>
      </c>
      <c r="F97" s="33">
        <v>9627</v>
      </c>
      <c r="G97" s="33">
        <v>10799</v>
      </c>
      <c r="H97" s="33">
        <v>11419</v>
      </c>
      <c r="I97" s="33">
        <v>11919</v>
      </c>
      <c r="J97" s="1">
        <f>J32/365*J26</f>
        <v>12342.476712328769</v>
      </c>
      <c r="K97" s="1">
        <f t="shared" ref="K97:N97" si="55">K32/365*K26</f>
        <v>12897.888164383563</v>
      </c>
      <c r="L97" s="1">
        <f t="shared" si="55"/>
        <v>13413.803690958905</v>
      </c>
      <c r="M97" s="1">
        <f t="shared" si="55"/>
        <v>13883.286820142466</v>
      </c>
      <c r="N97" s="1">
        <f t="shared" si="55"/>
        <v>14299.78542474674</v>
      </c>
    </row>
    <row r="98" spans="2:14" x14ac:dyDescent="0.35">
      <c r="B98" s="1" t="s">
        <v>44</v>
      </c>
      <c r="E98" s="33">
        <v>7705</v>
      </c>
      <c r="F98" s="33">
        <v>9411</v>
      </c>
      <c r="G98" s="33">
        <v>10098</v>
      </c>
      <c r="H98" s="33">
        <v>10499</v>
      </c>
      <c r="I98" s="33">
        <v>11001</v>
      </c>
      <c r="J98" s="1">
        <f>J33/365*J27</f>
        <v>11519.644931506851</v>
      </c>
      <c r="K98" s="1">
        <f t="shared" ref="K98:N98" si="56">K33/365*K27</f>
        <v>12038.028953424659</v>
      </c>
      <c r="L98" s="1">
        <f t="shared" si="56"/>
        <v>12519.550111561646</v>
      </c>
      <c r="M98" s="1">
        <f t="shared" si="56"/>
        <v>12957.734365466304</v>
      </c>
      <c r="N98" s="1">
        <f t="shared" si="56"/>
        <v>13346.466396430291</v>
      </c>
    </row>
    <row r="99" spans="2:14" x14ac:dyDescent="0.35">
      <c r="B99" s="1" t="s">
        <v>9</v>
      </c>
      <c r="E99" s="33">
        <v>4775</v>
      </c>
      <c r="F99" s="33">
        <v>5890</v>
      </c>
      <c r="G99" s="33">
        <v>6436</v>
      </c>
      <c r="H99" s="33">
        <v>7227</v>
      </c>
      <c r="I99" s="33">
        <v>7809</v>
      </c>
      <c r="J99" s="1">
        <f>(J33+J36+J37)/365*J28</f>
        <v>8060.2783561643846</v>
      </c>
      <c r="K99" s="1">
        <f>(K33+K36+K37)/365*K28</f>
        <v>8364.6347178082196</v>
      </c>
      <c r="L99" s="1">
        <f>(L33+L36+L37)/365*L28</f>
        <v>8653.1927092602746</v>
      </c>
      <c r="M99" s="1">
        <f>(M33+M36+M37)/365*M28</f>
        <v>8923.1777417556168</v>
      </c>
      <c r="N99" s="1">
        <f>(N33+N36+N37)/365*N28</f>
        <v>9171.968964419244</v>
      </c>
    </row>
    <row r="100" spans="2:14" x14ac:dyDescent="0.35">
      <c r="B100" s="50" t="s">
        <v>18</v>
      </c>
      <c r="C100" s="50"/>
      <c r="D100" s="51"/>
      <c r="E100" s="53">
        <f>E97+E98-E99</f>
        <v>10137</v>
      </c>
      <c r="F100" s="53">
        <f t="shared" ref="F100:I100" si="57">F97+F98-F99</f>
        <v>13148</v>
      </c>
      <c r="G100" s="53">
        <f t="shared" si="57"/>
        <v>14461</v>
      </c>
      <c r="H100" s="53">
        <f t="shared" si="57"/>
        <v>14691</v>
      </c>
      <c r="I100" s="53">
        <f t="shared" si="57"/>
        <v>15111</v>
      </c>
      <c r="J100" s="53">
        <f t="shared" ref="J100:N100" si="58">J97+J98-J99</f>
        <v>15801.843287671236</v>
      </c>
      <c r="K100" s="53">
        <f t="shared" si="58"/>
        <v>16571.282400000004</v>
      </c>
      <c r="L100" s="53">
        <f t="shared" si="58"/>
        <v>17280.161093260274</v>
      </c>
      <c r="M100" s="53">
        <f t="shared" si="58"/>
        <v>17917.843443853155</v>
      </c>
      <c r="N100" s="53">
        <f t="shared" si="58"/>
        <v>18474.282856757785</v>
      </c>
    </row>
    <row r="101" spans="2:14" x14ac:dyDescent="0.35">
      <c r="B101" s="1" t="s">
        <v>17</v>
      </c>
      <c r="E101" s="54">
        <f>E100-D100</f>
        <v>10137</v>
      </c>
      <c r="F101" s="54">
        <f t="shared" ref="F101:J101" si="59">F100-E100</f>
        <v>3011</v>
      </c>
      <c r="G101" s="54">
        <f t="shared" si="59"/>
        <v>1313</v>
      </c>
      <c r="H101" s="54">
        <f t="shared" si="59"/>
        <v>230</v>
      </c>
      <c r="I101" s="54">
        <f t="shared" si="59"/>
        <v>420</v>
      </c>
      <c r="J101" s="54">
        <f t="shared" si="59"/>
        <v>690.84328767123588</v>
      </c>
      <c r="K101" s="54">
        <f t="shared" ref="K101" si="60">K100-J100</f>
        <v>769.43911232876781</v>
      </c>
      <c r="L101" s="54">
        <f t="shared" ref="L101" si="61">L100-K100</f>
        <v>708.87869326027067</v>
      </c>
      <c r="M101" s="54">
        <f t="shared" ref="M101" si="62">M100-L100</f>
        <v>637.68235059288054</v>
      </c>
      <c r="N101" s="54">
        <f t="shared" ref="N101" si="63">N100-M100</f>
        <v>556.43941290463044</v>
      </c>
    </row>
    <row r="102" spans="2:14" x14ac:dyDescent="0.35">
      <c r="B102" s="1" t="s">
        <v>106</v>
      </c>
      <c r="C102" s="12"/>
      <c r="D102" s="13"/>
      <c r="E102" s="14">
        <f>E101/E32</f>
        <v>0.11137602179836512</v>
      </c>
      <c r="F102" s="14">
        <f t="shared" ref="F102:N102" si="64">F101/F32</f>
        <v>2.5954882810816402E-2</v>
      </c>
      <c r="G102" s="14">
        <f t="shared" si="64"/>
        <v>1.0176953424742476E-2</v>
      </c>
      <c r="H102" s="14">
        <f t="shared" si="64"/>
        <v>1.6909775320550523E-3</v>
      </c>
      <c r="I102" s="14">
        <f t="shared" si="64"/>
        <v>2.9367343514012417E-3</v>
      </c>
      <c r="J102" s="14">
        <f t="shared" si="64"/>
        <v>4.6005061549639192E-3</v>
      </c>
      <c r="K102" s="14">
        <f t="shared" si="64"/>
        <v>4.9032500569336137E-3</v>
      </c>
      <c r="L102" s="14">
        <f t="shared" si="64"/>
        <v>4.3435854235026891E-3</v>
      </c>
      <c r="M102" s="14">
        <f t="shared" si="64"/>
        <v>3.7752045803659011E-3</v>
      </c>
      <c r="N102" s="14">
        <f t="shared" si="64"/>
        <v>3.1982819956855404E-3</v>
      </c>
    </row>
    <row r="103" spans="2:14" x14ac:dyDescent="0.35">
      <c r="E103" s="33"/>
      <c r="F103" s="33"/>
      <c r="G103" s="33"/>
      <c r="H103" s="33"/>
      <c r="I103" s="33"/>
    </row>
    <row r="104" spans="2:14" x14ac:dyDescent="0.35">
      <c r="B104" s="1" t="s">
        <v>53</v>
      </c>
      <c r="D104" s="19"/>
      <c r="E104" s="20">
        <f t="shared" ref="E104:N104" si="65">E97/(E32/365)</f>
        <v>28.90211611145293</v>
      </c>
      <c r="F104" s="20">
        <f t="shared" si="65"/>
        <v>30.289503400598232</v>
      </c>
      <c r="G104" s="20">
        <f t="shared" si="65"/>
        <v>30.551283939325824</v>
      </c>
      <c r="H104" s="20">
        <f t="shared" si="65"/>
        <v>30.642975826373366</v>
      </c>
      <c r="I104" s="20">
        <f t="shared" si="65"/>
        <v>30.419218828662526</v>
      </c>
      <c r="J104" s="20">
        <f t="shared" si="65"/>
        <v>30</v>
      </c>
      <c r="K104" s="20">
        <f t="shared" si="65"/>
        <v>30</v>
      </c>
      <c r="L104" s="20">
        <f t="shared" si="65"/>
        <v>30</v>
      </c>
      <c r="M104" s="20">
        <f t="shared" si="65"/>
        <v>30</v>
      </c>
      <c r="N104" s="20">
        <f t="shared" si="65"/>
        <v>30</v>
      </c>
    </row>
    <row r="105" spans="2:14" x14ac:dyDescent="0.35">
      <c r="B105" s="1" t="s">
        <v>54</v>
      </c>
      <c r="D105" s="19"/>
      <c r="E105" s="20">
        <f t="shared" ref="E105:N105" si="66">E98/(E33/365)</f>
        <v>72.061009045020114</v>
      </c>
      <c r="F105" s="20">
        <f t="shared" si="66"/>
        <v>71.538966177940679</v>
      </c>
      <c r="G105" s="20">
        <f t="shared" si="66"/>
        <v>70.84613166746756</v>
      </c>
      <c r="H105" s="20">
        <f t="shared" si="66"/>
        <v>69.872094083325734</v>
      </c>
      <c r="I105" s="20">
        <f t="shared" si="66"/>
        <v>70.186418458311479</v>
      </c>
      <c r="J105" s="20">
        <f t="shared" si="66"/>
        <v>70</v>
      </c>
      <c r="K105" s="20">
        <f t="shared" si="66"/>
        <v>70</v>
      </c>
      <c r="L105" s="20">
        <f t="shared" si="66"/>
        <v>70</v>
      </c>
      <c r="M105" s="20">
        <f t="shared" si="66"/>
        <v>70</v>
      </c>
      <c r="N105" s="20">
        <f t="shared" si="66"/>
        <v>70</v>
      </c>
    </row>
    <row r="106" spans="2:14" x14ac:dyDescent="0.35">
      <c r="B106" s="1" t="s">
        <v>55</v>
      </c>
      <c r="D106" s="19"/>
      <c r="E106" s="20">
        <f t="shared" ref="E106:N106" si="67">E99/((E33+E36+E37)/365)</f>
        <v>22.560612532846619</v>
      </c>
      <c r="F106" s="20">
        <f t="shared" si="67"/>
        <v>26.26027581320923</v>
      </c>
      <c r="G106" s="20">
        <f t="shared" si="67"/>
        <v>26.839952470179608</v>
      </c>
      <c r="H106" s="20">
        <f t="shared" si="67"/>
        <v>28.918775214874586</v>
      </c>
      <c r="I106" s="20">
        <f t="shared" si="67"/>
        <v>30.074545761495767</v>
      </c>
      <c r="J106" s="20">
        <f t="shared" si="67"/>
        <v>30</v>
      </c>
      <c r="K106" s="20">
        <f t="shared" si="67"/>
        <v>30</v>
      </c>
      <c r="L106" s="20">
        <f t="shared" si="67"/>
        <v>29.999999999999996</v>
      </c>
      <c r="M106" s="20">
        <f t="shared" si="67"/>
        <v>29.999999999999996</v>
      </c>
      <c r="N106" s="20">
        <f t="shared" si="67"/>
        <v>30</v>
      </c>
    </row>
    <row r="107" spans="2:14" x14ac:dyDescent="0.35">
      <c r="E107" s="33"/>
      <c r="F107" s="33"/>
      <c r="G107" s="33"/>
      <c r="H107" s="33"/>
      <c r="I107" s="33"/>
    </row>
    <row r="108" spans="2:14" x14ac:dyDescent="0.35">
      <c r="B108" s="6" t="s">
        <v>62</v>
      </c>
      <c r="E108" s="33"/>
      <c r="F108" s="33"/>
      <c r="G108" s="33"/>
      <c r="H108" s="33"/>
      <c r="I108" s="33"/>
    </row>
    <row r="109" spans="2:14" x14ac:dyDescent="0.35">
      <c r="B109" s="1" t="s">
        <v>88</v>
      </c>
      <c r="E109" s="54">
        <f>E18</f>
        <v>50000</v>
      </c>
      <c r="F109" s="54">
        <f>E112</f>
        <v>58500</v>
      </c>
      <c r="G109" s="54">
        <f>F112</f>
        <v>65500</v>
      </c>
      <c r="H109" s="54">
        <f>G112</f>
        <v>71000</v>
      </c>
      <c r="I109" s="54">
        <f>H112</f>
        <v>75000</v>
      </c>
      <c r="J109" s="1">
        <f>I112</f>
        <v>77500</v>
      </c>
      <c r="K109" s="1">
        <f t="shared" ref="K109:N109" si="68">J112</f>
        <v>79850</v>
      </c>
      <c r="L109" s="1">
        <f t="shared" si="68"/>
        <v>80550</v>
      </c>
      <c r="M109" s="1">
        <f t="shared" si="68"/>
        <v>79600</v>
      </c>
      <c r="N109" s="1">
        <f t="shared" si="68"/>
        <v>77000</v>
      </c>
    </row>
    <row r="110" spans="2:14" x14ac:dyDescent="0.35">
      <c r="B110" s="1" t="s">
        <v>63</v>
      </c>
      <c r="E110" s="1">
        <f t="shared" ref="E110:N110" si="69">+E29</f>
        <v>15000</v>
      </c>
      <c r="F110" s="1">
        <f t="shared" si="69"/>
        <v>15000</v>
      </c>
      <c r="G110" s="1">
        <f t="shared" si="69"/>
        <v>15000</v>
      </c>
      <c r="H110" s="1">
        <f t="shared" si="69"/>
        <v>15000</v>
      </c>
      <c r="I110" s="1">
        <f t="shared" si="69"/>
        <v>15000</v>
      </c>
      <c r="J110" s="1">
        <f t="shared" si="69"/>
        <v>16500</v>
      </c>
      <c r="K110" s="1">
        <f t="shared" si="69"/>
        <v>16500</v>
      </c>
      <c r="L110" s="1">
        <f t="shared" si="69"/>
        <v>16500</v>
      </c>
      <c r="M110" s="1">
        <f t="shared" si="69"/>
        <v>16500</v>
      </c>
      <c r="N110" s="1">
        <f t="shared" si="69"/>
        <v>16500</v>
      </c>
    </row>
    <row r="111" spans="2:14" x14ac:dyDescent="0.35">
      <c r="B111" s="1" t="s">
        <v>64</v>
      </c>
      <c r="D111" s="4"/>
      <c r="E111" s="33">
        <f>E120/10</f>
        <v>6500</v>
      </c>
      <c r="F111" s="33">
        <f>F120/10</f>
        <v>8000</v>
      </c>
      <c r="G111" s="33">
        <f>G120/10</f>
        <v>9500</v>
      </c>
      <c r="H111" s="33">
        <f>H120/10</f>
        <v>11000</v>
      </c>
      <c r="I111" s="33">
        <f>I120/10</f>
        <v>12500</v>
      </c>
      <c r="J111" s="55">
        <f>J135</f>
        <v>14150</v>
      </c>
      <c r="K111" s="55">
        <f>K135</f>
        <v>15800</v>
      </c>
      <c r="L111" s="55">
        <f>L135</f>
        <v>17450</v>
      </c>
      <c r="M111" s="55">
        <f>M135</f>
        <v>19100</v>
      </c>
      <c r="N111" s="55">
        <f>N135</f>
        <v>20750</v>
      </c>
    </row>
    <row r="112" spans="2:14" x14ac:dyDescent="0.35">
      <c r="B112" s="50" t="s">
        <v>89</v>
      </c>
      <c r="C112" s="50"/>
      <c r="D112" s="51"/>
      <c r="E112" s="53">
        <f>E109+E110-E111</f>
        <v>58500</v>
      </c>
      <c r="F112" s="53">
        <f t="shared" ref="F112:J112" si="70">F109+F110-F111</f>
        <v>65500</v>
      </c>
      <c r="G112" s="53">
        <f t="shared" si="70"/>
        <v>71000</v>
      </c>
      <c r="H112" s="53">
        <f t="shared" si="70"/>
        <v>75000</v>
      </c>
      <c r="I112" s="53">
        <f t="shared" si="70"/>
        <v>77500</v>
      </c>
      <c r="J112" s="53">
        <f t="shared" si="70"/>
        <v>79850</v>
      </c>
      <c r="K112" s="53">
        <f t="shared" ref="K112:N112" si="71">K109+K110-K111</f>
        <v>80550</v>
      </c>
      <c r="L112" s="53">
        <f t="shared" si="71"/>
        <v>79600</v>
      </c>
      <c r="M112" s="53">
        <f t="shared" si="71"/>
        <v>77000</v>
      </c>
      <c r="N112" s="53">
        <f t="shared" si="71"/>
        <v>72750</v>
      </c>
    </row>
    <row r="113" spans="2:14" x14ac:dyDescent="0.35">
      <c r="B113" s="12"/>
      <c r="C113" s="12"/>
      <c r="D113" s="13"/>
      <c r="E113" s="52"/>
      <c r="F113" s="52"/>
      <c r="G113" s="52"/>
      <c r="H113" s="52"/>
      <c r="I113" s="52"/>
      <c r="J113" s="52"/>
      <c r="K113" s="52"/>
      <c r="L113" s="52"/>
      <c r="M113" s="52"/>
      <c r="N113" s="52"/>
    </row>
    <row r="114" spans="2:14" x14ac:dyDescent="0.35">
      <c r="B114" s="12" t="s">
        <v>108</v>
      </c>
      <c r="C114" s="12"/>
      <c r="D114" s="13"/>
      <c r="E114" s="52">
        <f>E109+E126</f>
        <v>65000</v>
      </c>
      <c r="F114" s="52">
        <f>E114+F126</f>
        <v>80000</v>
      </c>
      <c r="G114" s="52">
        <f t="shared" ref="G114:N114" si="72">F114+G126</f>
        <v>95000</v>
      </c>
      <c r="H114" s="52">
        <f t="shared" si="72"/>
        <v>110000</v>
      </c>
      <c r="I114" s="52">
        <f t="shared" si="72"/>
        <v>125000</v>
      </c>
      <c r="J114" s="52">
        <f t="shared" si="72"/>
        <v>141500</v>
      </c>
      <c r="K114" s="52">
        <f t="shared" si="72"/>
        <v>158000</v>
      </c>
      <c r="L114" s="52">
        <f t="shared" si="72"/>
        <v>174500</v>
      </c>
      <c r="M114" s="52">
        <f t="shared" si="72"/>
        <v>191000</v>
      </c>
      <c r="N114" s="52">
        <f t="shared" si="72"/>
        <v>207500</v>
      </c>
    </row>
    <row r="115" spans="2:14" x14ac:dyDescent="0.35">
      <c r="B115" s="1" t="s">
        <v>107</v>
      </c>
      <c r="D115" s="4"/>
      <c r="E115" s="54">
        <f>E111</f>
        <v>6500</v>
      </c>
      <c r="F115" s="54">
        <f t="shared" ref="F115:N115" si="73">E115+F111</f>
        <v>14500</v>
      </c>
      <c r="G115" s="54">
        <f t="shared" si="73"/>
        <v>24000</v>
      </c>
      <c r="H115" s="54">
        <f t="shared" si="73"/>
        <v>35000</v>
      </c>
      <c r="I115" s="54">
        <f t="shared" si="73"/>
        <v>47500</v>
      </c>
      <c r="J115" s="54">
        <f t="shared" si="73"/>
        <v>61650</v>
      </c>
      <c r="K115" s="54">
        <f t="shared" si="73"/>
        <v>77450</v>
      </c>
      <c r="L115" s="54">
        <f t="shared" si="73"/>
        <v>94900</v>
      </c>
      <c r="M115" s="54">
        <f t="shared" si="73"/>
        <v>114000</v>
      </c>
      <c r="N115" s="54">
        <f t="shared" si="73"/>
        <v>134750</v>
      </c>
    </row>
    <row r="116" spans="2:14" x14ac:dyDescent="0.35">
      <c r="B116" s="50" t="s">
        <v>89</v>
      </c>
      <c r="C116" s="50"/>
      <c r="D116" s="51"/>
      <c r="E116" s="53">
        <f>E114-E115</f>
        <v>58500</v>
      </c>
      <c r="F116" s="53">
        <f t="shared" ref="F116:N116" si="74">F114-F115</f>
        <v>65500</v>
      </c>
      <c r="G116" s="53">
        <f t="shared" si="74"/>
        <v>71000</v>
      </c>
      <c r="H116" s="53">
        <f t="shared" si="74"/>
        <v>75000</v>
      </c>
      <c r="I116" s="53">
        <f t="shared" si="74"/>
        <v>77500</v>
      </c>
      <c r="J116" s="53">
        <f t="shared" si="74"/>
        <v>79850</v>
      </c>
      <c r="K116" s="53">
        <f t="shared" si="74"/>
        <v>80550</v>
      </c>
      <c r="L116" s="53">
        <f t="shared" si="74"/>
        <v>79600</v>
      </c>
      <c r="M116" s="53">
        <f t="shared" si="74"/>
        <v>77000</v>
      </c>
      <c r="N116" s="53">
        <f t="shared" si="74"/>
        <v>72750</v>
      </c>
    </row>
    <row r="117" spans="2:14" x14ac:dyDescent="0.35">
      <c r="B117" s="52"/>
      <c r="C117" s="12"/>
      <c r="D117" s="13"/>
      <c r="E117" s="14"/>
      <c r="F117" s="52"/>
      <c r="G117" s="52"/>
      <c r="H117" s="52"/>
      <c r="I117" s="52"/>
      <c r="J117" s="52"/>
      <c r="K117" s="52"/>
      <c r="L117" s="52"/>
      <c r="M117" s="52"/>
      <c r="N117" s="52"/>
    </row>
    <row r="118" spans="2:14" x14ac:dyDescent="0.35">
      <c r="B118" s="6" t="s">
        <v>61</v>
      </c>
      <c r="C118" s="12"/>
      <c r="D118" s="13"/>
      <c r="E118" s="52"/>
      <c r="F118" s="52"/>
      <c r="G118" s="52"/>
      <c r="H118" s="52"/>
      <c r="I118" s="52"/>
      <c r="J118" s="52"/>
      <c r="K118" s="52"/>
      <c r="L118" s="52"/>
      <c r="M118" s="52"/>
      <c r="N118" s="52"/>
    </row>
    <row r="119" spans="2:14" x14ac:dyDescent="0.35">
      <c r="B119" s="79" t="str">
        <f>"Depreciation of Existing PP&amp;E as of Year "&amp;I4</f>
        <v>Depreciation of Existing PP&amp;E as of Year 2020</v>
      </c>
      <c r="C119" s="12"/>
      <c r="D119" s="13"/>
      <c r="E119" s="52"/>
      <c r="F119" s="52"/>
      <c r="G119" s="52"/>
      <c r="H119" s="52"/>
      <c r="I119" s="52"/>
      <c r="J119" s="52"/>
      <c r="K119" s="52"/>
      <c r="L119" s="52"/>
      <c r="M119" s="52"/>
      <c r="N119" s="52"/>
    </row>
    <row r="120" spans="2:14" x14ac:dyDescent="0.35">
      <c r="B120" s="1" t="s">
        <v>87</v>
      </c>
      <c r="C120" s="12"/>
      <c r="D120" s="13"/>
      <c r="E120" s="52">
        <f>E109+E110</f>
        <v>65000</v>
      </c>
      <c r="F120" s="52">
        <f>E120+F110</f>
        <v>80000</v>
      </c>
      <c r="G120" s="52">
        <f>F120+G110</f>
        <v>95000</v>
      </c>
      <c r="H120" s="52">
        <f>G120+H110</f>
        <v>110000</v>
      </c>
      <c r="I120" s="52">
        <f>H120+I110</f>
        <v>125000</v>
      </c>
      <c r="J120" s="52">
        <f>I120</f>
        <v>125000</v>
      </c>
      <c r="K120" s="52">
        <f>J120</f>
        <v>125000</v>
      </c>
      <c r="L120" s="52">
        <f>K120</f>
        <v>125000</v>
      </c>
      <c r="M120" s="52">
        <f>L120</f>
        <v>125000</v>
      </c>
      <c r="N120" s="52">
        <f>M120</f>
        <v>125000</v>
      </c>
    </row>
    <row r="121" spans="2:14" x14ac:dyDescent="0.35">
      <c r="B121" s="12" t="s">
        <v>90</v>
      </c>
      <c r="C121" s="12"/>
      <c r="D121" s="13"/>
      <c r="E121" s="78">
        <f>E111/E120</f>
        <v>0.1</v>
      </c>
      <c r="F121" s="78">
        <f>F111/F120</f>
        <v>0.1</v>
      </c>
      <c r="G121" s="78">
        <f>G111/G120</f>
        <v>0.1</v>
      </c>
      <c r="H121" s="78">
        <f>H111/H120</f>
        <v>0.1</v>
      </c>
      <c r="I121" s="78">
        <f>I111/I120</f>
        <v>0.1</v>
      </c>
      <c r="J121" s="78">
        <f>J123/J120</f>
        <v>0.1</v>
      </c>
      <c r="K121" s="78">
        <f>K123/K120</f>
        <v>0.1</v>
      </c>
      <c r="L121" s="78">
        <f>L123/L120</f>
        <v>0.1</v>
      </c>
      <c r="M121" s="78">
        <f>M123/M120</f>
        <v>0.1</v>
      </c>
      <c r="N121" s="78">
        <f>N123/N120</f>
        <v>0.1</v>
      </c>
    </row>
    <row r="122" spans="2:14" x14ac:dyDescent="0.35">
      <c r="B122" s="35" t="s">
        <v>91</v>
      </c>
      <c r="C122" s="35"/>
      <c r="D122" s="36"/>
      <c r="E122" s="83">
        <f>1/E121</f>
        <v>10</v>
      </c>
      <c r="F122" s="83">
        <f>1/F121</f>
        <v>10</v>
      </c>
      <c r="G122" s="83">
        <f>1/G121</f>
        <v>10</v>
      </c>
      <c r="H122" s="83">
        <f>1/H121</f>
        <v>10</v>
      </c>
      <c r="I122" s="83">
        <f>1/I121</f>
        <v>10</v>
      </c>
      <c r="J122" s="84">
        <v>10</v>
      </c>
      <c r="K122" s="84">
        <v>10</v>
      </c>
      <c r="L122" s="84">
        <v>10</v>
      </c>
      <c r="M122" s="84">
        <v>10</v>
      </c>
      <c r="N122" s="84">
        <v>10</v>
      </c>
    </row>
    <row r="123" spans="2:14" x14ac:dyDescent="0.35">
      <c r="B123" s="12" t="s">
        <v>92</v>
      </c>
      <c r="C123" s="12"/>
      <c r="D123" s="13"/>
      <c r="E123" s="54">
        <f t="shared" ref="E123:N123" si="75">E120/E122</f>
        <v>6500</v>
      </c>
      <c r="F123" s="54">
        <f t="shared" si="75"/>
        <v>8000</v>
      </c>
      <c r="G123" s="54">
        <f t="shared" si="75"/>
        <v>9500</v>
      </c>
      <c r="H123" s="54">
        <f t="shared" si="75"/>
        <v>11000</v>
      </c>
      <c r="I123" s="54">
        <f t="shared" si="75"/>
        <v>12500</v>
      </c>
      <c r="J123" s="54">
        <f t="shared" si="75"/>
        <v>12500</v>
      </c>
      <c r="K123" s="54">
        <f t="shared" si="75"/>
        <v>12500</v>
      </c>
      <c r="L123" s="54">
        <f t="shared" si="75"/>
        <v>12500</v>
      </c>
      <c r="M123" s="54">
        <f t="shared" si="75"/>
        <v>12500</v>
      </c>
      <c r="N123" s="54">
        <f t="shared" si="75"/>
        <v>12500</v>
      </c>
    </row>
    <row r="124" spans="2:14" x14ac:dyDescent="0.35">
      <c r="B124" s="12"/>
      <c r="C124" s="12"/>
      <c r="D124" s="13"/>
      <c r="E124" s="52"/>
      <c r="F124" s="52"/>
      <c r="G124" s="52"/>
      <c r="H124" s="52"/>
      <c r="I124" s="52"/>
      <c r="J124" s="52"/>
      <c r="K124" s="52"/>
      <c r="L124" s="52"/>
      <c r="M124" s="52"/>
      <c r="N124" s="52"/>
    </row>
    <row r="125" spans="2:14" x14ac:dyDescent="0.35">
      <c r="B125" s="79" t="s">
        <v>93</v>
      </c>
      <c r="C125" s="12"/>
      <c r="D125" s="13"/>
      <c r="E125" s="52"/>
      <c r="F125" s="52"/>
      <c r="G125" s="52"/>
      <c r="H125" s="52"/>
      <c r="I125" s="52"/>
      <c r="J125" s="52"/>
      <c r="K125" s="52"/>
      <c r="L125" s="52"/>
      <c r="M125" s="52"/>
      <c r="N125" s="52"/>
    </row>
    <row r="126" spans="2:14" x14ac:dyDescent="0.35">
      <c r="B126" s="12" t="s">
        <v>52</v>
      </c>
      <c r="C126" s="12"/>
      <c r="D126" s="13"/>
      <c r="E126" s="52">
        <f>E29</f>
        <v>15000</v>
      </c>
      <c r="F126" s="52">
        <f t="shared" ref="F126:N126" si="76">F29</f>
        <v>15000</v>
      </c>
      <c r="G126" s="52">
        <f t="shared" si="76"/>
        <v>15000</v>
      </c>
      <c r="H126" s="52">
        <f t="shared" si="76"/>
        <v>15000</v>
      </c>
      <c r="I126" s="52">
        <f t="shared" si="76"/>
        <v>15000</v>
      </c>
      <c r="J126" s="52">
        <f t="shared" si="76"/>
        <v>16500</v>
      </c>
      <c r="K126" s="52">
        <f t="shared" si="76"/>
        <v>16500</v>
      </c>
      <c r="L126" s="52">
        <f t="shared" si="76"/>
        <v>16500</v>
      </c>
      <c r="M126" s="52">
        <f t="shared" si="76"/>
        <v>16500</v>
      </c>
      <c r="N126" s="52">
        <f t="shared" si="76"/>
        <v>16500</v>
      </c>
    </row>
    <row r="127" spans="2:14" x14ac:dyDescent="0.35">
      <c r="B127" s="12" t="s">
        <v>91</v>
      </c>
      <c r="C127" s="12"/>
      <c r="D127" s="13"/>
      <c r="E127" s="52"/>
      <c r="F127" s="52"/>
      <c r="G127" s="52"/>
      <c r="H127" s="52"/>
      <c r="I127" s="52"/>
      <c r="J127" s="80">
        <v>10</v>
      </c>
      <c r="K127" s="80">
        <v>10</v>
      </c>
      <c r="L127" s="80">
        <v>10</v>
      </c>
      <c r="M127" s="80">
        <v>10</v>
      </c>
      <c r="N127" s="80">
        <v>10</v>
      </c>
    </row>
    <row r="128" spans="2:14" ht="18.5" x14ac:dyDescent="0.65">
      <c r="B128" s="12"/>
      <c r="C128" s="81" t="s">
        <v>94</v>
      </c>
      <c r="D128" s="81" t="s">
        <v>95</v>
      </c>
      <c r="E128" s="52"/>
      <c r="F128" s="52"/>
      <c r="G128" s="52"/>
      <c r="H128" s="52"/>
      <c r="I128" s="52"/>
      <c r="J128" s="52"/>
      <c r="K128" s="52"/>
      <c r="L128" s="52"/>
      <c r="M128" s="52"/>
      <c r="N128" s="52"/>
    </row>
    <row r="129" spans="2:14" x14ac:dyDescent="0.35">
      <c r="B129" s="12" t="str">
        <f>"Depreciation "&amp;J4</f>
        <v>Depreciation 2021</v>
      </c>
      <c r="C129" s="12">
        <f>J126</f>
        <v>16500</v>
      </c>
      <c r="D129" s="82">
        <f>J127</f>
        <v>10</v>
      </c>
      <c r="E129" s="52"/>
      <c r="F129" s="52"/>
      <c r="G129" s="52"/>
      <c r="H129" s="52"/>
      <c r="I129" s="52"/>
      <c r="J129" s="52">
        <f>$C129/$D129</f>
        <v>1650</v>
      </c>
      <c r="K129" s="52">
        <f>$C129/$D129</f>
        <v>1650</v>
      </c>
      <c r="L129" s="52">
        <f>$C129/$D129</f>
        <v>1650</v>
      </c>
      <c r="M129" s="52">
        <f>$C129/$D129</f>
        <v>1650</v>
      </c>
      <c r="N129" s="52">
        <f>$C129/$D129</f>
        <v>1650</v>
      </c>
    </row>
    <row r="130" spans="2:14" x14ac:dyDescent="0.35">
      <c r="B130" s="12" t="str">
        <f>"Depreciation "&amp;K4</f>
        <v>Depreciation 2022</v>
      </c>
      <c r="C130" s="12">
        <f>K126</f>
        <v>16500</v>
      </c>
      <c r="D130" s="82">
        <f>K127</f>
        <v>10</v>
      </c>
      <c r="E130" s="52"/>
      <c r="F130" s="52"/>
      <c r="G130" s="52"/>
      <c r="H130" s="52"/>
      <c r="I130" s="52"/>
      <c r="J130" s="52"/>
      <c r="K130" s="52">
        <f>$C130/$D130</f>
        <v>1650</v>
      </c>
      <c r="L130" s="52">
        <f>$C130/$D130</f>
        <v>1650</v>
      </c>
      <c r="M130" s="52">
        <f>$C130/$D130</f>
        <v>1650</v>
      </c>
      <c r="N130" s="52">
        <f>$C130/$D130</f>
        <v>1650</v>
      </c>
    </row>
    <row r="131" spans="2:14" x14ac:dyDescent="0.35">
      <c r="B131" s="12" t="str">
        <f>"Depreciation "&amp;L4</f>
        <v>Depreciation 2023</v>
      </c>
      <c r="C131" s="12">
        <f>L126</f>
        <v>16500</v>
      </c>
      <c r="D131" s="82">
        <f>L127</f>
        <v>10</v>
      </c>
      <c r="E131" s="52"/>
      <c r="F131" s="52"/>
      <c r="G131" s="52"/>
      <c r="H131" s="52"/>
      <c r="I131" s="52"/>
      <c r="J131" s="52"/>
      <c r="K131" s="52"/>
      <c r="L131" s="52">
        <f>$C131/$D131</f>
        <v>1650</v>
      </c>
      <c r="M131" s="52">
        <f>$C131/$D131</f>
        <v>1650</v>
      </c>
      <c r="N131" s="52">
        <f>$C131/$D131</f>
        <v>1650</v>
      </c>
    </row>
    <row r="132" spans="2:14" x14ac:dyDescent="0.35">
      <c r="B132" s="12" t="str">
        <f>"Depreciation "&amp;M4</f>
        <v>Depreciation 2024</v>
      </c>
      <c r="C132" s="12">
        <f>M126</f>
        <v>16500</v>
      </c>
      <c r="D132" s="82">
        <f>M127</f>
        <v>10</v>
      </c>
      <c r="E132" s="52"/>
      <c r="F132" s="52"/>
      <c r="G132" s="52"/>
      <c r="H132" s="52"/>
      <c r="I132" s="52"/>
      <c r="J132" s="52"/>
      <c r="K132" s="52"/>
      <c r="L132" s="52"/>
      <c r="M132" s="52">
        <f>$C132/$D132</f>
        <v>1650</v>
      </c>
      <c r="N132" s="52">
        <f>$C132/$D132</f>
        <v>1650</v>
      </c>
    </row>
    <row r="133" spans="2:14" x14ac:dyDescent="0.35">
      <c r="B133" s="35" t="str">
        <f>"Depreciation "&amp;N4</f>
        <v>Depreciation 2025</v>
      </c>
      <c r="C133" s="35">
        <f>N126</f>
        <v>16500</v>
      </c>
      <c r="D133" s="85">
        <f>N127</f>
        <v>10</v>
      </c>
      <c r="E133" s="37"/>
      <c r="F133" s="37"/>
      <c r="G133" s="37"/>
      <c r="H133" s="37"/>
      <c r="I133" s="37"/>
      <c r="J133" s="37"/>
      <c r="K133" s="37"/>
      <c r="L133" s="37"/>
      <c r="M133" s="37"/>
      <c r="N133" s="37">
        <f>$C133/$D133</f>
        <v>1650</v>
      </c>
    </row>
    <row r="134" spans="2:14" x14ac:dyDescent="0.35">
      <c r="B134" s="72" t="s">
        <v>96</v>
      </c>
      <c r="C134" s="72"/>
      <c r="D134" s="73"/>
      <c r="E134" s="74"/>
      <c r="F134" s="74"/>
      <c r="G134" s="74"/>
      <c r="H134" s="74"/>
      <c r="I134" s="74"/>
      <c r="J134" s="74">
        <f>SUM(J129:J133)</f>
        <v>1650</v>
      </c>
      <c r="K134" s="74">
        <f>SUM(K129:K133)</f>
        <v>3300</v>
      </c>
      <c r="L134" s="74">
        <f>SUM(L129:L133)</f>
        <v>4950</v>
      </c>
      <c r="M134" s="74">
        <f>SUM(M129:M133)</f>
        <v>6600</v>
      </c>
      <c r="N134" s="74">
        <f>SUM(N129:N133)</f>
        <v>8250</v>
      </c>
    </row>
    <row r="135" spans="2:14" x14ac:dyDescent="0.35">
      <c r="B135" s="12" t="s">
        <v>101</v>
      </c>
      <c r="C135" s="12"/>
      <c r="D135" s="13"/>
      <c r="E135" s="52">
        <f t="shared" ref="E135:N135" si="77">E123+E134</f>
        <v>6500</v>
      </c>
      <c r="F135" s="52">
        <f t="shared" si="77"/>
        <v>8000</v>
      </c>
      <c r="G135" s="52">
        <f t="shared" si="77"/>
        <v>9500</v>
      </c>
      <c r="H135" s="52">
        <f t="shared" si="77"/>
        <v>11000</v>
      </c>
      <c r="I135" s="52">
        <f t="shared" si="77"/>
        <v>12500</v>
      </c>
      <c r="J135" s="52">
        <f t="shared" si="77"/>
        <v>14150</v>
      </c>
      <c r="K135" s="52">
        <f t="shared" si="77"/>
        <v>15800</v>
      </c>
      <c r="L135" s="52">
        <f t="shared" si="77"/>
        <v>17450</v>
      </c>
      <c r="M135" s="52">
        <f t="shared" si="77"/>
        <v>19100</v>
      </c>
      <c r="N135" s="52">
        <f t="shared" si="77"/>
        <v>20750</v>
      </c>
    </row>
    <row r="136" spans="2:14" x14ac:dyDescent="0.35">
      <c r="B136" s="12"/>
      <c r="C136" s="12"/>
      <c r="D136" s="13"/>
      <c r="E136" s="52"/>
      <c r="F136" s="52"/>
      <c r="G136" s="52"/>
      <c r="H136" s="52"/>
      <c r="I136" s="52"/>
      <c r="J136" s="52"/>
      <c r="K136" s="52"/>
      <c r="L136" s="52"/>
      <c r="M136" s="52"/>
      <c r="N136" s="52"/>
    </row>
    <row r="137" spans="2:14" x14ac:dyDescent="0.35">
      <c r="B137" s="6" t="s">
        <v>27</v>
      </c>
      <c r="E137" s="33"/>
      <c r="F137" s="33"/>
      <c r="G137" s="33"/>
      <c r="H137" s="33"/>
      <c r="I137" s="33"/>
    </row>
    <row r="138" spans="2:14" x14ac:dyDescent="0.35">
      <c r="B138" s="1" t="s">
        <v>65</v>
      </c>
      <c r="E138" s="54">
        <v>0</v>
      </c>
      <c r="F138" s="54">
        <f>E141</f>
        <v>50000</v>
      </c>
      <c r="G138" s="54">
        <f>F141</f>
        <v>50000</v>
      </c>
      <c r="H138" s="54">
        <f>G141</f>
        <v>40000</v>
      </c>
      <c r="I138" s="54">
        <f>H141</f>
        <v>40000</v>
      </c>
      <c r="J138" s="1">
        <f>I141</f>
        <v>30000</v>
      </c>
      <c r="K138" s="1">
        <f t="shared" ref="K138:N138" si="78">J141</f>
        <v>30000</v>
      </c>
      <c r="L138" s="1">
        <f t="shared" si="78"/>
        <v>20000</v>
      </c>
      <c r="M138" s="1">
        <f t="shared" si="78"/>
        <v>20000</v>
      </c>
      <c r="N138" s="1">
        <f t="shared" si="78"/>
        <v>10000</v>
      </c>
    </row>
    <row r="139" spans="2:14" x14ac:dyDescent="0.35">
      <c r="B139" s="1" t="s">
        <v>67</v>
      </c>
      <c r="E139" s="54">
        <f t="shared" ref="E139:N139" si="79">E19</f>
        <v>50000</v>
      </c>
      <c r="F139" s="54">
        <f t="shared" si="79"/>
        <v>0</v>
      </c>
      <c r="G139" s="54">
        <f t="shared" si="79"/>
        <v>0</v>
      </c>
      <c r="H139" s="54">
        <f t="shared" si="79"/>
        <v>0</v>
      </c>
      <c r="I139" s="54">
        <f t="shared" si="79"/>
        <v>0</v>
      </c>
      <c r="J139" s="54">
        <f t="shared" si="79"/>
        <v>0</v>
      </c>
      <c r="K139" s="54">
        <f t="shared" si="79"/>
        <v>0</v>
      </c>
      <c r="L139" s="54">
        <f t="shared" si="79"/>
        <v>0</v>
      </c>
      <c r="M139" s="54">
        <f t="shared" si="79"/>
        <v>0</v>
      </c>
      <c r="N139" s="54">
        <f t="shared" si="79"/>
        <v>0</v>
      </c>
    </row>
    <row r="140" spans="2:14" x14ac:dyDescent="0.35">
      <c r="B140" s="1" t="s">
        <v>68</v>
      </c>
      <c r="E140" s="20">
        <f t="shared" ref="E140:N140" si="80">+E20</f>
        <v>0</v>
      </c>
      <c r="F140" s="20">
        <f t="shared" si="80"/>
        <v>0</v>
      </c>
      <c r="G140" s="20">
        <f t="shared" si="80"/>
        <v>-10000</v>
      </c>
      <c r="H140" s="20">
        <f t="shared" si="80"/>
        <v>0</v>
      </c>
      <c r="I140" s="20">
        <f t="shared" si="80"/>
        <v>-10000</v>
      </c>
      <c r="J140" s="20">
        <f t="shared" si="80"/>
        <v>0</v>
      </c>
      <c r="K140" s="20">
        <f t="shared" si="80"/>
        <v>-10000</v>
      </c>
      <c r="L140" s="20">
        <f t="shared" si="80"/>
        <v>0</v>
      </c>
      <c r="M140" s="20">
        <f t="shared" si="80"/>
        <v>-10000</v>
      </c>
      <c r="N140" s="20">
        <f t="shared" si="80"/>
        <v>0</v>
      </c>
    </row>
    <row r="141" spans="2:14" x14ac:dyDescent="0.35">
      <c r="B141" s="50" t="s">
        <v>66</v>
      </c>
      <c r="C141" s="50"/>
      <c r="D141" s="51"/>
      <c r="E141" s="53">
        <f>SUM(E138:E140)</f>
        <v>50000</v>
      </c>
      <c r="F141" s="53">
        <f t="shared" ref="F141:J141" si="81">SUM(F138:F140)</f>
        <v>50000</v>
      </c>
      <c r="G141" s="53">
        <f t="shared" si="81"/>
        <v>40000</v>
      </c>
      <c r="H141" s="53">
        <f t="shared" si="81"/>
        <v>40000</v>
      </c>
      <c r="I141" s="53">
        <f t="shared" si="81"/>
        <v>30000</v>
      </c>
      <c r="J141" s="53">
        <f t="shared" si="81"/>
        <v>30000</v>
      </c>
      <c r="K141" s="53">
        <f t="shared" ref="K141:N141" si="82">SUM(K138:K140)</f>
        <v>20000</v>
      </c>
      <c r="L141" s="53">
        <f t="shared" si="82"/>
        <v>20000</v>
      </c>
      <c r="M141" s="53">
        <f t="shared" si="82"/>
        <v>10000</v>
      </c>
      <c r="N141" s="53">
        <f t="shared" si="82"/>
        <v>10000</v>
      </c>
    </row>
    <row r="142" spans="2:14" x14ac:dyDescent="0.35">
      <c r="B142" s="1" t="s">
        <v>11</v>
      </c>
      <c r="D142" s="4"/>
      <c r="E142" s="33">
        <v>4000</v>
      </c>
      <c r="F142" s="33">
        <v>4000</v>
      </c>
      <c r="G142" s="33">
        <v>4000</v>
      </c>
      <c r="H142" s="33">
        <v>3200</v>
      </c>
      <c r="I142" s="33">
        <v>3200</v>
      </c>
      <c r="J142" s="1">
        <f>J138*J15</f>
        <v>2400</v>
      </c>
      <c r="K142" s="1">
        <f>K138*K15</f>
        <v>2400</v>
      </c>
      <c r="L142" s="1">
        <f>L138*L15</f>
        <v>1600</v>
      </c>
      <c r="M142" s="1">
        <f>M138*M15</f>
        <v>1600</v>
      </c>
      <c r="N142" s="1">
        <f>N138*N15</f>
        <v>800</v>
      </c>
    </row>
    <row r="143" spans="2:14" x14ac:dyDescent="0.35">
      <c r="B143" s="12" t="s">
        <v>56</v>
      </c>
      <c r="C143" s="12"/>
      <c r="D143" s="13"/>
      <c r="E143" s="88" t="s">
        <v>104</v>
      </c>
      <c r="F143" s="14">
        <f t="shared" ref="F143:N143" si="83">F142/F138</f>
        <v>0.08</v>
      </c>
      <c r="G143" s="14">
        <f t="shared" si="83"/>
        <v>0.08</v>
      </c>
      <c r="H143" s="14">
        <f t="shared" si="83"/>
        <v>0.08</v>
      </c>
      <c r="I143" s="14">
        <f t="shared" si="83"/>
        <v>0.08</v>
      </c>
      <c r="J143" s="14">
        <f t="shared" si="83"/>
        <v>0.08</v>
      </c>
      <c r="K143" s="14">
        <f t="shared" si="83"/>
        <v>0.08</v>
      </c>
      <c r="L143" s="14">
        <f t="shared" si="83"/>
        <v>0.08</v>
      </c>
      <c r="M143" s="14">
        <f t="shared" si="83"/>
        <v>0.08</v>
      </c>
      <c r="N143" s="14">
        <f t="shared" si="83"/>
        <v>0.08</v>
      </c>
    </row>
    <row r="144" spans="2:14" x14ac:dyDescent="0.35">
      <c r="E144" s="33"/>
      <c r="F144" s="33"/>
      <c r="G144" s="56"/>
      <c r="H144" s="87"/>
      <c r="I144" s="87"/>
    </row>
    <row r="145" spans="2:14" ht="18.5" x14ac:dyDescent="0.35">
      <c r="B145" s="70" t="s">
        <v>74</v>
      </c>
      <c r="C145" s="70"/>
      <c r="D145" s="70"/>
      <c r="E145" s="70"/>
      <c r="F145" s="70"/>
      <c r="G145" s="70"/>
      <c r="H145" s="70"/>
      <c r="I145" s="70"/>
      <c r="J145" s="70"/>
      <c r="K145" s="70"/>
      <c r="L145" s="70"/>
      <c r="M145" s="70"/>
      <c r="N145" s="70"/>
    </row>
    <row r="146" spans="2:14" x14ac:dyDescent="0.35">
      <c r="B146" s="6" t="s">
        <v>99</v>
      </c>
    </row>
    <row r="147" spans="2:14" x14ac:dyDescent="0.35">
      <c r="B147" s="1" t="s">
        <v>75</v>
      </c>
      <c r="E147" s="14">
        <f t="shared" ref="E147:N147" si="84">E34/E$32</f>
        <v>0.57120726026193192</v>
      </c>
      <c r="F147" s="14">
        <f t="shared" si="84"/>
        <v>0.58610107836460967</v>
      </c>
      <c r="G147" s="14">
        <f t="shared" si="84"/>
        <v>0.59675856670051231</v>
      </c>
      <c r="H147" s="14">
        <f t="shared" si="84"/>
        <v>0.59677537936713332</v>
      </c>
      <c r="I147" s="14">
        <f t="shared" si="84"/>
        <v>0.59997482799127366</v>
      </c>
      <c r="J147" s="14">
        <f t="shared" si="84"/>
        <v>0.60000000000000009</v>
      </c>
      <c r="K147" s="14">
        <f t="shared" si="84"/>
        <v>0.60000000000000009</v>
      </c>
      <c r="L147" s="14">
        <f t="shared" si="84"/>
        <v>0.6</v>
      </c>
      <c r="M147" s="14">
        <f t="shared" si="84"/>
        <v>0.6</v>
      </c>
      <c r="N147" s="14">
        <f t="shared" si="84"/>
        <v>0.6</v>
      </c>
    </row>
    <row r="148" spans="2:14" x14ac:dyDescent="0.35">
      <c r="B148" s="1" t="s">
        <v>76</v>
      </c>
      <c r="E148" s="14">
        <f>E40/E$32</f>
        <v>7.9799156192317838E-2</v>
      </c>
      <c r="F148" s="14">
        <f t="shared" ref="F148:N148" si="85">F40/F$32</f>
        <v>0.22534458533389651</v>
      </c>
      <c r="G148" s="14">
        <f t="shared" si="85"/>
        <v>0.24797507305238844</v>
      </c>
      <c r="H148" s="14">
        <f t="shared" si="85"/>
        <v>0.24850017644982944</v>
      </c>
      <c r="I148" s="14">
        <f t="shared" si="85"/>
        <v>0.24991609330424569</v>
      </c>
      <c r="J148" s="14">
        <f t="shared" si="85"/>
        <v>0.25271950923905956</v>
      </c>
      <c r="K148" s="14">
        <f t="shared" si="85"/>
        <v>0.25078704888457504</v>
      </c>
      <c r="L148" s="14">
        <f t="shared" si="85"/>
        <v>0.24798069831588349</v>
      </c>
      <c r="M148" s="14">
        <f t="shared" si="85"/>
        <v>0.24419621294357366</v>
      </c>
      <c r="N148" s="14">
        <f t="shared" si="85"/>
        <v>0.23932785749009333</v>
      </c>
    </row>
    <row r="149" spans="2:14" x14ac:dyDescent="0.35">
      <c r="B149" s="1" t="s">
        <v>77</v>
      </c>
      <c r="E149" s="14">
        <f t="shared" ref="E149:N149" si="86">(E40+E38)/E$32</f>
        <v>0.15121517095895226</v>
      </c>
      <c r="F149" s="14">
        <f t="shared" si="86"/>
        <v>0.29430475221750035</v>
      </c>
      <c r="G149" s="14">
        <f t="shared" si="86"/>
        <v>0.32160878023826317</v>
      </c>
      <c r="H149" s="14">
        <f t="shared" si="86"/>
        <v>0.3293730149394189</v>
      </c>
      <c r="I149" s="14">
        <f t="shared" si="86"/>
        <v>0.33731890138166359</v>
      </c>
      <c r="J149" s="14">
        <f t="shared" si="86"/>
        <v>0.34694806042347581</v>
      </c>
      <c r="K149" s="14">
        <f t="shared" si="86"/>
        <v>0.35147253479011725</v>
      </c>
      <c r="L149" s="14">
        <f t="shared" si="86"/>
        <v>0.35490388046362642</v>
      </c>
      <c r="M149" s="14">
        <f t="shared" si="86"/>
        <v>0.35727195891325325</v>
      </c>
      <c r="N149" s="14">
        <f t="shared" si="86"/>
        <v>0.35859394445552062</v>
      </c>
    </row>
    <row r="150" spans="2:14" x14ac:dyDescent="0.35">
      <c r="B150" s="1" t="s">
        <v>78</v>
      </c>
      <c r="E150" s="14">
        <f>E46/E$32</f>
        <v>2.5095587588995341E-2</v>
      </c>
      <c r="F150" s="14">
        <f t="shared" ref="F150:N150" si="87">F46/F$32</f>
        <v>0.13360515132446621</v>
      </c>
      <c r="G150" s="14">
        <f t="shared" si="87"/>
        <v>0.15187998480820356</v>
      </c>
      <c r="H150" s="14">
        <f t="shared" si="87"/>
        <v>0.15748147276790966</v>
      </c>
      <c r="I150" s="14">
        <f t="shared" si="87"/>
        <v>0.1592786821054987</v>
      </c>
      <c r="J150" s="14">
        <f t="shared" si="87"/>
        <v>0.16571609703343221</v>
      </c>
      <c r="K150" s="14">
        <f t="shared" si="87"/>
        <v>0.16484513571785372</v>
      </c>
      <c r="L150" s="14">
        <f t="shared" si="87"/>
        <v>0.16672379747409999</v>
      </c>
      <c r="M150" s="14">
        <f t="shared" si="87"/>
        <v>0.1643067294015465</v>
      </c>
      <c r="N150" s="14">
        <f t="shared" si="87"/>
        <v>0.1643107528358056</v>
      </c>
    </row>
    <row r="152" spans="2:14" x14ac:dyDescent="0.35">
      <c r="B152" s="6" t="s">
        <v>79</v>
      </c>
    </row>
    <row r="153" spans="2:14" x14ac:dyDescent="0.35">
      <c r="B153" s="1" t="s">
        <v>80</v>
      </c>
      <c r="E153" s="14">
        <f>E40/E54</f>
        <v>9.4252333598497773E-2</v>
      </c>
      <c r="F153" s="14">
        <f t="shared" ref="F153:N153" si="88">F40/F54</f>
        <v>0.27907572579224649</v>
      </c>
      <c r="G153" s="14">
        <f t="shared" si="88"/>
        <v>0.30817438009682646</v>
      </c>
      <c r="H153" s="14">
        <f t="shared" si="88"/>
        <v>0.26819947693167101</v>
      </c>
      <c r="I153" s="14">
        <f t="shared" si="88"/>
        <v>0.25642276539419029</v>
      </c>
      <c r="J153" s="14">
        <f t="shared" si="88"/>
        <v>0.24953891887660787</v>
      </c>
      <c r="K153" s="14">
        <f t="shared" si="88"/>
        <v>0.25337863335153993</v>
      </c>
      <c r="L153" s="14">
        <f t="shared" si="88"/>
        <v>0.23917112864296569</v>
      </c>
      <c r="M153" s="14">
        <f t="shared" si="88"/>
        <v>0.23793344598646729</v>
      </c>
      <c r="N153" s="14">
        <f t="shared" si="88"/>
        <v>0.22159699192030188</v>
      </c>
    </row>
    <row r="154" spans="2:14" x14ac:dyDescent="0.35">
      <c r="B154" s="1" t="s">
        <v>81</v>
      </c>
      <c r="E154" s="14">
        <f>E46/E64</f>
        <v>0.10249909128032993</v>
      </c>
      <c r="F154" s="14">
        <f t="shared" ref="F154:N154" si="89">F46/F64</f>
        <v>0.41021609962020461</v>
      </c>
      <c r="G154" s="14">
        <f t="shared" si="89"/>
        <v>0.3415053695977246</v>
      </c>
      <c r="H154" s="14">
        <f t="shared" si="89"/>
        <v>0.27183224067432671</v>
      </c>
      <c r="I154" s="14">
        <f t="shared" si="89"/>
        <v>0.22425525212152239</v>
      </c>
      <c r="J154" s="14">
        <f t="shared" si="89"/>
        <v>0.21825066447683886</v>
      </c>
      <c r="K154" s="14">
        <f t="shared" si="89"/>
        <v>0.20375946950106197</v>
      </c>
      <c r="L154" s="14">
        <f t="shared" si="89"/>
        <v>0.19358034202730043</v>
      </c>
      <c r="M154" s="14">
        <f t="shared" si="89"/>
        <v>0.1797091350191263</v>
      </c>
      <c r="N154" s="14">
        <f t="shared" si="89"/>
        <v>0.16942430375265494</v>
      </c>
    </row>
    <row r="155" spans="2:14" x14ac:dyDescent="0.35">
      <c r="B155" s="1" t="s">
        <v>82</v>
      </c>
      <c r="E155" s="14">
        <f>E42/E58</f>
        <v>0.08</v>
      </c>
      <c r="F155" s="14">
        <f t="shared" ref="F155:N155" si="90">F42/E58</f>
        <v>0.08</v>
      </c>
      <c r="G155" s="14">
        <f t="shared" si="90"/>
        <v>0.08</v>
      </c>
      <c r="H155" s="14">
        <f t="shared" si="90"/>
        <v>0.08</v>
      </c>
      <c r="I155" s="14">
        <f t="shared" si="90"/>
        <v>0.08</v>
      </c>
      <c r="J155" s="14">
        <f t="shared" si="90"/>
        <v>0.08</v>
      </c>
      <c r="K155" s="14">
        <f t="shared" si="90"/>
        <v>0.08</v>
      </c>
      <c r="L155" s="14">
        <f t="shared" si="90"/>
        <v>0.08</v>
      </c>
      <c r="M155" s="14">
        <f t="shared" si="90"/>
        <v>0.08</v>
      </c>
      <c r="N155" s="14">
        <f t="shared" si="90"/>
        <v>0.08</v>
      </c>
    </row>
    <row r="157" spans="2:14" x14ac:dyDescent="0.35">
      <c r="B157" s="6" t="s">
        <v>100</v>
      </c>
    </row>
    <row r="158" spans="2:14" x14ac:dyDescent="0.35">
      <c r="B158" s="1" t="s">
        <v>83</v>
      </c>
      <c r="E158" s="14">
        <f t="shared" ref="E158:N158" si="91">E58/(E58+E64)</f>
        <v>0.69171505213456341</v>
      </c>
      <c r="F158" s="14">
        <f t="shared" si="91"/>
        <v>0.5695831221129255</v>
      </c>
      <c r="G158" s="14">
        <f t="shared" si="91"/>
        <v>0.41076786891575767</v>
      </c>
      <c r="H158" s="14">
        <f t="shared" si="91"/>
        <v>0.33670430459618211</v>
      </c>
      <c r="I158" s="14">
        <f t="shared" si="91"/>
        <v>0.2280016416118196</v>
      </c>
      <c r="J158" s="14">
        <f t="shared" si="91"/>
        <v>0.20830363849242381</v>
      </c>
      <c r="K158" s="14">
        <f t="shared" si="91"/>
        <v>0.13609642440270228</v>
      </c>
      <c r="L158" s="14">
        <f t="shared" si="91"/>
        <v>0.12456449086133028</v>
      </c>
      <c r="M158" s="14">
        <f t="shared" si="91"/>
        <v>6.0813860270767857E-2</v>
      </c>
      <c r="N158" s="14">
        <f t="shared" si="91"/>
        <v>5.5950425598397004E-2</v>
      </c>
    </row>
    <row r="159" spans="2:14" x14ac:dyDescent="0.35">
      <c r="B159" s="1" t="s">
        <v>84</v>
      </c>
      <c r="E159" s="77">
        <f t="shared" ref="E159:N159" si="92">E58/(E40+E38)</f>
        <v>3.6329288672527791</v>
      </c>
      <c r="F159" s="77">
        <f t="shared" si="92"/>
        <v>1.4644719114287388</v>
      </c>
      <c r="G159" s="77">
        <f t="shared" si="92"/>
        <v>0.96401802713710749</v>
      </c>
      <c r="H159" s="77">
        <f t="shared" si="92"/>
        <v>0.8928571428571429</v>
      </c>
      <c r="I159" s="77">
        <f t="shared" si="92"/>
        <v>0.62186476514240707</v>
      </c>
      <c r="J159" s="77">
        <f t="shared" si="92"/>
        <v>0.57581485479484851</v>
      </c>
      <c r="K159" s="77">
        <f t="shared" si="92"/>
        <v>0.36261718781247393</v>
      </c>
      <c r="L159" s="77">
        <f t="shared" si="92"/>
        <v>0.34529929514463714</v>
      </c>
      <c r="M159" s="77">
        <f t="shared" si="92"/>
        <v>0.16570559139527757</v>
      </c>
      <c r="N159" s="77">
        <f t="shared" si="92"/>
        <v>0.16028612072567922</v>
      </c>
    </row>
    <row r="160" spans="2:14" x14ac:dyDescent="0.35">
      <c r="B160" s="1" t="s">
        <v>85</v>
      </c>
      <c r="E160" s="77">
        <f t="shared" ref="E160:N160" si="93">(E40+E38)/E42</f>
        <v>3.44075</v>
      </c>
      <c r="F160" s="77">
        <f t="shared" si="93"/>
        <v>8.5355000000000008</v>
      </c>
      <c r="G160" s="77">
        <f t="shared" si="93"/>
        <v>10.373250000000001</v>
      </c>
      <c r="H160" s="77">
        <f t="shared" si="93"/>
        <v>14</v>
      </c>
      <c r="I160" s="77">
        <f t="shared" si="93"/>
        <v>15.075625</v>
      </c>
      <c r="J160" s="77">
        <f t="shared" si="93"/>
        <v>21.708366666666674</v>
      </c>
      <c r="K160" s="77">
        <f t="shared" si="93"/>
        <v>22.981076500000004</v>
      </c>
      <c r="L160" s="77">
        <f t="shared" si="93"/>
        <v>36.200479340000001</v>
      </c>
      <c r="M160" s="77">
        <f t="shared" si="93"/>
        <v>37.717496116900001</v>
      </c>
      <c r="N160" s="77">
        <f t="shared" si="93"/>
        <v>77.985542000814007</v>
      </c>
    </row>
    <row r="161" spans="2:14" x14ac:dyDescent="0.35">
      <c r="B161" s="1" t="s">
        <v>86</v>
      </c>
      <c r="E161" s="77">
        <f t="shared" ref="E161:N161" si="94">(E74-E79)/E42</f>
        <v>-16.588224999999998</v>
      </c>
      <c r="F161" s="77">
        <f t="shared" si="94"/>
        <v>1.3721000000000003</v>
      </c>
      <c r="G161" s="77">
        <f t="shared" si="94"/>
        <v>3.1955249999999995</v>
      </c>
      <c r="H161" s="77">
        <f t="shared" si="94"/>
        <v>5.3718750000000002</v>
      </c>
      <c r="I161" s="77">
        <f t="shared" si="94"/>
        <v>6.2060625000000007</v>
      </c>
      <c r="J161" s="77">
        <f t="shared" si="94"/>
        <v>9.1017552968036579</v>
      </c>
      <c r="K161" s="77">
        <f t="shared" si="94"/>
        <v>10.166153919863016</v>
      </c>
      <c r="L161" s="77">
        <f t="shared" si="94"/>
        <v>17.156661354712334</v>
      </c>
      <c r="M161" s="77">
        <f t="shared" si="94"/>
        <v>18.572445812709446</v>
      </c>
      <c r="N161" s="77">
        <f t="shared" si="94"/>
        <v>40.350580134439021</v>
      </c>
    </row>
  </sheetData>
  <conditionalFormatting sqref="E5:N5">
    <cfRule type="containsText" dxfId="7" priority="1" operator="containsText" text="OK">
      <formula>NOT(ISERROR(SEARCH("OK",E5)))</formula>
    </cfRule>
    <cfRule type="containsText" dxfId="6" priority="2" operator="containsText" text="ERROR">
      <formula>NOT(ISERROR(SEARCH("ERROR",E5)))</formula>
    </cfRule>
  </conditionalFormatting>
  <pageMargins left="0.70866141732283472" right="0.70866141732283472" top="0.74803149606299213" bottom="0.74803149606299213" header="0.31496062992125984" footer="0.31496062992125984"/>
  <pageSetup scale="7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14</vt:i4>
      </vt:variant>
    </vt:vector>
  </HeadingPairs>
  <TitlesOfParts>
    <vt:vector size="21" baseType="lpstr">
      <vt:lpstr>Model - Paso 1</vt:lpstr>
      <vt:lpstr>Model - Pasos 2 y 3</vt:lpstr>
      <vt:lpstr>Model - Paso 4</vt:lpstr>
      <vt:lpstr>Model - Paso 5 y 6</vt:lpstr>
      <vt:lpstr>Model - Paso 7</vt:lpstr>
      <vt:lpstr>Model - Paso 8</vt:lpstr>
      <vt:lpstr>Integrated Model (Final)</vt:lpstr>
      <vt:lpstr>'Integrated Model (Final)'!Área_de_impresión</vt:lpstr>
      <vt:lpstr>'Model - Paso 1'!Área_de_impresión</vt:lpstr>
      <vt:lpstr>'Model - Paso 4'!Área_de_impresión</vt:lpstr>
      <vt:lpstr>'Model - Paso 5 y 6'!Área_de_impresión</vt:lpstr>
      <vt:lpstr>'Model - Paso 7'!Área_de_impresión</vt:lpstr>
      <vt:lpstr>'Model - Paso 8'!Área_de_impresión</vt:lpstr>
      <vt:lpstr>'Model - Pasos 2 y 3'!Área_de_impresión</vt:lpstr>
      <vt:lpstr>'Integrated Model (Final)'!Títulos_a_imprimir</vt:lpstr>
      <vt:lpstr>'Model - Paso 1'!Títulos_a_imprimir</vt:lpstr>
      <vt:lpstr>'Model - Paso 4'!Títulos_a_imprimir</vt:lpstr>
      <vt:lpstr>'Model - Paso 5 y 6'!Títulos_a_imprimir</vt:lpstr>
      <vt:lpstr>'Model - Paso 7'!Títulos_a_imprimir</vt:lpstr>
      <vt:lpstr>'Model - Paso 8'!Títulos_a_imprimir</vt:lpstr>
      <vt:lpstr>'Model - Pasos 2 y 3'!Títulos_a_imprimir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Andres</cp:lastModifiedBy>
  <cp:lastPrinted>2014-12-13T23:43:21Z</cp:lastPrinted>
  <dcterms:created xsi:type="dcterms:W3CDTF">2014-11-08T22:00:02Z</dcterms:created>
  <dcterms:modified xsi:type="dcterms:W3CDTF">2021-02-22T22:50:11Z</dcterms:modified>
</cp:coreProperties>
</file>