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0-AV\UTDT\MFIN\2020 MFIN\Curso FC\FC - EJECUTIVO\2-VC y PE\2a-VC\Case\"/>
    </mc:Choice>
  </mc:AlternateContent>
  <xr:revisionPtr revIDLastSave="0" documentId="13_ncr:1_{6FAACAB9-CB14-466B-A279-9D360724F43E}" xr6:coauthVersionLast="45" xr6:coauthVersionMax="45" xr10:uidLastSave="{00000000-0000-0000-0000-000000000000}"/>
  <bookViews>
    <workbookView xWindow="-96" yWindow="-96" windowWidth="23232" windowHeight="12552" tabRatio="622" firstSheet="1" activeTab="1" xr2:uid="{00000000-000D-0000-FFFF-FFFF00000000}"/>
  </bookViews>
  <sheets>
    <sheet name="__FDSCACHE__" sheetId="5" state="veryHidden" r:id="rId1"/>
    <sheet name="Exhibit 6" sheetId="12" r:id="rId2"/>
    <sheet name="Exhibit 7" sheetId="17" r:id="rId3"/>
  </sheets>
  <externalReferences>
    <externalReference r:id="rId4"/>
  </externalReferences>
  <definedNames>
    <definedName name="Acquiror">#REF!</definedName>
    <definedName name="amzn">'[1]Comps (Ex12)'!#REF!</definedName>
    <definedName name="_xlnm.Print_Area" localSheetId="2">'Exhibit 7'!$A$1:$N$35</definedName>
    <definedName name="asset_write_up">#REF!</definedName>
    <definedName name="assets_acq">#REF!</definedName>
    <definedName name="assets_adj">#REF!</definedName>
    <definedName name="assets_targ">#REF!</definedName>
    <definedName name="assets_total">#REF!</definedName>
    <definedName name="baseyear">#REF!</definedName>
    <definedName name="book_acq">#REF!</definedName>
    <definedName name="book_new">#REF!</definedName>
    <definedName name="book_targ">#REF!</definedName>
    <definedName name="book_total">#REF!</definedName>
    <definedName name="cap_acq">#REF!</definedName>
    <definedName name="cash_acq">#REF!</definedName>
    <definedName name="cash_per">#REF!</definedName>
    <definedName name="cash_rate">#REF!</definedName>
    <definedName name="cash_targ">#REF!</definedName>
    <definedName name="cash_total">#REF!</definedName>
    <definedName name="date">#REF!</definedName>
    <definedName name="debt_acq">#REF!</definedName>
    <definedName name="debt_adj">#REF!</definedName>
    <definedName name="debt_issue">#REF!</definedName>
    <definedName name="debt_new">#REF!</definedName>
    <definedName name="debt_targ">#REF!</definedName>
    <definedName name="ebdiat_acq">#REF!</definedName>
    <definedName name="ebdiat_targ">#REF!</definedName>
    <definedName name="ebdiat_total">#REF!</definedName>
    <definedName name="ebit_acq">#REF!</definedName>
    <definedName name="ebit_targ">#REF!</definedName>
    <definedName name="ebit_total">#REF!</definedName>
    <definedName name="eps_new1">#REF!</definedName>
    <definedName name="eps_new2">#REF!</definedName>
    <definedName name="eps_new3">#REF!</definedName>
    <definedName name="eps_yr1_acq">#REF!</definedName>
    <definedName name="eps_yr1_targ">#REF!</definedName>
    <definedName name="eps_yr2_acq">#REF!</definedName>
    <definedName name="eps_yr2_targ">#REF!</definedName>
    <definedName name="eps_yr3_acq">#REF!</definedName>
    <definedName name="eps_yr3_targ">#REF!</definedName>
    <definedName name="EQUITY">#REF!</definedName>
    <definedName name="equity_acq">#REF!</definedName>
    <definedName name="equity_targ">#REF!</definedName>
    <definedName name="equity_total">#REF!</definedName>
    <definedName name="exchange">#REF!</definedName>
    <definedName name="fv_acq">#REF!</definedName>
    <definedName name="fv_targ">#REF!</definedName>
    <definedName name="fvcash_acq">#REF!</definedName>
    <definedName name="fvcash_targ">#REF!</definedName>
    <definedName name="gw_adj_1">#REF!</definedName>
    <definedName name="gw_adj_2">#REF!</definedName>
    <definedName name="gw_adj_3">#REF!</definedName>
    <definedName name="gw_new">#REF!</definedName>
    <definedName name="gw_targ">#REF!</definedName>
    <definedName name="gw_target">#REF!</definedName>
    <definedName name="gw_years">#REF!</definedName>
    <definedName name="gwtog">#REF!</definedName>
    <definedName name="int_adj_1">#REF!</definedName>
    <definedName name="int_adj_2">#REF!</definedName>
    <definedName name="int_adj_3">#REF!</definedName>
    <definedName name="ni_acq">#REF!</definedName>
    <definedName name="ni_targ">#REF!</definedName>
    <definedName name="ni_total">#REF!</definedName>
    <definedName name="pref_acq">#REF!</definedName>
    <definedName name="pref_new">#REF!</definedName>
    <definedName name="pref_targ">#REF!</definedName>
    <definedName name="price_acq">#REF!</definedName>
    <definedName name="price_merg">#REF!</definedName>
    <definedName name="price_targ">#REF!</definedName>
    <definedName name="refin_int">#REF!</definedName>
    <definedName name="refin_rate">#REF!</definedName>
    <definedName name="refin_tog">#REF!</definedName>
    <definedName name="rev_acq">#REF!</definedName>
    <definedName name="rev_targ">#REF!</definedName>
    <definedName name="rev_total">#REF!</definedName>
    <definedName name="shos_acq">#REF!</definedName>
    <definedName name="shos_targ">#REF!</definedName>
    <definedName name="syn_adj_1">#REF!</definedName>
    <definedName name="syn_adj_2">#REF!</definedName>
    <definedName name="syn_adj_3">#REF!</definedName>
    <definedName name="Target">#REF!</definedName>
    <definedName name="tax_rate">#REF!</definedName>
    <definedName name="trans_exp">#REF!</definedName>
    <definedName name="transtog">#REF!</definedName>
    <definedName name="VALUATION">#REF!</definedName>
    <definedName name="wacc">#REF!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0" i="17" l="1"/>
  <c r="P26" i="17"/>
  <c r="P8" i="17"/>
  <c r="P34" i="17" s="1"/>
  <c r="P16" i="17"/>
  <c r="P14" i="17"/>
  <c r="L30" i="17"/>
  <c r="L8" i="17"/>
  <c r="L14" i="17"/>
  <c r="L16" i="17"/>
  <c r="L26" i="17"/>
  <c r="H14" i="17"/>
  <c r="H8" i="17"/>
  <c r="H16" i="17"/>
  <c r="H26" i="17"/>
  <c r="H30" i="17"/>
  <c r="H28" i="17"/>
  <c r="H24" i="17"/>
  <c r="H22" i="17"/>
  <c r="H20" i="17"/>
  <c r="H18" i="17"/>
  <c r="H12" i="17"/>
  <c r="H10" i="17"/>
  <c r="H6" i="17"/>
  <c r="H33" i="17" s="1"/>
  <c r="P33" i="17" l="1"/>
  <c r="L33" i="17"/>
  <c r="I24" i="12" l="1"/>
  <c r="H24" i="12"/>
  <c r="G24" i="12"/>
  <c r="F24" i="12"/>
  <c r="E24" i="12"/>
  <c r="D24" i="12"/>
  <c r="C24" i="12"/>
  <c r="C22" i="12"/>
  <c r="I22" i="12"/>
  <c r="H22" i="12"/>
  <c r="G22" i="12"/>
  <c r="F22" i="12"/>
  <c r="E22" i="12"/>
  <c r="D22" i="12"/>
  <c r="I17" i="12"/>
  <c r="H17" i="12"/>
  <c r="H18" i="12" s="1"/>
  <c r="G17" i="12"/>
  <c r="G18" i="12" s="1"/>
  <c r="F17" i="12"/>
  <c r="F18" i="12" s="1"/>
  <c r="E17" i="12"/>
  <c r="E18" i="12" s="1"/>
  <c r="D17" i="12"/>
  <c r="D18" i="12" s="1"/>
  <c r="C17" i="12"/>
  <c r="C18" i="12" s="1"/>
  <c r="I14" i="12"/>
  <c r="I15" i="12" s="1"/>
  <c r="H14" i="12"/>
  <c r="H15" i="12" s="1"/>
  <c r="G14" i="12"/>
  <c r="G15" i="12" s="1"/>
  <c r="F14" i="12"/>
  <c r="F15" i="12" s="1"/>
  <c r="E14" i="12"/>
  <c r="E15" i="12" s="1"/>
  <c r="D14" i="12"/>
  <c r="D15" i="12" s="1"/>
  <c r="C14" i="12"/>
  <c r="C15" i="12" s="1"/>
  <c r="I21" i="12"/>
  <c r="H21" i="12"/>
  <c r="G21" i="12"/>
  <c r="F21" i="12"/>
  <c r="E21" i="12"/>
  <c r="D21" i="12"/>
  <c r="C21" i="12"/>
  <c r="I18" i="12"/>
  <c r="I13" i="12"/>
  <c r="H13" i="12"/>
  <c r="G13" i="12"/>
  <c r="F13" i="12"/>
  <c r="E13" i="12"/>
  <c r="D13" i="12"/>
  <c r="C13" i="12"/>
  <c r="I11" i="12"/>
  <c r="H11" i="12"/>
  <c r="G11" i="12"/>
  <c r="F11" i="12"/>
  <c r="E11" i="12"/>
  <c r="D11" i="12"/>
  <c r="C11" i="12"/>
  <c r="I9" i="12"/>
  <c r="H9" i="12"/>
  <c r="G9" i="12"/>
  <c r="F9" i="12"/>
  <c r="E9" i="12"/>
  <c r="D9" i="12"/>
  <c r="C9" i="12"/>
  <c r="C7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D3" i="12" l="1"/>
  <c r="E3" i="12" s="1"/>
  <c r="F3" i="12" s="1"/>
  <c r="G3" i="12" s="1"/>
  <c r="H3" i="12" s="1"/>
  <c r="I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DuBois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Version="1"&gt;&lt;FQL&gt;&lt;Q&gt;BRK.B-US^FREF_MARKET_VALUE_COMPANY(8/10/2015,,,,,0)&lt;/Q&gt;&lt;R&gt;1&lt;/R&gt;&lt;C&gt;1&lt;/C&gt;&lt;D xsi:type="xsd:double"&gt;353720.81964352354&lt;/D&gt;&lt;/FQL&gt;&lt;/Schema&gt;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L14" authorId="0" shapeId="0" xr:uid="{930429FD-409C-46B8-8207-378760DB3FE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 corregido</t>
        </r>
      </text>
    </comment>
  </commentList>
</comments>
</file>

<file path=xl/sharedStrings.xml><?xml version="1.0" encoding="utf-8"?>
<sst xmlns="http://schemas.openxmlformats.org/spreadsheetml/2006/main" count="102" uniqueCount="77">
  <si>
    <t>This sheet contains FactSet XML data for use with this workbook's =FDS codes.  Modifying the worksheet's contents may damage the workbook's =FDS functionality.</t>
  </si>
  <si>
    <t>Date</t>
  </si>
  <si>
    <t>EBIT</t>
  </si>
  <si>
    <t>Sales</t>
  </si>
  <si>
    <t>Value</t>
  </si>
  <si>
    <t>Median</t>
  </si>
  <si>
    <t>Net income</t>
  </si>
  <si>
    <t>Margin %</t>
  </si>
  <si>
    <t>Total revenue</t>
  </si>
  <si>
    <t>Cost of sales</t>
  </si>
  <si>
    <t>COGS % of revenue</t>
  </si>
  <si>
    <t>Gross profit</t>
  </si>
  <si>
    <t>Gross profit % of revenue</t>
  </si>
  <si>
    <t>Sales and marketing</t>
  </si>
  <si>
    <t>S&amp;M % of revenue</t>
  </si>
  <si>
    <t>General and administrative</t>
  </si>
  <si>
    <t>G&amp;A % of revenue</t>
  </si>
  <si>
    <t>EBIT % of revenue</t>
  </si>
  <si>
    <t>Income tax</t>
  </si>
  <si>
    <t>NI % of revenue</t>
  </si>
  <si>
    <t>WC % of revenue</t>
  </si>
  <si>
    <t>Change in WC</t>
  </si>
  <si>
    <t>Cash flow</t>
  </si>
  <si>
    <t>Working capital (year end)</t>
  </si>
  <si>
    <t>Source: Company documents</t>
  </si>
  <si>
    <t>Note: CapEx is negligible, since bottling is outsourced and delivery vehicles are leased.</t>
  </si>
  <si>
    <t>Source: Compiled from Thomson One, company websites, equity analyst estimates, July 2012.</t>
  </si>
  <si>
    <t>Target</t>
  </si>
  <si>
    <t>Announced</t>
  </si>
  <si>
    <t>Acquirer</t>
  </si>
  <si>
    <t>Acquisition</t>
  </si>
  <si>
    <t>LTM</t>
  </si>
  <si>
    <t>Value to</t>
  </si>
  <si>
    <t>LTM Sales</t>
  </si>
  <si>
    <t>LTM EBIT</t>
  </si>
  <si>
    <t>Target Business Description</t>
  </si>
  <si>
    <r>
      <t xml:space="preserve">Exhibit 6     </t>
    </r>
    <r>
      <rPr>
        <sz val="12"/>
        <color theme="1"/>
        <rFont val="Times New Roman"/>
        <family val="1"/>
      </rPr>
      <t>MuMaté financials ($000; actual 2009-2011; projected 2012-2015)</t>
    </r>
  </si>
  <si>
    <r>
      <t xml:space="preserve">Exhibit 7     </t>
    </r>
    <r>
      <rPr>
        <sz val="12"/>
        <color theme="1"/>
        <rFont val="Times New Roman"/>
        <family val="1"/>
      </rPr>
      <t>Selected acquisitions in the health and beverage markets, 2001 to 2012 ($ in million where applicable; "LTM" = last twelve months)</t>
    </r>
  </si>
  <si>
    <t>Importations DE-RO-MA</t>
  </si>
  <si>
    <t>Smart Balance Inc</t>
  </si>
  <si>
    <t>RNL Sammi Co Ltd</t>
  </si>
  <si>
    <t>Dietrich Coffee Inc</t>
  </si>
  <si>
    <t>Refresco Holding BV</t>
  </si>
  <si>
    <t>Innocent Ltd</t>
  </si>
  <si>
    <t>Rubicon Drinks Ltd</t>
  </si>
  <si>
    <t>Honest Tea Inc</t>
  </si>
  <si>
    <t>Naked Juice</t>
  </si>
  <si>
    <t>IZZE beverage Co</t>
  </si>
  <si>
    <t>Eight O' Clock Coffee co</t>
  </si>
  <si>
    <t>Strathmore Mineral Water Co</t>
  </si>
  <si>
    <t>Friggs AB</t>
  </si>
  <si>
    <t>Odwalla Inc</t>
  </si>
  <si>
    <t>RNL Bio Co Ltd</t>
  </si>
  <si>
    <t>Green Mountain Coffee Roasters</t>
  </si>
  <si>
    <t>3i Group PLC</t>
  </si>
  <si>
    <t>Coca-Cola Co</t>
  </si>
  <si>
    <t>AG Barr PLC</t>
  </si>
  <si>
    <t>PepsiCo</t>
  </si>
  <si>
    <t>Tata Coffee Ltd</t>
  </si>
  <si>
    <t>Wilh Sonesson AB</t>
  </si>
  <si>
    <t>)</t>
  </si>
  <si>
    <t>( Median =</t>
  </si>
  <si>
    <t>np</t>
  </si>
  <si>
    <t>Average</t>
  </si>
  <si>
    <t>Canadian producer and wholesaler of gluten-free snack products.</t>
  </si>
  <si>
    <t>Korean canned beverage producer.</t>
  </si>
  <si>
    <t>US producer and wholesaler of specialty coffee products through office. service distributors, restaurants and specialty retailers</t>
  </si>
  <si>
    <t>Dutch soft drink producer: fruits and vegetable juices, carbonated soft drinks, nectars, mineral water, ice tea, energy drinks and functional drinks.</t>
  </si>
  <si>
    <t>Maker of healthy food and drinks, including smoothies and juice, sold in supermarkets, coffee shops and other outlets across Europe.</t>
  </si>
  <si>
    <t>British company producing and wholesaling soft drinks, specializing in exotic tropical drinks including Passionade and Sparkling Mango Crush.</t>
  </si>
  <si>
    <t>US bottled organic tea and juice beverage company.</t>
  </si>
  <si>
    <t>US producer of natural sodas and sparkling juices.</t>
  </si>
  <si>
    <t>US coffee producer and retailer.</t>
  </si>
  <si>
    <t>British producer and wholesaler of spring bottled water with traditional flavors such as dandelion and burdock.</t>
  </si>
  <si>
    <t>US producer of 100% natural juices, juice blends and smoothies.</t>
  </si>
  <si>
    <t>Swedish health food producer.</t>
  </si>
  <si>
    <t>US juice, smoothie and shake manufacturer.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</si>
</sst>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_);\(&quot;$&quot;#,##0\);&quot;$&quot;#,##0_);@_)"/>
    <numFmt numFmtId="166" formatCode="0.0\x"/>
    <numFmt numFmtId="167" formatCode="&quot;$&quot;#,##0\ ;&quot;$&quot;\(#,##0\)"/>
    <numFmt numFmtId="169" formatCode="_ * #,##0.00_ ;_ * \-#,##0.00_ ;_ * &quot;-&quot;??_ ;_ @_ "/>
    <numFmt numFmtId="177" formatCode="m/d;@"/>
    <numFmt numFmtId="178" formatCode="m/dd;@"/>
    <numFmt numFmtId="179" formatCode="#,##0.0_);\(#,##0.0\)"/>
    <numFmt numFmtId="180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indexed="8"/>
      <name val="Trebuchet MS"/>
      <family val="2"/>
    </font>
    <font>
      <sz val="11"/>
      <color indexed="51"/>
      <name val="Trebuchet MS"/>
      <family val="2"/>
    </font>
    <font>
      <b/>
      <sz val="8"/>
      <color indexed="62"/>
      <name val="Trebuchet MS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5" fillId="2" borderId="2" applyNumberFormat="0" applyBorder="0" applyProtection="0">
      <alignment horizontal="right" vertical="center"/>
    </xf>
    <xf numFmtId="0" fontId="6" fillId="3" borderId="0" applyNumberFormat="0" applyBorder="0" applyProtection="0">
      <alignment horizontal="left"/>
    </xf>
    <xf numFmtId="0" fontId="7" fillId="0" borderId="2" applyNumberFormat="0" applyBorder="0" applyProtection="0">
      <alignment vertical="center"/>
    </xf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top"/>
    </xf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57">
    <xf numFmtId="0" fontId="0" fillId="0" borderId="0" xfId="0"/>
    <xf numFmtId="0" fontId="8" fillId="0" borderId="0" xfId="1" applyFont="1"/>
    <xf numFmtId="0" fontId="9" fillId="0" borderId="0" xfId="1" applyFont="1"/>
    <xf numFmtId="0" fontId="9" fillId="0" borderId="4" xfId="1" applyFont="1" applyBorder="1"/>
    <xf numFmtId="0" fontId="9" fillId="0" borderId="3" xfId="1" applyFont="1" applyBorder="1" applyAlignment="1"/>
    <xf numFmtId="0" fontId="8" fillId="0" borderId="3" xfId="1" applyFont="1" applyBorder="1" applyAlignment="1">
      <alignment horizontal="right" vertical="center" wrapText="1"/>
    </xf>
    <xf numFmtId="0" fontId="9" fillId="0" borderId="0" xfId="1" applyFont="1" applyAlignment="1"/>
    <xf numFmtId="0" fontId="10" fillId="0" borderId="0" xfId="1" applyFont="1" applyAlignment="1">
      <alignment horizontal="right" vertical="center" wrapText="1"/>
    </xf>
    <xf numFmtId="0" fontId="9" fillId="0" borderId="0" xfId="1" applyFont="1" applyAlignment="1">
      <alignment vertical="top"/>
    </xf>
    <xf numFmtId="167" fontId="11" fillId="0" borderId="0" xfId="12" applyNumberFormat="1" applyFont="1" applyAlignment="1"/>
    <xf numFmtId="0" fontId="9" fillId="0" borderId="0" xfId="1" applyFont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9" fillId="0" borderId="1" xfId="1" applyFont="1" applyBorder="1"/>
    <xf numFmtId="167" fontId="11" fillId="0" borderId="1" xfId="12" applyNumberFormat="1" applyFont="1" applyBorder="1" applyAlignment="1"/>
    <xf numFmtId="0" fontId="9" fillId="0" borderId="1" xfId="1" applyFont="1" applyBorder="1" applyAlignment="1">
      <alignment vertical="top"/>
    </xf>
    <xf numFmtId="0" fontId="9" fillId="0" borderId="4" xfId="1" applyFont="1" applyBorder="1" applyAlignment="1">
      <alignment vertical="top"/>
    </xf>
    <xf numFmtId="167" fontId="11" fillId="0" borderId="4" xfId="12" applyNumberFormat="1" applyFont="1" applyBorder="1" applyAlignment="1"/>
    <xf numFmtId="0" fontId="9" fillId="0" borderId="5" xfId="1" applyFont="1" applyBorder="1" applyAlignment="1"/>
    <xf numFmtId="0" fontId="9" fillId="0" borderId="5" xfId="1" applyFont="1" applyBorder="1" applyAlignment="1">
      <alignment vertical="top" wrapText="1"/>
    </xf>
    <xf numFmtId="167" fontId="11" fillId="0" borderId="5" xfId="12" applyNumberFormat="1" applyFont="1" applyBorder="1" applyAlignment="1"/>
    <xf numFmtId="0" fontId="12" fillId="0" borderId="0" xfId="1" applyFont="1" applyAlignment="1">
      <alignment vertical="top"/>
    </xf>
    <xf numFmtId="0" fontId="12" fillId="0" borderId="0" xfId="1" applyFont="1"/>
    <xf numFmtId="9" fontId="13" fillId="0" borderId="0" xfId="2" applyFont="1" applyAlignment="1"/>
    <xf numFmtId="0" fontId="14" fillId="0" borderId="0" xfId="1" applyFont="1" applyAlignment="1"/>
    <xf numFmtId="0" fontId="15" fillId="0" borderId="0" xfId="1" applyFont="1"/>
    <xf numFmtId="2" fontId="16" fillId="0" borderId="0" xfId="1" applyNumberFormat="1" applyFont="1" applyBorder="1" applyAlignment="1"/>
    <xf numFmtId="2" fontId="16" fillId="0" borderId="0" xfId="1" applyNumberFormat="1" applyFont="1" applyBorder="1" applyAlignment="1">
      <alignment horizontal="center"/>
    </xf>
    <xf numFmtId="2" fontId="15" fillId="0" borderId="0" xfId="1" applyNumberFormat="1" applyFont="1" applyAlignment="1">
      <alignment horizontal="center"/>
    </xf>
    <xf numFmtId="0" fontId="15" fillId="0" borderId="0" xfId="1" applyFont="1" applyAlignment="1"/>
    <xf numFmtId="2" fontId="16" fillId="0" borderId="4" xfId="1" applyNumberFormat="1" applyFont="1" applyBorder="1" applyAlignment="1">
      <alignment horizontal="center"/>
    </xf>
    <xf numFmtId="2" fontId="17" fillId="0" borderId="0" xfId="1" applyNumberFormat="1" applyFont="1" applyAlignment="1">
      <alignment horizontal="center"/>
    </xf>
    <xf numFmtId="2" fontId="16" fillId="0" borderId="0" xfId="1" applyNumberFormat="1" applyFont="1" applyBorder="1"/>
    <xf numFmtId="2" fontId="15" fillId="0" borderId="0" xfId="1" applyNumberFormat="1" applyFont="1" applyBorder="1"/>
    <xf numFmtId="2" fontId="15" fillId="0" borderId="0" xfId="1" applyNumberFormat="1" applyFont="1"/>
    <xf numFmtId="0" fontId="15" fillId="0" borderId="0" xfId="1" applyFont="1" applyBorder="1"/>
    <xf numFmtId="177" fontId="15" fillId="0" borderId="0" xfId="1" applyNumberFormat="1" applyFont="1" applyBorder="1"/>
    <xf numFmtId="0" fontId="14" fillId="0" borderId="0" xfId="1" applyFont="1"/>
    <xf numFmtId="0" fontId="15" fillId="0" borderId="3" xfId="1" applyFont="1" applyBorder="1"/>
    <xf numFmtId="0" fontId="15" fillId="0" borderId="0" xfId="1" applyFont="1" applyBorder="1" applyAlignment="1">
      <alignment horizontal="right"/>
    </xf>
    <xf numFmtId="180" fontId="15" fillId="0" borderId="0" xfId="1" applyNumberFormat="1" applyFont="1" applyBorder="1" applyAlignment="1">
      <alignment horizontal="right"/>
    </xf>
    <xf numFmtId="9" fontId="15" fillId="0" borderId="0" xfId="2" applyFont="1" applyBorder="1" applyAlignment="1">
      <alignment horizontal="right"/>
    </xf>
    <xf numFmtId="9" fontId="15" fillId="0" borderId="0" xfId="1" applyNumberFormat="1" applyFont="1"/>
    <xf numFmtId="2" fontId="15" fillId="0" borderId="0" xfId="1" applyNumberFormat="1" applyFont="1" applyBorder="1" applyAlignment="1">
      <alignment vertical="top"/>
    </xf>
    <xf numFmtId="178" fontId="15" fillId="0" borderId="0" xfId="1" applyNumberFormat="1" applyFont="1" applyBorder="1" applyAlignment="1">
      <alignment horizontal="center" vertical="top"/>
    </xf>
    <xf numFmtId="165" fontId="15" fillId="0" borderId="0" xfId="1" applyNumberFormat="1" applyFont="1" applyBorder="1" applyAlignment="1">
      <alignment vertical="top"/>
    </xf>
    <xf numFmtId="37" fontId="15" fillId="0" borderId="0" xfId="1" applyNumberFormat="1" applyFont="1" applyBorder="1" applyAlignment="1">
      <alignment vertical="top"/>
    </xf>
    <xf numFmtId="179" fontId="15" fillId="0" borderId="0" xfId="1" applyNumberFormat="1" applyFont="1" applyBorder="1" applyAlignment="1">
      <alignment vertical="top"/>
    </xf>
    <xf numFmtId="180" fontId="15" fillId="0" borderId="0" xfId="1" applyNumberFormat="1" applyFont="1" applyBorder="1" applyAlignment="1">
      <alignment horizontal="right" vertical="top"/>
    </xf>
    <xf numFmtId="179" fontId="15" fillId="0" borderId="0" xfId="1" applyNumberFormat="1" applyFont="1" applyBorder="1" applyAlignment="1">
      <alignment horizontal="right" vertical="top"/>
    </xf>
    <xf numFmtId="165" fontId="15" fillId="0" borderId="0" xfId="1" applyNumberFormat="1" applyFont="1" applyBorder="1" applyAlignment="1">
      <alignment vertical="top" wrapText="1"/>
    </xf>
    <xf numFmtId="0" fontId="15" fillId="0" borderId="0" xfId="1" applyFont="1" applyAlignment="1">
      <alignment vertical="top"/>
    </xf>
    <xf numFmtId="9" fontId="15" fillId="0" borderId="0" xfId="2" applyFont="1" applyAlignment="1">
      <alignment vertical="top"/>
    </xf>
    <xf numFmtId="166" fontId="15" fillId="0" borderId="0" xfId="1" applyNumberFormat="1" applyFont="1" applyBorder="1" applyAlignment="1">
      <alignment vertical="top"/>
    </xf>
    <xf numFmtId="9" fontId="15" fillId="0" borderId="0" xfId="2" applyFont="1" applyBorder="1" applyAlignment="1">
      <alignment vertical="top"/>
    </xf>
    <xf numFmtId="166" fontId="15" fillId="0" borderId="0" xfId="1" applyNumberFormat="1" applyFont="1" applyBorder="1" applyAlignment="1">
      <alignment horizontal="right" vertical="top"/>
    </xf>
    <xf numFmtId="180" fontId="18" fillId="0" borderId="0" xfId="1" applyNumberFormat="1" applyFont="1" applyBorder="1" applyAlignment="1">
      <alignment horizontal="right" vertical="top"/>
    </xf>
    <xf numFmtId="0" fontId="15" fillId="0" borderId="0" xfId="1" applyFont="1" applyBorder="1" applyAlignment="1">
      <alignment vertical="top" wrapText="1"/>
    </xf>
  </cellXfs>
  <cellStyles count="15">
    <cellStyle name="Currency 2" xfId="9" xr:uid="{E43E0496-B004-4146-A990-B0112C5847D5}"/>
    <cellStyle name="Gen_Black_pD" xfId="6" xr:uid="{70302B9F-F3C1-41AE-8639-6FE9CCEA9614}"/>
    <cellStyle name="Millares 2" xfId="11" xr:uid="{6D4321FD-572B-4375-86A4-F469930243B1}"/>
    <cellStyle name="Millares 3" xfId="14" xr:uid="{CD4A9611-7264-4F04-AE69-B1899E339E77}"/>
    <cellStyle name="Moneda 2" xfId="10" xr:uid="{D7F11F62-7C4E-497C-AF91-774C5C06F63E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12" xr:uid="{BF7EE312-1862-4FAC-BBA1-C1016DB57AFC}"/>
    <cellStyle name="Normal 3" xfId="1" xr:uid="{00000000-0005-0000-0000-000005000000}"/>
    <cellStyle name="Normal 3 2" xfId="5" xr:uid="{00000000-0005-0000-0000-000006000000}"/>
    <cellStyle name="Porcentaje" xfId="2" builtinId="5"/>
    <cellStyle name="Porcentaje 2" xfId="13" xr:uid="{22B4213C-4D1F-4415-9668-1B6B4A6A1CBE}"/>
    <cellStyle name="Title 2" xfId="7" xr:uid="{B853CE59-924E-4D37-8AB2-13D5C1B84805}"/>
    <cellStyle name="TitleLines_Gen" xfId="8" xr:uid="{8C2E1C32-37EF-47FC-92A8-7CA338E0E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-AV/UTDT/MFIN/2020%20MFIN/Curso%20FC/5-IPO/Clase/Facebook%20IPO_anali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3 "/>
      <sheetName val="Ex4"/>
      <sheetName val="Ex5"/>
      <sheetName val="Ex6"/>
      <sheetName val="Shareholders (Ex8)"/>
      <sheetName val="Ex9"/>
      <sheetName val="Ex10"/>
      <sheetName val="DCF (Ex11)"/>
      <sheetName val="Comps (Ex12)"/>
      <sheetName val="Financials (Ex2)"/>
      <sheetName val="Model"/>
      <sheetName val="DCF"/>
      <sheetName val="WACC"/>
      <sheetName val="AVP"/>
      <sheetName val="Anex I. IPO terms"/>
      <sheetName val="Anex II. Prospectus--&gt;"/>
      <sheetName val="IPO Cash Flow"/>
      <sheetName val="IPO P&amp;L"/>
      <sheetName val="IPO Bce Sheet"/>
      <sheetName val="IPO Equ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250">
          <cell r="E250">
            <v>0.39880952380952384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B1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08DF-34EE-42E2-A227-083D747B2EEC}">
  <dimension ref="A1:I30"/>
  <sheetViews>
    <sheetView showGridLines="0" tabSelected="1" zoomScale="92" zoomScaleNormal="92" workbookViewId="0">
      <selection activeCell="D22" sqref="D22"/>
    </sheetView>
  </sheetViews>
  <sheetFormatPr baseColWidth="10" defaultColWidth="8.68359375" defaultRowHeight="15.3" outlineLevelRow="1" x14ac:dyDescent="0.55000000000000004"/>
  <cols>
    <col min="1" max="1" width="11.7890625" style="2" customWidth="1"/>
    <col min="2" max="2" width="22.26171875" style="2" customWidth="1"/>
    <col min="3" max="9" width="11.20703125" style="2" customWidth="1"/>
    <col min="10" max="16384" width="8.68359375" style="2"/>
  </cols>
  <sheetData>
    <row r="1" spans="1:9" x14ac:dyDescent="0.55000000000000004">
      <c r="A1" s="1" t="s">
        <v>36</v>
      </c>
    </row>
    <row r="2" spans="1:9" ht="18.600000000000001" customHeight="1" thickBot="1" x14ac:dyDescent="0.6">
      <c r="A2" s="3"/>
      <c r="B2" s="3"/>
      <c r="C2" s="3"/>
      <c r="D2" s="3"/>
      <c r="E2" s="3"/>
      <c r="F2" s="3"/>
      <c r="G2" s="3"/>
      <c r="H2" s="3"/>
      <c r="I2" s="3"/>
    </row>
    <row r="3" spans="1:9" ht="19.2" customHeight="1" thickTop="1" thickBot="1" x14ac:dyDescent="0.6">
      <c r="A3" s="4"/>
      <c r="B3" s="5"/>
      <c r="C3" s="5">
        <v>2009</v>
      </c>
      <c r="D3" s="5">
        <f t="shared" ref="D3:I3" si="0">C3+1</f>
        <v>2010</v>
      </c>
      <c r="E3" s="5">
        <f t="shared" si="0"/>
        <v>2011</v>
      </c>
      <c r="F3" s="5">
        <f t="shared" si="0"/>
        <v>2012</v>
      </c>
      <c r="G3" s="5">
        <f t="shared" si="0"/>
        <v>2013</v>
      </c>
      <c r="H3" s="5">
        <f t="shared" si="0"/>
        <v>2014</v>
      </c>
      <c r="I3" s="5">
        <f t="shared" si="0"/>
        <v>2015</v>
      </c>
    </row>
    <row r="4" spans="1:9" ht="6.6" customHeight="1" x14ac:dyDescent="0.55000000000000004">
      <c r="A4" s="6"/>
      <c r="I4" s="7"/>
    </row>
    <row r="5" spans="1:9" x14ac:dyDescent="0.55000000000000004">
      <c r="A5" s="8" t="s">
        <v>8</v>
      </c>
      <c r="C5" s="9">
        <v>233</v>
      </c>
      <c r="D5" s="9">
        <v>379</v>
      </c>
      <c r="E5" s="9">
        <v>978</v>
      </c>
      <c r="F5" s="9">
        <v>8345</v>
      </c>
      <c r="G5" s="9">
        <v>15335</v>
      </c>
      <c r="H5" s="9">
        <v>29493</v>
      </c>
      <c r="I5" s="9">
        <v>50026</v>
      </c>
    </row>
    <row r="6" spans="1:9" x14ac:dyDescent="0.55000000000000004">
      <c r="A6" s="10" t="s">
        <v>9</v>
      </c>
      <c r="C6" s="9">
        <v>162</v>
      </c>
      <c r="D6" s="9">
        <v>286</v>
      </c>
      <c r="E6" s="9">
        <v>705</v>
      </c>
      <c r="F6" s="9">
        <v>6331</v>
      </c>
      <c r="G6" s="9">
        <v>11434</v>
      </c>
      <c r="H6" s="9">
        <v>21311</v>
      </c>
      <c r="I6" s="9">
        <v>34780</v>
      </c>
    </row>
    <row r="7" spans="1:9" outlineLevel="1" x14ac:dyDescent="0.55000000000000004">
      <c r="A7" s="20" t="s">
        <v>10</v>
      </c>
      <c r="B7" s="21"/>
      <c r="C7" s="22">
        <f>C6/C$5</f>
        <v>0.69527896995708149</v>
      </c>
      <c r="D7" s="22">
        <f t="shared" ref="D7:I7" si="1">D6/D5</f>
        <v>0.75461741424802109</v>
      </c>
      <c r="E7" s="22">
        <f t="shared" si="1"/>
        <v>0.72085889570552142</v>
      </c>
      <c r="F7" s="22">
        <f t="shared" si="1"/>
        <v>0.75865787896944281</v>
      </c>
      <c r="G7" s="22">
        <f t="shared" si="1"/>
        <v>0.74561460710792304</v>
      </c>
      <c r="H7" s="22">
        <f t="shared" si="1"/>
        <v>0.72257823890414674</v>
      </c>
      <c r="I7" s="22">
        <f t="shared" si="1"/>
        <v>0.6952384759924839</v>
      </c>
    </row>
    <row r="8" spans="1:9" x14ac:dyDescent="0.55000000000000004">
      <c r="A8" s="11" t="s">
        <v>11</v>
      </c>
      <c r="B8" s="12"/>
      <c r="C8" s="13">
        <f t="shared" ref="C8:I8" si="2">C5-C6</f>
        <v>71</v>
      </c>
      <c r="D8" s="13">
        <f t="shared" si="2"/>
        <v>93</v>
      </c>
      <c r="E8" s="13">
        <f t="shared" si="2"/>
        <v>273</v>
      </c>
      <c r="F8" s="13">
        <f t="shared" si="2"/>
        <v>2014</v>
      </c>
      <c r="G8" s="13">
        <f t="shared" si="2"/>
        <v>3901</v>
      </c>
      <c r="H8" s="13">
        <f t="shared" si="2"/>
        <v>8182</v>
      </c>
      <c r="I8" s="13">
        <f t="shared" si="2"/>
        <v>15246</v>
      </c>
    </row>
    <row r="9" spans="1:9" x14ac:dyDescent="0.55000000000000004">
      <c r="A9" s="20" t="s">
        <v>12</v>
      </c>
      <c r="B9" s="21"/>
      <c r="C9" s="22">
        <f>C8/C$5</f>
        <v>0.30472103004291845</v>
      </c>
      <c r="D9" s="22">
        <f t="shared" ref="D9:I9" si="3">D8/D$5</f>
        <v>0.24538258575197888</v>
      </c>
      <c r="E9" s="22">
        <f t="shared" si="3"/>
        <v>0.27914110429447853</v>
      </c>
      <c r="F9" s="22">
        <f t="shared" si="3"/>
        <v>0.24134212103055722</v>
      </c>
      <c r="G9" s="22">
        <f t="shared" si="3"/>
        <v>0.25438539289207696</v>
      </c>
      <c r="H9" s="22">
        <f t="shared" si="3"/>
        <v>0.27742176109585326</v>
      </c>
      <c r="I9" s="22">
        <f t="shared" si="3"/>
        <v>0.3047615240075161</v>
      </c>
    </row>
    <row r="10" spans="1:9" x14ac:dyDescent="0.55000000000000004">
      <c r="A10" s="10" t="s">
        <v>13</v>
      </c>
      <c r="C10" s="9">
        <v>1</v>
      </c>
      <c r="D10" s="9">
        <v>12</v>
      </c>
      <c r="E10" s="9">
        <v>85</v>
      </c>
      <c r="F10" s="9">
        <v>920</v>
      </c>
      <c r="G10" s="9">
        <v>1675</v>
      </c>
      <c r="H10" s="9">
        <v>3481</v>
      </c>
      <c r="I10" s="9">
        <v>4804</v>
      </c>
    </row>
    <row r="11" spans="1:9" x14ac:dyDescent="0.55000000000000004">
      <c r="A11" s="20" t="s">
        <v>14</v>
      </c>
      <c r="B11" s="21"/>
      <c r="C11" s="22">
        <f>C10/C$5</f>
        <v>4.2918454935622317E-3</v>
      </c>
      <c r="D11" s="22">
        <f t="shared" ref="D11" si="4">D10/D$5</f>
        <v>3.1662269129287601E-2</v>
      </c>
      <c r="E11" s="22">
        <f t="shared" ref="E11" si="5">E10/E$5</f>
        <v>8.6912065439672795E-2</v>
      </c>
      <c r="F11" s="22">
        <f t="shared" ref="F11" si="6">F10/F$5</f>
        <v>0.11024565608148593</v>
      </c>
      <c r="G11" s="22">
        <f t="shared" ref="G11" si="7">G10/G$5</f>
        <v>0.10922725790674927</v>
      </c>
      <c r="H11" s="22">
        <f t="shared" ref="H11" si="8">H10/H$5</f>
        <v>0.11802800664564472</v>
      </c>
      <c r="I11" s="22">
        <f t="shared" ref="I11" si="9">I10/I$5</f>
        <v>9.6030064366529402E-2</v>
      </c>
    </row>
    <row r="12" spans="1:9" x14ac:dyDescent="0.55000000000000004">
      <c r="A12" s="8" t="s">
        <v>15</v>
      </c>
      <c r="C12" s="9">
        <v>82</v>
      </c>
      <c r="D12" s="9">
        <v>90</v>
      </c>
      <c r="E12" s="9">
        <v>191</v>
      </c>
      <c r="F12" s="9">
        <v>990</v>
      </c>
      <c r="G12" s="9">
        <v>1730</v>
      </c>
      <c r="H12" s="9">
        <v>4032</v>
      </c>
      <c r="I12" s="9">
        <v>6410</v>
      </c>
    </row>
    <row r="13" spans="1:9" x14ac:dyDescent="0.55000000000000004">
      <c r="A13" s="20" t="s">
        <v>16</v>
      </c>
      <c r="B13" s="21"/>
      <c r="C13" s="22">
        <f>C12/C$5</f>
        <v>0.35193133047210301</v>
      </c>
      <c r="D13" s="22">
        <f t="shared" ref="D13" si="10">D12/D$5</f>
        <v>0.23746701846965698</v>
      </c>
      <c r="E13" s="22">
        <f t="shared" ref="E13" si="11">E12/E$5</f>
        <v>0.19529652351738241</v>
      </c>
      <c r="F13" s="22">
        <f t="shared" ref="F13" si="12">F12/F$5</f>
        <v>0.11863391252246855</v>
      </c>
      <c r="G13" s="22">
        <f t="shared" ref="G13" si="13">G12/G$5</f>
        <v>0.11281382458428432</v>
      </c>
      <c r="H13" s="22">
        <f t="shared" ref="H13" si="14">H12/H$5</f>
        <v>0.13671040585901739</v>
      </c>
      <c r="I13" s="22">
        <f t="shared" ref="I13" si="15">I12/I$5</f>
        <v>0.12813337064726343</v>
      </c>
    </row>
    <row r="14" spans="1:9" x14ac:dyDescent="0.55000000000000004">
      <c r="A14" s="14" t="s">
        <v>2</v>
      </c>
      <c r="B14" s="12"/>
      <c r="C14" s="13">
        <f t="shared" ref="C14:I14" si="16">C8-C10-C12</f>
        <v>-12</v>
      </c>
      <c r="D14" s="13">
        <f t="shared" si="16"/>
        <v>-9</v>
      </c>
      <c r="E14" s="13">
        <f t="shared" si="16"/>
        <v>-3</v>
      </c>
      <c r="F14" s="13">
        <f t="shared" si="16"/>
        <v>104</v>
      </c>
      <c r="G14" s="13">
        <f t="shared" si="16"/>
        <v>496</v>
      </c>
      <c r="H14" s="13">
        <f t="shared" si="16"/>
        <v>669</v>
      </c>
      <c r="I14" s="13">
        <f t="shared" si="16"/>
        <v>4032</v>
      </c>
    </row>
    <row r="15" spans="1:9" x14ac:dyDescent="0.55000000000000004">
      <c r="A15" s="20" t="s">
        <v>17</v>
      </c>
      <c r="B15" s="21"/>
      <c r="C15" s="22">
        <f>C14/C$5</f>
        <v>-5.1502145922746781E-2</v>
      </c>
      <c r="D15" s="22">
        <f t="shared" ref="D15" si="17">D14/D$5</f>
        <v>-2.3746701846965697E-2</v>
      </c>
      <c r="E15" s="22">
        <f t="shared" ref="E15" si="18">E14/E$5</f>
        <v>-3.0674846625766872E-3</v>
      </c>
      <c r="F15" s="22">
        <f t="shared" ref="F15" si="19">F14/F$5</f>
        <v>1.2462552426602757E-2</v>
      </c>
      <c r="G15" s="22">
        <f t="shared" ref="G15" si="20">G14/G$5</f>
        <v>3.2344310401043366E-2</v>
      </c>
      <c r="H15" s="22">
        <f t="shared" ref="H15" si="21">H14/H$5</f>
        <v>2.268334859119113E-2</v>
      </c>
      <c r="I15" s="22">
        <f t="shared" ref="I15" si="22">I14/I$5</f>
        <v>8.0598088993723269E-2</v>
      </c>
    </row>
    <row r="16" spans="1:9" x14ac:dyDescent="0.55000000000000004">
      <c r="A16" s="8" t="s">
        <v>18</v>
      </c>
      <c r="C16" s="9">
        <v>0</v>
      </c>
      <c r="D16" s="9">
        <v>0</v>
      </c>
      <c r="E16" s="9">
        <v>0</v>
      </c>
      <c r="F16" s="9">
        <v>11</v>
      </c>
      <c r="G16" s="9">
        <v>168</v>
      </c>
      <c r="H16" s="9">
        <v>227</v>
      </c>
      <c r="I16" s="9">
        <v>1371</v>
      </c>
    </row>
    <row r="17" spans="1:9" ht="15.6" thickBot="1" x14ac:dyDescent="0.6">
      <c r="A17" s="15" t="s">
        <v>6</v>
      </c>
      <c r="B17" s="3"/>
      <c r="C17" s="16">
        <f t="shared" ref="C17:I17" si="23">C14-C16</f>
        <v>-12</v>
      </c>
      <c r="D17" s="16">
        <f t="shared" si="23"/>
        <v>-9</v>
      </c>
      <c r="E17" s="16">
        <f t="shared" si="23"/>
        <v>-3</v>
      </c>
      <c r="F17" s="16">
        <f t="shared" si="23"/>
        <v>93</v>
      </c>
      <c r="G17" s="16">
        <f t="shared" si="23"/>
        <v>328</v>
      </c>
      <c r="H17" s="16">
        <f t="shared" si="23"/>
        <v>442</v>
      </c>
      <c r="I17" s="16">
        <f t="shared" si="23"/>
        <v>2661</v>
      </c>
    </row>
    <row r="18" spans="1:9" ht="15.6" thickTop="1" x14ac:dyDescent="0.55000000000000004">
      <c r="A18" s="20" t="s">
        <v>19</v>
      </c>
      <c r="B18" s="21"/>
      <c r="C18" s="22">
        <f>C17/C$5</f>
        <v>-5.1502145922746781E-2</v>
      </c>
      <c r="D18" s="22">
        <f t="shared" ref="D18" si="24">D17/D$5</f>
        <v>-2.3746701846965697E-2</v>
      </c>
      <c r="E18" s="22">
        <f t="shared" ref="E18" si="25">E17/E$5</f>
        <v>-3.0674846625766872E-3</v>
      </c>
      <c r="F18" s="22">
        <f t="shared" ref="F18" si="26">F17/F$5</f>
        <v>1.1144397843019772E-2</v>
      </c>
      <c r="G18" s="22">
        <f t="shared" ref="G18" si="27">G17/G$5</f>
        <v>2.1388979458754485E-2</v>
      </c>
      <c r="H18" s="22">
        <f t="shared" ref="H18" si="28">H17/H$5</f>
        <v>1.4986606991489506E-2</v>
      </c>
      <c r="I18" s="22">
        <f t="shared" ref="I18" si="29">I17/I$5</f>
        <v>5.3192339983208735E-2</v>
      </c>
    </row>
    <row r="19" spans="1:9" ht="3.9" customHeight="1" x14ac:dyDescent="0.55000000000000004">
      <c r="A19" s="8"/>
      <c r="C19" s="9"/>
      <c r="D19" s="9"/>
      <c r="E19" s="9"/>
      <c r="F19" s="9"/>
      <c r="G19" s="9"/>
      <c r="H19" s="9"/>
      <c r="I19" s="9"/>
    </row>
    <row r="20" spans="1:9" x14ac:dyDescent="0.55000000000000004">
      <c r="A20" s="8" t="s">
        <v>23</v>
      </c>
      <c r="C20" s="9">
        <v>21</v>
      </c>
      <c r="D20" s="9">
        <v>28</v>
      </c>
      <c r="E20" s="9">
        <v>138</v>
      </c>
      <c r="F20" s="9">
        <v>1245</v>
      </c>
      <c r="G20" s="9">
        <v>2153</v>
      </c>
      <c r="H20" s="9">
        <v>3339</v>
      </c>
      <c r="I20" s="9">
        <v>5003</v>
      </c>
    </row>
    <row r="21" spans="1:9" x14ac:dyDescent="0.55000000000000004">
      <c r="A21" s="20" t="s">
        <v>20</v>
      </c>
      <c r="B21" s="21"/>
      <c r="C21" s="22">
        <f>C20/C$5</f>
        <v>9.012875536480687E-2</v>
      </c>
      <c r="D21" s="22">
        <f t="shared" ref="D21" si="30">D20/D$5</f>
        <v>7.3878627968337732E-2</v>
      </c>
      <c r="E21" s="22">
        <f t="shared" ref="E21" si="31">E20/E$5</f>
        <v>0.1411042944785276</v>
      </c>
      <c r="F21" s="22">
        <f t="shared" ref="F21" si="32">F20/F$5</f>
        <v>0.14919113241461954</v>
      </c>
      <c r="G21" s="22">
        <f t="shared" ref="G21" si="33">G20/G$5</f>
        <v>0.14039778284969026</v>
      </c>
      <c r="H21" s="22">
        <f t="shared" ref="H21" si="34">H20/H$5</f>
        <v>0.11321330485199878</v>
      </c>
      <c r="I21" s="22">
        <f t="shared" ref="I21" si="35">I20/I$5</f>
        <v>0.10000799584216208</v>
      </c>
    </row>
    <row r="22" spans="1:9" x14ac:dyDescent="0.55000000000000004">
      <c r="A22" s="14" t="s">
        <v>21</v>
      </c>
      <c r="B22" s="12"/>
      <c r="C22" s="13">
        <f t="shared" ref="C22:I22" si="36">C20-B20</f>
        <v>21</v>
      </c>
      <c r="D22" s="13">
        <f t="shared" si="36"/>
        <v>7</v>
      </c>
      <c r="E22" s="13">
        <f t="shared" si="36"/>
        <v>110</v>
      </c>
      <c r="F22" s="13">
        <f t="shared" si="36"/>
        <v>1107</v>
      </c>
      <c r="G22" s="13">
        <f t="shared" si="36"/>
        <v>908</v>
      </c>
      <c r="H22" s="13">
        <f t="shared" si="36"/>
        <v>1186</v>
      </c>
      <c r="I22" s="13">
        <f t="shared" si="36"/>
        <v>1664</v>
      </c>
    </row>
    <row r="23" spans="1:9" x14ac:dyDescent="0.55000000000000004">
      <c r="A23" s="17"/>
      <c r="B23" s="18"/>
      <c r="C23" s="19"/>
      <c r="D23" s="19"/>
      <c r="E23" s="19"/>
      <c r="F23" s="19"/>
      <c r="G23" s="19"/>
      <c r="H23" s="19"/>
      <c r="I23" s="19"/>
    </row>
    <row r="24" spans="1:9" x14ac:dyDescent="0.55000000000000004">
      <c r="A24" s="17" t="s">
        <v>22</v>
      </c>
      <c r="B24" s="18"/>
      <c r="C24" s="19">
        <f t="shared" ref="C24:I24" si="37">C17-C22</f>
        <v>-33</v>
      </c>
      <c r="D24" s="19">
        <f t="shared" si="37"/>
        <v>-16</v>
      </c>
      <c r="E24" s="19">
        <f t="shared" si="37"/>
        <v>-113</v>
      </c>
      <c r="F24" s="19">
        <f t="shared" si="37"/>
        <v>-1014</v>
      </c>
      <c r="G24" s="19">
        <f t="shared" si="37"/>
        <v>-580</v>
      </c>
      <c r="H24" s="19">
        <f t="shared" si="37"/>
        <v>-744</v>
      </c>
      <c r="I24" s="19">
        <f t="shared" si="37"/>
        <v>997</v>
      </c>
    </row>
    <row r="25" spans="1:9" x14ac:dyDescent="0.55000000000000004">
      <c r="A25" s="6"/>
    </row>
    <row r="26" spans="1:9" x14ac:dyDescent="0.55000000000000004">
      <c r="A26" s="6"/>
    </row>
    <row r="27" spans="1:9" x14ac:dyDescent="0.55000000000000004">
      <c r="A27" s="23" t="s">
        <v>24</v>
      </c>
    </row>
    <row r="28" spans="1:9" x14ac:dyDescent="0.55000000000000004">
      <c r="A28" s="23"/>
    </row>
    <row r="29" spans="1:9" x14ac:dyDescent="0.55000000000000004">
      <c r="A29" s="23" t="s">
        <v>25</v>
      </c>
    </row>
    <row r="30" spans="1:9" x14ac:dyDescent="0.55000000000000004">
      <c r="A30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C7E-FC1E-41E5-B213-31D88DAAE62C}">
  <dimension ref="A1:Q36"/>
  <sheetViews>
    <sheetView showGridLines="0" zoomScale="97" zoomScaleNormal="100" zoomScaleSheetLayoutView="85" workbookViewId="0"/>
  </sheetViews>
  <sheetFormatPr baseColWidth="10" defaultColWidth="8.68359375" defaultRowHeight="14.1" x14ac:dyDescent="0.5"/>
  <cols>
    <col min="1" max="1" width="23.83984375" style="24" customWidth="1"/>
    <col min="2" max="2" width="10.26171875" style="24" customWidth="1"/>
    <col min="3" max="3" width="26.734375" style="24" customWidth="1"/>
    <col min="4" max="4" width="11.20703125" style="24" customWidth="1"/>
    <col min="5" max="5" width="2.3125" style="24" customWidth="1"/>
    <col min="6" max="6" width="11.89453125" style="24" customWidth="1"/>
    <col min="7" max="7" width="2.3125" style="24" customWidth="1"/>
    <col min="8" max="8" width="10.578125" style="24" customWidth="1"/>
    <col min="9" max="9" width="2.3125" style="24" customWidth="1"/>
    <col min="10" max="10" width="11.9453125" style="24" customWidth="1"/>
    <col min="11" max="11" width="2.3125" style="24" customWidth="1"/>
    <col min="12" max="12" width="10.26171875" style="24" customWidth="1"/>
    <col min="13" max="13" width="2.3125" style="24" customWidth="1"/>
    <col min="14" max="14" width="57.578125" style="24" customWidth="1"/>
    <col min="15" max="15" width="5.3125" style="24" customWidth="1"/>
    <col min="16" max="16384" width="8.68359375" style="24"/>
  </cols>
  <sheetData>
    <row r="1" spans="1:16" ht="15.3" x14ac:dyDescent="0.55000000000000004">
      <c r="A1" s="1" t="s">
        <v>37</v>
      </c>
    </row>
    <row r="2" spans="1:16" ht="14.05" customHeight="1" x14ac:dyDescent="0.5"/>
    <row r="3" spans="1:16" s="28" customFormat="1" ht="14.05" customHeight="1" x14ac:dyDescent="0.5">
      <c r="A3" s="25"/>
      <c r="B3" s="26" t="s">
        <v>1</v>
      </c>
      <c r="C3" s="26"/>
      <c r="D3" s="26" t="s">
        <v>30</v>
      </c>
      <c r="E3" s="26"/>
      <c r="F3" s="26" t="s">
        <v>31</v>
      </c>
      <c r="G3" s="26"/>
      <c r="H3" s="26" t="s">
        <v>32</v>
      </c>
      <c r="I3" s="26"/>
      <c r="J3" s="26" t="s">
        <v>31</v>
      </c>
      <c r="K3" s="26"/>
      <c r="L3" s="26" t="s">
        <v>32</v>
      </c>
      <c r="M3" s="26"/>
      <c r="N3" s="26"/>
      <c r="O3" s="24"/>
      <c r="P3" s="27" t="s">
        <v>2</v>
      </c>
    </row>
    <row r="4" spans="1:16" s="28" customFormat="1" ht="14.05" customHeight="1" thickBot="1" x14ac:dyDescent="0.55000000000000004">
      <c r="A4" s="29" t="s">
        <v>27</v>
      </c>
      <c r="B4" s="29" t="s">
        <v>28</v>
      </c>
      <c r="C4" s="29" t="s">
        <v>29</v>
      </c>
      <c r="D4" s="29" t="s">
        <v>4</v>
      </c>
      <c r="E4" s="29"/>
      <c r="F4" s="29" t="s">
        <v>3</v>
      </c>
      <c r="G4" s="29"/>
      <c r="H4" s="29" t="s">
        <v>33</v>
      </c>
      <c r="I4" s="29"/>
      <c r="J4" s="29" t="s">
        <v>2</v>
      </c>
      <c r="K4" s="29"/>
      <c r="L4" s="29" t="s">
        <v>34</v>
      </c>
      <c r="M4" s="29"/>
      <c r="N4" s="29" t="s">
        <v>35</v>
      </c>
      <c r="O4" s="24"/>
      <c r="P4" s="30" t="s">
        <v>7</v>
      </c>
    </row>
    <row r="5" spans="1:16" ht="3.9" customHeight="1" thickTop="1" x14ac:dyDescent="0.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P5" s="33"/>
    </row>
    <row r="6" spans="1:16" ht="27.3" customHeight="1" x14ac:dyDescent="0.5">
      <c r="A6" s="42" t="s">
        <v>38</v>
      </c>
      <c r="B6" s="43">
        <v>44054</v>
      </c>
      <c r="C6" s="44" t="s">
        <v>39</v>
      </c>
      <c r="D6" s="45">
        <v>66</v>
      </c>
      <c r="E6" s="48"/>
      <c r="F6" s="46">
        <v>53.9</v>
      </c>
      <c r="G6" s="48"/>
      <c r="H6" s="47">
        <f>D6/F6</f>
        <v>1.2244897959183674</v>
      </c>
      <c r="I6" s="48"/>
      <c r="J6" s="48" t="s">
        <v>62</v>
      </c>
      <c r="K6" s="48"/>
      <c r="L6" s="48" t="s">
        <v>62</v>
      </c>
      <c r="M6" s="48"/>
      <c r="N6" s="49" t="s">
        <v>64</v>
      </c>
      <c r="O6" s="50"/>
      <c r="P6" s="51"/>
    </row>
    <row r="7" spans="1:16" ht="9" customHeight="1" x14ac:dyDescent="0.5">
      <c r="A7" s="42"/>
      <c r="B7" s="43"/>
      <c r="C7" s="44"/>
      <c r="D7" s="45"/>
      <c r="E7" s="52"/>
      <c r="F7" s="46"/>
      <c r="G7" s="52"/>
      <c r="H7" s="47"/>
      <c r="I7" s="52"/>
      <c r="J7" s="46"/>
      <c r="K7" s="52"/>
      <c r="L7" s="52"/>
      <c r="M7" s="52"/>
      <c r="N7" s="49"/>
      <c r="O7" s="50"/>
      <c r="P7" s="51"/>
    </row>
    <row r="8" spans="1:16" ht="27.3" customHeight="1" x14ac:dyDescent="0.5">
      <c r="A8" s="42" t="s">
        <v>40</v>
      </c>
      <c r="B8" s="43">
        <v>43962</v>
      </c>
      <c r="C8" s="44" t="s">
        <v>52</v>
      </c>
      <c r="D8" s="45">
        <v>31</v>
      </c>
      <c r="E8" s="47"/>
      <c r="F8" s="46">
        <v>26.4</v>
      </c>
      <c r="G8" s="47"/>
      <c r="H8" s="47">
        <f>D8/F8-0.4</f>
        <v>0.77424242424242429</v>
      </c>
      <c r="I8" s="47"/>
      <c r="J8" s="46">
        <v>0.92500000000000004</v>
      </c>
      <c r="K8" s="47"/>
      <c r="L8" s="47">
        <f>D8/J8</f>
        <v>33.513513513513509</v>
      </c>
      <c r="M8" s="47"/>
      <c r="N8" s="49" t="s">
        <v>65</v>
      </c>
      <c r="O8" s="50"/>
      <c r="P8" s="53">
        <f>J8/F8</f>
        <v>3.5037878787878791E-2</v>
      </c>
    </row>
    <row r="9" spans="1:16" ht="9" customHeight="1" x14ac:dyDescent="0.5">
      <c r="A9" s="42"/>
      <c r="B9" s="43"/>
      <c r="C9" s="44"/>
      <c r="D9" s="45"/>
      <c r="E9" s="54"/>
      <c r="F9" s="46"/>
      <c r="G9" s="54"/>
      <c r="H9" s="47"/>
      <c r="I9" s="54"/>
      <c r="J9" s="46"/>
      <c r="K9" s="54"/>
      <c r="L9" s="54"/>
      <c r="M9" s="54"/>
      <c r="N9" s="49"/>
      <c r="O9" s="50"/>
      <c r="P9" s="51"/>
    </row>
    <row r="10" spans="1:16" ht="27.3" customHeight="1" x14ac:dyDescent="0.5">
      <c r="A10" s="42" t="s">
        <v>41</v>
      </c>
      <c r="B10" s="43">
        <v>43961</v>
      </c>
      <c r="C10" s="44" t="s">
        <v>53</v>
      </c>
      <c r="D10" s="45">
        <v>316</v>
      </c>
      <c r="E10" s="48"/>
      <c r="F10" s="46">
        <v>66.3</v>
      </c>
      <c r="G10" s="48"/>
      <c r="H10" s="47">
        <f>D10/F10</f>
        <v>4.7662141779788838</v>
      </c>
      <c r="I10" s="48"/>
      <c r="J10" s="48" t="s">
        <v>62</v>
      </c>
      <c r="K10" s="48"/>
      <c r="L10" s="48" t="s">
        <v>62</v>
      </c>
      <c r="M10" s="48"/>
      <c r="N10" s="49" t="s">
        <v>66</v>
      </c>
      <c r="O10" s="50"/>
      <c r="P10" s="51"/>
    </row>
    <row r="11" spans="1:16" ht="9" customHeight="1" x14ac:dyDescent="0.5">
      <c r="A11" s="42"/>
      <c r="B11" s="43"/>
      <c r="C11" s="44"/>
      <c r="D11" s="45"/>
      <c r="E11" s="46"/>
      <c r="F11" s="46"/>
      <c r="G11" s="46"/>
      <c r="H11" s="47"/>
      <c r="I11" s="46"/>
      <c r="J11" s="46"/>
      <c r="K11" s="46"/>
      <c r="L11" s="46"/>
      <c r="M11" s="46"/>
      <c r="N11" s="49"/>
      <c r="O11" s="50"/>
      <c r="P11" s="53"/>
    </row>
    <row r="12" spans="1:16" ht="27.3" customHeight="1" x14ac:dyDescent="0.5">
      <c r="A12" s="50" t="s">
        <v>42</v>
      </c>
      <c r="B12" s="43">
        <v>43900</v>
      </c>
      <c r="C12" s="44" t="s">
        <v>54</v>
      </c>
      <c r="D12" s="45">
        <v>561</v>
      </c>
      <c r="E12" s="48"/>
      <c r="F12" s="46">
        <v>888</v>
      </c>
      <c r="G12" s="48"/>
      <c r="H12" s="47">
        <f>D12/F12</f>
        <v>0.6317567567567568</v>
      </c>
      <c r="I12" s="48"/>
      <c r="J12" s="48" t="s">
        <v>62</v>
      </c>
      <c r="K12" s="48"/>
      <c r="L12" s="48" t="s">
        <v>62</v>
      </c>
      <c r="M12" s="48"/>
      <c r="N12" s="49" t="s">
        <v>67</v>
      </c>
      <c r="O12" s="50"/>
      <c r="P12" s="53"/>
    </row>
    <row r="13" spans="1:16" ht="9" customHeight="1" x14ac:dyDescent="0.5">
      <c r="A13" s="50"/>
      <c r="B13" s="43"/>
      <c r="C13" s="44"/>
      <c r="D13" s="45"/>
      <c r="E13" s="52"/>
      <c r="F13" s="46"/>
      <c r="G13" s="52"/>
      <c r="H13" s="47"/>
      <c r="I13" s="52"/>
      <c r="J13" s="46"/>
      <c r="K13" s="52"/>
      <c r="L13" s="52"/>
      <c r="M13" s="52"/>
      <c r="N13" s="49"/>
      <c r="O13" s="50"/>
      <c r="P13" s="53"/>
    </row>
    <row r="14" spans="1:16" ht="27.3" customHeight="1" x14ac:dyDescent="0.5">
      <c r="A14" s="50" t="s">
        <v>43</v>
      </c>
      <c r="B14" s="43">
        <v>43930</v>
      </c>
      <c r="C14" s="44" t="s">
        <v>55</v>
      </c>
      <c r="D14" s="45">
        <v>246</v>
      </c>
      <c r="E14" s="55"/>
      <c r="F14" s="46">
        <v>222.5</v>
      </c>
      <c r="G14" s="55"/>
      <c r="H14" s="47">
        <f>D14/F14-0.2</f>
        <v>0.90561797752808992</v>
      </c>
      <c r="I14" s="55"/>
      <c r="J14" s="46">
        <v>24.2</v>
      </c>
      <c r="K14" s="55"/>
      <c r="L14" s="55">
        <f>D14/J14</f>
        <v>10.165289256198347</v>
      </c>
      <c r="M14" s="55"/>
      <c r="N14" s="49" t="s">
        <v>68</v>
      </c>
      <c r="O14" s="50"/>
      <c r="P14" s="53">
        <f>J14/F14</f>
        <v>0.10876404494382022</v>
      </c>
    </row>
    <row r="15" spans="1:16" ht="9" customHeight="1" x14ac:dyDescent="0.5">
      <c r="A15" s="50"/>
      <c r="B15" s="43"/>
      <c r="C15" s="44"/>
      <c r="D15" s="45"/>
      <c r="E15" s="52"/>
      <c r="F15" s="46"/>
      <c r="G15" s="52"/>
      <c r="H15" s="47"/>
      <c r="I15" s="52"/>
      <c r="J15" s="46"/>
      <c r="K15" s="52"/>
      <c r="L15" s="52"/>
      <c r="M15" s="52"/>
      <c r="N15" s="49"/>
      <c r="O15" s="50"/>
      <c r="P15" s="53"/>
    </row>
    <row r="16" spans="1:16" ht="27.3" customHeight="1" x14ac:dyDescent="0.5">
      <c r="A16" s="50" t="s">
        <v>44</v>
      </c>
      <c r="B16" s="43">
        <v>44051</v>
      </c>
      <c r="C16" s="44" t="s">
        <v>56</v>
      </c>
      <c r="D16" s="45">
        <v>116.49</v>
      </c>
      <c r="E16" s="47"/>
      <c r="F16" s="46">
        <v>57.15</v>
      </c>
      <c r="G16" s="47"/>
      <c r="H16" s="47">
        <f>D16/F16+0.1</f>
        <v>2.1383202099737533</v>
      </c>
      <c r="I16" s="47"/>
      <c r="J16" s="46">
        <v>4.24</v>
      </c>
      <c r="K16" s="47"/>
      <c r="L16" s="47">
        <f>D16/J16</f>
        <v>27.474056603773583</v>
      </c>
      <c r="M16" s="47"/>
      <c r="N16" s="49" t="s">
        <v>69</v>
      </c>
      <c r="O16" s="50"/>
      <c r="P16" s="53">
        <f>J16/F16</f>
        <v>7.41907261592301E-2</v>
      </c>
    </row>
    <row r="17" spans="1:16" ht="9" customHeight="1" x14ac:dyDescent="0.5">
      <c r="A17" s="50"/>
      <c r="B17" s="43"/>
      <c r="C17" s="44"/>
      <c r="D17" s="45"/>
      <c r="E17" s="52"/>
      <c r="F17" s="46"/>
      <c r="G17" s="52"/>
      <c r="H17" s="47"/>
      <c r="I17" s="52"/>
      <c r="J17" s="46"/>
      <c r="K17" s="52"/>
      <c r="L17" s="52"/>
      <c r="M17" s="52"/>
      <c r="N17" s="49"/>
      <c r="O17" s="50"/>
      <c r="P17" s="53"/>
    </row>
    <row r="18" spans="1:16" ht="27.3" customHeight="1" x14ac:dyDescent="0.5">
      <c r="A18" s="50" t="s">
        <v>45</v>
      </c>
      <c r="B18" s="43">
        <v>43869</v>
      </c>
      <c r="C18" s="44" t="s">
        <v>55</v>
      </c>
      <c r="D18" s="45">
        <v>108</v>
      </c>
      <c r="E18" s="48"/>
      <c r="F18" s="46">
        <v>38</v>
      </c>
      <c r="G18" s="48"/>
      <c r="H18" s="47">
        <f>D18/F18</f>
        <v>2.8421052631578947</v>
      </c>
      <c r="I18" s="48"/>
      <c r="J18" s="48" t="s">
        <v>62</v>
      </c>
      <c r="K18" s="48"/>
      <c r="L18" s="48" t="s">
        <v>62</v>
      </c>
      <c r="M18" s="48"/>
      <c r="N18" s="49" t="s">
        <v>70</v>
      </c>
      <c r="O18" s="50"/>
      <c r="P18" s="53"/>
    </row>
    <row r="19" spans="1:16" ht="9" customHeight="1" x14ac:dyDescent="0.5">
      <c r="A19" s="50"/>
      <c r="B19" s="43"/>
      <c r="C19" s="44"/>
      <c r="D19" s="45"/>
      <c r="E19" s="46"/>
      <c r="F19" s="46"/>
      <c r="G19" s="46"/>
      <c r="H19" s="47"/>
      <c r="I19" s="46"/>
      <c r="J19" s="46"/>
      <c r="K19" s="46"/>
      <c r="L19" s="46"/>
      <c r="M19" s="46"/>
      <c r="N19" s="49"/>
      <c r="O19" s="50"/>
      <c r="P19" s="53"/>
    </row>
    <row r="20" spans="1:16" ht="27.3" customHeight="1" x14ac:dyDescent="0.5">
      <c r="A20" s="50" t="s">
        <v>46</v>
      </c>
      <c r="B20" s="43">
        <v>44141</v>
      </c>
      <c r="C20" s="44" t="s">
        <v>57</v>
      </c>
      <c r="D20" s="45">
        <v>450</v>
      </c>
      <c r="E20" s="48"/>
      <c r="F20" s="46">
        <v>150</v>
      </c>
      <c r="G20" s="48"/>
      <c r="H20" s="47">
        <f>D20/F20</f>
        <v>3</v>
      </c>
      <c r="I20" s="48"/>
      <c r="J20" s="48" t="s">
        <v>62</v>
      </c>
      <c r="K20" s="48"/>
      <c r="L20" s="48" t="s">
        <v>62</v>
      </c>
      <c r="M20" s="48"/>
      <c r="N20" s="49" t="s">
        <v>74</v>
      </c>
      <c r="O20" s="50"/>
      <c r="P20" s="53"/>
    </row>
    <row r="21" spans="1:16" ht="9" customHeight="1" x14ac:dyDescent="0.5">
      <c r="A21" s="50"/>
      <c r="B21" s="43"/>
      <c r="C21" s="44"/>
      <c r="D21" s="45"/>
      <c r="E21" s="46"/>
      <c r="F21" s="46"/>
      <c r="G21" s="46"/>
      <c r="H21" s="47"/>
      <c r="I21" s="46"/>
      <c r="J21" s="46"/>
      <c r="K21" s="46"/>
      <c r="L21" s="46"/>
      <c r="M21" s="46"/>
      <c r="N21" s="49"/>
      <c r="O21" s="50"/>
      <c r="P21" s="53"/>
    </row>
    <row r="22" spans="1:16" ht="27.3" customHeight="1" x14ac:dyDescent="0.5">
      <c r="A22" s="50" t="s">
        <v>47</v>
      </c>
      <c r="B22" s="43">
        <v>44080</v>
      </c>
      <c r="C22" s="44" t="s">
        <v>57</v>
      </c>
      <c r="D22" s="45">
        <v>57</v>
      </c>
      <c r="E22" s="48"/>
      <c r="F22" s="46">
        <v>15</v>
      </c>
      <c r="G22" s="48"/>
      <c r="H22" s="47">
        <f>D22/F22</f>
        <v>3.8</v>
      </c>
      <c r="I22" s="48"/>
      <c r="J22" s="48" t="s">
        <v>62</v>
      </c>
      <c r="K22" s="48"/>
      <c r="L22" s="48" t="s">
        <v>62</v>
      </c>
      <c r="M22" s="48"/>
      <c r="N22" s="49" t="s">
        <v>71</v>
      </c>
      <c r="O22" s="50"/>
      <c r="P22" s="53"/>
    </row>
    <row r="23" spans="1:16" ht="9" customHeight="1" x14ac:dyDescent="0.5">
      <c r="A23" s="50"/>
      <c r="B23" s="43"/>
      <c r="C23" s="44"/>
      <c r="D23" s="45"/>
      <c r="E23" s="46"/>
      <c r="F23" s="46"/>
      <c r="G23" s="46"/>
      <c r="H23" s="47"/>
      <c r="I23" s="46"/>
      <c r="J23" s="46"/>
      <c r="K23" s="46"/>
      <c r="L23" s="46"/>
      <c r="M23" s="46"/>
      <c r="N23" s="49"/>
      <c r="O23" s="50"/>
      <c r="P23" s="53"/>
    </row>
    <row r="24" spans="1:16" ht="27.3" customHeight="1" x14ac:dyDescent="0.5">
      <c r="A24" s="50" t="s">
        <v>48</v>
      </c>
      <c r="B24" s="43">
        <v>43988</v>
      </c>
      <c r="C24" s="44" t="s">
        <v>58</v>
      </c>
      <c r="D24" s="45">
        <v>220</v>
      </c>
      <c r="E24" s="48"/>
      <c r="F24" s="46">
        <v>109</v>
      </c>
      <c r="G24" s="48"/>
      <c r="H24" s="47">
        <f>D24/F24</f>
        <v>2.0183486238532109</v>
      </c>
      <c r="I24" s="48"/>
      <c r="J24" s="48" t="s">
        <v>62</v>
      </c>
      <c r="K24" s="48"/>
      <c r="L24" s="48" t="s">
        <v>62</v>
      </c>
      <c r="M24" s="48"/>
      <c r="N24" s="49" t="s">
        <v>72</v>
      </c>
      <c r="O24" s="50"/>
      <c r="P24" s="53"/>
    </row>
    <row r="25" spans="1:16" ht="9" customHeight="1" x14ac:dyDescent="0.5">
      <c r="A25" s="50"/>
      <c r="B25" s="43"/>
      <c r="C25" s="44"/>
      <c r="D25" s="45"/>
      <c r="E25" s="52"/>
      <c r="F25" s="46"/>
      <c r="G25" s="52"/>
      <c r="H25" s="47"/>
      <c r="I25" s="52"/>
      <c r="J25" s="46"/>
      <c r="K25" s="52"/>
      <c r="L25" s="52"/>
      <c r="M25" s="52"/>
      <c r="N25" s="49"/>
      <c r="O25" s="50"/>
      <c r="P25" s="53"/>
    </row>
    <row r="26" spans="1:16" ht="27.3" customHeight="1" x14ac:dyDescent="0.5">
      <c r="A26" s="50" t="s">
        <v>49</v>
      </c>
      <c r="B26" s="43">
        <v>43957</v>
      </c>
      <c r="C26" s="44" t="s">
        <v>56</v>
      </c>
      <c r="D26" s="45">
        <v>27.7</v>
      </c>
      <c r="E26" s="47"/>
      <c r="F26" s="46">
        <v>25.149000000000001</v>
      </c>
      <c r="G26" s="47"/>
      <c r="H26" s="47">
        <f>D26/F26-0.1</f>
        <v>1.0014354447492941</v>
      </c>
      <c r="I26" s="47"/>
      <c r="J26" s="46">
        <v>2.4</v>
      </c>
      <c r="K26" s="47"/>
      <c r="L26" s="47">
        <f>D26/J26</f>
        <v>11.541666666666666</v>
      </c>
      <c r="M26" s="47"/>
      <c r="N26" s="49" t="s">
        <v>73</v>
      </c>
      <c r="O26" s="50"/>
      <c r="P26" s="53">
        <f>J26/F26</f>
        <v>9.5431229869974946E-2</v>
      </c>
    </row>
    <row r="27" spans="1:16" ht="9" customHeight="1" x14ac:dyDescent="0.5">
      <c r="A27" s="50"/>
      <c r="B27" s="43"/>
      <c r="C27" s="44"/>
      <c r="D27" s="45"/>
      <c r="E27" s="52"/>
      <c r="F27" s="46"/>
      <c r="G27" s="52"/>
      <c r="H27" s="47"/>
      <c r="I27" s="52"/>
      <c r="J27" s="46"/>
      <c r="K27" s="52"/>
      <c r="L27" s="52"/>
      <c r="M27" s="52"/>
      <c r="N27" s="49"/>
      <c r="O27" s="50"/>
      <c r="P27" s="53"/>
    </row>
    <row r="28" spans="1:16" ht="27.3" customHeight="1" x14ac:dyDescent="0.5">
      <c r="A28" s="42" t="s">
        <v>50</v>
      </c>
      <c r="B28" s="43">
        <v>44139</v>
      </c>
      <c r="C28" s="44" t="s">
        <v>59</v>
      </c>
      <c r="D28" s="45">
        <v>24.6</v>
      </c>
      <c r="E28" s="48"/>
      <c r="F28" s="46">
        <v>23.5</v>
      </c>
      <c r="G28" s="48"/>
      <c r="H28" s="47">
        <f>D28/F28</f>
        <v>1.0468085106382978</v>
      </c>
      <c r="I28" s="48"/>
      <c r="J28" s="48" t="s">
        <v>62</v>
      </c>
      <c r="K28" s="48"/>
      <c r="L28" s="48" t="s">
        <v>62</v>
      </c>
      <c r="M28" s="48"/>
      <c r="N28" s="49" t="s">
        <v>75</v>
      </c>
      <c r="O28" s="50"/>
      <c r="P28" s="53"/>
    </row>
    <row r="29" spans="1:16" ht="9" customHeight="1" x14ac:dyDescent="0.5">
      <c r="A29" s="42"/>
      <c r="B29" s="43"/>
      <c r="C29" s="44"/>
      <c r="D29" s="45"/>
      <c r="E29" s="44"/>
      <c r="F29" s="46"/>
      <c r="G29" s="44"/>
      <c r="H29" s="47"/>
      <c r="I29" s="44"/>
      <c r="J29" s="46"/>
      <c r="K29" s="44"/>
      <c r="L29" s="44"/>
      <c r="M29" s="44"/>
      <c r="N29" s="49"/>
      <c r="O29" s="50"/>
      <c r="P29" s="50"/>
    </row>
    <row r="30" spans="1:16" ht="27.3" customHeight="1" x14ac:dyDescent="0.5">
      <c r="A30" s="42" t="s">
        <v>51</v>
      </c>
      <c r="B30" s="43">
        <v>44105</v>
      </c>
      <c r="C30" s="44" t="s">
        <v>55</v>
      </c>
      <c r="D30" s="45">
        <v>182</v>
      </c>
      <c r="E30" s="47"/>
      <c r="F30" s="46">
        <v>128.30000000000001</v>
      </c>
      <c r="G30" s="47"/>
      <c r="H30" s="47">
        <f>D30/F30</f>
        <v>1.4185502727981292</v>
      </c>
      <c r="I30" s="47"/>
      <c r="J30" s="46">
        <v>3.5</v>
      </c>
      <c r="K30" s="47"/>
      <c r="L30" s="47">
        <f>D30/J30-0.1</f>
        <v>51.9</v>
      </c>
      <c r="M30" s="47"/>
      <c r="N30" s="56" t="s">
        <v>76</v>
      </c>
      <c r="O30" s="50"/>
      <c r="P30" s="53">
        <f>J30/F30</f>
        <v>2.7279812938425563E-2</v>
      </c>
    </row>
    <row r="31" spans="1:16" ht="8.4" customHeight="1" x14ac:dyDescent="0.5">
      <c r="A31" s="32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6" x14ac:dyDescent="0.5">
      <c r="A32" s="32"/>
      <c r="B32" s="35"/>
      <c r="C32" s="34"/>
      <c r="D32" s="34"/>
      <c r="E32" s="38"/>
      <c r="F32" s="34"/>
      <c r="G32" s="38"/>
      <c r="H32" s="38" t="s">
        <v>61</v>
      </c>
      <c r="I32" s="38"/>
      <c r="J32" s="34"/>
      <c r="K32" s="38"/>
      <c r="L32" s="38" t="s">
        <v>61</v>
      </c>
      <c r="M32" s="38"/>
      <c r="N32" s="34"/>
    </row>
    <row r="33" spans="1:17" x14ac:dyDescent="0.5">
      <c r="A33" s="32"/>
      <c r="B33" s="35"/>
      <c r="C33" s="34"/>
      <c r="D33" s="34"/>
      <c r="E33" s="39"/>
      <c r="F33" s="34"/>
      <c r="G33" s="39"/>
      <c r="H33" s="39">
        <f>MEDIAN(H6:H30)</f>
        <v>1.4185502727981292</v>
      </c>
      <c r="I33" s="34" t="s">
        <v>60</v>
      </c>
      <c r="K33" s="39"/>
      <c r="L33" s="39">
        <f>MEDIAN(L6:L30)</f>
        <v>27.474056603773583</v>
      </c>
      <c r="M33" s="34" t="s">
        <v>60</v>
      </c>
      <c r="P33" s="40">
        <f>MEDIAN(P6:P30)</f>
        <v>7.41907261592301E-2</v>
      </c>
      <c r="Q33" s="24" t="s">
        <v>5</v>
      </c>
    </row>
    <row r="34" spans="1:17" ht="11.1" customHeight="1" thickBot="1" x14ac:dyDescent="0.5500000000000000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P34" s="41">
        <f>AVERAGE(P6:P30)</f>
        <v>6.8140738539865922E-2</v>
      </c>
      <c r="Q34" s="24" t="s">
        <v>63</v>
      </c>
    </row>
    <row r="35" spans="1:17" ht="9.6" customHeight="1" x14ac:dyDescent="0.5"/>
    <row r="36" spans="1:17" x14ac:dyDescent="0.5">
      <c r="A36" s="36" t="s">
        <v>26</v>
      </c>
    </row>
  </sheetData>
  <pageMargins left="0.7" right="0.7" top="0.75" bottom="0.75" header="0.3" footer="0.3"/>
  <pageSetup scale="44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2CPRT4FFDSWV-1991968691-5128</_dlc_DocId>
    <_dlc_DocIdUrl xmlns="d314d7ef-47d2-49ec-98a2-beb62148fffe">
      <Url>http://www.wmcasemgmt.com/sites/casemanagement/_layouts/15/DocIdRedir.aspx?ID=2CPRT4FFDSWV-1991968691-5128</Url>
      <Description>2CPRT4FFDSWV-1991968691-5128</Description>
    </_dlc_DocIdUrl>
    <Content_x0020_Name xmlns="3280b98c-2d7e-449d-b713-5a352c511315">17254</Content_x0020_Name>
    <Workflow_x0020_Instance_x0020_Name xmlns="3280b98c-2d7e-449d-b713-5a352c511315">5962</Workflow_x0020_Instance_x0020_Name>
    <Mode xmlns="3280b98c-2d7e-449d-b713-5a352c511315">1</Mode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>Bruner, Robert F.</DisplayName>
        <AccountId>279</AccountId>
        <AccountType/>
      </UserInfo>
    </Faculty_x0020_Sponsor>
    <Reviewer xmlns="3280b98c-2d7e-449d-b713-5a352c511315">
      <UserInfo>
        <DisplayName>Bruner, Robert F.</DisplayName>
        <AccountId>279</AccountId>
        <AccountType/>
      </UserInfo>
    </Reviewer>
    <Comments xmlns="3280b98c-2d7e-449d-b713-5a352c5113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AE550-6D15-4294-825A-EF90D2B18ABF}">
  <ds:schemaRefs>
    <ds:schemaRef ds:uri="http://www.w3.org/XML/1998/namespace"/>
    <ds:schemaRef ds:uri="d314d7ef-47d2-49ec-98a2-beb62148fff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280b98c-2d7e-449d-b713-5a352c5113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BFDE4F-CC55-4EA8-83E9-8FC5FCC7E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D8745-795B-4F3D-93B2-8AC3135537B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48353B9-B7A7-4189-8637-FAF79A722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Exhibit 6</vt:lpstr>
      <vt:lpstr>Exhibit 7</vt:lpstr>
      <vt:lpstr>'Exhibit 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Warren E. Buffett, 2015 (SPREADSHEET TN)</dc:title>
  <dc:subject/>
  <dc:creator>Jake DuBois</dc:creator>
  <cp:keywords/>
  <dc:description/>
  <cp:lastModifiedBy>usuario</cp:lastModifiedBy>
  <cp:lastPrinted>2016-11-18T22:39:45Z</cp:lastPrinted>
  <dcterms:created xsi:type="dcterms:W3CDTF">2016-10-10T19:47:46Z</dcterms:created>
  <dcterms:modified xsi:type="dcterms:W3CDTF">2020-05-25T13:39:55Z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332300</vt:r8>
  </property>
  <property fmtid="{D5CDD505-2E9C-101B-9397-08002B2CF9AE}" pid="4" name="Submitter">
    <vt:lpwstr/>
  </property>
  <property fmtid="{D5CDD505-2E9C-101B-9397-08002B2CF9AE}" pid="5" name="Submitted By">
    <vt:lpwstr>MullinL@darden.virginia.edu</vt:lpwstr>
  </property>
  <property fmtid="{D5CDD505-2E9C-101B-9397-08002B2CF9AE}" pid="6" name="Reason For Rejection">
    <vt:lpwstr/>
  </property>
  <property fmtid="{D5CDD505-2E9C-101B-9397-08002B2CF9AE}" pid="7" name="Submission Status">
    <vt:lpwstr>Accepted</vt:lpwstr>
  </property>
  <property fmtid="{D5CDD505-2E9C-101B-9397-08002B2CF9AE}" pid="8" name="Task ID">
    <vt:lpwstr>49352</vt:lpwstr>
  </property>
  <property fmtid="{D5CDD505-2E9C-101B-9397-08002B2CF9AE}" pid="9" name="Upload Mode">
    <vt:lpwstr>Email</vt:lpwstr>
  </property>
  <property fmtid="{D5CDD505-2E9C-101B-9397-08002B2CF9AE}" pid="10" name="Acceptance Task ID">
    <vt:lpwstr>49357</vt:lpwstr>
  </property>
  <property fmtid="{D5CDD505-2E9C-101B-9397-08002B2CF9AE}" pid="11" name="Email Subject">
    <vt:lpwstr>Buffett 2015 revisions</vt:lpwstr>
  </property>
  <property fmtid="{D5CDD505-2E9C-101B-9397-08002B2CF9AE}" pid="12" name="Email Time Stamp">
    <vt:filetime>2017-10-26T14:16:57Z</vt:filetime>
  </property>
  <property fmtid="{D5CDD505-2E9C-101B-9397-08002B2CF9AE}" pid="13" name="Workflow Template Name">
    <vt:lpwstr>12</vt:lpwstr>
  </property>
  <property fmtid="{D5CDD505-2E9C-101B-9397-08002B2CF9AE}" pid="14" name="_dlc_DocIdItemGuid">
    <vt:lpwstr>0e0a8888-a352-41ee-9e5f-296a2ab3e4a8</vt:lpwstr>
  </property>
  <property fmtid="{D5CDD505-2E9C-101B-9397-08002B2CF9AE}" pid="15" name="Faculty Sponsor">
    <vt:lpwstr>279;#Bruner, Robert F.</vt:lpwstr>
  </property>
  <property fmtid="{D5CDD505-2E9C-101B-9397-08002B2CF9AE}" pid="16" name="Content Type">
    <vt:lpwstr>9</vt:lpwstr>
  </property>
  <property fmtid="{D5CDD505-2E9C-101B-9397-08002B2CF9AE}" pid="17" name="Content_x0020_Type">
    <vt:lpwstr>9</vt:lpwstr>
  </property>
  <property fmtid="{D5CDD505-2E9C-101B-9397-08002B2CF9AE}" pid="18" name="Workflow_x0020_Instance_x0020_Name">
    <vt:lpwstr>5952</vt:lpwstr>
  </property>
  <property fmtid="{D5CDD505-2E9C-101B-9397-08002B2CF9AE}" pid="19" name="Product Type">
    <vt:lpwstr/>
  </property>
  <property fmtid="{D5CDD505-2E9C-101B-9397-08002B2CF9AE}" pid="20" name="Workflow Instance Name">
    <vt:lpwstr>5952</vt:lpwstr>
  </property>
  <property fmtid="{D5CDD505-2E9C-101B-9397-08002B2CF9AE}" pid="21" name="Target Audiences">
    <vt:lpwstr/>
  </property>
  <property fmtid="{D5CDD505-2E9C-101B-9397-08002B2CF9AE}" pid="22" name="Reviewer">
    <vt:lpwstr>279;#Bruner, Robert F.</vt:lpwstr>
  </property>
  <property fmtid="{D5CDD505-2E9C-101B-9397-08002B2CF9AE}" pid="23" name="Mode">
    <vt:lpwstr>1</vt:lpwstr>
  </property>
  <property fmtid="{D5CDD505-2E9C-101B-9397-08002B2CF9AE}" pid="24" name="Comments">
    <vt:lpwstr/>
  </property>
  <property fmtid="{D5CDD505-2E9C-101B-9397-08002B2CF9AE}" pid="25" name="xd_ProgID">
    <vt:lpwstr/>
  </property>
  <property fmtid="{D5CDD505-2E9C-101B-9397-08002B2CF9AE}" pid="26" name="TemplateUrl">
    <vt:lpwstr/>
  </property>
  <property fmtid="{D5CDD505-2E9C-101B-9397-08002B2CF9AE}" pid="27" name="_CopySource">
    <vt:lpwstr>http://www.wmcasemgmt.com/sites/casemanagement/Gold Library/F-1769TNX.XLSX</vt:lpwstr>
  </property>
</Properties>
</file>