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11235"/>
  </bookViews>
  <sheets>
    <sheet name="Columbia CaseWorks" sheetId="4" r:id="rId1"/>
    <sheet name="Blank Model" sheetId="3" r:id="rId2"/>
    <sheet name="Sample Model" sheetId="1" r:id="rId3"/>
  </sheets>
  <definedNames>
    <definedName name="solver_adj" localSheetId="1" hidden="1">'Blank Model'!#REF!</definedName>
    <definedName name="solver_adj" localSheetId="2" hidden="1">'Sample Model'!#REF!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'Blank Model'!$I$16</definedName>
    <definedName name="solver_opt" localSheetId="2" hidden="1">'Sample Model'!$I$16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3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N24" i="3" l="1"/>
  <c r="N24" i="1"/>
  <c r="C100" i="3" l="1"/>
  <c r="C99" i="3"/>
  <c r="C98" i="3"/>
  <c r="C97" i="3"/>
  <c r="C96" i="3"/>
  <c r="C95" i="3"/>
  <c r="I91" i="3"/>
  <c r="C76" i="3"/>
  <c r="C86" i="3" s="1"/>
  <c r="C75" i="3"/>
  <c r="C85" i="3" s="1"/>
  <c r="C74" i="3"/>
  <c r="C73" i="3"/>
  <c r="C83" i="3" s="1"/>
  <c r="C72" i="3"/>
  <c r="C82" i="3" s="1"/>
  <c r="N69" i="3"/>
  <c r="M69" i="3"/>
  <c r="L69" i="3"/>
  <c r="K69" i="3"/>
  <c r="J69" i="3"/>
  <c r="I54" i="3"/>
  <c r="H54" i="3"/>
  <c r="G54" i="3"/>
  <c r="F54" i="3"/>
  <c r="E54" i="3"/>
  <c r="D54" i="3"/>
  <c r="I53" i="3"/>
  <c r="H53" i="3"/>
  <c r="G53" i="3"/>
  <c r="F53" i="3"/>
  <c r="E53" i="3"/>
  <c r="D53" i="3"/>
  <c r="I52" i="3"/>
  <c r="H52" i="3"/>
  <c r="G52" i="3"/>
  <c r="F52" i="3"/>
  <c r="E52" i="3"/>
  <c r="D52" i="3"/>
  <c r="I51" i="3"/>
  <c r="H51" i="3"/>
  <c r="G51" i="3"/>
  <c r="F51" i="3"/>
  <c r="E51" i="3"/>
  <c r="D51" i="3"/>
  <c r="I50" i="3"/>
  <c r="H50" i="3"/>
  <c r="G50" i="3"/>
  <c r="F50" i="3"/>
  <c r="E50" i="3"/>
  <c r="D50" i="3"/>
  <c r="J37" i="3"/>
  <c r="J39" i="3" s="1"/>
  <c r="J36" i="3"/>
  <c r="J59" i="3" s="1"/>
  <c r="J67" i="3" s="1"/>
  <c r="I36" i="3"/>
  <c r="I59" i="3" s="1"/>
  <c r="I67" i="3" s="1"/>
  <c r="H36" i="3"/>
  <c r="G36" i="3" s="1"/>
  <c r="E28" i="3"/>
  <c r="F27" i="3"/>
  <c r="F26" i="3"/>
  <c r="I75" i="3" s="1"/>
  <c r="F25" i="3"/>
  <c r="F24" i="3"/>
  <c r="I73" i="3" s="1"/>
  <c r="N23" i="3"/>
  <c r="F23" i="3"/>
  <c r="I72" i="3" s="1"/>
  <c r="F22" i="3"/>
  <c r="I81" i="3" s="1"/>
  <c r="M7" i="3"/>
  <c r="M8" i="3" s="1"/>
  <c r="M9" i="3" s="1"/>
  <c r="D7" i="3"/>
  <c r="N4" i="3" l="1"/>
  <c r="N12" i="3" s="1"/>
  <c r="K36" i="3"/>
  <c r="J38" i="3"/>
  <c r="K37" i="3"/>
  <c r="K38" i="3" s="1"/>
  <c r="M15" i="3"/>
  <c r="M16" i="3" s="1"/>
  <c r="M17" i="3" s="1"/>
  <c r="M6" i="3"/>
  <c r="M5" i="3" s="1"/>
  <c r="I83" i="3"/>
  <c r="J73" i="3"/>
  <c r="I82" i="3"/>
  <c r="J72" i="3"/>
  <c r="I85" i="3"/>
  <c r="J75" i="3"/>
  <c r="G59" i="3"/>
  <c r="G67" i="3" s="1"/>
  <c r="F36" i="3"/>
  <c r="D11" i="3"/>
  <c r="N22" i="3" s="1"/>
  <c r="N32" i="3" s="1"/>
  <c r="F32" i="3" s="1"/>
  <c r="K39" i="3"/>
  <c r="J40" i="3"/>
  <c r="J46" i="3"/>
  <c r="H59" i="3"/>
  <c r="H67" i="3" s="1"/>
  <c r="I76" i="3"/>
  <c r="M14" i="3"/>
  <c r="M13" i="3" s="1"/>
  <c r="F28" i="3"/>
  <c r="K40" i="3"/>
  <c r="K46" i="3"/>
  <c r="I74" i="3"/>
  <c r="L37" i="3"/>
  <c r="K59" i="3" l="1"/>
  <c r="K67" i="3" s="1"/>
  <c r="L36" i="3"/>
  <c r="O4" i="3"/>
  <c r="O12" i="3" s="1"/>
  <c r="H29" i="3"/>
  <c r="H31" i="3"/>
  <c r="H22" i="3"/>
  <c r="H26" i="3"/>
  <c r="H23" i="3"/>
  <c r="F30" i="3"/>
  <c r="H24" i="3"/>
  <c r="L46" i="3"/>
  <c r="L40" i="3"/>
  <c r="L39" i="3"/>
  <c r="L38" i="3"/>
  <c r="M37" i="3"/>
  <c r="I86" i="3"/>
  <c r="J76" i="3"/>
  <c r="H27" i="3"/>
  <c r="I84" i="3"/>
  <c r="I87" i="3" s="1"/>
  <c r="I92" i="3" s="1"/>
  <c r="J74" i="3"/>
  <c r="E36" i="3"/>
  <c r="F59" i="3"/>
  <c r="F67" i="3" s="1"/>
  <c r="H25" i="3"/>
  <c r="M36" i="3" l="1"/>
  <c r="P4" i="3"/>
  <c r="P12" i="3" s="1"/>
  <c r="L59" i="3"/>
  <c r="L67" i="3" s="1"/>
  <c r="E59" i="3"/>
  <c r="E67" i="3" s="1"/>
  <c r="D36" i="3"/>
  <c r="D59" i="3" s="1"/>
  <c r="D67" i="3" s="1"/>
  <c r="H28" i="3"/>
  <c r="M46" i="3"/>
  <c r="M40" i="3"/>
  <c r="M39" i="3"/>
  <c r="M38" i="3"/>
  <c r="N37" i="3"/>
  <c r="D16" i="3"/>
  <c r="H30" i="3"/>
  <c r="D17" i="3" s="1"/>
  <c r="H10" i="3"/>
  <c r="M59" i="3" l="1"/>
  <c r="M67" i="3" s="1"/>
  <c r="N36" i="3"/>
  <c r="Q4" i="3"/>
  <c r="Q12" i="3" s="1"/>
  <c r="N39" i="3"/>
  <c r="N38" i="3"/>
  <c r="N46" i="3"/>
  <c r="N40" i="3"/>
  <c r="H32" i="3"/>
  <c r="N59" i="3" l="1"/>
  <c r="N67" i="3" s="1"/>
  <c r="R4" i="3"/>
  <c r="R12" i="3" s="1"/>
  <c r="I6" i="3"/>
  <c r="I7" i="3" s="1"/>
  <c r="E54" i="1" l="1"/>
  <c r="D54" i="1"/>
  <c r="E53" i="1"/>
  <c r="D53" i="1"/>
  <c r="E52" i="1"/>
  <c r="D52" i="1"/>
  <c r="E51" i="1"/>
  <c r="D51" i="1"/>
  <c r="F50" i="1"/>
  <c r="E50" i="1"/>
  <c r="D50" i="1"/>
  <c r="I54" i="1"/>
  <c r="H54" i="1"/>
  <c r="G54" i="1"/>
  <c r="F54" i="1"/>
  <c r="F53" i="1"/>
  <c r="G53" i="1"/>
  <c r="H53" i="1"/>
  <c r="I53" i="1"/>
  <c r="F52" i="1"/>
  <c r="G52" i="1"/>
  <c r="H52" i="1"/>
  <c r="I52" i="1"/>
  <c r="F51" i="1"/>
  <c r="G51" i="1"/>
  <c r="H51" i="1"/>
  <c r="I51" i="1"/>
  <c r="H50" i="1"/>
  <c r="I50" i="1"/>
  <c r="G50" i="1"/>
  <c r="J37" i="1" l="1"/>
  <c r="K37" i="1" l="1"/>
  <c r="L37" i="1" s="1"/>
  <c r="M37" i="1" s="1"/>
  <c r="N37" i="1" s="1"/>
  <c r="J46" i="1"/>
  <c r="I91" i="1"/>
  <c r="M7" i="1"/>
  <c r="M15" i="1" s="1"/>
  <c r="M69" i="1"/>
  <c r="L69" i="1"/>
  <c r="K69" i="1"/>
  <c r="J69" i="1"/>
  <c r="J40" i="1"/>
  <c r="F22" i="1"/>
  <c r="F23" i="1"/>
  <c r="F24" i="1"/>
  <c r="F25" i="1"/>
  <c r="F26" i="1"/>
  <c r="F27" i="1"/>
  <c r="F28" i="1" l="1"/>
  <c r="J38" i="1"/>
  <c r="J39" i="1"/>
  <c r="M16" i="1"/>
  <c r="M17" i="1" s="1"/>
  <c r="M14" i="1"/>
  <c r="M13" i="1" s="1"/>
  <c r="M8" i="1"/>
  <c r="M9" i="1" s="1"/>
  <c r="M6" i="1"/>
  <c r="M5" i="1" s="1"/>
  <c r="N69" i="1"/>
  <c r="C95" i="1"/>
  <c r="C96" i="1"/>
  <c r="C97" i="1"/>
  <c r="C98" i="1"/>
  <c r="C99" i="1"/>
  <c r="C100" i="1"/>
  <c r="I81" i="1"/>
  <c r="C72" i="1"/>
  <c r="C82" i="1" s="1"/>
  <c r="C73" i="1"/>
  <c r="C83" i="1" s="1"/>
  <c r="C74" i="1"/>
  <c r="C75" i="1"/>
  <c r="C85" i="1" s="1"/>
  <c r="C76" i="1"/>
  <c r="C86" i="1" s="1"/>
  <c r="L39" i="1" l="1"/>
  <c r="L38" i="1"/>
  <c r="K40" i="1"/>
  <c r="K38" i="1"/>
  <c r="K39" i="1"/>
  <c r="M39" i="1" l="1"/>
  <c r="M38" i="1"/>
  <c r="L40" i="1"/>
  <c r="N39" i="1" l="1"/>
  <c r="N38" i="1"/>
  <c r="N40" i="1"/>
  <c r="M40" i="1"/>
  <c r="N23" i="1"/>
  <c r="I36" i="1" l="1"/>
  <c r="I59" i="1" s="1"/>
  <c r="I67" i="1" s="1"/>
  <c r="D7" i="1" l="1"/>
  <c r="J36" i="1"/>
  <c r="H36" i="1"/>
  <c r="N4" i="1" l="1"/>
  <c r="N12" i="1" s="1"/>
  <c r="J59" i="1"/>
  <c r="J67" i="1" s="1"/>
  <c r="G36" i="1"/>
  <c r="H59" i="1"/>
  <c r="H67" i="1" s="1"/>
  <c r="I72" i="1"/>
  <c r="I74" i="1"/>
  <c r="I73" i="1"/>
  <c r="K46" i="1"/>
  <c r="K36" i="1"/>
  <c r="K59" i="1" s="1"/>
  <c r="K67" i="1" s="1"/>
  <c r="F36" i="1" l="1"/>
  <c r="G59" i="1"/>
  <c r="G67" i="1" s="1"/>
  <c r="L36" i="1"/>
  <c r="L59" i="1" s="1"/>
  <c r="L67" i="1" s="1"/>
  <c r="O4" i="1"/>
  <c r="O12" i="1" s="1"/>
  <c r="J73" i="1"/>
  <c r="I83" i="1"/>
  <c r="J74" i="1"/>
  <c r="I84" i="1"/>
  <c r="I82" i="1"/>
  <c r="J72" i="1"/>
  <c r="E36" i="1" l="1"/>
  <c r="F59" i="1"/>
  <c r="F67" i="1" s="1"/>
  <c r="M36" i="1"/>
  <c r="M59" i="1" s="1"/>
  <c r="M67" i="1" s="1"/>
  <c r="P4" i="1"/>
  <c r="P12" i="1" s="1"/>
  <c r="L46" i="1"/>
  <c r="D36" i="1" l="1"/>
  <c r="D59" i="1" s="1"/>
  <c r="D67" i="1" s="1"/>
  <c r="E59" i="1"/>
  <c r="E67" i="1" s="1"/>
  <c r="N36" i="1"/>
  <c r="Q4" i="1"/>
  <c r="Q12" i="1" s="1"/>
  <c r="M46" i="1"/>
  <c r="R4" i="1" l="1"/>
  <c r="R12" i="1" s="1"/>
  <c r="N59" i="1"/>
  <c r="N67" i="1" s="1"/>
  <c r="N46" i="1"/>
  <c r="I6" i="1" l="1"/>
  <c r="D11" i="1" l="1"/>
  <c r="N22" i="1" s="1"/>
  <c r="N32" i="1" s="1"/>
  <c r="I7" i="1" l="1"/>
  <c r="I75" i="1" l="1"/>
  <c r="I76" i="1"/>
  <c r="J75" i="1" l="1"/>
  <c r="I85" i="1"/>
  <c r="J76" i="1"/>
  <c r="I86" i="1"/>
  <c r="E28" i="1"/>
  <c r="I87" i="1" l="1"/>
  <c r="I92" i="1" s="1"/>
  <c r="F32" i="1" l="1"/>
  <c r="F30" i="1" s="1"/>
  <c r="H10" i="1" s="1"/>
  <c r="H29" i="1" l="1"/>
  <c r="H31" i="1"/>
  <c r="H25" i="1"/>
  <c r="H27" i="1"/>
  <c r="H22" i="1"/>
  <c r="H24" i="1"/>
  <c r="H23" i="1"/>
  <c r="H26" i="1"/>
  <c r="H30" i="1" l="1"/>
  <c r="D17" i="1" s="1"/>
  <c r="D16" i="1"/>
  <c r="H28" i="1"/>
  <c r="H32" i="1" s="1"/>
  <c r="N62" i="3"/>
  <c r="N63" i="3"/>
  <c r="J63" i="1"/>
  <c r="J62" i="1"/>
  <c r="L62" i="1"/>
  <c r="L63" i="1"/>
  <c r="N43" i="3"/>
  <c r="N78" i="3"/>
  <c r="M62" i="1"/>
  <c r="M63" i="1"/>
  <c r="J62" i="3"/>
  <c r="J63" i="3"/>
  <c r="J89" i="3"/>
  <c r="M61" i="3"/>
  <c r="N89" i="3"/>
  <c r="N86" i="3"/>
  <c r="K62" i="3"/>
  <c r="K63" i="3"/>
  <c r="N61" i="3"/>
  <c r="N60" i="3"/>
  <c r="M61" i="1"/>
  <c r="J47" i="1"/>
  <c r="J42" i="1"/>
  <c r="J61" i="3"/>
  <c r="K42" i="1"/>
  <c r="M89" i="3"/>
  <c r="N91" i="3"/>
  <c r="M91" i="3"/>
  <c r="L89" i="3"/>
  <c r="L89" i="1"/>
  <c r="N63" i="1"/>
  <c r="N62" i="1"/>
  <c r="L61" i="3"/>
  <c r="M12" i="3"/>
  <c r="I10" i="1"/>
  <c r="K47" i="3"/>
  <c r="K42" i="3"/>
  <c r="N85" i="1"/>
  <c r="K61" i="3"/>
  <c r="K78" i="1"/>
  <c r="K63" i="1"/>
  <c r="K62" i="1"/>
  <c r="K43" i="1"/>
  <c r="K47" i="1"/>
  <c r="J92" i="1"/>
  <c r="J60" i="1"/>
  <c r="M63" i="3"/>
  <c r="M62" i="3"/>
  <c r="K41" i="3"/>
  <c r="K43" i="3"/>
  <c r="K78" i="3"/>
  <c r="J47" i="3"/>
  <c r="J42" i="3"/>
  <c r="L61" i="1"/>
  <c r="L43" i="1"/>
  <c r="L78" i="1"/>
  <c r="M43" i="1"/>
  <c r="M78" i="1"/>
  <c r="K61" i="1"/>
  <c r="N43" i="1"/>
  <c r="N78" i="1"/>
  <c r="L62" i="3"/>
  <c r="L63" i="3"/>
  <c r="M87" i="3"/>
  <c r="M92" i="3"/>
  <c r="M60" i="3"/>
  <c r="I16" i="1"/>
  <c r="M4" i="1"/>
  <c r="N72" i="3"/>
  <c r="N82" i="3"/>
  <c r="J87" i="3"/>
  <c r="J92" i="3"/>
  <c r="J60" i="3"/>
  <c r="L91" i="3"/>
  <c r="J91" i="3"/>
  <c r="K91" i="3"/>
  <c r="K89" i="3"/>
  <c r="N89" i="1"/>
  <c r="L47" i="3"/>
  <c r="L42" i="3"/>
  <c r="I17" i="3"/>
  <c r="N92" i="3"/>
  <c r="N75" i="1"/>
  <c r="N60" i="1"/>
  <c r="L60" i="3"/>
  <c r="J61" i="1"/>
  <c r="K41" i="1"/>
  <c r="J87" i="1"/>
  <c r="I11" i="1"/>
  <c r="I17" i="1"/>
  <c r="M12" i="1"/>
  <c r="K87" i="1"/>
  <c r="K92" i="1"/>
  <c r="K60" i="1"/>
  <c r="K60" i="3"/>
  <c r="M41" i="1"/>
  <c r="M47" i="1"/>
  <c r="M42" i="1"/>
  <c r="J89" i="1"/>
  <c r="N76" i="3"/>
  <c r="L82" i="3"/>
  <c r="M72" i="3"/>
  <c r="M82" i="3"/>
  <c r="I10" i="3"/>
  <c r="L87" i="1"/>
  <c r="L92" i="1"/>
  <c r="L60" i="1"/>
  <c r="N61" i="1"/>
  <c r="N74" i="1"/>
  <c r="N84" i="1"/>
  <c r="N81" i="3"/>
  <c r="N87" i="3"/>
  <c r="I8" i="3"/>
  <c r="I9" i="3"/>
  <c r="I11" i="3"/>
  <c r="I16" i="3"/>
  <c r="M4" i="3"/>
  <c r="M43" i="3"/>
  <c r="M78" i="3"/>
  <c r="M81" i="3"/>
  <c r="N41" i="3"/>
  <c r="N47" i="3"/>
  <c r="N42" i="3"/>
  <c r="N83" i="1"/>
  <c r="K89" i="1"/>
  <c r="N41" i="1"/>
  <c r="N47" i="1"/>
  <c r="N42" i="1"/>
  <c r="M41" i="3"/>
  <c r="M47" i="3"/>
  <c r="M42" i="3"/>
  <c r="L41" i="3"/>
  <c r="L43" i="3"/>
  <c r="L78" i="3"/>
  <c r="J83" i="1"/>
  <c r="K73" i="1"/>
  <c r="K83" i="1"/>
  <c r="L73" i="1"/>
  <c r="L83" i="1"/>
  <c r="M73" i="1"/>
  <c r="M83" i="1"/>
  <c r="N73" i="1"/>
  <c r="M85" i="3"/>
  <c r="N75" i="3"/>
  <c r="N85" i="3"/>
  <c r="M73" i="3"/>
  <c r="M83" i="3"/>
  <c r="N73" i="3"/>
  <c r="N83" i="3"/>
  <c r="M87" i="1"/>
  <c r="M92" i="1"/>
  <c r="M60" i="1"/>
  <c r="N92" i="1"/>
  <c r="N74" i="3"/>
  <c r="N84" i="3"/>
  <c r="N86" i="1"/>
  <c r="L41" i="1"/>
  <c r="L47" i="1"/>
  <c r="L42" i="1"/>
  <c r="M89" i="1"/>
  <c r="J91" i="1"/>
  <c r="K91" i="1"/>
  <c r="L91" i="1"/>
  <c r="M91" i="1"/>
  <c r="N91" i="1"/>
  <c r="M84" i="3"/>
  <c r="K86" i="1"/>
  <c r="L76" i="1"/>
  <c r="L86" i="1"/>
  <c r="M76" i="1"/>
  <c r="M86" i="1"/>
  <c r="N76" i="1"/>
  <c r="J82" i="3"/>
  <c r="K72" i="3"/>
  <c r="K82" i="3"/>
  <c r="L72" i="3"/>
  <c r="J84" i="1"/>
  <c r="K74" i="1"/>
  <c r="K84" i="1"/>
  <c r="L74" i="1"/>
  <c r="L84" i="1"/>
  <c r="M74" i="1"/>
  <c r="M84" i="1"/>
  <c r="L76" i="3"/>
  <c r="L86" i="3"/>
  <c r="M76" i="3"/>
  <c r="M86" i="3"/>
  <c r="J84" i="3"/>
  <c r="K74" i="3"/>
  <c r="K84" i="3"/>
  <c r="L74" i="3"/>
  <c r="L84" i="3"/>
  <c r="M74" i="3"/>
  <c r="J85" i="1"/>
  <c r="K75" i="1"/>
  <c r="K85" i="1"/>
  <c r="L75" i="1"/>
  <c r="L85" i="1"/>
  <c r="M75" i="1"/>
  <c r="M85" i="1"/>
  <c r="J85" i="3"/>
  <c r="K75" i="3"/>
  <c r="K85" i="3"/>
  <c r="L75" i="3"/>
  <c r="L85" i="3"/>
  <c r="M75" i="3"/>
  <c r="J83" i="3"/>
  <c r="K73" i="3"/>
  <c r="K83" i="3"/>
  <c r="L73" i="3"/>
  <c r="L83" i="3"/>
  <c r="L81" i="3"/>
  <c r="L87" i="3"/>
  <c r="L92" i="3"/>
  <c r="M72" i="1"/>
  <c r="M82" i="1"/>
  <c r="N72" i="1"/>
  <c r="N82" i="1"/>
  <c r="J82" i="1"/>
  <c r="K72" i="1"/>
  <c r="K82" i="1"/>
  <c r="L72" i="1"/>
  <c r="L82" i="1"/>
  <c r="K81" i="3"/>
  <c r="K87" i="3"/>
  <c r="K92" i="3"/>
  <c r="K81" i="1"/>
  <c r="L81" i="1"/>
  <c r="M81" i="1"/>
  <c r="N81" i="1"/>
  <c r="N87" i="1"/>
  <c r="I8" i="1"/>
  <c r="I9" i="1"/>
  <c r="J81" i="1"/>
  <c r="J41" i="1"/>
  <c r="J43" i="1"/>
  <c r="J78" i="1"/>
  <c r="J86" i="1"/>
  <c r="K76" i="1"/>
  <c r="J81" i="3"/>
  <c r="J41" i="3"/>
  <c r="J43" i="3"/>
  <c r="J78" i="3"/>
  <c r="J86" i="3"/>
  <c r="K76" i="3"/>
  <c r="K86" i="3"/>
</calcChain>
</file>

<file path=xl/sharedStrings.xml><?xml version="1.0" encoding="utf-8"?>
<sst xmlns="http://schemas.openxmlformats.org/spreadsheetml/2006/main" count="204" uniqueCount="102">
  <si>
    <t>Sources</t>
  </si>
  <si>
    <t>Uses</t>
  </si>
  <si>
    <t>Revolver</t>
  </si>
  <si>
    <t>Revenue</t>
  </si>
  <si>
    <t>Excess Cash</t>
  </si>
  <si>
    <t>Term Loan A</t>
  </si>
  <si>
    <t>Term Loan B</t>
  </si>
  <si>
    <t>Senior Notes</t>
  </si>
  <si>
    <t>Other</t>
  </si>
  <si>
    <t>Management Equity</t>
  </si>
  <si>
    <t>Sponsor Equity</t>
  </si>
  <si>
    <t>Total Sources</t>
  </si>
  <si>
    <t>Transaction Fees and Expenses</t>
  </si>
  <si>
    <t>Refinance Existing Debt</t>
  </si>
  <si>
    <t>Cash for Operations</t>
  </si>
  <si>
    <t>Total Uses</t>
  </si>
  <si>
    <t>Other Debt</t>
  </si>
  <si>
    <t>Amount</t>
  </si>
  <si>
    <t>Int. Rate</t>
  </si>
  <si>
    <t>Debt Balances</t>
  </si>
  <si>
    <t>Purchase Year</t>
  </si>
  <si>
    <t>Implied Equity Value</t>
  </si>
  <si>
    <t>Purchase Price</t>
  </si>
  <si>
    <t>Purchase Year EBITDA</t>
  </si>
  <si>
    <t>Purchase EV</t>
  </si>
  <si>
    <t>CapEx</t>
  </si>
  <si>
    <t>Taxes</t>
  </si>
  <si>
    <t>(Adj. EBITDA - CAPEX) / Interest</t>
  </si>
  <si>
    <t>Free Cash Flow</t>
  </si>
  <si>
    <t>Tax %</t>
  </si>
  <si>
    <t>D&amp;A</t>
  </si>
  <si>
    <t>Pretax Profit/(Loss)</t>
  </si>
  <si>
    <t>Cash Flow Drivers</t>
  </si>
  <si>
    <t>Revenue Growth (yoy%)</t>
  </si>
  <si>
    <t>EBITDA Margin</t>
  </si>
  <si>
    <t>D&amp;A as % of Sales</t>
  </si>
  <si>
    <t>CapEx as % of Sales</t>
  </si>
  <si>
    <t>Tax Details</t>
  </si>
  <si>
    <t>Scheduled Amortization</t>
  </si>
  <si>
    <t>N/A</t>
  </si>
  <si>
    <t>Exit</t>
  </si>
  <si>
    <t>Multiple</t>
  </si>
  <si>
    <t>Cap</t>
  </si>
  <si>
    <t>xEBITDA</t>
  </si>
  <si>
    <t>Debt/EBITDA</t>
  </si>
  <si>
    <t>Less Existing Debt</t>
  </si>
  <si>
    <t>Add: Cash on balance sheet</t>
  </si>
  <si>
    <t>Transaction Assumptions</t>
  </si>
  <si>
    <t>Sponsor Equity at Exit</t>
  </si>
  <si>
    <t>Sponsor IRR</t>
  </si>
  <si>
    <t>&lt;= assumes debt free and excess cash-free</t>
  </si>
  <si>
    <t>LIBOR (USD 6 month) - Year end values</t>
  </si>
  <si>
    <t>LIBOR - Average Values</t>
  </si>
  <si>
    <t>Cash Sweep</t>
  </si>
  <si>
    <t>Net Debt / Adj. EBITDA</t>
  </si>
  <si>
    <t>Senior Secured Debt/Adj. EBITDA</t>
  </si>
  <si>
    <t>Senior Notes Including any Buyback</t>
  </si>
  <si>
    <t>Adj. EBITDA / Interest</t>
  </si>
  <si>
    <t>Floor</t>
  </si>
  <si>
    <t>Junior/Subordinated Notes</t>
  </si>
  <si>
    <t>Total Debt</t>
  </si>
  <si>
    <t>Excess FCF available for optional debt repayment</t>
  </si>
  <si>
    <t>Debt Balances after Mandatory Debt Repayment</t>
  </si>
  <si>
    <t>Debt Balances after Optional Debt Repayment</t>
  </si>
  <si>
    <t>Net Debt</t>
  </si>
  <si>
    <t>Credit Statistics</t>
  </si>
  <si>
    <t>Free Cash Flow before debt repayment</t>
  </si>
  <si>
    <t>Adj. EBITDA</t>
  </si>
  <si>
    <t>Interest Expense</t>
  </si>
  <si>
    <r>
      <rPr>
        <sz val="11"/>
        <color theme="1"/>
        <rFont val="Calibri"/>
        <family val="2"/>
      </rPr>
      <t>Δ</t>
    </r>
    <r>
      <rPr>
        <sz val="11"/>
        <color theme="1"/>
        <rFont val="Times New Roman"/>
        <family val="1"/>
      </rPr>
      <t xml:space="preserve"> NWC as % of Sales Change</t>
    </r>
  </si>
  <si>
    <t>IRR Under Base Case - by Exit Year</t>
  </si>
  <si>
    <t>Cash-on-Cash Returns Under Base Case - by Exit Year</t>
  </si>
  <si>
    <t>Excess FCF after optional debt repayment</t>
  </si>
  <si>
    <t>Outputs and Sensitivity Analysis</t>
  </si>
  <si>
    <t>Cash Balance after Optional Repayment</t>
  </si>
  <si>
    <t>Net WC Change</t>
  </si>
  <si>
    <t>% of Total</t>
  </si>
  <si>
    <t>EBITDA Exit Multiple</t>
  </si>
  <si>
    <t>Exit Year EBITDA</t>
  </si>
  <si>
    <t>Exit EV</t>
  </si>
  <si>
    <t>Exit Year</t>
  </si>
  <si>
    <t>Exit Year Net Debt</t>
  </si>
  <si>
    <t>Less: Mgmt Stake</t>
  </si>
  <si>
    <t>EBITDA Purchase Multiple</t>
  </si>
  <si>
    <t>Equity Purchase Price</t>
  </si>
  <si>
    <t>Sponsor Cash-on-Cash</t>
  </si>
  <si>
    <t>Sponsor Equity Check</t>
  </si>
  <si>
    <t>Sponsor Equity / Sources</t>
  </si>
  <si>
    <t>Author:</t>
  </si>
  <si>
    <t>Copyright Information</t>
  </si>
  <si>
    <t>© 2015 by The Trustees of Columbia University in the City of New York. All rights reserved.</t>
  </si>
  <si>
    <t xml:space="preserve">Neither this spreadsheet nor the associated case can be used or reproduced </t>
  </si>
  <si>
    <t xml:space="preserve">Abstract: </t>
  </si>
  <si>
    <t>without explicit permission from Columbia CaseWorks.</t>
  </si>
  <si>
    <t>To obtain permission, please visit:</t>
  </si>
  <si>
    <t>www.gsb.columbia.edu/CaseWorks</t>
  </si>
  <si>
    <t>or e-mail:</t>
  </si>
  <si>
    <t>ColumbiaCaseWorks@gsb.columbia.edu</t>
  </si>
  <si>
    <t>Technical Note on LBO Valuation and Modeling</t>
  </si>
  <si>
    <t>Margaret Cannella</t>
  </si>
  <si>
    <r>
      <t xml:space="preserve">This spreadsheet accompanies the </t>
    </r>
    <r>
      <rPr>
        <u/>
        <sz val="10"/>
        <rFont val="Arial"/>
        <family val="2"/>
      </rPr>
      <t>Technical Note on LBO Valuation and Modeling</t>
    </r>
    <r>
      <rPr>
        <sz val="10"/>
        <rFont val="Arial"/>
        <family val="2"/>
      </rPr>
      <t xml:space="preserve"> case.</t>
    </r>
  </si>
  <si>
    <t>Columbia CaseWorks ID: CU146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</si>
</sst>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#,##0.0"/>
    <numFmt numFmtId="165" formatCode="#,##0.0\x"/>
    <numFmt numFmtId="166" formatCode="\-"/>
    <numFmt numFmtId="167" formatCode="#,##0.0_);\(#,##0.0\);\-_)"/>
    <numFmt numFmtId="168" formatCode="#,##0.0%_);\(#,##0.0%\);\-_)"/>
    <numFmt numFmtId="169" formatCode="#,##0.0%;\(#,##0.0%\);\-"/>
    <numFmt numFmtId="170" formatCode="#,##0.00\x_);\(#,##0.00\x\);\-_)"/>
    <numFmt numFmtId="171" formatCode="#,##0.0%_);\(#,##0.0%\)"/>
    <numFmt numFmtId="172" formatCode="#,##0.0_);\(#,##0.0\)"/>
    <numFmt numFmtId="173" formatCode="&quot;L + &quot;#,##0.0%_);\(#,##0.0%\);\-_)"/>
    <numFmt numFmtId="174" formatCode="0.0%"/>
    <numFmt numFmtId="175" formatCode="0.0\x"/>
    <numFmt numFmtId="176" formatCode="#,##0.0\x_);\(#,##0.0\x\);\-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FF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rgb="FF3C7ECE"/>
      <name val="Arial"/>
      <family val="2"/>
    </font>
    <font>
      <sz val="18"/>
      <color theme="1"/>
      <name val="Arial Black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1" fillId="0" borderId="5" xfId="0" applyFont="1" applyBorder="1"/>
    <xf numFmtId="164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3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0" fontId="3" fillId="0" borderId="4" xfId="0" applyFont="1" applyFill="1" applyBorder="1"/>
    <xf numFmtId="0" fontId="4" fillId="0" borderId="0" xfId="0" applyFont="1" applyBorder="1" applyAlignment="1">
      <alignment horizontal="center"/>
    </xf>
    <xf numFmtId="0" fontId="1" fillId="0" borderId="11" xfId="0" applyFont="1" applyBorder="1"/>
    <xf numFmtId="0" fontId="4" fillId="0" borderId="4" xfId="0" applyFont="1" applyBorder="1"/>
    <xf numFmtId="166" fontId="1" fillId="0" borderId="0" xfId="0" quotePrefix="1" applyNumberFormat="1" applyFont="1" applyBorder="1" applyAlignment="1">
      <alignment horizontal="right"/>
    </xf>
    <xf numFmtId="0" fontId="3" fillId="0" borderId="4" xfId="0" applyFont="1" applyBorder="1"/>
    <xf numFmtId="0" fontId="1" fillId="0" borderId="0" xfId="0" quotePrefix="1" applyFont="1"/>
    <xf numFmtId="167" fontId="1" fillId="0" borderId="0" xfId="0" applyNumberFormat="1" applyFont="1" applyBorder="1"/>
    <xf numFmtId="167" fontId="1" fillId="0" borderId="5" xfId="0" applyNumberFormat="1" applyFont="1" applyBorder="1"/>
    <xf numFmtId="169" fontId="4" fillId="0" borderId="0" xfId="0" applyNumberFormat="1" applyFont="1" applyBorder="1"/>
    <xf numFmtId="167" fontId="1" fillId="0" borderId="1" xfId="0" applyNumberFormat="1" applyFont="1" applyBorder="1"/>
    <xf numFmtId="167" fontId="1" fillId="0" borderId="11" xfId="0" applyNumberFormat="1" applyFont="1" applyBorder="1"/>
    <xf numFmtId="169" fontId="1" fillId="0" borderId="0" xfId="0" applyNumberFormat="1" applyFont="1" applyBorder="1"/>
    <xf numFmtId="170" fontId="1" fillId="0" borderId="0" xfId="0" applyNumberFormat="1" applyFont="1" applyBorder="1"/>
    <xf numFmtId="170" fontId="1" fillId="0" borderId="5" xfId="0" applyNumberFormat="1" applyFont="1" applyBorder="1"/>
    <xf numFmtId="167" fontId="1" fillId="0" borderId="0" xfId="0" applyNumberFormat="1" applyFont="1"/>
    <xf numFmtId="169" fontId="5" fillId="0" borderId="5" xfId="0" applyNumberFormat="1" applyFont="1" applyFill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167" fontId="1" fillId="0" borderId="1" xfId="0" applyNumberFormat="1" applyFont="1" applyFill="1" applyBorder="1"/>
    <xf numFmtId="0" fontId="4" fillId="0" borderId="0" xfId="0" applyFont="1"/>
    <xf numFmtId="0" fontId="2" fillId="2" borderId="1" xfId="0" applyFont="1" applyFill="1" applyBorder="1" applyAlignment="1">
      <alignment horizontal="centerContinuous"/>
    </xf>
    <xf numFmtId="165" fontId="2" fillId="2" borderId="1" xfId="0" applyNumberFormat="1" applyFont="1" applyFill="1" applyBorder="1" applyAlignment="1">
      <alignment horizontal="centerContinuous"/>
    </xf>
    <xf numFmtId="165" fontId="2" fillId="2" borderId="0" xfId="0" applyNumberFormat="1" applyFont="1" applyFill="1" applyBorder="1" applyAlignment="1">
      <alignment horizontal="centerContinuous"/>
    </xf>
    <xf numFmtId="167" fontId="7" fillId="0" borderId="0" xfId="0" applyNumberFormat="1" applyFont="1" applyFill="1" applyBorder="1"/>
    <xf numFmtId="167" fontId="7" fillId="0" borderId="5" xfId="0" applyNumberFormat="1" applyFont="1" applyFill="1" applyBorder="1"/>
    <xf numFmtId="0" fontId="8" fillId="0" borderId="2" xfId="0" applyFont="1" applyBorder="1"/>
    <xf numFmtId="0" fontId="8" fillId="0" borderId="1" xfId="0" applyFont="1" applyBorder="1"/>
    <xf numFmtId="169" fontId="8" fillId="0" borderId="3" xfId="0" applyNumberFormat="1" applyFont="1" applyBorder="1"/>
    <xf numFmtId="0" fontId="8" fillId="0" borderId="6" xfId="0" applyFont="1" applyFill="1" applyBorder="1"/>
    <xf numFmtId="0" fontId="8" fillId="0" borderId="7" xfId="0" applyFont="1" applyBorder="1"/>
    <xf numFmtId="165" fontId="8" fillId="0" borderId="11" xfId="0" applyNumberFormat="1" applyFont="1" applyFill="1" applyBorder="1"/>
    <xf numFmtId="0" fontId="8" fillId="0" borderId="2" xfId="0" applyFont="1" applyFill="1" applyBorder="1"/>
    <xf numFmtId="0" fontId="8" fillId="0" borderId="6" xfId="0" applyFont="1" applyBorder="1"/>
    <xf numFmtId="171" fontId="8" fillId="0" borderId="11" xfId="0" applyNumberFormat="1" applyFont="1" applyBorder="1"/>
    <xf numFmtId="0" fontId="9" fillId="0" borderId="2" xfId="0" applyFont="1" applyFill="1" applyBorder="1"/>
    <xf numFmtId="0" fontId="9" fillId="0" borderId="4" xfId="0" applyFont="1" applyBorder="1"/>
    <xf numFmtId="0" fontId="9" fillId="0" borderId="2" xfId="0" applyFont="1" applyBorder="1"/>
    <xf numFmtId="0" fontId="9" fillId="0" borderId="1" xfId="0" applyFont="1" applyBorder="1"/>
    <xf numFmtId="0" fontId="11" fillId="0" borderId="0" xfId="0" applyFont="1"/>
    <xf numFmtId="0" fontId="13" fillId="0" borderId="1" xfId="0" applyFont="1" applyBorder="1"/>
    <xf numFmtId="167" fontId="7" fillId="4" borderId="0" xfId="0" applyNumberFormat="1" applyFont="1" applyFill="1" applyBorder="1"/>
    <xf numFmtId="0" fontId="8" fillId="0" borderId="4" xfId="0" applyFont="1" applyBorder="1"/>
    <xf numFmtId="0" fontId="1" fillId="0" borderId="12" xfId="0" applyFont="1" applyBorder="1"/>
    <xf numFmtId="166" fontId="1" fillId="0" borderId="7" xfId="0" quotePrefix="1" applyNumberFormat="1" applyFont="1" applyBorder="1" applyAlignment="1">
      <alignment horizontal="right"/>
    </xf>
    <xf numFmtId="164" fontId="8" fillId="0" borderId="1" xfId="0" applyNumberFormat="1" applyFont="1" applyBorder="1"/>
    <xf numFmtId="167" fontId="8" fillId="0" borderId="1" xfId="0" applyNumberFormat="1" applyFont="1" applyBorder="1"/>
    <xf numFmtId="167" fontId="8" fillId="0" borderId="3" xfId="0" applyNumberFormat="1" applyFont="1" applyBorder="1"/>
    <xf numFmtId="170" fontId="1" fillId="0" borderId="7" xfId="0" applyNumberFormat="1" applyFont="1" applyBorder="1"/>
    <xf numFmtId="170" fontId="1" fillId="0" borderId="11" xfId="0" applyNumberFormat="1" applyFont="1" applyBorder="1"/>
    <xf numFmtId="0" fontId="8" fillId="0" borderId="0" xfId="0" applyFont="1" applyBorder="1"/>
    <xf numFmtId="167" fontId="8" fillId="0" borderId="0" xfId="0" applyNumberFormat="1" applyFont="1" applyBorder="1"/>
    <xf numFmtId="167" fontId="8" fillId="0" borderId="5" xfId="0" applyNumberFormat="1" applyFont="1" applyBorder="1"/>
    <xf numFmtId="167" fontId="7" fillId="0" borderId="5" xfId="0" applyNumberFormat="1" applyFont="1" applyBorder="1"/>
    <xf numFmtId="172" fontId="1" fillId="0" borderId="5" xfId="0" applyNumberFormat="1" applyFont="1" applyBorder="1"/>
    <xf numFmtId="169" fontId="1" fillId="0" borderId="2" xfId="0" applyNumberFormat="1" applyFont="1" applyBorder="1"/>
    <xf numFmtId="169" fontId="1" fillId="0" borderId="1" xfId="0" applyNumberFormat="1" applyFont="1" applyBorder="1"/>
    <xf numFmtId="169" fontId="1" fillId="0" borderId="3" xfId="0" applyNumberFormat="1" applyFont="1" applyBorder="1"/>
    <xf numFmtId="169" fontId="1" fillId="0" borderId="4" xfId="0" applyNumberFormat="1" applyFont="1" applyBorder="1"/>
    <xf numFmtId="169" fontId="1" fillId="0" borderId="5" xfId="0" applyNumberFormat="1" applyFont="1" applyBorder="1"/>
    <xf numFmtId="169" fontId="1" fillId="0" borderId="6" xfId="0" applyNumberFormat="1" applyFont="1" applyBorder="1"/>
    <xf numFmtId="169" fontId="1" fillId="0" borderId="7" xfId="0" applyNumberFormat="1" applyFont="1" applyBorder="1"/>
    <xf numFmtId="169" fontId="1" fillId="0" borderId="11" xfId="0" applyNumberFormat="1" applyFont="1" applyBorder="1"/>
    <xf numFmtId="169" fontId="6" fillId="0" borderId="12" xfId="0" applyNumberFormat="1" applyFont="1" applyBorder="1"/>
    <xf numFmtId="165" fontId="8" fillId="0" borderId="14" xfId="0" applyNumberFormat="1" applyFont="1" applyBorder="1"/>
    <xf numFmtId="165" fontId="8" fillId="0" borderId="15" xfId="0" applyNumberFormat="1" applyFont="1" applyBorder="1"/>
    <xf numFmtId="175" fontId="1" fillId="0" borderId="2" xfId="0" applyNumberFormat="1" applyFont="1" applyBorder="1"/>
    <xf numFmtId="175" fontId="1" fillId="0" borderId="1" xfId="0" applyNumberFormat="1" applyFont="1" applyBorder="1"/>
    <xf numFmtId="175" fontId="1" fillId="0" borderId="3" xfId="0" applyNumberFormat="1" applyFont="1" applyBorder="1"/>
    <xf numFmtId="175" fontId="1" fillId="0" borderId="4" xfId="0" applyNumberFormat="1" applyFont="1" applyBorder="1"/>
    <xf numFmtId="175" fontId="1" fillId="0" borderId="0" xfId="0" applyNumberFormat="1" applyFont="1" applyBorder="1"/>
    <xf numFmtId="175" fontId="1" fillId="0" borderId="5" xfId="0" applyNumberFormat="1" applyFont="1" applyBorder="1"/>
    <xf numFmtId="175" fontId="1" fillId="0" borderId="6" xfId="0" applyNumberFormat="1" applyFont="1" applyBorder="1"/>
    <xf numFmtId="175" fontId="1" fillId="0" borderId="7" xfId="0" applyNumberFormat="1" applyFont="1" applyBorder="1"/>
    <xf numFmtId="175" fontId="1" fillId="0" borderId="11" xfId="0" applyNumberFormat="1" applyFont="1" applyBorder="1"/>
    <xf numFmtId="167" fontId="7" fillId="0" borderId="0" xfId="0" applyNumberFormat="1" applyFont="1" applyBorder="1"/>
    <xf numFmtId="0" fontId="8" fillId="0" borderId="11" xfId="0" applyFont="1" applyBorder="1"/>
    <xf numFmtId="10" fontId="4" fillId="0" borderId="0" xfId="0" applyNumberFormat="1" applyFont="1"/>
    <xf numFmtId="1" fontId="8" fillId="0" borderId="10" xfId="0" applyNumberFormat="1" applyFont="1" applyBorder="1"/>
    <xf numFmtId="1" fontId="8" fillId="0" borderId="8" xfId="0" applyNumberFormat="1" applyFont="1" applyBorder="1"/>
    <xf numFmtId="1" fontId="8" fillId="0" borderId="9" xfId="0" applyNumberFormat="1" applyFont="1" applyBorder="1"/>
    <xf numFmtId="169" fontId="8" fillId="0" borderId="16" xfId="0" applyNumberFormat="1" applyFont="1" applyBorder="1"/>
    <xf numFmtId="169" fontId="8" fillId="0" borderId="17" xfId="0" applyNumberFormat="1" applyFont="1" applyBorder="1"/>
    <xf numFmtId="169" fontId="1" fillId="0" borderId="18" xfId="0" applyNumberFormat="1" applyFont="1" applyBorder="1"/>
    <xf numFmtId="176" fontId="1" fillId="0" borderId="0" xfId="0" applyNumberFormat="1" applyFont="1" applyBorder="1"/>
    <xf numFmtId="176" fontId="8" fillId="0" borderId="16" xfId="0" applyNumberFormat="1" applyFont="1" applyBorder="1"/>
    <xf numFmtId="176" fontId="8" fillId="0" borderId="17" xfId="0" applyNumberFormat="1" applyFont="1" applyBorder="1"/>
    <xf numFmtId="176" fontId="1" fillId="0" borderId="18" xfId="0" applyNumberFormat="1" applyFont="1" applyBorder="1"/>
    <xf numFmtId="0" fontId="8" fillId="0" borderId="0" xfId="0" applyFont="1" applyBorder="1" applyAlignment="1">
      <alignment horizontal="centerContinuous"/>
    </xf>
    <xf numFmtId="0" fontId="1" fillId="0" borderId="4" xfId="0" applyFont="1" applyBorder="1" applyAlignment="1">
      <alignment horizontal="right"/>
    </xf>
    <xf numFmtId="0" fontId="8" fillId="0" borderId="7" xfId="0" applyFont="1" applyFill="1" applyBorder="1"/>
    <xf numFmtId="171" fontId="8" fillId="0" borderId="7" xfId="0" applyNumberFormat="1" applyFont="1" applyBorder="1"/>
    <xf numFmtId="9" fontId="13" fillId="0" borderId="1" xfId="0" applyNumberFormat="1" applyFont="1" applyBorder="1"/>
    <xf numFmtId="10" fontId="13" fillId="0" borderId="1" xfId="0" applyNumberFormat="1" applyFont="1" applyBorder="1"/>
    <xf numFmtId="167" fontId="2" fillId="5" borderId="0" xfId="0" applyNumberFormat="1" applyFont="1" applyFill="1" applyBorder="1"/>
    <xf numFmtId="167" fontId="2" fillId="5" borderId="5" xfId="0" applyNumberFormat="1" applyFont="1" applyFill="1" applyBorder="1"/>
    <xf numFmtId="169" fontId="5" fillId="5" borderId="0" xfId="0" applyNumberFormat="1" applyFont="1" applyFill="1" applyBorder="1"/>
    <xf numFmtId="169" fontId="5" fillId="5" borderId="5" xfId="0" applyNumberFormat="1" applyFont="1" applyFill="1" applyBorder="1"/>
    <xf numFmtId="169" fontId="5" fillId="5" borderId="7" xfId="0" applyNumberFormat="1" applyFont="1" applyFill="1" applyBorder="1"/>
    <xf numFmtId="169" fontId="5" fillId="5" borderId="11" xfId="0" applyNumberFormat="1" applyFont="1" applyFill="1" applyBorder="1"/>
    <xf numFmtId="1" fontId="2" fillId="5" borderId="13" xfId="1" applyNumberFormat="1" applyFont="1" applyFill="1" applyBorder="1" applyAlignment="1">
      <alignment horizontal="center"/>
    </xf>
    <xf numFmtId="1" fontId="2" fillId="5" borderId="14" xfId="1" applyNumberFormat="1" applyFont="1" applyFill="1" applyBorder="1" applyAlignment="1">
      <alignment horizontal="center"/>
    </xf>
    <xf numFmtId="1" fontId="2" fillId="5" borderId="15" xfId="1" applyNumberFormat="1" applyFont="1" applyFill="1" applyBorder="1" applyAlignment="1">
      <alignment horizontal="center"/>
    </xf>
    <xf numFmtId="169" fontId="5" fillId="5" borderId="0" xfId="0" applyNumberFormat="1" applyFont="1" applyFill="1" applyBorder="1" applyAlignment="1">
      <alignment horizontal="centerContinuous"/>
    </xf>
    <xf numFmtId="169" fontId="5" fillId="5" borderId="5" xfId="0" applyNumberFormat="1" applyFont="1" applyFill="1" applyBorder="1" applyAlignment="1">
      <alignment horizontal="centerContinuous"/>
    </xf>
    <xf numFmtId="0" fontId="2" fillId="5" borderId="0" xfId="0" applyNumberFormat="1" applyFont="1" applyFill="1" applyBorder="1"/>
    <xf numFmtId="165" fontId="2" fillId="5" borderId="0" xfId="0" applyNumberFormat="1" applyFont="1" applyFill="1" applyBorder="1"/>
    <xf numFmtId="0" fontId="2" fillId="5" borderId="5" xfId="0" applyFont="1" applyFill="1" applyBorder="1"/>
    <xf numFmtId="165" fontId="2" fillId="5" borderId="5" xfId="0" applyNumberFormat="1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167" fontId="7" fillId="0" borderId="1" xfId="0" applyNumberFormat="1" applyFont="1" applyFill="1" applyBorder="1"/>
    <xf numFmtId="174" fontId="4" fillId="0" borderId="0" xfId="0" applyNumberFormat="1" applyFont="1" applyBorder="1"/>
    <xf numFmtId="174" fontId="4" fillId="0" borderId="5" xfId="0" applyNumberFormat="1" applyFont="1" applyBorder="1"/>
    <xf numFmtId="0" fontId="8" fillId="0" borderId="8" xfId="0" applyFont="1" applyBorder="1"/>
    <xf numFmtId="0" fontId="8" fillId="0" borderId="10" xfId="0" applyFont="1" applyBorder="1"/>
    <xf numFmtId="167" fontId="8" fillId="0" borderId="8" xfId="0" applyNumberFormat="1" applyFont="1" applyBorder="1"/>
    <xf numFmtId="167" fontId="8" fillId="0" borderId="9" xfId="0" applyNumberFormat="1" applyFont="1" applyBorder="1"/>
    <xf numFmtId="0" fontId="3" fillId="0" borderId="0" xfId="0" applyFont="1" applyBorder="1" applyAlignment="1">
      <alignment horizontal="centerContinuous"/>
    </xf>
    <xf numFmtId="168" fontId="5" fillId="5" borderId="0" xfId="0" applyNumberFormat="1" applyFont="1" applyFill="1" applyBorder="1"/>
    <xf numFmtId="171" fontId="15" fillId="0" borderId="0" xfId="0" applyNumberFormat="1" applyFont="1" applyFill="1" applyBorder="1" applyAlignment="1">
      <alignment horizontal="centerContinuous"/>
    </xf>
    <xf numFmtId="173" fontId="5" fillId="5" borderId="0" xfId="0" applyNumberFormat="1" applyFont="1" applyFill="1" applyBorder="1"/>
    <xf numFmtId="168" fontId="5" fillId="0" borderId="1" xfId="0" applyNumberFormat="1" applyFont="1" applyFill="1" applyBorder="1"/>
    <xf numFmtId="171" fontId="15" fillId="0" borderId="1" xfId="0" applyNumberFormat="1" applyFont="1" applyFill="1" applyBorder="1" applyAlignment="1">
      <alignment horizontal="centerContinuous"/>
    </xf>
    <xf numFmtId="0" fontId="4" fillId="0" borderId="0" xfId="0" applyFont="1" applyBorder="1"/>
    <xf numFmtId="0" fontId="16" fillId="0" borderId="8" xfId="0" applyFont="1" applyBorder="1"/>
    <xf numFmtId="171" fontId="16" fillId="0" borderId="8" xfId="0" applyNumberFormat="1" applyFont="1" applyBorder="1" applyAlignment="1">
      <alignment horizontal="centerContinuous"/>
    </xf>
    <xf numFmtId="0" fontId="1" fillId="0" borderId="0" xfId="0" applyFont="1" applyBorder="1" applyAlignment="1">
      <alignment horizontal="left" indent="17"/>
    </xf>
    <xf numFmtId="174" fontId="5" fillId="5" borderId="12" xfId="1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Continuous"/>
    </xf>
    <xf numFmtId="0" fontId="10" fillId="3" borderId="12" xfId="0" applyFont="1" applyFill="1" applyBorder="1" applyAlignment="1">
      <alignment horizontal="centerContinuous"/>
    </xf>
    <xf numFmtId="176" fontId="1" fillId="0" borderId="2" xfId="0" applyNumberFormat="1" applyFont="1" applyBorder="1"/>
    <xf numFmtId="176" fontId="1" fillId="0" borderId="1" xfId="0" applyNumberFormat="1" applyFont="1" applyBorder="1"/>
    <xf numFmtId="176" fontId="1" fillId="0" borderId="3" xfId="0" applyNumberFormat="1" applyFont="1" applyBorder="1"/>
    <xf numFmtId="176" fontId="1" fillId="0" borderId="4" xfId="0" applyNumberFormat="1" applyFont="1" applyBorder="1"/>
    <xf numFmtId="176" fontId="1" fillId="0" borderId="5" xfId="0" applyNumberFormat="1" applyFont="1" applyBorder="1"/>
    <xf numFmtId="176" fontId="1" fillId="0" borderId="6" xfId="0" applyNumberFormat="1" applyFont="1" applyBorder="1"/>
    <xf numFmtId="176" fontId="1" fillId="0" borderId="7" xfId="0" applyNumberFormat="1" applyFont="1" applyBorder="1"/>
    <xf numFmtId="176" fontId="1" fillId="0" borderId="11" xfId="0" applyNumberFormat="1" applyFont="1" applyBorder="1"/>
    <xf numFmtId="167" fontId="7" fillId="4" borderId="5" xfId="0" applyNumberFormat="1" applyFont="1" applyFill="1" applyBorder="1"/>
    <xf numFmtId="0" fontId="17" fillId="4" borderId="0" xfId="0" applyFont="1" applyFill="1" applyBorder="1"/>
    <xf numFmtId="0" fontId="0" fillId="4" borderId="0" xfId="0" applyFill="1" applyBorder="1"/>
    <xf numFmtId="0" fontId="18" fillId="4" borderId="0" xfId="0" applyFont="1" applyFill="1" applyBorder="1" applyAlignment="1">
      <alignment wrapText="1"/>
    </xf>
    <xf numFmtId="0" fontId="19" fillId="4" borderId="0" xfId="0" applyFont="1" applyFill="1" applyBorder="1"/>
    <xf numFmtId="49" fontId="21" fillId="4" borderId="0" xfId="0" applyNumberFormat="1" applyFont="1" applyFill="1" applyBorder="1"/>
    <xf numFmtId="0" fontId="22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23" fillId="4" borderId="22" xfId="0" applyFont="1" applyFill="1" applyBorder="1"/>
    <xf numFmtId="0" fontId="23" fillId="4" borderId="0" xfId="0" applyFont="1" applyFill="1" applyBorder="1"/>
    <xf numFmtId="0" fontId="0" fillId="4" borderId="23" xfId="0" applyFill="1" applyBorder="1"/>
    <xf numFmtId="0" fontId="21" fillId="4" borderId="0" xfId="0" applyFont="1" applyFill="1" applyBorder="1"/>
    <xf numFmtId="0" fontId="26" fillId="4" borderId="22" xfId="2" applyFont="1" applyFill="1" applyBorder="1" applyAlignment="1" applyProtection="1"/>
    <xf numFmtId="0" fontId="27" fillId="4" borderId="0" xfId="0" applyFont="1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0" xfId="0" applyFill="1" applyBorder="1" applyAlignment="1">
      <alignment wrapText="1"/>
    </xf>
    <xf numFmtId="0" fontId="20" fillId="4" borderId="0" xfId="0" applyFont="1" applyFill="1" applyAlignment="1">
      <alignment horizontal="left"/>
    </xf>
    <xf numFmtId="0" fontId="28" fillId="4" borderId="0" xfId="0" applyFont="1" applyFill="1" applyBorder="1" applyAlignment="1">
      <alignment horizontal="left" wrapText="1" inden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0</xdr:row>
      <xdr:rowOff>114300</xdr:rowOff>
    </xdr:from>
    <xdr:to>
      <xdr:col>7</xdr:col>
      <xdr:colOff>419100</xdr:colOff>
      <xdr:row>2</xdr:row>
      <xdr:rowOff>161925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6" y="114300"/>
          <a:ext cx="1619249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10" sqref="A10"/>
    </sheetView>
  </sheetViews>
  <sheetFormatPr defaultRowHeight="15" x14ac:dyDescent="0.25"/>
  <cols>
    <col min="1" max="1" width="9.140625" style="157" customWidth="1"/>
    <col min="2" max="2" width="28" style="157" customWidth="1"/>
    <col min="3" max="4" width="9.140625" style="157" customWidth="1"/>
    <col min="5" max="5" width="29.5703125" style="157" customWidth="1"/>
    <col min="6" max="7" width="9.140625" style="157" customWidth="1"/>
    <col min="8" max="8" width="23.28515625" style="157" customWidth="1"/>
    <col min="9" max="12" width="9.140625" style="157"/>
    <col min="13" max="13" width="5.140625" style="157" customWidth="1"/>
    <col min="14" max="16384" width="9.140625" style="157"/>
  </cols>
  <sheetData>
    <row r="1" spans="1:13" ht="27" x14ac:dyDescent="0.5">
      <c r="A1" s="156" t="s">
        <v>98</v>
      </c>
      <c r="F1" s="158"/>
    </row>
    <row r="2" spans="1:13" ht="15.75" x14ac:dyDescent="0.25">
      <c r="A2" s="159" t="s">
        <v>88</v>
      </c>
      <c r="B2" s="159" t="s">
        <v>99</v>
      </c>
    </row>
    <row r="3" spans="1:13" ht="15.75" x14ac:dyDescent="0.25">
      <c r="A3" s="174" t="s">
        <v>101</v>
      </c>
      <c r="B3" s="174"/>
    </row>
    <row r="4" spans="1:13" ht="15.75" customHeight="1" thickBot="1" x14ac:dyDescent="0.3">
      <c r="A4" s="159"/>
      <c r="D4" s="160"/>
    </row>
    <row r="5" spans="1:13" ht="15.75" thickTop="1" x14ac:dyDescent="0.25">
      <c r="F5" s="161" t="s">
        <v>89</v>
      </c>
      <c r="G5" s="162"/>
      <c r="H5" s="162"/>
      <c r="I5" s="162"/>
      <c r="J5" s="162"/>
      <c r="K5" s="162"/>
      <c r="L5" s="162"/>
      <c r="M5" s="163"/>
    </row>
    <row r="6" spans="1:13" x14ac:dyDescent="0.25">
      <c r="F6" s="164" t="s">
        <v>90</v>
      </c>
      <c r="G6" s="165"/>
      <c r="H6" s="165"/>
      <c r="I6" s="165"/>
      <c r="J6" s="165"/>
      <c r="K6" s="165"/>
      <c r="L6" s="165"/>
      <c r="M6" s="166"/>
    </row>
    <row r="7" spans="1:13" x14ac:dyDescent="0.25">
      <c r="F7" s="164" t="s">
        <v>91</v>
      </c>
      <c r="G7" s="165"/>
      <c r="H7" s="165"/>
      <c r="I7" s="165"/>
      <c r="J7" s="165"/>
      <c r="K7" s="165"/>
      <c r="L7" s="165"/>
      <c r="M7" s="166"/>
    </row>
    <row r="8" spans="1:13" x14ac:dyDescent="0.25">
      <c r="A8" s="167" t="s">
        <v>92</v>
      </c>
      <c r="F8" s="164" t="s">
        <v>93</v>
      </c>
      <c r="G8" s="165"/>
      <c r="H8" s="165"/>
      <c r="I8" s="165"/>
      <c r="J8" s="165"/>
      <c r="K8" s="165"/>
      <c r="L8" s="165"/>
      <c r="M8" s="166"/>
    </row>
    <row r="9" spans="1:13" x14ac:dyDescent="0.25">
      <c r="A9" s="167" t="s">
        <v>100</v>
      </c>
      <c r="F9" s="164" t="s">
        <v>94</v>
      </c>
      <c r="G9" s="165"/>
      <c r="H9" s="165"/>
      <c r="I9" s="165"/>
      <c r="J9" s="165"/>
      <c r="K9" s="165"/>
      <c r="L9" s="165"/>
      <c r="M9" s="166"/>
    </row>
    <row r="10" spans="1:13" x14ac:dyDescent="0.25">
      <c r="F10" s="168" t="s">
        <v>95</v>
      </c>
      <c r="G10" s="165"/>
      <c r="H10" s="165"/>
      <c r="I10" s="165"/>
      <c r="J10" s="165"/>
      <c r="K10" s="165"/>
      <c r="L10" s="165"/>
      <c r="M10" s="166"/>
    </row>
    <row r="11" spans="1:13" x14ac:dyDescent="0.25">
      <c r="F11" s="164" t="s">
        <v>96</v>
      </c>
      <c r="G11" s="165"/>
      <c r="H11" s="165"/>
      <c r="I11" s="165"/>
      <c r="J11" s="165"/>
      <c r="K11" s="165"/>
      <c r="L11" s="165"/>
      <c r="M11" s="166"/>
    </row>
    <row r="12" spans="1:13" x14ac:dyDescent="0.25">
      <c r="F12" s="168" t="s">
        <v>97</v>
      </c>
      <c r="G12" s="169"/>
      <c r="H12" s="165"/>
      <c r="I12" s="165"/>
      <c r="J12" s="165"/>
      <c r="K12" s="165"/>
      <c r="L12" s="165"/>
      <c r="M12" s="166"/>
    </row>
    <row r="13" spans="1:13" ht="15.75" thickBot="1" x14ac:dyDescent="0.3">
      <c r="F13" s="170"/>
      <c r="G13" s="171"/>
      <c r="H13" s="171"/>
      <c r="I13" s="171"/>
      <c r="J13" s="171"/>
      <c r="K13" s="171"/>
      <c r="L13" s="171"/>
      <c r="M13" s="172"/>
    </row>
    <row r="14" spans="1:13" ht="15.75" thickTop="1" x14ac:dyDescent="0.25"/>
    <row r="17" spans="6:7" x14ac:dyDescent="0.25">
      <c r="F17" s="175"/>
      <c r="G17" s="173"/>
    </row>
    <row r="18" spans="6:7" x14ac:dyDescent="0.25">
      <c r="F18" s="175"/>
      <c r="G18" s="173"/>
    </row>
    <row r="19" spans="6:7" x14ac:dyDescent="0.25">
      <c r="F19" s="175"/>
      <c r="G19" s="173"/>
    </row>
    <row r="20" spans="6:7" x14ac:dyDescent="0.25">
      <c r="F20" s="175"/>
      <c r="G20" s="173"/>
    </row>
    <row r="21" spans="6:7" x14ac:dyDescent="0.25">
      <c r="F21" s="175"/>
      <c r="G21" s="173"/>
    </row>
    <row r="22" spans="6:7" x14ac:dyDescent="0.25">
      <c r="F22" s="175"/>
      <c r="G22" s="173"/>
    </row>
  </sheetData>
  <mergeCells count="2">
    <mergeCell ref="A3:B3"/>
    <mergeCell ref="F17:F22"/>
  </mergeCells>
  <hyperlinks>
    <hyperlink ref="F12" r:id="rId1"/>
    <hyperlink ref="F10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1"/>
  <sheetViews>
    <sheetView showGridLines="0" zoomScale="79" zoomScaleNormal="79" workbookViewId="0"/>
  </sheetViews>
  <sheetFormatPr defaultColWidth="9.7109375" defaultRowHeight="15" x14ac:dyDescent="0.25"/>
  <cols>
    <col min="1" max="1" width="2.28515625" style="2" customWidth="1"/>
    <col min="2" max="2" width="9.28515625" style="2" customWidth="1"/>
    <col min="3" max="3" width="25.140625" style="2" customWidth="1"/>
    <col min="4" max="6" width="9.28515625" style="2" customWidth="1"/>
    <col min="7" max="7" width="11.140625" style="2" customWidth="1"/>
    <col min="8" max="18" width="9.28515625" style="2" customWidth="1"/>
    <col min="19" max="19" width="2.28515625" style="2" customWidth="1"/>
    <col min="20" max="20" width="9.7109375" style="2"/>
    <col min="21" max="25" width="8.42578125" style="2" customWidth="1"/>
    <col min="26" max="16384" width="9.7109375" style="2"/>
  </cols>
  <sheetData>
    <row r="1" spans="2:19" ht="13.9" x14ac:dyDescent="0.25">
      <c r="C1" s="55"/>
      <c r="K1" s="4"/>
      <c r="L1" s="4"/>
    </row>
    <row r="2" spans="2:19" ht="13.9" x14ac:dyDescent="0.25">
      <c r="B2" s="146">
        <v>1</v>
      </c>
      <c r="C2" s="53" t="s">
        <v>47</v>
      </c>
      <c r="D2" s="1"/>
      <c r="E2" s="1"/>
      <c r="F2" s="1"/>
      <c r="G2" s="1"/>
      <c r="H2" s="1"/>
      <c r="I2" s="12"/>
      <c r="K2" s="146">
        <v>6</v>
      </c>
      <c r="L2" s="54" t="s">
        <v>73</v>
      </c>
      <c r="M2" s="54"/>
      <c r="N2" s="1"/>
      <c r="O2" s="1"/>
      <c r="P2" s="1"/>
      <c r="Q2" s="1"/>
      <c r="R2" s="1"/>
      <c r="S2" s="12"/>
    </row>
    <row r="3" spans="2:19" ht="13.9" customHeight="1" x14ac:dyDescent="0.25">
      <c r="C3" s="3"/>
      <c r="D3" s="4"/>
      <c r="E3" s="4"/>
      <c r="F3" s="4"/>
      <c r="G3" s="4"/>
      <c r="H3" s="4"/>
      <c r="I3" s="6"/>
      <c r="L3" s="3"/>
      <c r="M3" s="134" t="s">
        <v>70</v>
      </c>
      <c r="N3" s="34"/>
      <c r="O3" s="34"/>
      <c r="P3" s="34"/>
      <c r="Q3" s="34"/>
      <c r="R3" s="34"/>
      <c r="S3" s="6"/>
    </row>
    <row r="4" spans="2:19" ht="13.9" customHeight="1" x14ac:dyDescent="0.25">
      <c r="C4" s="3" t="s">
        <v>20</v>
      </c>
      <c r="D4" s="121">
        <v>2015</v>
      </c>
      <c r="E4" s="4"/>
      <c r="F4" s="4" t="s">
        <v>80</v>
      </c>
      <c r="G4" s="4"/>
      <c r="H4" s="4"/>
      <c r="I4" s="123">
        <v>2020</v>
      </c>
      <c r="L4" s="3"/>
      <c r="M4" s="79">
        <f ca="1">$I$16</f>
        <v>0</v>
      </c>
      <c r="N4" s="94">
        <f>J36</f>
        <v>2016</v>
      </c>
      <c r="O4" s="95">
        <f>K36</f>
        <v>2017</v>
      </c>
      <c r="P4" s="95">
        <f>L36</f>
        <v>2018</v>
      </c>
      <c r="Q4" s="95">
        <f>M36</f>
        <v>2019</v>
      </c>
      <c r="R4" s="96">
        <f>N36</f>
        <v>2020</v>
      </c>
      <c r="S4" s="6"/>
    </row>
    <row r="5" spans="2:19" ht="13.9" customHeight="1" x14ac:dyDescent="0.25">
      <c r="C5" s="3" t="s">
        <v>83</v>
      </c>
      <c r="D5" s="122">
        <v>0</v>
      </c>
      <c r="E5" s="4"/>
      <c r="F5" s="4" t="s">
        <v>77</v>
      </c>
      <c r="G5" s="4"/>
      <c r="H5" s="4"/>
      <c r="I5" s="124">
        <v>8.5</v>
      </c>
      <c r="L5" s="3"/>
      <c r="M5" s="80">
        <f t="shared" ref="M5:M6" si="0">M6-0.5</f>
        <v>-1</v>
      </c>
      <c r="N5" s="71">
        <f t="dataTable" ref="N5:R9" dt2D="1" dtr="1" r1="I4" r2="I5" ca="1"/>
        <v>0</v>
      </c>
      <c r="O5" s="72">
        <v>0</v>
      </c>
      <c r="P5" s="72">
        <v>0</v>
      </c>
      <c r="Q5" s="72">
        <v>0</v>
      </c>
      <c r="R5" s="73">
        <v>0</v>
      </c>
      <c r="S5" s="6"/>
    </row>
    <row r="6" spans="2:19" ht="13.9" customHeight="1" thickBot="1" x14ac:dyDescent="0.3">
      <c r="C6" s="3" t="s">
        <v>23</v>
      </c>
      <c r="D6" s="110">
        <v>0</v>
      </c>
      <c r="E6" s="4"/>
      <c r="F6" s="4" t="s">
        <v>78</v>
      </c>
      <c r="G6" s="4"/>
      <c r="H6" s="4"/>
      <c r="I6" s="25">
        <f ca="1">OFFSET(I38,,I4-D4)</f>
        <v>0</v>
      </c>
      <c r="L6" s="105" t="s">
        <v>40</v>
      </c>
      <c r="M6" s="80">
        <f t="shared" si="0"/>
        <v>-0.5</v>
      </c>
      <c r="N6" s="74">
        <v>0</v>
      </c>
      <c r="O6" s="29">
        <v>0</v>
      </c>
      <c r="P6" s="29">
        <v>0</v>
      </c>
      <c r="Q6" s="29">
        <v>0</v>
      </c>
      <c r="R6" s="75">
        <v>0</v>
      </c>
      <c r="S6" s="6"/>
    </row>
    <row r="7" spans="2:19" ht="13.9" customHeight="1" thickBot="1" x14ac:dyDescent="0.3">
      <c r="C7" s="3" t="s">
        <v>24</v>
      </c>
      <c r="D7" s="35">
        <f>D6*D5</f>
        <v>0</v>
      </c>
      <c r="E7" s="5"/>
      <c r="F7" s="4" t="s">
        <v>79</v>
      </c>
      <c r="G7" s="4"/>
      <c r="H7" s="4"/>
      <c r="I7" s="25">
        <f ca="1">I6*I5</f>
        <v>0</v>
      </c>
      <c r="L7" s="105" t="s">
        <v>41</v>
      </c>
      <c r="M7" s="80">
        <f>D5</f>
        <v>0</v>
      </c>
      <c r="N7" s="74">
        <v>0</v>
      </c>
      <c r="O7" s="29">
        <v>0</v>
      </c>
      <c r="P7" s="29">
        <v>0</v>
      </c>
      <c r="Q7" s="97">
        <v>0</v>
      </c>
      <c r="R7" s="98">
        <v>0</v>
      </c>
      <c r="S7" s="6"/>
    </row>
    <row r="8" spans="2:19" ht="13.9" customHeight="1" x14ac:dyDescent="0.25">
      <c r="B8" s="6"/>
      <c r="C8" s="3"/>
      <c r="D8" s="4"/>
      <c r="E8" s="5"/>
      <c r="F8" s="4" t="s">
        <v>81</v>
      </c>
      <c r="G8" s="4"/>
      <c r="H8" s="4"/>
      <c r="I8" s="25">
        <f ca="1">OFFSET(I87,,I4-D4)-OFFSET(I91,,I4-D4)</f>
        <v>0</v>
      </c>
      <c r="L8" s="3"/>
      <c r="M8" s="80">
        <f t="shared" ref="M8:M9" si="1">+M7+0.5</f>
        <v>0.5</v>
      </c>
      <c r="N8" s="74">
        <v>0</v>
      </c>
      <c r="O8" s="29">
        <v>0</v>
      </c>
      <c r="P8" s="29">
        <v>0</v>
      </c>
      <c r="Q8" s="29">
        <v>0</v>
      </c>
      <c r="R8" s="99">
        <v>0</v>
      </c>
      <c r="S8" s="6"/>
    </row>
    <row r="9" spans="2:19" ht="13.9" customHeight="1" x14ac:dyDescent="0.25">
      <c r="C9" s="3" t="s">
        <v>45</v>
      </c>
      <c r="D9" s="110">
        <v>0</v>
      </c>
      <c r="E9" s="4"/>
      <c r="F9" s="4" t="s">
        <v>21</v>
      </c>
      <c r="G9" s="4"/>
      <c r="H9" s="4"/>
      <c r="I9" s="25">
        <f ca="1">I7-I8</f>
        <v>0</v>
      </c>
      <c r="L9" s="3"/>
      <c r="M9" s="81">
        <f t="shared" si="1"/>
        <v>1</v>
      </c>
      <c r="N9" s="76">
        <v>0</v>
      </c>
      <c r="O9" s="77">
        <v>0</v>
      </c>
      <c r="P9" s="77">
        <v>0</v>
      </c>
      <c r="Q9" s="77">
        <v>0</v>
      </c>
      <c r="R9" s="78">
        <v>0</v>
      </c>
      <c r="S9" s="6"/>
    </row>
    <row r="10" spans="2:19" ht="13.9" customHeight="1" x14ac:dyDescent="0.25">
      <c r="B10" s="6"/>
      <c r="C10" s="3" t="s">
        <v>46</v>
      </c>
      <c r="D10" s="110">
        <v>0</v>
      </c>
      <c r="E10" s="4"/>
      <c r="F10" s="4" t="s">
        <v>82</v>
      </c>
      <c r="G10" s="4"/>
      <c r="H10" s="29">
        <f>IFERROR(F29/(F29+F30),0)</f>
        <v>0</v>
      </c>
      <c r="I10" s="28">
        <f ca="1">-H10*I9</f>
        <v>0</v>
      </c>
      <c r="L10" s="3"/>
      <c r="M10" s="4"/>
      <c r="N10" s="4"/>
      <c r="O10" s="4"/>
      <c r="P10" s="4"/>
      <c r="Q10" s="4"/>
      <c r="R10" s="4"/>
      <c r="S10" s="6"/>
    </row>
    <row r="11" spans="2:19" ht="13.9" customHeight="1" x14ac:dyDescent="0.25">
      <c r="C11" s="3" t="s">
        <v>84</v>
      </c>
      <c r="D11" s="27">
        <f>SUM(D7:D10)</f>
        <v>0</v>
      </c>
      <c r="E11" s="4"/>
      <c r="F11" s="4" t="s">
        <v>48</v>
      </c>
      <c r="G11" s="4"/>
      <c r="H11" s="4"/>
      <c r="I11" s="70">
        <f ca="1">SUM(I9:I10)</f>
        <v>0</v>
      </c>
      <c r="L11" s="3"/>
      <c r="M11" s="134" t="s">
        <v>71</v>
      </c>
      <c r="N11" s="104"/>
      <c r="O11" s="34"/>
      <c r="P11" s="34"/>
      <c r="Q11" s="34"/>
      <c r="R11" s="34"/>
      <c r="S11" s="6"/>
    </row>
    <row r="12" spans="2:19" ht="13.9" customHeight="1" x14ac:dyDescent="0.25">
      <c r="C12" s="3"/>
      <c r="D12" s="24"/>
      <c r="E12" s="4"/>
      <c r="F12" s="4"/>
      <c r="G12" s="4"/>
      <c r="H12" s="4"/>
      <c r="I12" s="6"/>
      <c r="L12" s="3"/>
      <c r="M12" s="79">
        <f ca="1">$I$17</f>
        <v>0</v>
      </c>
      <c r="N12" s="94">
        <f>N4</f>
        <v>2016</v>
      </c>
      <c r="O12" s="95">
        <f>O4</f>
        <v>2017</v>
      </c>
      <c r="P12" s="95">
        <f>P4</f>
        <v>2018</v>
      </c>
      <c r="Q12" s="95">
        <f>Q4</f>
        <v>2019</v>
      </c>
      <c r="R12" s="96">
        <f>R4</f>
        <v>2020</v>
      </c>
      <c r="S12" s="6"/>
    </row>
    <row r="13" spans="2:19" ht="13.9" customHeight="1" x14ac:dyDescent="0.25">
      <c r="C13" s="3"/>
      <c r="D13" s="24"/>
      <c r="E13" s="4"/>
      <c r="F13" s="4"/>
      <c r="G13" s="4"/>
      <c r="H13" s="4"/>
      <c r="I13" s="6"/>
      <c r="L13" s="3"/>
      <c r="M13" s="80">
        <f t="shared" ref="M13:M14" si="2">M14-0.5</f>
        <v>-1</v>
      </c>
      <c r="N13" s="147">
        <f t="dataTable" ref="N13:R17" dt2D="1" dtr="1" r1="I4" r2="I5" ca="1"/>
        <v>0</v>
      </c>
      <c r="O13" s="148">
        <v>0</v>
      </c>
      <c r="P13" s="148">
        <v>0</v>
      </c>
      <c r="Q13" s="148">
        <v>0</v>
      </c>
      <c r="R13" s="149">
        <v>0</v>
      </c>
      <c r="S13" s="6"/>
    </row>
    <row r="14" spans="2:19" ht="13.9" customHeight="1" x14ac:dyDescent="0.25">
      <c r="C14" s="3"/>
      <c r="D14" s="24"/>
      <c r="E14" s="4"/>
      <c r="F14" s="4"/>
      <c r="G14" s="4"/>
      <c r="H14" s="4"/>
      <c r="I14" s="6"/>
      <c r="L14" s="105" t="s">
        <v>40</v>
      </c>
      <c r="M14" s="80">
        <f t="shared" si="2"/>
        <v>-0.5</v>
      </c>
      <c r="N14" s="150">
        <v>0</v>
      </c>
      <c r="O14" s="100">
        <v>0</v>
      </c>
      <c r="P14" s="100">
        <v>0</v>
      </c>
      <c r="Q14" s="100">
        <v>0</v>
      </c>
      <c r="R14" s="151">
        <v>0</v>
      </c>
      <c r="S14" s="6"/>
    </row>
    <row r="15" spans="2:19" ht="13.9" customHeight="1" x14ac:dyDescent="0.25">
      <c r="C15" s="3"/>
      <c r="D15" s="24"/>
      <c r="E15" s="4"/>
      <c r="F15" s="4"/>
      <c r="G15" s="4"/>
      <c r="H15" s="4"/>
      <c r="I15" s="25"/>
      <c r="L15" s="105" t="s">
        <v>41</v>
      </c>
      <c r="M15" s="80">
        <f>M7</f>
        <v>0</v>
      </c>
      <c r="N15" s="150">
        <v>0</v>
      </c>
      <c r="O15" s="100">
        <v>0</v>
      </c>
      <c r="P15" s="100">
        <v>0</v>
      </c>
      <c r="Q15" s="100">
        <v>0</v>
      </c>
      <c r="R15" s="151">
        <v>0</v>
      </c>
      <c r="S15" s="6"/>
    </row>
    <row r="16" spans="2:19" ht="13.9" customHeight="1" x14ac:dyDescent="0.25">
      <c r="C16" s="48" t="s">
        <v>86</v>
      </c>
      <c r="D16" s="63">
        <f>F30</f>
        <v>0</v>
      </c>
      <c r="E16" s="5"/>
      <c r="F16" s="42" t="s">
        <v>49</v>
      </c>
      <c r="G16" s="43"/>
      <c r="H16" s="43"/>
      <c r="I16" s="44">
        <f ca="1">IFERROR(((I11/F30)^(1/(I4-D4)))-1,0)</f>
        <v>0</v>
      </c>
      <c r="L16" s="3"/>
      <c r="M16" s="80">
        <f t="shared" ref="M16:M17" si="3">+M15+0.5</f>
        <v>0.5</v>
      </c>
      <c r="N16" s="150">
        <v>0</v>
      </c>
      <c r="O16" s="100">
        <v>0</v>
      </c>
      <c r="P16" s="100">
        <v>0</v>
      </c>
      <c r="Q16" s="100">
        <v>0</v>
      </c>
      <c r="R16" s="151">
        <v>0</v>
      </c>
      <c r="S16" s="6"/>
    </row>
    <row r="17" spans="2:19" ht="13.9" customHeight="1" x14ac:dyDescent="0.25">
      <c r="C17" s="49" t="s">
        <v>87</v>
      </c>
      <c r="D17" s="50">
        <f>H30</f>
        <v>0</v>
      </c>
      <c r="E17" s="5"/>
      <c r="F17" s="45" t="s">
        <v>85</v>
      </c>
      <c r="G17" s="46"/>
      <c r="H17" s="46"/>
      <c r="I17" s="47">
        <f ca="1">IFERROR(I11/D16,0)</f>
        <v>0</v>
      </c>
      <c r="L17" s="3"/>
      <c r="M17" s="81">
        <f t="shared" si="3"/>
        <v>1</v>
      </c>
      <c r="N17" s="152">
        <v>0</v>
      </c>
      <c r="O17" s="153">
        <v>0</v>
      </c>
      <c r="P17" s="153">
        <v>0</v>
      </c>
      <c r="Q17" s="153">
        <v>0</v>
      </c>
      <c r="R17" s="154">
        <v>0</v>
      </c>
      <c r="S17" s="6"/>
    </row>
    <row r="18" spans="2:19" ht="13.9" customHeight="1" x14ac:dyDescent="0.25">
      <c r="C18" s="49"/>
      <c r="D18" s="107"/>
      <c r="E18" s="10"/>
      <c r="F18" s="106"/>
      <c r="G18" s="46"/>
      <c r="H18" s="46"/>
      <c r="I18" s="47"/>
      <c r="L18" s="8"/>
      <c r="M18" s="9"/>
      <c r="N18" s="9"/>
      <c r="O18" s="9"/>
      <c r="P18" s="9"/>
      <c r="Q18" s="9"/>
      <c r="R18" s="9"/>
      <c r="S18" s="19"/>
    </row>
    <row r="19" spans="2:19" ht="13.15" customHeight="1" x14ac:dyDescent="0.25">
      <c r="G19" s="7"/>
      <c r="H19" s="16"/>
      <c r="I19" s="16"/>
      <c r="L19" s="4"/>
    </row>
    <row r="20" spans="2:19" ht="13.9" x14ac:dyDescent="0.25">
      <c r="B20" s="146">
        <v>2</v>
      </c>
      <c r="C20" s="53" t="s">
        <v>0</v>
      </c>
      <c r="D20" s="1"/>
      <c r="E20" s="1"/>
      <c r="F20" s="1"/>
      <c r="G20" s="1"/>
      <c r="H20" s="4"/>
      <c r="I20" s="4"/>
      <c r="J20" s="54" t="s">
        <v>1</v>
      </c>
      <c r="K20" s="11"/>
      <c r="L20" s="1"/>
      <c r="M20" s="1"/>
      <c r="N20" s="12"/>
    </row>
    <row r="21" spans="2:19" ht="13.15" customHeight="1" x14ac:dyDescent="0.25">
      <c r="C21" s="3"/>
      <c r="D21" s="125" t="s">
        <v>42</v>
      </c>
      <c r="E21" s="4" t="s">
        <v>43</v>
      </c>
      <c r="F21" s="13" t="s">
        <v>17</v>
      </c>
      <c r="G21" s="13" t="s">
        <v>18</v>
      </c>
      <c r="H21" s="126" t="s">
        <v>76</v>
      </c>
      <c r="I21" s="4"/>
      <c r="J21" s="4"/>
      <c r="K21" s="4"/>
      <c r="L21" s="4"/>
      <c r="M21" s="4"/>
      <c r="N21" s="14" t="s">
        <v>17</v>
      </c>
    </row>
    <row r="22" spans="2:19" ht="13.15" customHeight="1" x14ac:dyDescent="0.25">
      <c r="C22" s="3" t="s">
        <v>2</v>
      </c>
      <c r="D22" s="37">
        <v>0</v>
      </c>
      <c r="E22" s="38">
        <v>0</v>
      </c>
      <c r="F22" s="40">
        <f t="shared" ref="F22:F27" si="4">E22*$D$6</f>
        <v>0</v>
      </c>
      <c r="G22" s="135">
        <v>0</v>
      </c>
      <c r="H22" s="136">
        <f t="shared" ref="H22:H31" si="5">IFERROR(F22/$F$32,0)</f>
        <v>0</v>
      </c>
      <c r="I22" s="4"/>
      <c r="J22" s="4" t="s">
        <v>22</v>
      </c>
      <c r="K22" s="4"/>
      <c r="L22" s="4"/>
      <c r="M22" s="4"/>
      <c r="N22" s="41">
        <f>D11</f>
        <v>0</v>
      </c>
      <c r="O22" s="36" t="s">
        <v>50</v>
      </c>
    </row>
    <row r="23" spans="2:19" ht="13.15" customHeight="1" x14ac:dyDescent="0.25">
      <c r="C23" s="3" t="s">
        <v>5</v>
      </c>
      <c r="D23" s="4"/>
      <c r="E23" s="39">
        <v>0</v>
      </c>
      <c r="F23" s="40">
        <f t="shared" si="4"/>
        <v>0</v>
      </c>
      <c r="G23" s="137">
        <v>0</v>
      </c>
      <c r="H23" s="136">
        <f t="shared" si="5"/>
        <v>0</v>
      </c>
      <c r="I23" s="4"/>
      <c r="J23" s="4" t="s">
        <v>13</v>
      </c>
      <c r="K23" s="4"/>
      <c r="L23" s="4"/>
      <c r="M23" s="4"/>
      <c r="N23" s="41">
        <f>-D9</f>
        <v>0</v>
      </c>
    </row>
    <row r="24" spans="2:19" ht="13.15" customHeight="1" x14ac:dyDescent="0.25">
      <c r="C24" s="3" t="s">
        <v>6</v>
      </c>
      <c r="D24" s="4"/>
      <c r="E24" s="39">
        <v>0</v>
      </c>
      <c r="F24" s="40">
        <f t="shared" si="4"/>
        <v>0</v>
      </c>
      <c r="G24" s="137">
        <v>0</v>
      </c>
      <c r="H24" s="136">
        <f t="shared" si="5"/>
        <v>0</v>
      </c>
      <c r="I24" s="4"/>
      <c r="J24" s="4" t="s">
        <v>12</v>
      </c>
      <c r="K24" s="4"/>
      <c r="L24" s="4"/>
      <c r="M24" s="135">
        <v>0</v>
      </c>
      <c r="N24" s="155">
        <f>M24*D7</f>
        <v>0</v>
      </c>
      <c r="O24" s="93"/>
    </row>
    <row r="25" spans="2:19" ht="13.15" customHeight="1" x14ac:dyDescent="0.25">
      <c r="C25" s="3" t="s">
        <v>7</v>
      </c>
      <c r="D25" s="4"/>
      <c r="E25" s="39">
        <v>0</v>
      </c>
      <c r="F25" s="40">
        <f t="shared" si="4"/>
        <v>0</v>
      </c>
      <c r="G25" s="135">
        <v>0</v>
      </c>
      <c r="H25" s="136">
        <f t="shared" si="5"/>
        <v>0</v>
      </c>
      <c r="I25" s="4"/>
      <c r="J25" s="4" t="s">
        <v>14</v>
      </c>
      <c r="K25" s="4"/>
      <c r="L25" s="4"/>
      <c r="M25" s="4"/>
      <c r="N25" s="111">
        <v>0</v>
      </c>
    </row>
    <row r="26" spans="2:19" ht="13.15" customHeight="1" x14ac:dyDescent="0.25">
      <c r="C26" s="3" t="s">
        <v>59</v>
      </c>
      <c r="D26" s="4"/>
      <c r="E26" s="39">
        <v>0</v>
      </c>
      <c r="F26" s="40">
        <f t="shared" si="4"/>
        <v>0</v>
      </c>
      <c r="G26" s="135">
        <v>0</v>
      </c>
      <c r="H26" s="136">
        <f t="shared" si="5"/>
        <v>0</v>
      </c>
      <c r="I26" s="4"/>
      <c r="J26" s="4" t="s">
        <v>8</v>
      </c>
      <c r="K26" s="4"/>
      <c r="L26" s="4"/>
      <c r="M26" s="4"/>
      <c r="N26" s="111">
        <v>0</v>
      </c>
    </row>
    <row r="27" spans="2:19" ht="13.15" customHeight="1" x14ac:dyDescent="0.25">
      <c r="C27" s="3" t="s">
        <v>16</v>
      </c>
      <c r="D27" s="4"/>
      <c r="E27" s="39">
        <v>0</v>
      </c>
      <c r="F27" s="40">
        <f t="shared" si="4"/>
        <v>0</v>
      </c>
      <c r="G27" s="135">
        <v>0</v>
      </c>
      <c r="H27" s="136">
        <f t="shared" si="5"/>
        <v>0</v>
      </c>
      <c r="I27" s="4"/>
      <c r="J27" s="4"/>
      <c r="K27" s="4"/>
      <c r="L27" s="4"/>
      <c r="M27" s="4"/>
      <c r="N27" s="25"/>
    </row>
    <row r="28" spans="2:19" ht="13.15" customHeight="1" x14ac:dyDescent="0.25">
      <c r="B28" s="6"/>
      <c r="C28" s="143" t="s">
        <v>44</v>
      </c>
      <c r="D28" s="1"/>
      <c r="E28" s="145">
        <f>SUM(E22:E27)</f>
        <v>0</v>
      </c>
      <c r="F28" s="127">
        <f>SUM(F22:F27)</f>
        <v>0</v>
      </c>
      <c r="G28" s="138"/>
      <c r="H28" s="139">
        <f>SUM(H22:H27)</f>
        <v>0</v>
      </c>
      <c r="I28" s="4"/>
      <c r="J28" s="4"/>
      <c r="K28" s="4"/>
      <c r="L28" s="4"/>
      <c r="M28" s="4"/>
      <c r="N28" s="25"/>
    </row>
    <row r="29" spans="2:19" ht="13.15" customHeight="1" x14ac:dyDescent="0.25">
      <c r="C29" s="3" t="s">
        <v>9</v>
      </c>
      <c r="D29" s="4"/>
      <c r="F29" s="110">
        <v>0</v>
      </c>
      <c r="G29" s="140"/>
      <c r="H29" s="136">
        <f t="shared" si="5"/>
        <v>0</v>
      </c>
      <c r="I29" s="4"/>
      <c r="J29" s="4"/>
      <c r="K29" s="4"/>
      <c r="L29" s="4"/>
      <c r="M29" s="4"/>
      <c r="N29" s="25"/>
      <c r="O29" s="5"/>
    </row>
    <row r="30" spans="2:19" ht="13.15" customHeight="1" x14ac:dyDescent="0.25">
      <c r="C30" s="3" t="s">
        <v>10</v>
      </c>
      <c r="D30" s="4"/>
      <c r="E30" s="4"/>
      <c r="F30" s="40">
        <f>F32-SUM(F22:F27,F29,F31)</f>
        <v>0</v>
      </c>
      <c r="G30" s="140"/>
      <c r="H30" s="136">
        <f t="shared" si="5"/>
        <v>0</v>
      </c>
      <c r="I30" s="4"/>
      <c r="J30" s="4"/>
      <c r="K30" s="4"/>
      <c r="L30" s="4"/>
      <c r="M30" s="4"/>
      <c r="N30" s="25"/>
    </row>
    <row r="31" spans="2:19" ht="13.15" customHeight="1" x14ac:dyDescent="0.25">
      <c r="C31" s="3" t="s">
        <v>4</v>
      </c>
      <c r="D31" s="4"/>
      <c r="E31" s="4"/>
      <c r="F31" s="40">
        <v>0</v>
      </c>
      <c r="G31" s="140"/>
      <c r="H31" s="136">
        <f t="shared" si="5"/>
        <v>0</v>
      </c>
      <c r="I31" s="4"/>
      <c r="J31" s="4"/>
      <c r="K31" s="4"/>
      <c r="L31" s="4"/>
      <c r="M31" s="4"/>
      <c r="N31" s="25"/>
      <c r="O31" s="5"/>
    </row>
    <row r="32" spans="2:19" ht="13.15" customHeight="1" x14ac:dyDescent="0.3">
      <c r="C32" s="131" t="s">
        <v>11</v>
      </c>
      <c r="D32" s="130"/>
      <c r="E32" s="130"/>
      <c r="F32" s="132">
        <f>N32</f>
        <v>0</v>
      </c>
      <c r="G32" s="141"/>
      <c r="H32" s="142">
        <f>SUM(H28:H31)</f>
        <v>0</v>
      </c>
      <c r="I32" s="130"/>
      <c r="J32" s="130" t="s">
        <v>15</v>
      </c>
      <c r="K32" s="130"/>
      <c r="L32" s="130"/>
      <c r="M32" s="130"/>
      <c r="N32" s="133">
        <f>SUM(N22:N26)</f>
        <v>0</v>
      </c>
    </row>
    <row r="33" spans="2:14" ht="13.15" customHeight="1" x14ac:dyDescent="0.25">
      <c r="C33" s="4"/>
      <c r="D33" s="4"/>
      <c r="E33" s="4"/>
      <c r="F33" s="5"/>
      <c r="G33" s="4"/>
      <c r="H33" s="4"/>
      <c r="I33" s="4"/>
      <c r="J33" s="4"/>
      <c r="K33" s="4"/>
      <c r="L33" s="5"/>
    </row>
    <row r="34" spans="2:14" ht="13.9" x14ac:dyDescent="0.25">
      <c r="B34" s="146">
        <v>3</v>
      </c>
      <c r="C34" s="51" t="s">
        <v>28</v>
      </c>
      <c r="D34" s="56"/>
      <c r="E34" s="1"/>
      <c r="F34" s="1"/>
      <c r="G34" s="1"/>
      <c r="H34" s="1"/>
      <c r="I34" s="1"/>
      <c r="J34" s="1"/>
      <c r="K34" s="1"/>
      <c r="L34" s="1"/>
      <c r="M34" s="1"/>
      <c r="N34" s="12"/>
    </row>
    <row r="35" spans="2:14" ht="13.15" customHeight="1" x14ac:dyDescent="0.25">
      <c r="C35" s="17"/>
      <c r="D35" s="4"/>
      <c r="E35" s="4"/>
      <c r="F35" s="4"/>
      <c r="G35" s="4"/>
      <c r="H35" s="4"/>
      <c r="I35" s="18" t="s">
        <v>20</v>
      </c>
      <c r="J35" s="4"/>
      <c r="K35" s="4"/>
      <c r="L35" s="4"/>
      <c r="M35" s="4"/>
      <c r="N35" s="6"/>
    </row>
    <row r="36" spans="2:14" ht="13.15" customHeight="1" x14ac:dyDescent="0.25">
      <c r="C36" s="20"/>
      <c r="D36" s="46">
        <f>E36-1</f>
        <v>2010</v>
      </c>
      <c r="E36" s="46">
        <f>F36-1</f>
        <v>2011</v>
      </c>
      <c r="F36" s="46">
        <f>G36-1</f>
        <v>2012</v>
      </c>
      <c r="G36" s="46">
        <f>H36-1</f>
        <v>2013</v>
      </c>
      <c r="H36" s="46">
        <f>D4-1</f>
        <v>2014</v>
      </c>
      <c r="I36" s="46">
        <f>D4</f>
        <v>2015</v>
      </c>
      <c r="J36" s="46">
        <f>D4+1</f>
        <v>2016</v>
      </c>
      <c r="K36" s="46">
        <f>J36+1</f>
        <v>2017</v>
      </c>
      <c r="L36" s="46">
        <f>K36+1</f>
        <v>2018</v>
      </c>
      <c r="M36" s="46">
        <f>L36+1</f>
        <v>2019</v>
      </c>
      <c r="N36" s="92">
        <f>M36+1</f>
        <v>2020</v>
      </c>
    </row>
    <row r="37" spans="2:14" ht="13.15" customHeight="1" x14ac:dyDescent="0.25">
      <c r="C37" s="3" t="s">
        <v>3</v>
      </c>
      <c r="D37" s="110">
        <v>0</v>
      </c>
      <c r="E37" s="110">
        <v>0</v>
      </c>
      <c r="F37" s="110">
        <v>0</v>
      </c>
      <c r="G37" s="110">
        <v>0</v>
      </c>
      <c r="H37" s="110">
        <v>0</v>
      </c>
      <c r="I37" s="110">
        <v>0</v>
      </c>
      <c r="J37" s="57">
        <f t="shared" ref="J37:N37" si="6">+I37*(1+J50)</f>
        <v>0</v>
      </c>
      <c r="K37" s="57">
        <f t="shared" si="6"/>
        <v>0</v>
      </c>
      <c r="L37" s="57">
        <f t="shared" si="6"/>
        <v>0</v>
      </c>
      <c r="M37" s="57">
        <f t="shared" si="6"/>
        <v>0</v>
      </c>
      <c r="N37" s="69">
        <f t="shared" si="6"/>
        <v>0</v>
      </c>
    </row>
    <row r="38" spans="2:14" ht="13.15" customHeight="1" x14ac:dyDescent="0.25">
      <c r="C38" s="3" t="s">
        <v>67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57">
        <f t="shared" ref="J38" si="7">J37*J51</f>
        <v>0</v>
      </c>
      <c r="K38" s="57">
        <f>K37*K51</f>
        <v>0</v>
      </c>
      <c r="L38" s="57">
        <f t="shared" ref="L38:N38" si="8">L37*L51</f>
        <v>0</v>
      </c>
      <c r="M38" s="57">
        <f t="shared" si="8"/>
        <v>0</v>
      </c>
      <c r="N38" s="69">
        <f t="shared" si="8"/>
        <v>0</v>
      </c>
    </row>
    <row r="39" spans="2:14" ht="13.15" customHeight="1" x14ac:dyDescent="0.25">
      <c r="C39" s="3" t="s">
        <v>25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57">
        <f t="shared" ref="J39" si="9">J53*J37</f>
        <v>0</v>
      </c>
      <c r="K39" s="57">
        <f>K53*K37</f>
        <v>0</v>
      </c>
      <c r="L39" s="57">
        <f t="shared" ref="L39:N39" si="10">L53*L37</f>
        <v>0</v>
      </c>
      <c r="M39" s="57">
        <f t="shared" si="10"/>
        <v>0</v>
      </c>
      <c r="N39" s="69">
        <f t="shared" si="10"/>
        <v>0</v>
      </c>
    </row>
    <row r="40" spans="2:14" ht="13.15" customHeight="1" x14ac:dyDescent="0.25">
      <c r="C40" s="3" t="s">
        <v>75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57">
        <f>(J37-I37)*J54</f>
        <v>0</v>
      </c>
      <c r="K40" s="57">
        <f>(K37-J37)*K54</f>
        <v>0</v>
      </c>
      <c r="L40" s="57">
        <f>(L37-K37)*L54</f>
        <v>0</v>
      </c>
      <c r="M40" s="57">
        <f>(M37-L37)*M54</f>
        <v>0</v>
      </c>
      <c r="N40" s="69">
        <f>(N37-M37)*N54</f>
        <v>0</v>
      </c>
    </row>
    <row r="41" spans="2:14" ht="13.15" customHeight="1" x14ac:dyDescent="0.25">
      <c r="C41" s="3" t="s">
        <v>68</v>
      </c>
      <c r="D41" s="21"/>
      <c r="E41" s="21"/>
      <c r="F41" s="21"/>
      <c r="G41" s="21"/>
      <c r="H41" s="21"/>
      <c r="I41" s="21"/>
      <c r="J41" s="91">
        <f ca="1">-(AVERAGE(I81:J81)*$G$22+AVERAGE(I82:J82)*(J$69+$G$23)+AVERAGE(I83:J83)*(J$69+$G$24)+AVERAGE(I84:J84)*$G$25+AVERAGE(I85:J85)*$G$26+AVERAGE(I86:J86)*$G$27)</f>
        <v>0</v>
      </c>
      <c r="K41" s="91">
        <f ca="1">-(AVERAGE(J81:K81)*$G$22+AVERAGE(J82:K82)*(K$69+$G$23)+AVERAGE(J83:K83)*(K$69+$G$24)+AVERAGE(J84:K84)*$G$25+AVERAGE(J85:K85)*$G$26+AVERAGE(J86:K86)*$G$27)</f>
        <v>0</v>
      </c>
      <c r="L41" s="91">
        <f ca="1">-(AVERAGE(K81:L81)*$G$22+AVERAGE(K82:L82)*(L$69+$G$23)+AVERAGE(K83:L83)*(L$69+$G$24)+AVERAGE(K84:L84)*$G$25+AVERAGE(K85:L85)*$G$26+AVERAGE(K86:L86)*$G$27)</f>
        <v>0</v>
      </c>
      <c r="M41" s="91">
        <f ca="1">-(AVERAGE(L81:M81)*$G$22+AVERAGE(L82:M82)*(M$69+$G$23)+AVERAGE(L83:M83)*(M$69+$G$24)+AVERAGE(L84:M84)*$G$25+AVERAGE(L85:M85)*$G$26+AVERAGE(L86:M86)*$G$27)</f>
        <v>0</v>
      </c>
      <c r="N41" s="69">
        <f ca="1">-(AVERAGE(M81:N81)*$G$22+AVERAGE(M82:N82)*(N$69+$G$23)+AVERAGE(M83:N83)*(N$69+$G$24)+AVERAGE(M84:N84)*$G$25+AVERAGE(M85:N85)*$G$26+AVERAGE(M86:N86)*$G$27)</f>
        <v>0</v>
      </c>
    </row>
    <row r="42" spans="2:14" ht="13.15" customHeight="1" x14ac:dyDescent="0.25">
      <c r="C42" s="3" t="s">
        <v>26</v>
      </c>
      <c r="D42" s="21"/>
      <c r="E42" s="21"/>
      <c r="F42" s="21"/>
      <c r="G42" s="21"/>
      <c r="H42" s="21"/>
      <c r="I42" s="21"/>
      <c r="J42" s="91">
        <f ca="1">J47*J55</f>
        <v>0</v>
      </c>
      <c r="K42" s="91">
        <f ca="1">K47*K55</f>
        <v>0</v>
      </c>
      <c r="L42" s="91">
        <f ca="1">L47*L55</f>
        <v>0</v>
      </c>
      <c r="M42" s="91">
        <f ca="1">M47*M55</f>
        <v>0</v>
      </c>
      <c r="N42" s="69">
        <f ca="1">N47*N55</f>
        <v>0</v>
      </c>
    </row>
    <row r="43" spans="2:14" ht="13.15" customHeight="1" x14ac:dyDescent="0.25">
      <c r="C43" s="42" t="s">
        <v>66</v>
      </c>
      <c r="D43" s="61"/>
      <c r="E43" s="61"/>
      <c r="F43" s="61"/>
      <c r="G43" s="61"/>
      <c r="H43" s="61"/>
      <c r="I43" s="61"/>
      <c r="J43" s="62">
        <f ca="1">SUM(J38:J42)</f>
        <v>0</v>
      </c>
      <c r="K43" s="62">
        <f ca="1">SUM(K38:K42)</f>
        <v>0</v>
      </c>
      <c r="L43" s="62">
        <f ca="1">SUM(L38:L42)</f>
        <v>0</v>
      </c>
      <c r="M43" s="62">
        <f ca="1">SUM(M38:M42)</f>
        <v>0</v>
      </c>
      <c r="N43" s="63">
        <f ca="1">SUM(N38:N42)</f>
        <v>0</v>
      </c>
    </row>
    <row r="44" spans="2:14" ht="13.15" customHeight="1" x14ac:dyDescent="0.2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6"/>
    </row>
    <row r="45" spans="2:14" ht="13.15" customHeight="1" x14ac:dyDescent="0.25">
      <c r="C45" s="20" t="s">
        <v>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6"/>
    </row>
    <row r="46" spans="2:14" ht="13.15" customHeight="1" x14ac:dyDescent="0.25">
      <c r="C46" s="3" t="s">
        <v>30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24">
        <f>J52*J37</f>
        <v>0</v>
      </c>
      <c r="K46" s="24">
        <f>K52*K37</f>
        <v>0</v>
      </c>
      <c r="L46" s="24">
        <f>L52*L37</f>
        <v>0</v>
      </c>
      <c r="M46" s="24">
        <f>M52*M37</f>
        <v>0</v>
      </c>
      <c r="N46" s="25">
        <f>N52*N37</f>
        <v>0</v>
      </c>
    </row>
    <row r="47" spans="2:14" ht="13.15" customHeight="1" x14ac:dyDescent="0.25">
      <c r="C47" s="3" t="s">
        <v>31</v>
      </c>
      <c r="D47" s="4"/>
      <c r="E47" s="4"/>
      <c r="F47" s="4"/>
      <c r="G47" s="4"/>
      <c r="H47" s="4"/>
      <c r="I47" s="4"/>
      <c r="J47" s="24">
        <f t="shared" ref="J47:N47" ca="1" si="11">J38+J46+J41</f>
        <v>0</v>
      </c>
      <c r="K47" s="24">
        <f t="shared" ca="1" si="11"/>
        <v>0</v>
      </c>
      <c r="L47" s="24">
        <f t="shared" ca="1" si="11"/>
        <v>0</v>
      </c>
      <c r="M47" s="24">
        <f t="shared" ca="1" si="11"/>
        <v>0</v>
      </c>
      <c r="N47" s="25">
        <f t="shared" ca="1" si="11"/>
        <v>0</v>
      </c>
    </row>
    <row r="48" spans="2:14" ht="13.15" customHeight="1" x14ac:dyDescent="0.25">
      <c r="C48" s="3"/>
      <c r="D48" s="24"/>
      <c r="E48" s="24"/>
      <c r="F48" s="24"/>
      <c r="G48" s="24"/>
      <c r="H48" s="24"/>
      <c r="I48" s="24"/>
      <c r="J48" s="29"/>
      <c r="K48" s="4"/>
      <c r="L48" s="4"/>
      <c r="M48" s="4"/>
      <c r="N48" s="6"/>
    </row>
    <row r="49" spans="2:14" ht="13.15" customHeight="1" x14ac:dyDescent="0.25">
      <c r="C49" s="20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6"/>
    </row>
    <row r="50" spans="2:14" ht="13.15" customHeight="1" x14ac:dyDescent="0.25">
      <c r="C50" s="3" t="s">
        <v>33</v>
      </c>
      <c r="D50" s="26">
        <f t="shared" ref="D50:F50" si="12">IFERROR((D37-C37)/C37,0)</f>
        <v>0</v>
      </c>
      <c r="E50" s="26">
        <f t="shared" si="12"/>
        <v>0</v>
      </c>
      <c r="F50" s="26">
        <f t="shared" si="12"/>
        <v>0</v>
      </c>
      <c r="G50" s="26">
        <f>IFERROR((G37-F37)/F37,0)</f>
        <v>0</v>
      </c>
      <c r="H50" s="26">
        <f t="shared" ref="H50:I50" si="13">IFERROR((H37-G37)/G37,0)</f>
        <v>0</v>
      </c>
      <c r="I50" s="26">
        <f t="shared" si="13"/>
        <v>0</v>
      </c>
      <c r="J50" s="112">
        <v>0</v>
      </c>
      <c r="K50" s="112">
        <v>0</v>
      </c>
      <c r="L50" s="112">
        <v>0</v>
      </c>
      <c r="M50" s="112">
        <v>0</v>
      </c>
      <c r="N50" s="113">
        <v>0</v>
      </c>
    </row>
    <row r="51" spans="2:14" ht="13.15" customHeight="1" x14ac:dyDescent="0.25">
      <c r="C51" s="3" t="s">
        <v>34</v>
      </c>
      <c r="D51" s="26">
        <f t="shared" ref="D51:I51" si="14">IFERROR(D38/D37,0)</f>
        <v>0</v>
      </c>
      <c r="E51" s="26">
        <f t="shared" si="14"/>
        <v>0</v>
      </c>
      <c r="F51" s="26">
        <f t="shared" si="14"/>
        <v>0</v>
      </c>
      <c r="G51" s="26">
        <f t="shared" si="14"/>
        <v>0</v>
      </c>
      <c r="H51" s="26">
        <f t="shared" si="14"/>
        <v>0</v>
      </c>
      <c r="I51" s="26">
        <f t="shared" si="14"/>
        <v>0</v>
      </c>
      <c r="J51" s="112">
        <v>0</v>
      </c>
      <c r="K51" s="112">
        <v>0</v>
      </c>
      <c r="L51" s="112">
        <v>0</v>
      </c>
      <c r="M51" s="112">
        <v>0</v>
      </c>
      <c r="N51" s="113">
        <v>0</v>
      </c>
    </row>
    <row r="52" spans="2:14" ht="13.15" customHeight="1" x14ac:dyDescent="0.25">
      <c r="C52" s="3" t="s">
        <v>35</v>
      </c>
      <c r="D52" s="26">
        <f t="shared" ref="D52:I52" si="15">IFERROR(D46/D37,0)</f>
        <v>0</v>
      </c>
      <c r="E52" s="26">
        <f t="shared" si="15"/>
        <v>0</v>
      </c>
      <c r="F52" s="26">
        <f t="shared" si="15"/>
        <v>0</v>
      </c>
      <c r="G52" s="26">
        <f t="shared" si="15"/>
        <v>0</v>
      </c>
      <c r="H52" s="26">
        <f t="shared" si="15"/>
        <v>0</v>
      </c>
      <c r="I52" s="26">
        <f t="shared" si="15"/>
        <v>0</v>
      </c>
      <c r="J52" s="112">
        <v>0</v>
      </c>
      <c r="K52" s="112">
        <v>0</v>
      </c>
      <c r="L52" s="112">
        <v>0</v>
      </c>
      <c r="M52" s="112">
        <v>0</v>
      </c>
      <c r="N52" s="113">
        <v>0</v>
      </c>
    </row>
    <row r="53" spans="2:14" ht="13.15" customHeight="1" x14ac:dyDescent="0.25">
      <c r="C53" s="3" t="s">
        <v>36</v>
      </c>
      <c r="D53" s="26">
        <f t="shared" ref="D53:I53" si="16">IFERROR(D39/D37,0)</f>
        <v>0</v>
      </c>
      <c r="E53" s="26">
        <f t="shared" si="16"/>
        <v>0</v>
      </c>
      <c r="F53" s="26">
        <f t="shared" si="16"/>
        <v>0</v>
      </c>
      <c r="G53" s="26">
        <f t="shared" si="16"/>
        <v>0</v>
      </c>
      <c r="H53" s="26">
        <f t="shared" si="16"/>
        <v>0</v>
      </c>
      <c r="I53" s="26">
        <f t="shared" si="16"/>
        <v>0</v>
      </c>
      <c r="J53" s="112">
        <v>0</v>
      </c>
      <c r="K53" s="112">
        <v>0</v>
      </c>
      <c r="L53" s="112">
        <v>0</v>
      </c>
      <c r="M53" s="112">
        <v>0</v>
      </c>
      <c r="N53" s="113">
        <v>0</v>
      </c>
    </row>
    <row r="54" spans="2:14" ht="13.15" customHeight="1" x14ac:dyDescent="0.25">
      <c r="C54" s="3" t="s">
        <v>69</v>
      </c>
      <c r="D54" s="26">
        <f t="shared" ref="D54:I54" si="17">IFERROR(D40/(D37-C37),0)</f>
        <v>0</v>
      </c>
      <c r="E54" s="26">
        <f t="shared" si="17"/>
        <v>0</v>
      </c>
      <c r="F54" s="26">
        <f t="shared" si="17"/>
        <v>0</v>
      </c>
      <c r="G54" s="26">
        <f t="shared" si="17"/>
        <v>0</v>
      </c>
      <c r="H54" s="26">
        <f t="shared" si="17"/>
        <v>0</v>
      </c>
      <c r="I54" s="26">
        <f t="shared" si="17"/>
        <v>0</v>
      </c>
      <c r="J54" s="112">
        <v>0</v>
      </c>
      <c r="K54" s="112">
        <v>0</v>
      </c>
      <c r="L54" s="112">
        <v>0</v>
      </c>
      <c r="M54" s="112">
        <v>0</v>
      </c>
      <c r="N54" s="113">
        <v>0</v>
      </c>
    </row>
    <row r="55" spans="2:14" ht="13.15" customHeight="1" x14ac:dyDescent="0.25">
      <c r="C55" s="8" t="s">
        <v>29</v>
      </c>
      <c r="D55" s="60"/>
      <c r="E55" s="60"/>
      <c r="F55" s="60"/>
      <c r="G55" s="60"/>
      <c r="H55" s="60"/>
      <c r="I55" s="60"/>
      <c r="J55" s="114">
        <v>0</v>
      </c>
      <c r="K55" s="114">
        <v>0</v>
      </c>
      <c r="L55" s="114">
        <v>0</v>
      </c>
      <c r="M55" s="114">
        <v>0</v>
      </c>
      <c r="N55" s="115">
        <v>0</v>
      </c>
    </row>
    <row r="56" spans="2:14" ht="13.15" customHeight="1" x14ac:dyDescent="0.25"/>
    <row r="57" spans="2:14" x14ac:dyDescent="0.25">
      <c r="B57" s="146">
        <v>4</v>
      </c>
      <c r="C57" s="53" t="s">
        <v>65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2"/>
    </row>
    <row r="58" spans="2:14" ht="13.15" customHeight="1" x14ac:dyDescent="0.25">
      <c r="C58" s="52"/>
      <c r="D58" s="4"/>
      <c r="E58" s="4"/>
      <c r="F58" s="4"/>
      <c r="G58" s="4"/>
      <c r="H58" s="4"/>
      <c r="I58" s="18" t="s">
        <v>20</v>
      </c>
      <c r="J58" s="4"/>
      <c r="K58" s="4"/>
      <c r="L58" s="4"/>
      <c r="M58" s="4"/>
      <c r="N58" s="6"/>
    </row>
    <row r="59" spans="2:14" ht="13.15" customHeight="1" x14ac:dyDescent="0.25">
      <c r="C59" s="52"/>
      <c r="D59" s="46">
        <f t="shared" ref="D59:N59" si="18">D36</f>
        <v>2010</v>
      </c>
      <c r="E59" s="46">
        <f t="shared" si="18"/>
        <v>2011</v>
      </c>
      <c r="F59" s="46">
        <f t="shared" si="18"/>
        <v>2012</v>
      </c>
      <c r="G59" s="46">
        <f t="shared" si="18"/>
        <v>2013</v>
      </c>
      <c r="H59" s="46">
        <f t="shared" si="18"/>
        <v>2014</v>
      </c>
      <c r="I59" s="46">
        <f t="shared" si="18"/>
        <v>2015</v>
      </c>
      <c r="J59" s="46">
        <f t="shared" si="18"/>
        <v>2016</v>
      </c>
      <c r="K59" s="46">
        <f t="shared" si="18"/>
        <v>2017</v>
      </c>
      <c r="L59" s="46">
        <f t="shared" si="18"/>
        <v>2018</v>
      </c>
      <c r="M59" s="46">
        <f t="shared" si="18"/>
        <v>2019</v>
      </c>
      <c r="N59" s="92">
        <f t="shared" si="18"/>
        <v>2020</v>
      </c>
    </row>
    <row r="60" spans="2:14" ht="13.15" customHeight="1" x14ac:dyDescent="0.25">
      <c r="C60" s="3" t="s">
        <v>54</v>
      </c>
      <c r="D60" s="4"/>
      <c r="E60" s="4"/>
      <c r="F60" s="4"/>
      <c r="G60" s="4"/>
      <c r="H60" s="4"/>
      <c r="I60" s="4"/>
      <c r="J60" s="30">
        <f t="shared" ref="J60:N60" ca="1" si="19">IFERROR(J92/J38,0)</f>
        <v>0</v>
      </c>
      <c r="K60" s="30">
        <f t="shared" ca="1" si="19"/>
        <v>0</v>
      </c>
      <c r="L60" s="30">
        <f t="shared" ca="1" si="19"/>
        <v>0</v>
      </c>
      <c r="M60" s="30">
        <f t="shared" ca="1" si="19"/>
        <v>0</v>
      </c>
      <c r="N60" s="31">
        <f t="shared" ca="1" si="19"/>
        <v>0</v>
      </c>
    </row>
    <row r="61" spans="2:14" ht="13.15" customHeight="1" x14ac:dyDescent="0.25">
      <c r="C61" s="3" t="s">
        <v>55</v>
      </c>
      <c r="D61" s="4"/>
      <c r="E61" s="4"/>
      <c r="F61" s="4"/>
      <c r="G61" s="4"/>
      <c r="H61" s="4"/>
      <c r="I61" s="4"/>
      <c r="J61" s="30">
        <f t="shared" ref="J61:N61" ca="1" si="20">IFERROR(SUM(J81:J83)/J38,0)</f>
        <v>0</v>
      </c>
      <c r="K61" s="30">
        <f t="shared" ca="1" si="20"/>
        <v>0</v>
      </c>
      <c r="L61" s="30">
        <f t="shared" ca="1" si="20"/>
        <v>0</v>
      </c>
      <c r="M61" s="30">
        <f t="shared" ca="1" si="20"/>
        <v>0</v>
      </c>
      <c r="N61" s="31">
        <f t="shared" ca="1" si="20"/>
        <v>0</v>
      </c>
    </row>
    <row r="62" spans="2:14" ht="13.15" customHeight="1" x14ac:dyDescent="0.25">
      <c r="C62" s="3" t="s">
        <v>57</v>
      </c>
      <c r="D62" s="4"/>
      <c r="E62" s="4"/>
      <c r="F62" s="4"/>
      <c r="G62" s="4"/>
      <c r="H62" s="4"/>
      <c r="I62" s="4"/>
      <c r="J62" s="30">
        <f t="shared" ref="J62:N62" ca="1" si="21">-IFERROR(J38/J41,0)</f>
        <v>0</v>
      </c>
      <c r="K62" s="30">
        <f t="shared" ca="1" si="21"/>
        <v>0</v>
      </c>
      <c r="L62" s="30">
        <f t="shared" ca="1" si="21"/>
        <v>0</v>
      </c>
      <c r="M62" s="30">
        <f t="shared" ca="1" si="21"/>
        <v>0</v>
      </c>
      <c r="N62" s="31">
        <f t="shared" ca="1" si="21"/>
        <v>0</v>
      </c>
    </row>
    <row r="63" spans="2:14" ht="13.15" customHeight="1" x14ac:dyDescent="0.25">
      <c r="C63" s="8" t="s">
        <v>27</v>
      </c>
      <c r="D63" s="9"/>
      <c r="E63" s="9"/>
      <c r="F63" s="9"/>
      <c r="G63" s="9"/>
      <c r="H63" s="9"/>
      <c r="I63" s="9"/>
      <c r="J63" s="64">
        <f t="shared" ref="J63:N63" ca="1" si="22">-IFERROR(SUM(J38,J39)/J41,0)</f>
        <v>0</v>
      </c>
      <c r="K63" s="64">
        <f t="shared" ca="1" si="22"/>
        <v>0</v>
      </c>
      <c r="L63" s="64">
        <f t="shared" ca="1" si="22"/>
        <v>0</v>
      </c>
      <c r="M63" s="64">
        <f t="shared" ca="1" si="22"/>
        <v>0</v>
      </c>
      <c r="N63" s="65">
        <f t="shared" ca="1" si="22"/>
        <v>0</v>
      </c>
    </row>
    <row r="64" spans="2:14" ht="13.15" customHeight="1" x14ac:dyDescent="0.25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2:14" x14ac:dyDescent="0.25">
      <c r="B65" s="146">
        <v>5</v>
      </c>
      <c r="C65" s="52" t="s">
        <v>19</v>
      </c>
      <c r="D65" s="1"/>
      <c r="E65" s="1"/>
      <c r="F65" s="1"/>
      <c r="G65" s="1"/>
      <c r="H65" s="1"/>
      <c r="J65" s="1"/>
      <c r="K65" s="1"/>
      <c r="L65" s="1"/>
      <c r="M65" s="1"/>
      <c r="N65" s="12"/>
    </row>
    <row r="66" spans="2:14" ht="13.15" customHeight="1" x14ac:dyDescent="0.25">
      <c r="C66" s="52"/>
      <c r="D66" s="4"/>
      <c r="E66" s="4"/>
      <c r="F66" s="4"/>
      <c r="G66" s="4"/>
      <c r="H66" s="4"/>
      <c r="I66" s="18" t="s">
        <v>20</v>
      </c>
      <c r="J66" s="4"/>
      <c r="K66" s="4"/>
      <c r="L66" s="4"/>
      <c r="M66" s="4"/>
      <c r="N66" s="6"/>
    </row>
    <row r="67" spans="2:14" ht="13.15" customHeight="1" x14ac:dyDescent="0.25">
      <c r="C67" s="52"/>
      <c r="D67" s="46">
        <f t="shared" ref="D67:N67" si="23">D59</f>
        <v>2010</v>
      </c>
      <c r="E67" s="46">
        <f t="shared" si="23"/>
        <v>2011</v>
      </c>
      <c r="F67" s="46">
        <f t="shared" si="23"/>
        <v>2012</v>
      </c>
      <c r="G67" s="46">
        <f t="shared" si="23"/>
        <v>2013</v>
      </c>
      <c r="H67" s="46">
        <f t="shared" si="23"/>
        <v>2014</v>
      </c>
      <c r="I67" s="46">
        <f t="shared" si="23"/>
        <v>2015</v>
      </c>
      <c r="J67" s="46">
        <f t="shared" si="23"/>
        <v>2016</v>
      </c>
      <c r="K67" s="46">
        <f t="shared" si="23"/>
        <v>2017</v>
      </c>
      <c r="L67" s="46">
        <f t="shared" si="23"/>
        <v>2018</v>
      </c>
      <c r="M67" s="46">
        <f t="shared" si="23"/>
        <v>2019</v>
      </c>
      <c r="N67" s="92">
        <f t="shared" si="23"/>
        <v>2020</v>
      </c>
    </row>
    <row r="68" spans="2:14" ht="13.15" customHeight="1" x14ac:dyDescent="0.25">
      <c r="C68" s="3" t="s">
        <v>51</v>
      </c>
      <c r="D68" s="4"/>
      <c r="E68" s="4"/>
      <c r="F68" s="4"/>
      <c r="G68" s="4"/>
      <c r="H68" s="4"/>
      <c r="I68" s="112">
        <v>0</v>
      </c>
      <c r="J68" s="112">
        <v>0</v>
      </c>
      <c r="K68" s="112">
        <v>0</v>
      </c>
      <c r="L68" s="112">
        <v>0</v>
      </c>
      <c r="M68" s="112">
        <v>0</v>
      </c>
      <c r="N68" s="113">
        <v>0</v>
      </c>
    </row>
    <row r="69" spans="2:14" ht="13.15" customHeight="1" x14ac:dyDescent="0.25">
      <c r="C69" s="3" t="s">
        <v>52</v>
      </c>
      <c r="D69" s="4"/>
      <c r="E69" s="4"/>
      <c r="F69" s="15" t="s">
        <v>58</v>
      </c>
      <c r="G69" s="144">
        <v>0</v>
      </c>
      <c r="H69" s="4"/>
      <c r="I69" s="4"/>
      <c r="J69" s="128">
        <f t="shared" ref="J69:N69" si="24">MAX($G$69,AVERAGE(I68:J68))</f>
        <v>0</v>
      </c>
      <c r="K69" s="128">
        <f t="shared" si="24"/>
        <v>0</v>
      </c>
      <c r="L69" s="128">
        <f t="shared" si="24"/>
        <v>0</v>
      </c>
      <c r="M69" s="128">
        <f t="shared" si="24"/>
        <v>0</v>
      </c>
      <c r="N69" s="129">
        <f t="shared" si="24"/>
        <v>0</v>
      </c>
    </row>
    <row r="70" spans="2:14" ht="13.15" customHeight="1" x14ac:dyDescent="0.25">
      <c r="C70" s="3"/>
      <c r="D70" s="4"/>
      <c r="E70" s="4"/>
      <c r="F70" s="4"/>
      <c r="G70" s="4"/>
      <c r="H70" s="4"/>
      <c r="I70" s="4"/>
      <c r="J70" s="128"/>
      <c r="K70" s="128"/>
      <c r="L70" s="128"/>
      <c r="M70" s="128"/>
      <c r="N70" s="129"/>
    </row>
    <row r="71" spans="2:14" ht="13.15" customHeight="1" x14ac:dyDescent="0.25">
      <c r="C71" s="52" t="s">
        <v>62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6"/>
    </row>
    <row r="72" spans="2:14" ht="13.15" customHeight="1" x14ac:dyDescent="0.25">
      <c r="C72" s="3" t="str">
        <f>C23</f>
        <v>Term Loan A</v>
      </c>
      <c r="D72" s="4"/>
      <c r="E72" s="4"/>
      <c r="F72" s="4"/>
      <c r="G72" s="4"/>
      <c r="H72" s="4"/>
      <c r="I72" s="24">
        <f>F23</f>
        <v>0</v>
      </c>
      <c r="J72" s="24">
        <f>I72-J96*$F23</f>
        <v>0</v>
      </c>
      <c r="K72" s="24">
        <f t="shared" ref="K72:N76" ca="1" si="25">J82-K96*$F23</f>
        <v>0</v>
      </c>
      <c r="L72" s="24">
        <f t="shared" ca="1" si="25"/>
        <v>0</v>
      </c>
      <c r="M72" s="24">
        <f t="shared" ca="1" si="25"/>
        <v>0</v>
      </c>
      <c r="N72" s="25">
        <f t="shared" ca="1" si="25"/>
        <v>0</v>
      </c>
    </row>
    <row r="73" spans="2:14" ht="13.15" customHeight="1" x14ac:dyDescent="0.25">
      <c r="C73" s="3" t="str">
        <f>C24</f>
        <v>Term Loan B</v>
      </c>
      <c r="D73" s="4"/>
      <c r="E73" s="4"/>
      <c r="F73" s="4"/>
      <c r="G73" s="4"/>
      <c r="H73" s="4"/>
      <c r="I73" s="24">
        <f>F24</f>
        <v>0</v>
      </c>
      <c r="J73" s="24">
        <f>I73-J97*$F24</f>
        <v>0</v>
      </c>
      <c r="K73" s="24">
        <f t="shared" ca="1" si="25"/>
        <v>0</v>
      </c>
      <c r="L73" s="24">
        <f t="shared" ca="1" si="25"/>
        <v>0</v>
      </c>
      <c r="M73" s="24">
        <f t="shared" ca="1" si="25"/>
        <v>0</v>
      </c>
      <c r="N73" s="25">
        <f t="shared" ca="1" si="25"/>
        <v>0</v>
      </c>
    </row>
    <row r="74" spans="2:14" ht="13.15" customHeight="1" x14ac:dyDescent="0.25">
      <c r="C74" s="3" t="str">
        <f>C25</f>
        <v>Senior Notes</v>
      </c>
      <c r="D74" s="4"/>
      <c r="E74" s="4"/>
      <c r="F74" s="4"/>
      <c r="G74" s="4"/>
      <c r="H74" s="4"/>
      <c r="I74" s="24">
        <f>F25</f>
        <v>0</v>
      </c>
      <c r="J74" s="24">
        <f>I74-J98*$F25</f>
        <v>0</v>
      </c>
      <c r="K74" s="24">
        <f t="shared" ca="1" si="25"/>
        <v>0</v>
      </c>
      <c r="L74" s="24">
        <f t="shared" ca="1" si="25"/>
        <v>0</v>
      </c>
      <c r="M74" s="24">
        <f t="shared" ca="1" si="25"/>
        <v>0</v>
      </c>
      <c r="N74" s="25">
        <f t="shared" ca="1" si="25"/>
        <v>0</v>
      </c>
    </row>
    <row r="75" spans="2:14" ht="13.15" customHeight="1" x14ac:dyDescent="0.25">
      <c r="C75" s="3" t="str">
        <f>C26</f>
        <v>Junior/Subordinated Notes</v>
      </c>
      <c r="D75" s="4"/>
      <c r="E75" s="4"/>
      <c r="F75" s="4"/>
      <c r="G75" s="4"/>
      <c r="H75" s="4"/>
      <c r="I75" s="24">
        <f>F26</f>
        <v>0</v>
      </c>
      <c r="J75" s="24">
        <f>I75-J99*$F26</f>
        <v>0</v>
      </c>
      <c r="K75" s="24">
        <f t="shared" ca="1" si="25"/>
        <v>0</v>
      </c>
      <c r="L75" s="24">
        <f t="shared" ca="1" si="25"/>
        <v>0</v>
      </c>
      <c r="M75" s="24">
        <f t="shared" ca="1" si="25"/>
        <v>0</v>
      </c>
      <c r="N75" s="25">
        <f t="shared" ca="1" si="25"/>
        <v>0</v>
      </c>
    </row>
    <row r="76" spans="2:14" ht="13.15" customHeight="1" x14ac:dyDescent="0.25">
      <c r="C76" s="3" t="str">
        <f>C27</f>
        <v>Other Debt</v>
      </c>
      <c r="D76" s="4"/>
      <c r="E76" s="4"/>
      <c r="F76" s="4"/>
      <c r="G76" s="4"/>
      <c r="H76" s="4"/>
      <c r="I76" s="24">
        <f>F27</f>
        <v>0</v>
      </c>
      <c r="J76" s="24">
        <f>I76-J100*$F27</f>
        <v>0</v>
      </c>
      <c r="K76" s="24">
        <f t="shared" ca="1" si="25"/>
        <v>0</v>
      </c>
      <c r="L76" s="24">
        <f t="shared" ca="1" si="25"/>
        <v>0</v>
      </c>
      <c r="M76" s="24">
        <f t="shared" ca="1" si="25"/>
        <v>0</v>
      </c>
      <c r="N76" s="25">
        <f t="shared" ca="1" si="25"/>
        <v>0</v>
      </c>
    </row>
    <row r="77" spans="2:14" ht="13.15" customHeight="1" x14ac:dyDescent="0.25">
      <c r="C77" s="3"/>
      <c r="D77" s="4"/>
      <c r="E77" s="4"/>
      <c r="F77" s="4"/>
      <c r="G77" s="4"/>
      <c r="H77" s="4"/>
      <c r="I77" s="24"/>
      <c r="J77" s="24"/>
      <c r="K77" s="24"/>
      <c r="L77" s="24"/>
      <c r="M77" s="24"/>
      <c r="N77" s="25"/>
    </row>
    <row r="78" spans="2:14" ht="13.15" customHeight="1" x14ac:dyDescent="0.25">
      <c r="C78" s="58" t="s">
        <v>61</v>
      </c>
      <c r="D78" s="66"/>
      <c r="E78" s="66"/>
      <c r="F78" s="66"/>
      <c r="G78" s="66"/>
      <c r="H78" s="66"/>
      <c r="I78" s="67"/>
      <c r="J78" s="67">
        <f ca="1">J43+SUM(J72:J76)-SUM(I82:I86)</f>
        <v>0</v>
      </c>
      <c r="K78" s="67">
        <f ca="1">K43+SUM(K72:K76)-SUM(J82:J86)</f>
        <v>0</v>
      </c>
      <c r="L78" s="67">
        <f ca="1">L43+SUM(L72:L76)-SUM(K82:K86)</f>
        <v>0</v>
      </c>
      <c r="M78" s="67">
        <f ca="1">M43+SUM(M72:M76)-SUM(L82:L86)</f>
        <v>0</v>
      </c>
      <c r="N78" s="68">
        <f ca="1">N43+SUM(N72:N76)-SUM(M82:M86)</f>
        <v>0</v>
      </c>
    </row>
    <row r="79" spans="2:14" ht="13.15" customHeight="1" x14ac:dyDescent="0.25">
      <c r="C79" s="3"/>
      <c r="D79" s="4"/>
      <c r="E79" s="4"/>
      <c r="F79" s="4"/>
      <c r="G79" s="4"/>
      <c r="H79" s="4"/>
      <c r="I79" s="24"/>
      <c r="J79" s="24"/>
      <c r="K79" s="24"/>
      <c r="L79" s="24"/>
      <c r="M79" s="24"/>
      <c r="N79" s="25"/>
    </row>
    <row r="80" spans="2:14" ht="13.15" customHeight="1" x14ac:dyDescent="0.25">
      <c r="C80" s="52" t="s">
        <v>63</v>
      </c>
      <c r="D80" s="4"/>
      <c r="E80" s="4"/>
      <c r="F80" s="4"/>
      <c r="G80" s="59" t="s">
        <v>53</v>
      </c>
      <c r="H80" s="4"/>
      <c r="I80" s="4"/>
      <c r="J80" s="4"/>
      <c r="K80" s="4"/>
      <c r="L80" s="4"/>
      <c r="M80" s="4"/>
      <c r="N80" s="25"/>
    </row>
    <row r="81" spans="3:14" ht="13.15" customHeight="1" x14ac:dyDescent="0.25">
      <c r="C81" s="3" t="s">
        <v>2</v>
      </c>
      <c r="D81" s="4"/>
      <c r="E81" s="4"/>
      <c r="F81" s="4"/>
      <c r="G81" s="116">
        <v>0</v>
      </c>
      <c r="H81" s="4"/>
      <c r="I81" s="24">
        <f>F22</f>
        <v>0</v>
      </c>
      <c r="J81" s="24">
        <f ca="1">MIN($D$22,MAX(0,I81-$G81*J78))</f>
        <v>0</v>
      </c>
      <c r="K81" s="24">
        <f ca="1">MIN($D$22,MAX(0,J81-$G81*K78))</f>
        <v>0</v>
      </c>
      <c r="L81" s="24">
        <f ca="1">MIN($D$22,MAX(0,K81-$G81*L78))</f>
        <v>0</v>
      </c>
      <c r="M81" s="24">
        <f ca="1">MIN($D$22,MAX(0,L81-$G81*M78))</f>
        <v>0</v>
      </c>
      <c r="N81" s="25">
        <f ca="1">MIN($D$22,MAX(0,M81-$G81*N78))</f>
        <v>0</v>
      </c>
    </row>
    <row r="82" spans="3:14" ht="13.15" customHeight="1" x14ac:dyDescent="0.25">
      <c r="C82" s="3" t="str">
        <f>C72</f>
        <v>Term Loan A</v>
      </c>
      <c r="D82" s="4"/>
      <c r="E82" s="4"/>
      <c r="F82" s="4"/>
      <c r="G82" s="117">
        <v>1</v>
      </c>
      <c r="H82" s="4"/>
      <c r="I82" s="24">
        <f>I72</f>
        <v>0</v>
      </c>
      <c r="J82" s="24">
        <f ca="1">MAX(0,J72-$G82*MAX(0,J$78-(SUM(I$81:I81)-SUM(J$81:J81))))</f>
        <v>0</v>
      </c>
      <c r="K82" s="24">
        <f ca="1">MAX(0,K72-$G82*MAX(0,K$78-(SUM(J$81:J81)-SUM(K$81:K81))))</f>
        <v>0</v>
      </c>
      <c r="L82" s="24">
        <f ca="1">MAX(0,L72-$G82*MAX(0,L$78-(SUM(K$81:K81)-SUM(L$81:L81))))</f>
        <v>0</v>
      </c>
      <c r="M82" s="24">
        <f ca="1">MAX(0,M72-$G82*MAX(0,M$78-(SUM(L$81:L81)-SUM(M$81:M81))))</f>
        <v>0</v>
      </c>
      <c r="N82" s="25">
        <f ca="1">MAX(0,N72-$G82*MAX(0,N$78-(SUM(M$81:M81)-SUM(N$81:N81))))</f>
        <v>0</v>
      </c>
    </row>
    <row r="83" spans="3:14" ht="13.15" customHeight="1" x14ac:dyDescent="0.25">
      <c r="C83" s="3" t="str">
        <f>C73</f>
        <v>Term Loan B</v>
      </c>
      <c r="D83" s="4"/>
      <c r="E83" s="4"/>
      <c r="F83" s="4"/>
      <c r="G83" s="117">
        <v>1</v>
      </c>
      <c r="H83" s="4"/>
      <c r="I83" s="24">
        <f>I73</f>
        <v>0</v>
      </c>
      <c r="J83" s="24">
        <f ca="1">MAX(0,J73-$G83*MAX(0,J$78-(SUM(I$81:I82)-SUM(J$81:J82))))</f>
        <v>0</v>
      </c>
      <c r="K83" s="24">
        <f ca="1">MAX(0,K73-$G83*MAX(0,K$78-(SUM(J$81:J82)-SUM(K$81:K82))))</f>
        <v>0</v>
      </c>
      <c r="L83" s="24">
        <f ca="1">MAX(0,L73-$G83*MAX(0,L$78-(SUM(K$81:K82)-SUM(L$81:L82))))</f>
        <v>0</v>
      </c>
      <c r="M83" s="24">
        <f ca="1">MAX(0,M73-$G83*MAX(0,M$78-(SUM(L$81:L82)-SUM(M$81:M82))))</f>
        <v>0</v>
      </c>
      <c r="N83" s="25">
        <f ca="1">MAX(0,N73-$G83*MAX(0,N$78-(SUM(M$81:M82)-SUM(N$81:N82))))</f>
        <v>0</v>
      </c>
    </row>
    <row r="84" spans="3:14" ht="13.15" customHeight="1" x14ac:dyDescent="0.25">
      <c r="C84" s="3" t="s">
        <v>56</v>
      </c>
      <c r="D84" s="4"/>
      <c r="E84" s="4"/>
      <c r="F84" s="4"/>
      <c r="G84" s="117">
        <v>0</v>
      </c>
      <c r="H84" s="4"/>
      <c r="I84" s="24">
        <f>I74</f>
        <v>0</v>
      </c>
      <c r="J84" s="24">
        <f ca="1">MAX(0,J74-$G84*MAX(0,J$78-(SUM(I$81:I83)-SUM(J$81:J83))))</f>
        <v>0</v>
      </c>
      <c r="K84" s="24">
        <f ca="1">MAX(0,K74-$G84*MAX(0,K$78-(SUM(J$81:J83)-SUM(K$81:K83))))</f>
        <v>0</v>
      </c>
      <c r="L84" s="24">
        <f ca="1">MAX(0,L74-$G84*MAX(0,L$78-(SUM(K$81:K83)-SUM(L$81:L83))))</f>
        <v>0</v>
      </c>
      <c r="M84" s="24">
        <f ca="1">MAX(0,M74-$G84*MAX(0,M$78-(SUM(L$81:L83)-SUM(M$81:M83))))</f>
        <v>0</v>
      </c>
      <c r="N84" s="25">
        <f ca="1">MAX(0,N74-$G84*MAX(0,N$78-(SUM(M$81:M83)-SUM(N$81:N83))))</f>
        <v>0</v>
      </c>
    </row>
    <row r="85" spans="3:14" ht="13.15" customHeight="1" x14ac:dyDescent="0.25">
      <c r="C85" s="3" t="str">
        <f>C75</f>
        <v>Junior/Subordinated Notes</v>
      </c>
      <c r="D85" s="4"/>
      <c r="E85" s="4"/>
      <c r="F85" s="4"/>
      <c r="G85" s="117">
        <v>0</v>
      </c>
      <c r="H85" s="4"/>
      <c r="I85" s="24">
        <f>I75</f>
        <v>0</v>
      </c>
      <c r="J85" s="24">
        <f ca="1">MAX(0,J75-$G85*MAX(0,J$78-(SUM(I$81:I84)-SUM(J$81:J84))))</f>
        <v>0</v>
      </c>
      <c r="K85" s="24">
        <f ca="1">MAX(0,K75-$G85*MAX(0,K$78-(SUM(J$81:J84)-SUM(K$81:K84))))</f>
        <v>0</v>
      </c>
      <c r="L85" s="24">
        <f ca="1">MAX(0,L75-$G85*MAX(0,L$78-(SUM(K$81:K84)-SUM(L$81:L84))))</f>
        <v>0</v>
      </c>
      <c r="M85" s="24">
        <f ca="1">MAX(0,M75-$G85*MAX(0,M$78-(SUM(L$81:L84)-SUM(M$81:M84))))</f>
        <v>0</v>
      </c>
      <c r="N85" s="25">
        <f ca="1">MAX(0,N75-$G85*MAX(0,N$78-(SUM(M$81:M84)-SUM(N$81:N84))))</f>
        <v>0</v>
      </c>
    </row>
    <row r="86" spans="3:14" ht="13.15" customHeight="1" x14ac:dyDescent="0.25">
      <c r="C86" s="3" t="str">
        <f>C76</f>
        <v>Other Debt</v>
      </c>
      <c r="D86" s="4"/>
      <c r="E86" s="4"/>
      <c r="F86" s="4"/>
      <c r="G86" s="118">
        <v>0</v>
      </c>
      <c r="H86" s="4"/>
      <c r="I86" s="24">
        <f>I76</f>
        <v>0</v>
      </c>
      <c r="J86" s="24">
        <f ca="1">MAX(0,J76-$G86*MAX(0,J$78-(SUM(I$81:I85)-SUM(J$81:J85))))</f>
        <v>0</v>
      </c>
      <c r="K86" s="24">
        <f ca="1">MAX(0,K76-$G86*MAX(0,K$78-(SUM(J$81:J85)-SUM(K$81:K85))))</f>
        <v>0</v>
      </c>
      <c r="L86" s="24">
        <f ca="1">MAX(0,L76-$G86*MAX(0,L$78-(SUM(K$81:K85)-SUM(L$81:L85))))</f>
        <v>0</v>
      </c>
      <c r="M86" s="24">
        <f ca="1">MAX(0,M76-$G86*MAX(0,M$78-(SUM(L$81:L85)-SUM(M$81:M85))))</f>
        <v>0</v>
      </c>
      <c r="N86" s="25">
        <f ca="1">MAX(0,N76-$G86*MAX(0,N$78-(SUM(M$81:M85)-SUM(N$81:N85))))</f>
        <v>0</v>
      </c>
    </row>
    <row r="87" spans="3:14" ht="13.15" customHeight="1" x14ac:dyDescent="0.25">
      <c r="C87" s="42" t="s">
        <v>60</v>
      </c>
      <c r="D87" s="43"/>
      <c r="E87" s="43"/>
      <c r="F87" s="43"/>
      <c r="G87" s="43"/>
      <c r="H87" s="43"/>
      <c r="I87" s="62">
        <f t="shared" ref="I87:N87" si="26">SUM(I81:I86)</f>
        <v>0</v>
      </c>
      <c r="J87" s="62">
        <f t="shared" ca="1" si="26"/>
        <v>0</v>
      </c>
      <c r="K87" s="62">
        <f t="shared" ca="1" si="26"/>
        <v>0</v>
      </c>
      <c r="L87" s="62">
        <f t="shared" ca="1" si="26"/>
        <v>0</v>
      </c>
      <c r="M87" s="62">
        <f t="shared" ca="1" si="26"/>
        <v>0</v>
      </c>
      <c r="N87" s="63">
        <f t="shared" ca="1" si="26"/>
        <v>0</v>
      </c>
    </row>
    <row r="88" spans="3:14" ht="13.15" customHeight="1" x14ac:dyDescent="0.25">
      <c r="C88" s="3"/>
      <c r="D88" s="4"/>
      <c r="E88" s="4"/>
      <c r="F88" s="4"/>
      <c r="G88" s="4"/>
      <c r="H88" s="4"/>
      <c r="I88" s="24"/>
      <c r="J88" s="24"/>
      <c r="K88" s="24"/>
      <c r="L88" s="24"/>
      <c r="M88" s="24"/>
      <c r="N88" s="25"/>
    </row>
    <row r="89" spans="3:14" ht="13.15" customHeight="1" x14ac:dyDescent="0.25">
      <c r="C89" s="58" t="s">
        <v>72</v>
      </c>
      <c r="D89" s="66"/>
      <c r="E89" s="66"/>
      <c r="F89" s="66"/>
      <c r="G89" s="66"/>
      <c r="H89" s="66"/>
      <c r="I89" s="67"/>
      <c r="J89" s="67">
        <f ca="1">J91-I91</f>
        <v>0</v>
      </c>
      <c r="K89" s="67">
        <f ca="1">K91-J91</f>
        <v>0</v>
      </c>
      <c r="L89" s="67">
        <f ca="1">L91-K91</f>
        <v>0</v>
      </c>
      <c r="M89" s="67">
        <f ca="1">M91-L91</f>
        <v>0</v>
      </c>
      <c r="N89" s="68">
        <f ca="1">N91-M91</f>
        <v>0</v>
      </c>
    </row>
    <row r="90" spans="3:14" ht="13.15" customHeight="1" x14ac:dyDescent="0.25">
      <c r="C90" s="3"/>
      <c r="D90" s="4"/>
      <c r="E90" s="4"/>
      <c r="F90" s="4"/>
      <c r="G90" s="4"/>
      <c r="H90" s="4"/>
      <c r="I90" s="24"/>
      <c r="J90" s="24"/>
      <c r="K90" s="24"/>
      <c r="L90" s="24"/>
      <c r="M90" s="24"/>
      <c r="N90" s="25"/>
    </row>
    <row r="91" spans="3:14" ht="13.15" customHeight="1" x14ac:dyDescent="0.25">
      <c r="C91" s="3" t="s">
        <v>74</v>
      </c>
      <c r="D91" s="4"/>
      <c r="E91" s="4"/>
      <c r="F91" s="4"/>
      <c r="G91" s="4"/>
      <c r="H91" s="4"/>
      <c r="I91" s="24">
        <f>D10-F31</f>
        <v>0</v>
      </c>
      <c r="J91" s="24">
        <f ca="1">I91+ROUND(J43+(J87-I87),3)</f>
        <v>0</v>
      </c>
      <c r="K91" s="24">
        <f ca="1">J91+ROUND(K43+(K87-J87),3)</f>
        <v>0</v>
      </c>
      <c r="L91" s="24">
        <f ca="1">K91+ROUND(L43+(L87-K87),3)</f>
        <v>0</v>
      </c>
      <c r="M91" s="24">
        <f ca="1">L91+ROUND(M43+(M87-L87),3)</f>
        <v>0</v>
      </c>
      <c r="N91" s="25">
        <f ca="1">M91+ROUND(N43+(N87-M87),3)</f>
        <v>0</v>
      </c>
    </row>
    <row r="92" spans="3:14" ht="13.15" customHeight="1" x14ac:dyDescent="0.25">
      <c r="C92" s="48" t="s">
        <v>64</v>
      </c>
      <c r="D92" s="43"/>
      <c r="E92" s="43"/>
      <c r="F92" s="43"/>
      <c r="G92" s="43"/>
      <c r="H92" s="43"/>
      <c r="I92" s="62">
        <f t="shared" ref="I92:N92" si="27">I87-I91</f>
        <v>0</v>
      </c>
      <c r="J92" s="62">
        <f t="shared" ca="1" si="27"/>
        <v>0</v>
      </c>
      <c r="K92" s="62">
        <f t="shared" ca="1" si="27"/>
        <v>0</v>
      </c>
      <c r="L92" s="62">
        <f t="shared" ca="1" si="27"/>
        <v>0</v>
      </c>
      <c r="M92" s="62">
        <f t="shared" ca="1" si="27"/>
        <v>0</v>
      </c>
      <c r="N92" s="63">
        <f t="shared" ca="1" si="27"/>
        <v>0</v>
      </c>
    </row>
    <row r="93" spans="3:14" ht="13.15" customHeight="1" x14ac:dyDescent="0.25">
      <c r="C93" s="22"/>
      <c r="I93" s="7"/>
      <c r="J93" s="7"/>
      <c r="K93" s="7"/>
      <c r="L93" s="7"/>
      <c r="M93" s="7"/>
      <c r="N93" s="33"/>
    </row>
    <row r="94" spans="3:14" ht="13.15" customHeight="1" x14ac:dyDescent="0.25">
      <c r="C94" s="52" t="s">
        <v>38</v>
      </c>
      <c r="H94" s="7"/>
      <c r="J94" s="32"/>
      <c r="N94" s="33"/>
    </row>
    <row r="95" spans="3:14" ht="13.15" customHeight="1" x14ac:dyDescent="0.25">
      <c r="C95" s="3" t="str">
        <f t="shared" ref="C95:C100" si="28">C22</f>
        <v>Revolver</v>
      </c>
      <c r="I95" s="7"/>
      <c r="J95" s="119" t="s">
        <v>39</v>
      </c>
      <c r="K95" s="119"/>
      <c r="L95" s="119"/>
      <c r="M95" s="119"/>
      <c r="N95" s="120"/>
    </row>
    <row r="96" spans="3:14" ht="13.15" customHeight="1" x14ac:dyDescent="0.25">
      <c r="C96" s="3" t="str">
        <f t="shared" si="28"/>
        <v>Term Loan A</v>
      </c>
      <c r="F96" s="23"/>
      <c r="G96" s="7"/>
      <c r="J96" s="112">
        <v>0.2</v>
      </c>
      <c r="K96" s="112">
        <v>0.2</v>
      </c>
      <c r="L96" s="112">
        <v>0.2</v>
      </c>
      <c r="M96" s="112">
        <v>0.2</v>
      </c>
      <c r="N96" s="113">
        <v>0.2</v>
      </c>
    </row>
    <row r="97" spans="3:14" ht="13.15" customHeight="1" x14ac:dyDescent="0.25">
      <c r="C97" s="3" t="str">
        <f t="shared" si="28"/>
        <v>Term Loan B</v>
      </c>
      <c r="F97" s="23"/>
      <c r="J97" s="112">
        <v>0.01</v>
      </c>
      <c r="K97" s="112">
        <v>0.01</v>
      </c>
      <c r="L97" s="112">
        <v>0.01</v>
      </c>
      <c r="M97" s="112">
        <v>0.01</v>
      </c>
      <c r="N97" s="113">
        <v>0.01</v>
      </c>
    </row>
    <row r="98" spans="3:14" ht="13.15" customHeight="1" x14ac:dyDescent="0.25">
      <c r="C98" s="3" t="str">
        <f t="shared" si="28"/>
        <v>Senior Notes</v>
      </c>
      <c r="F98" s="23"/>
      <c r="J98" s="112">
        <v>0</v>
      </c>
      <c r="K98" s="112">
        <v>0</v>
      </c>
      <c r="L98" s="112">
        <v>0</v>
      </c>
      <c r="M98" s="112">
        <v>0</v>
      </c>
      <c r="N98" s="113">
        <v>0</v>
      </c>
    </row>
    <row r="99" spans="3:14" ht="13.15" customHeight="1" x14ac:dyDescent="0.25">
      <c r="C99" s="3" t="str">
        <f t="shared" si="28"/>
        <v>Junior/Subordinated Notes</v>
      </c>
      <c r="F99" s="23"/>
      <c r="J99" s="112">
        <v>0</v>
      </c>
      <c r="K99" s="112">
        <v>0</v>
      </c>
      <c r="L99" s="112">
        <v>0</v>
      </c>
      <c r="M99" s="112">
        <v>0</v>
      </c>
      <c r="N99" s="113">
        <v>0</v>
      </c>
    </row>
    <row r="100" spans="3:14" ht="13.15" customHeight="1" x14ac:dyDescent="0.25">
      <c r="C100" s="3" t="str">
        <f t="shared" si="28"/>
        <v>Other Debt</v>
      </c>
      <c r="J100" s="112">
        <v>0</v>
      </c>
      <c r="K100" s="112">
        <v>0</v>
      </c>
      <c r="L100" s="112">
        <v>0</v>
      </c>
      <c r="M100" s="112">
        <v>0</v>
      </c>
      <c r="N100" s="113">
        <v>0</v>
      </c>
    </row>
    <row r="101" spans="3:14" x14ac:dyDescent="0.25">
      <c r="C101" s="56"/>
      <c r="D101" s="56"/>
      <c r="E101" s="56"/>
      <c r="F101" s="56"/>
      <c r="G101" s="56"/>
      <c r="H101" s="56"/>
      <c r="I101" s="56"/>
      <c r="J101" s="108"/>
      <c r="K101" s="109"/>
      <c r="L101" s="108"/>
      <c r="M101" s="109"/>
      <c r="N101" s="108"/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1"/>
  <sheetViews>
    <sheetView showGridLines="0" zoomScale="79" zoomScaleNormal="79" workbookViewId="0"/>
  </sheetViews>
  <sheetFormatPr defaultColWidth="9.7109375" defaultRowHeight="15" x14ac:dyDescent="0.25"/>
  <cols>
    <col min="1" max="1" width="2.28515625" style="2" customWidth="1"/>
    <col min="2" max="2" width="9.28515625" style="2" customWidth="1"/>
    <col min="3" max="3" width="25.140625" style="2" customWidth="1"/>
    <col min="4" max="6" width="9.28515625" style="2" customWidth="1"/>
    <col min="7" max="7" width="11.140625" style="2" customWidth="1"/>
    <col min="8" max="18" width="9.28515625" style="2" customWidth="1"/>
    <col min="19" max="19" width="2.28515625" style="2" customWidth="1"/>
    <col min="20" max="20" width="9.7109375" style="2"/>
    <col min="21" max="25" width="8.42578125" style="2" customWidth="1"/>
    <col min="26" max="16384" width="9.7109375" style="2"/>
  </cols>
  <sheetData>
    <row r="1" spans="2:19" ht="13.9" x14ac:dyDescent="0.25">
      <c r="C1" s="55"/>
      <c r="K1" s="4"/>
      <c r="L1" s="4"/>
    </row>
    <row r="2" spans="2:19" ht="13.9" x14ac:dyDescent="0.25">
      <c r="B2" s="146">
        <v>1</v>
      </c>
      <c r="C2" s="53" t="s">
        <v>47</v>
      </c>
      <c r="D2" s="1"/>
      <c r="E2" s="1"/>
      <c r="F2" s="1"/>
      <c r="G2" s="1"/>
      <c r="H2" s="1"/>
      <c r="I2" s="12"/>
      <c r="K2" s="146">
        <v>6</v>
      </c>
      <c r="L2" s="54" t="s">
        <v>73</v>
      </c>
      <c r="M2" s="54"/>
      <c r="N2" s="1"/>
      <c r="O2" s="1"/>
      <c r="P2" s="1"/>
      <c r="Q2" s="1"/>
      <c r="R2" s="1"/>
      <c r="S2" s="12"/>
    </row>
    <row r="3" spans="2:19" ht="13.9" customHeight="1" x14ac:dyDescent="0.25">
      <c r="C3" s="3"/>
      <c r="D3" s="4"/>
      <c r="E3" s="4"/>
      <c r="F3" s="4"/>
      <c r="G3" s="4"/>
      <c r="H3" s="4"/>
      <c r="I3" s="6"/>
      <c r="L3" s="3"/>
      <c r="M3" s="134" t="s">
        <v>70</v>
      </c>
      <c r="N3" s="34"/>
      <c r="O3" s="34"/>
      <c r="P3" s="34"/>
      <c r="Q3" s="34"/>
      <c r="R3" s="34"/>
      <c r="S3" s="6"/>
    </row>
    <row r="4" spans="2:19" ht="13.9" customHeight="1" x14ac:dyDescent="0.25">
      <c r="C4" s="3" t="s">
        <v>20</v>
      </c>
      <c r="D4" s="121">
        <v>2015</v>
      </c>
      <c r="E4" s="4"/>
      <c r="F4" s="4" t="s">
        <v>80</v>
      </c>
      <c r="G4" s="4"/>
      <c r="H4" s="4"/>
      <c r="I4" s="123">
        <v>2020</v>
      </c>
      <c r="L4" s="3"/>
      <c r="M4" s="79">
        <f ca="1">$I$16</f>
        <v>0.1211179886435807</v>
      </c>
      <c r="N4" s="94">
        <f>J36</f>
        <v>2016</v>
      </c>
      <c r="O4" s="95">
        <f>K36</f>
        <v>2017</v>
      </c>
      <c r="P4" s="95">
        <f>L36</f>
        <v>2018</v>
      </c>
      <c r="Q4" s="95">
        <f>M36</f>
        <v>2019</v>
      </c>
      <c r="R4" s="96">
        <f>N36</f>
        <v>2020</v>
      </c>
      <c r="S4" s="6"/>
    </row>
    <row r="5" spans="2:19" ht="13.9" customHeight="1" x14ac:dyDescent="0.25">
      <c r="C5" s="3" t="s">
        <v>83</v>
      </c>
      <c r="D5" s="122">
        <v>8.5</v>
      </c>
      <c r="E5" s="4"/>
      <c r="F5" s="4" t="s">
        <v>77</v>
      </c>
      <c r="G5" s="4"/>
      <c r="H5" s="4"/>
      <c r="I5" s="124">
        <v>8.5</v>
      </c>
      <c r="L5" s="3"/>
      <c r="M5" s="80">
        <f t="shared" ref="M5:M6" si="0">M6-0.5</f>
        <v>7.5</v>
      </c>
      <c r="N5" s="71">
        <f t="dataTable" ref="N5:R9" dt2D="1" dtr="1" r1="I4" r2="I5" ca="1"/>
        <v>0.1211179886435807</v>
      </c>
      <c r="O5" s="72">
        <v>0.1211179886435807</v>
      </c>
      <c r="P5" s="72">
        <v>0.1211179886435807</v>
      </c>
      <c r="Q5" s="72">
        <v>0.1211179886435807</v>
      </c>
      <c r="R5" s="73">
        <v>0.1211179886435807</v>
      </c>
      <c r="S5" s="6"/>
    </row>
    <row r="6" spans="2:19" ht="13.9" customHeight="1" thickBot="1" x14ac:dyDescent="0.3">
      <c r="C6" s="3" t="s">
        <v>23</v>
      </c>
      <c r="D6" s="110">
        <v>409</v>
      </c>
      <c r="E6" s="4"/>
      <c r="F6" s="4" t="s">
        <v>78</v>
      </c>
      <c r="G6" s="4"/>
      <c r="H6" s="4"/>
      <c r="I6" s="25">
        <f ca="1">OFFSET(I38,,I4-D4)</f>
        <v>445.8539988</v>
      </c>
      <c r="L6" s="105" t="s">
        <v>40</v>
      </c>
      <c r="M6" s="80">
        <f t="shared" si="0"/>
        <v>8</v>
      </c>
      <c r="N6" s="74">
        <v>0.1211179886435807</v>
      </c>
      <c r="O6" s="29">
        <v>0.1211179886435807</v>
      </c>
      <c r="P6" s="29">
        <v>0.1211179886435807</v>
      </c>
      <c r="Q6" s="29">
        <v>0.1211179886435807</v>
      </c>
      <c r="R6" s="75">
        <v>0.1211179886435807</v>
      </c>
      <c r="S6" s="6"/>
    </row>
    <row r="7" spans="2:19" ht="13.9" customHeight="1" thickBot="1" x14ac:dyDescent="0.3">
      <c r="C7" s="3" t="s">
        <v>24</v>
      </c>
      <c r="D7" s="35">
        <f>D6*D5</f>
        <v>3476.5</v>
      </c>
      <c r="E7" s="5"/>
      <c r="F7" s="4" t="s">
        <v>79</v>
      </c>
      <c r="G7" s="4"/>
      <c r="H7" s="4"/>
      <c r="I7" s="25">
        <f ca="1">I6*I5</f>
        <v>3789.7589898000001</v>
      </c>
      <c r="L7" s="105" t="s">
        <v>41</v>
      </c>
      <c r="M7" s="80">
        <f>D5</f>
        <v>8.5</v>
      </c>
      <c r="N7" s="74">
        <v>0.1211179886435807</v>
      </c>
      <c r="O7" s="29">
        <v>0.1211179886435807</v>
      </c>
      <c r="P7" s="29">
        <v>0.1211179886435807</v>
      </c>
      <c r="Q7" s="97">
        <v>0.1211179886435807</v>
      </c>
      <c r="R7" s="98">
        <v>0.1211179886435807</v>
      </c>
      <c r="S7" s="6"/>
    </row>
    <row r="8" spans="2:19" ht="13.9" customHeight="1" x14ac:dyDescent="0.25">
      <c r="B8" s="6"/>
      <c r="C8" s="3"/>
      <c r="D8" s="4"/>
      <c r="E8" s="5"/>
      <c r="F8" s="4" t="s">
        <v>81</v>
      </c>
      <c r="G8" s="4"/>
      <c r="H8" s="4"/>
      <c r="I8" s="25">
        <f ca="1">OFFSET(I87,,I4-D4)-OFFSET(I91,,I4-D4)</f>
        <v>1669.0708050764706</v>
      </c>
      <c r="L8" s="3"/>
      <c r="M8" s="80">
        <f t="shared" ref="M8:M9" si="1">+M7+0.5</f>
        <v>9</v>
      </c>
      <c r="N8" s="74">
        <v>0.1211179886435807</v>
      </c>
      <c r="O8" s="29">
        <v>0.1211179886435807</v>
      </c>
      <c r="P8" s="29">
        <v>0.1211179886435807</v>
      </c>
      <c r="Q8" s="29">
        <v>0.1211179886435807</v>
      </c>
      <c r="R8" s="99">
        <v>0.1211179886435807</v>
      </c>
      <c r="S8" s="6"/>
    </row>
    <row r="9" spans="2:19" ht="13.9" customHeight="1" x14ac:dyDescent="0.25">
      <c r="C9" s="3" t="s">
        <v>45</v>
      </c>
      <c r="D9" s="110">
        <v>0</v>
      </c>
      <c r="E9" s="4"/>
      <c r="F9" s="4" t="s">
        <v>21</v>
      </c>
      <c r="G9" s="4"/>
      <c r="H9" s="4"/>
      <c r="I9" s="25">
        <f ca="1">I7-I8</f>
        <v>2120.6881847235295</v>
      </c>
      <c r="L9" s="3"/>
      <c r="M9" s="81">
        <f t="shared" si="1"/>
        <v>9.5</v>
      </c>
      <c r="N9" s="76">
        <v>0.1211179886435807</v>
      </c>
      <c r="O9" s="77">
        <v>0.1211179886435807</v>
      </c>
      <c r="P9" s="77">
        <v>0.1211179886435807</v>
      </c>
      <c r="Q9" s="77">
        <v>0.1211179886435807</v>
      </c>
      <c r="R9" s="78">
        <v>0.1211179886435807</v>
      </c>
      <c r="S9" s="6"/>
    </row>
    <row r="10" spans="2:19" ht="13.9" customHeight="1" x14ac:dyDescent="0.25">
      <c r="B10" s="6"/>
      <c r="C10" s="3" t="s">
        <v>46</v>
      </c>
      <c r="D10" s="110">
        <v>0</v>
      </c>
      <c r="E10" s="4"/>
      <c r="F10" s="4" t="s">
        <v>82</v>
      </c>
      <c r="G10" s="4"/>
      <c r="H10" s="29">
        <f>IFERROR(F29/(F29+F30),0)</f>
        <v>0</v>
      </c>
      <c r="I10" s="28">
        <f ca="1">-H10*I9</f>
        <v>0</v>
      </c>
      <c r="L10" s="3"/>
      <c r="M10" s="4"/>
      <c r="N10" s="4"/>
      <c r="O10" s="4"/>
      <c r="P10" s="4"/>
      <c r="Q10" s="4"/>
      <c r="R10" s="4"/>
      <c r="S10" s="6"/>
    </row>
    <row r="11" spans="2:19" ht="13.9" customHeight="1" x14ac:dyDescent="0.25">
      <c r="C11" s="3" t="s">
        <v>84</v>
      </c>
      <c r="D11" s="27">
        <f>SUM(D7:D10)</f>
        <v>3476.5</v>
      </c>
      <c r="E11" s="4"/>
      <c r="F11" s="4" t="s">
        <v>48</v>
      </c>
      <c r="G11" s="4"/>
      <c r="H11" s="4"/>
      <c r="I11" s="70">
        <f ca="1">SUM(I9:I10)</f>
        <v>2120.6881847235295</v>
      </c>
      <c r="L11" s="3"/>
      <c r="M11" s="134" t="s">
        <v>71</v>
      </c>
      <c r="N11" s="104"/>
      <c r="O11" s="34"/>
      <c r="P11" s="34"/>
      <c r="Q11" s="34"/>
      <c r="R11" s="34"/>
      <c r="S11" s="6"/>
    </row>
    <row r="12" spans="2:19" ht="13.9" customHeight="1" x14ac:dyDescent="0.25">
      <c r="C12" s="3"/>
      <c r="D12" s="24"/>
      <c r="E12" s="4"/>
      <c r="F12" s="4"/>
      <c r="G12" s="4"/>
      <c r="H12" s="4"/>
      <c r="I12" s="6"/>
      <c r="L12" s="3"/>
      <c r="M12" s="79">
        <f ca="1">$I$17</f>
        <v>1.7711551447875657</v>
      </c>
      <c r="N12" s="94">
        <f>N4</f>
        <v>2016</v>
      </c>
      <c r="O12" s="95">
        <f>O4</f>
        <v>2017</v>
      </c>
      <c r="P12" s="95">
        <f>P4</f>
        <v>2018</v>
      </c>
      <c r="Q12" s="95">
        <f>Q4</f>
        <v>2019</v>
      </c>
      <c r="R12" s="96">
        <f>R4</f>
        <v>2020</v>
      </c>
      <c r="S12" s="6"/>
    </row>
    <row r="13" spans="2:19" ht="13.9" customHeight="1" x14ac:dyDescent="0.25">
      <c r="C13" s="3"/>
      <c r="D13" s="24"/>
      <c r="E13" s="4"/>
      <c r="F13" s="4"/>
      <c r="G13" s="4"/>
      <c r="H13" s="4"/>
      <c r="I13" s="6"/>
      <c r="L13" s="3"/>
      <c r="M13" s="80">
        <f t="shared" ref="M13:M14" si="2">M14-0.5</f>
        <v>7.5</v>
      </c>
      <c r="N13" s="82">
        <f t="dataTable" ref="N13:R17" dt2D="1" dtr="1" r1="I4" r2="I5" ca="1"/>
        <v>1.7711551447875657</v>
      </c>
      <c r="O13" s="83">
        <v>1.7711551447875657</v>
      </c>
      <c r="P13" s="83">
        <v>1.7711551447875657</v>
      </c>
      <c r="Q13" s="83">
        <v>1.7711551447875657</v>
      </c>
      <c r="R13" s="84">
        <v>1.7711551447875657</v>
      </c>
      <c r="S13" s="6"/>
    </row>
    <row r="14" spans="2:19" ht="13.9" customHeight="1" thickBot="1" x14ac:dyDescent="0.3">
      <c r="C14" s="3"/>
      <c r="D14" s="24"/>
      <c r="E14" s="4"/>
      <c r="F14" s="4"/>
      <c r="G14" s="4"/>
      <c r="H14" s="4"/>
      <c r="I14" s="6"/>
      <c r="L14" s="105" t="s">
        <v>40</v>
      </c>
      <c r="M14" s="80">
        <f t="shared" si="2"/>
        <v>8</v>
      </c>
      <c r="N14" s="85">
        <v>1.7711551447875657</v>
      </c>
      <c r="O14" s="86">
        <v>1.7711551447875657</v>
      </c>
      <c r="P14" s="86">
        <v>1.7711551447875657</v>
      </c>
      <c r="Q14" s="86">
        <v>1.7711551447875657</v>
      </c>
      <c r="R14" s="87">
        <v>1.7711551447875657</v>
      </c>
      <c r="S14" s="6"/>
    </row>
    <row r="15" spans="2:19" ht="13.9" customHeight="1" thickBot="1" x14ac:dyDescent="0.3">
      <c r="C15" s="3"/>
      <c r="D15" s="24"/>
      <c r="E15" s="4"/>
      <c r="F15" s="4"/>
      <c r="G15" s="4"/>
      <c r="H15" s="4"/>
      <c r="I15" s="25"/>
      <c r="L15" s="105" t="s">
        <v>41</v>
      </c>
      <c r="M15" s="80">
        <f>M7</f>
        <v>8.5</v>
      </c>
      <c r="N15" s="85">
        <v>1.7711551447875657</v>
      </c>
      <c r="O15" s="86">
        <v>1.7711551447875657</v>
      </c>
      <c r="P15" s="100">
        <v>1.7711551447875657</v>
      </c>
      <c r="Q15" s="101">
        <v>1.7711551447875657</v>
      </c>
      <c r="R15" s="102">
        <v>1.7711551447875657</v>
      </c>
      <c r="S15" s="6"/>
    </row>
    <row r="16" spans="2:19" ht="13.9" customHeight="1" x14ac:dyDescent="0.25">
      <c r="C16" s="48" t="s">
        <v>86</v>
      </c>
      <c r="D16" s="63">
        <f>F30</f>
        <v>1197.3474999999999</v>
      </c>
      <c r="E16" s="5"/>
      <c r="F16" s="42" t="s">
        <v>49</v>
      </c>
      <c r="G16" s="43"/>
      <c r="H16" s="43"/>
      <c r="I16" s="44">
        <f ca="1">IFERROR(((I11/F30)^(1/(I4-D4)))-1,0)</f>
        <v>0.1211179886435807</v>
      </c>
      <c r="L16" s="3"/>
      <c r="M16" s="80">
        <f t="shared" ref="M16:M17" si="3">+M15+0.5</f>
        <v>9</v>
      </c>
      <c r="N16" s="85">
        <v>1.7711551447875657</v>
      </c>
      <c r="O16" s="86">
        <v>1.7711551447875657</v>
      </c>
      <c r="P16" s="100">
        <v>1.7711551447875657</v>
      </c>
      <c r="Q16" s="100">
        <v>1.7711551447875657</v>
      </c>
      <c r="R16" s="103">
        <v>1.7711551447875657</v>
      </c>
      <c r="S16" s="6"/>
    </row>
    <row r="17" spans="2:19" ht="13.9" customHeight="1" x14ac:dyDescent="0.25">
      <c r="C17" s="49" t="s">
        <v>87</v>
      </c>
      <c r="D17" s="50">
        <f>H30</f>
        <v>0.33932193567082003</v>
      </c>
      <c r="E17" s="5"/>
      <c r="F17" s="45" t="s">
        <v>85</v>
      </c>
      <c r="G17" s="46"/>
      <c r="H17" s="46"/>
      <c r="I17" s="47">
        <f ca="1">IFERROR(I11/D16,0)</f>
        <v>1.7711551447875657</v>
      </c>
      <c r="L17" s="3"/>
      <c r="M17" s="81">
        <f t="shared" si="3"/>
        <v>9.5</v>
      </c>
      <c r="N17" s="88">
        <v>1.7711551447875657</v>
      </c>
      <c r="O17" s="89">
        <v>1.7711551447875657</v>
      </c>
      <c r="P17" s="89">
        <v>1.7711551447875657</v>
      </c>
      <c r="Q17" s="89">
        <v>1.7711551447875657</v>
      </c>
      <c r="R17" s="90">
        <v>1.7711551447875657</v>
      </c>
      <c r="S17" s="6"/>
    </row>
    <row r="18" spans="2:19" ht="13.9" customHeight="1" x14ac:dyDescent="0.25">
      <c r="C18" s="49"/>
      <c r="D18" s="107"/>
      <c r="E18" s="10"/>
      <c r="F18" s="106"/>
      <c r="G18" s="46"/>
      <c r="H18" s="46"/>
      <c r="I18" s="47"/>
      <c r="L18" s="8"/>
      <c r="M18" s="9"/>
      <c r="N18" s="9"/>
      <c r="O18" s="9"/>
      <c r="P18" s="9"/>
      <c r="Q18" s="9"/>
      <c r="R18" s="9"/>
      <c r="S18" s="19"/>
    </row>
    <row r="19" spans="2:19" ht="13.15" customHeight="1" x14ac:dyDescent="0.25">
      <c r="G19" s="7"/>
      <c r="H19" s="16"/>
      <c r="I19" s="16"/>
      <c r="L19" s="4"/>
    </row>
    <row r="20" spans="2:19" ht="13.9" x14ac:dyDescent="0.25">
      <c r="B20" s="146">
        <v>2</v>
      </c>
      <c r="C20" s="53" t="s">
        <v>0</v>
      </c>
      <c r="D20" s="1"/>
      <c r="E20" s="1"/>
      <c r="F20" s="1"/>
      <c r="G20" s="1"/>
      <c r="H20" s="4"/>
      <c r="I20" s="4"/>
      <c r="J20" s="54" t="s">
        <v>1</v>
      </c>
      <c r="K20" s="11"/>
      <c r="L20" s="1"/>
      <c r="M20" s="1"/>
      <c r="N20" s="12"/>
    </row>
    <row r="21" spans="2:19" ht="13.15" customHeight="1" x14ac:dyDescent="0.25">
      <c r="C21" s="3"/>
      <c r="D21" s="125" t="s">
        <v>42</v>
      </c>
      <c r="E21" s="4" t="s">
        <v>43</v>
      </c>
      <c r="F21" s="13" t="s">
        <v>17</v>
      </c>
      <c r="G21" s="13" t="s">
        <v>18</v>
      </c>
      <c r="H21" s="126" t="s">
        <v>76</v>
      </c>
      <c r="I21" s="4"/>
      <c r="J21" s="4"/>
      <c r="K21" s="4"/>
      <c r="L21" s="4"/>
      <c r="M21" s="4"/>
      <c r="N21" s="14" t="s">
        <v>17</v>
      </c>
    </row>
    <row r="22" spans="2:19" ht="13.15" customHeight="1" x14ac:dyDescent="0.25">
      <c r="C22" s="3" t="s">
        <v>2</v>
      </c>
      <c r="D22" s="37">
        <v>500</v>
      </c>
      <c r="E22" s="38">
        <v>0</v>
      </c>
      <c r="F22" s="40">
        <f t="shared" ref="F22:F27" si="4">E22*$D$6</f>
        <v>0</v>
      </c>
      <c r="G22" s="135">
        <v>4.4999999999999998E-2</v>
      </c>
      <c r="H22" s="136">
        <f t="shared" ref="H22:H31" si="5">IFERROR(F22/$F$32,0)</f>
        <v>0</v>
      </c>
      <c r="I22" s="4"/>
      <c r="J22" s="4" t="s">
        <v>22</v>
      </c>
      <c r="K22" s="4"/>
      <c r="L22" s="4"/>
      <c r="M22" s="4"/>
      <c r="N22" s="41">
        <f>D11</f>
        <v>3476.5</v>
      </c>
      <c r="O22" s="36" t="s">
        <v>50</v>
      </c>
    </row>
    <row r="23" spans="2:19" ht="13.15" customHeight="1" x14ac:dyDescent="0.25">
      <c r="C23" s="3" t="s">
        <v>5</v>
      </c>
      <c r="D23" s="4"/>
      <c r="E23" s="39">
        <v>0</v>
      </c>
      <c r="F23" s="40">
        <f t="shared" si="4"/>
        <v>0</v>
      </c>
      <c r="G23" s="137">
        <v>0</v>
      </c>
      <c r="H23" s="136">
        <f t="shared" si="5"/>
        <v>0</v>
      </c>
      <c r="I23" s="4"/>
      <c r="J23" s="4" t="s">
        <v>13</v>
      </c>
      <c r="K23" s="4"/>
      <c r="L23" s="4"/>
      <c r="M23" s="4"/>
      <c r="N23" s="41">
        <f>-D9</f>
        <v>0</v>
      </c>
    </row>
    <row r="24" spans="2:19" ht="13.15" customHeight="1" x14ac:dyDescent="0.25">
      <c r="C24" s="3" t="s">
        <v>6</v>
      </c>
      <c r="D24" s="4"/>
      <c r="E24" s="39">
        <v>3.2</v>
      </c>
      <c r="F24" s="40">
        <f t="shared" si="4"/>
        <v>1308.8000000000002</v>
      </c>
      <c r="G24" s="137">
        <v>2.2499999999999999E-2</v>
      </c>
      <c r="H24" s="136">
        <f t="shared" si="5"/>
        <v>0.37090698348304846</v>
      </c>
      <c r="I24" s="4"/>
      <c r="J24" s="4" t="s">
        <v>12</v>
      </c>
      <c r="K24" s="4"/>
      <c r="L24" s="4"/>
      <c r="M24" s="135">
        <v>1.4999999999999999E-2</v>
      </c>
      <c r="N24" s="155">
        <f>M24*D7</f>
        <v>52.147500000000001</v>
      </c>
      <c r="O24" s="93"/>
    </row>
    <row r="25" spans="2:19" ht="13.15" customHeight="1" x14ac:dyDescent="0.25">
      <c r="C25" s="3" t="s">
        <v>7</v>
      </c>
      <c r="D25" s="4"/>
      <c r="E25" s="39">
        <v>1.5</v>
      </c>
      <c r="F25" s="40">
        <f t="shared" si="4"/>
        <v>613.5</v>
      </c>
      <c r="G25" s="135">
        <v>0.1</v>
      </c>
      <c r="H25" s="136">
        <f t="shared" si="5"/>
        <v>0.17386264850767894</v>
      </c>
      <c r="I25" s="4"/>
      <c r="J25" s="4" t="s">
        <v>14</v>
      </c>
      <c r="K25" s="4"/>
      <c r="L25" s="4"/>
      <c r="M25" s="4"/>
      <c r="N25" s="111">
        <v>0</v>
      </c>
    </row>
    <row r="26" spans="2:19" ht="13.15" customHeight="1" x14ac:dyDescent="0.25">
      <c r="C26" s="3" t="s">
        <v>59</v>
      </c>
      <c r="D26" s="4"/>
      <c r="E26" s="39">
        <v>1</v>
      </c>
      <c r="F26" s="40">
        <f t="shared" si="4"/>
        <v>409</v>
      </c>
      <c r="G26" s="135">
        <v>0.12</v>
      </c>
      <c r="H26" s="136">
        <f t="shared" si="5"/>
        <v>0.11590843233845262</v>
      </c>
      <c r="I26" s="4"/>
      <c r="J26" s="4" t="s">
        <v>8</v>
      </c>
      <c r="K26" s="4"/>
      <c r="L26" s="4"/>
      <c r="M26" s="4"/>
      <c r="N26" s="111">
        <v>0</v>
      </c>
    </row>
    <row r="27" spans="2:19" ht="13.15" customHeight="1" x14ac:dyDescent="0.25">
      <c r="C27" s="3" t="s">
        <v>16</v>
      </c>
      <c r="D27" s="4"/>
      <c r="E27" s="39">
        <v>0</v>
      </c>
      <c r="F27" s="40">
        <f t="shared" si="4"/>
        <v>0</v>
      </c>
      <c r="G27" s="135">
        <v>0</v>
      </c>
      <c r="H27" s="136">
        <f t="shared" si="5"/>
        <v>0</v>
      </c>
      <c r="I27" s="4"/>
      <c r="J27" s="4"/>
      <c r="K27" s="4"/>
      <c r="L27" s="4"/>
      <c r="M27" s="4"/>
      <c r="N27" s="25"/>
    </row>
    <row r="28" spans="2:19" ht="13.15" customHeight="1" x14ac:dyDescent="0.25">
      <c r="B28" s="6"/>
      <c r="C28" s="143" t="s">
        <v>44</v>
      </c>
      <c r="D28" s="1"/>
      <c r="E28" s="145">
        <f>SUM(E22:E27)</f>
        <v>5.7</v>
      </c>
      <c r="F28" s="127">
        <f>SUM(F22:F27)</f>
        <v>2331.3000000000002</v>
      </c>
      <c r="G28" s="138"/>
      <c r="H28" s="139">
        <f>SUM(H22:H27)</f>
        <v>0.66067806432917997</v>
      </c>
      <c r="I28" s="4"/>
      <c r="J28" s="4"/>
      <c r="K28" s="4"/>
      <c r="L28" s="4"/>
      <c r="M28" s="4"/>
      <c r="N28" s="25"/>
    </row>
    <row r="29" spans="2:19" ht="13.15" customHeight="1" x14ac:dyDescent="0.25">
      <c r="C29" s="3" t="s">
        <v>9</v>
      </c>
      <c r="D29" s="4"/>
      <c r="F29" s="110">
        <v>0</v>
      </c>
      <c r="G29" s="140"/>
      <c r="H29" s="136">
        <f t="shared" si="5"/>
        <v>0</v>
      </c>
      <c r="I29" s="4"/>
      <c r="J29" s="4"/>
      <c r="K29" s="4"/>
      <c r="L29" s="4"/>
      <c r="M29" s="4"/>
      <c r="N29" s="25"/>
      <c r="O29" s="5"/>
    </row>
    <row r="30" spans="2:19" ht="13.15" customHeight="1" x14ac:dyDescent="0.25">
      <c r="C30" s="3" t="s">
        <v>10</v>
      </c>
      <c r="D30" s="4"/>
      <c r="E30" s="4"/>
      <c r="F30" s="40">
        <f>F32-SUM(F22:F27,F29,F31)</f>
        <v>1197.3474999999999</v>
      </c>
      <c r="G30" s="140"/>
      <c r="H30" s="136">
        <f t="shared" si="5"/>
        <v>0.33932193567082003</v>
      </c>
      <c r="I30" s="4"/>
      <c r="J30" s="4"/>
      <c r="K30" s="4"/>
      <c r="L30" s="4"/>
      <c r="M30" s="4"/>
      <c r="N30" s="25"/>
    </row>
    <row r="31" spans="2:19" ht="13.15" customHeight="1" x14ac:dyDescent="0.25">
      <c r="C31" s="3" t="s">
        <v>4</v>
      </c>
      <c r="D31" s="4"/>
      <c r="E31" s="4"/>
      <c r="F31" s="40">
        <v>0</v>
      </c>
      <c r="G31" s="140"/>
      <c r="H31" s="136">
        <f t="shared" si="5"/>
        <v>0</v>
      </c>
      <c r="I31" s="4"/>
      <c r="J31" s="4"/>
      <c r="K31" s="4"/>
      <c r="L31" s="4"/>
      <c r="M31" s="4"/>
      <c r="N31" s="25"/>
      <c r="O31" s="5"/>
    </row>
    <row r="32" spans="2:19" ht="13.15" customHeight="1" x14ac:dyDescent="0.3">
      <c r="C32" s="131" t="s">
        <v>11</v>
      </c>
      <c r="D32" s="130"/>
      <c r="E32" s="130"/>
      <c r="F32" s="132">
        <f>N32</f>
        <v>3528.6475</v>
      </c>
      <c r="G32" s="141"/>
      <c r="H32" s="142">
        <f>SUM(H28:H31)</f>
        <v>1</v>
      </c>
      <c r="I32" s="130"/>
      <c r="J32" s="130" t="s">
        <v>15</v>
      </c>
      <c r="K32" s="130"/>
      <c r="L32" s="130"/>
      <c r="M32" s="130"/>
      <c r="N32" s="133">
        <f>SUM(N22:N26)</f>
        <v>3528.6475</v>
      </c>
    </row>
    <row r="33" spans="2:14" ht="13.15" customHeight="1" x14ac:dyDescent="0.25">
      <c r="C33" s="4"/>
      <c r="D33" s="4"/>
      <c r="E33" s="4"/>
      <c r="F33" s="5"/>
      <c r="G33" s="4"/>
      <c r="H33" s="4"/>
      <c r="I33" s="4"/>
      <c r="J33" s="4"/>
      <c r="K33" s="4"/>
      <c r="L33" s="5"/>
    </row>
    <row r="34" spans="2:14" ht="13.9" x14ac:dyDescent="0.25">
      <c r="B34" s="146">
        <v>3</v>
      </c>
      <c r="C34" s="51" t="s">
        <v>28</v>
      </c>
      <c r="D34" s="56"/>
      <c r="E34" s="1"/>
      <c r="F34" s="1"/>
      <c r="G34" s="1"/>
      <c r="H34" s="1"/>
      <c r="I34" s="1"/>
      <c r="J34" s="1"/>
      <c r="K34" s="1"/>
      <c r="L34" s="1"/>
      <c r="M34" s="1"/>
      <c r="N34" s="12"/>
    </row>
    <row r="35" spans="2:14" ht="13.15" customHeight="1" x14ac:dyDescent="0.25">
      <c r="C35" s="17"/>
      <c r="D35" s="4"/>
      <c r="E35" s="4"/>
      <c r="F35" s="4"/>
      <c r="G35" s="4"/>
      <c r="H35" s="4"/>
      <c r="I35" s="18" t="s">
        <v>20</v>
      </c>
      <c r="J35" s="4"/>
      <c r="K35" s="4"/>
      <c r="L35" s="4"/>
      <c r="M35" s="4"/>
      <c r="N35" s="6"/>
    </row>
    <row r="36" spans="2:14" ht="13.15" customHeight="1" x14ac:dyDescent="0.25">
      <c r="C36" s="20"/>
      <c r="D36" s="46">
        <f>E36-1</f>
        <v>2010</v>
      </c>
      <c r="E36" s="46">
        <f>F36-1</f>
        <v>2011</v>
      </c>
      <c r="F36" s="46">
        <f>G36-1</f>
        <v>2012</v>
      </c>
      <c r="G36" s="46">
        <f>H36-1</f>
        <v>2013</v>
      </c>
      <c r="H36" s="46">
        <f>D4-1</f>
        <v>2014</v>
      </c>
      <c r="I36" s="46">
        <f>D4</f>
        <v>2015</v>
      </c>
      <c r="J36" s="46">
        <f>D4+1</f>
        <v>2016</v>
      </c>
      <c r="K36" s="46">
        <f>J36+1</f>
        <v>2017</v>
      </c>
      <c r="L36" s="46">
        <f>K36+1</f>
        <v>2018</v>
      </c>
      <c r="M36" s="46">
        <f>L36+1</f>
        <v>2019</v>
      </c>
      <c r="N36" s="92">
        <f>M36+1</f>
        <v>2020</v>
      </c>
    </row>
    <row r="37" spans="2:14" ht="13.15" customHeight="1" x14ac:dyDescent="0.25">
      <c r="C37" s="3" t="s">
        <v>3</v>
      </c>
      <c r="D37" s="110">
        <v>0</v>
      </c>
      <c r="E37" s="110">
        <v>0</v>
      </c>
      <c r="F37" s="110">
        <v>2672.3</v>
      </c>
      <c r="G37" s="110">
        <v>3216</v>
      </c>
      <c r="H37" s="110">
        <v>3612.7</v>
      </c>
      <c r="I37" s="110">
        <v>3941</v>
      </c>
      <c r="J37" s="57">
        <f t="shared" ref="J37:N37" si="6">+I37*(1+J50)</f>
        <v>4167</v>
      </c>
      <c r="K37" s="57">
        <f t="shared" si="6"/>
        <v>4083.66</v>
      </c>
      <c r="L37" s="57">
        <f t="shared" si="6"/>
        <v>4083.66</v>
      </c>
      <c r="M37" s="57">
        <f t="shared" si="6"/>
        <v>4206.1697999999997</v>
      </c>
      <c r="N37" s="69">
        <f t="shared" si="6"/>
        <v>4458.5399879999995</v>
      </c>
    </row>
    <row r="38" spans="2:14" ht="13.15" customHeight="1" x14ac:dyDescent="0.25">
      <c r="C38" s="3" t="s">
        <v>67</v>
      </c>
      <c r="D38" s="110">
        <v>0</v>
      </c>
      <c r="E38" s="110">
        <v>0</v>
      </c>
      <c r="F38" s="110">
        <v>327.3</v>
      </c>
      <c r="G38" s="110">
        <v>284</v>
      </c>
      <c r="H38" s="110">
        <v>298.5</v>
      </c>
      <c r="I38" s="110">
        <v>283.5</v>
      </c>
      <c r="J38" s="57">
        <f t="shared" ref="J38" si="7">J37*J51</f>
        <v>409</v>
      </c>
      <c r="K38" s="57">
        <f>K37*K51</f>
        <v>408.36599999999999</v>
      </c>
      <c r="L38" s="57">
        <f t="shared" ref="L38:N38" si="8">L37*L51</f>
        <v>408.36599999999999</v>
      </c>
      <c r="M38" s="57">
        <f t="shared" si="8"/>
        <v>420.61698000000001</v>
      </c>
      <c r="N38" s="69">
        <f t="shared" si="8"/>
        <v>445.8539988</v>
      </c>
    </row>
    <row r="39" spans="2:14" ht="13.15" customHeight="1" x14ac:dyDescent="0.25">
      <c r="C39" s="3" t="s">
        <v>25</v>
      </c>
      <c r="D39" s="110">
        <v>0</v>
      </c>
      <c r="E39" s="110">
        <v>0</v>
      </c>
      <c r="F39" s="110">
        <v>-193.8</v>
      </c>
      <c r="G39" s="110">
        <v>-254.9</v>
      </c>
      <c r="H39" s="110">
        <v>-327.9</v>
      </c>
      <c r="I39" s="110">
        <v>-297.7</v>
      </c>
      <c r="J39" s="57">
        <f t="shared" ref="J39" si="9">J53*J37</f>
        <v>-125.00999999999999</v>
      </c>
      <c r="K39" s="57">
        <f>K53*K37</f>
        <v>-102.68192104601458</v>
      </c>
      <c r="L39" s="57">
        <f t="shared" ref="L39:N39" si="10">L53*L37</f>
        <v>-55.757236482796287</v>
      </c>
      <c r="M39" s="57">
        <f t="shared" si="10"/>
        <v>-60.023424717285941</v>
      </c>
      <c r="N39" s="69">
        <f t="shared" si="10"/>
        <v>-63.624830200323096</v>
      </c>
    </row>
    <row r="40" spans="2:14" ht="13.15" customHeight="1" x14ac:dyDescent="0.25">
      <c r="C40" s="3" t="s">
        <v>75</v>
      </c>
      <c r="D40" s="110">
        <v>0</v>
      </c>
      <c r="E40" s="110">
        <v>0</v>
      </c>
      <c r="F40" s="110">
        <v>-6.7</v>
      </c>
      <c r="G40" s="110">
        <v>-64.3</v>
      </c>
      <c r="H40" s="110">
        <v>-22</v>
      </c>
      <c r="I40" s="110">
        <v>-41</v>
      </c>
      <c r="J40" s="57">
        <f>(J37-I37)*J54</f>
        <v>-11.3</v>
      </c>
      <c r="K40" s="57">
        <f>(K37-J37)*K54</f>
        <v>4.1670000000000078</v>
      </c>
      <c r="L40" s="57">
        <f>(L37-K37)*L54</f>
        <v>0</v>
      </c>
      <c r="M40" s="57">
        <f>(M37-L37)*M54</f>
        <v>-6.1254899999999912</v>
      </c>
      <c r="N40" s="69">
        <f>(N37-M37)*N54</f>
        <v>-12.618509399999994</v>
      </c>
    </row>
    <row r="41" spans="2:14" ht="13.15" customHeight="1" x14ac:dyDescent="0.25">
      <c r="C41" s="3" t="s">
        <v>68</v>
      </c>
      <c r="D41" s="21"/>
      <c r="E41" s="21"/>
      <c r="F41" s="21"/>
      <c r="G41" s="21"/>
      <c r="H41" s="21"/>
      <c r="I41" s="21"/>
      <c r="J41" s="91">
        <f ca="1">-(AVERAGE(I81:J81)*$G$22+AVERAGE(I82:J82)*(J$69+$G$23)+AVERAGE(I83:J83)*(J$69+$G$24)+AVERAGE(I84:J84)*$G$25+AVERAGE(I85:J85)*$G$26+AVERAGE(I86:J86)*$G$27)</f>
        <v>-200.42853158492778</v>
      </c>
      <c r="K41" s="91">
        <f ca="1">-(AVERAGE(J81:K81)*$G$22+AVERAGE(J82:K82)*(K$69+$G$23)+AVERAGE(J83:K83)*(K$69+$G$24)+AVERAGE(J84:K84)*$G$25+AVERAGE(J85:K85)*$G$26+AVERAGE(J86:K86)*$G$27)</f>
        <v>-180.92867411136734</v>
      </c>
      <c r="L41" s="91">
        <f ca="1">-(AVERAGE(K81:L81)*$G$22+AVERAGE(K82:L82)*(L$69+$G$23)+AVERAGE(K83:L83)*(L$69+$G$24)+AVERAGE(K84:L84)*$G$25+AVERAGE(K85:L85)*$G$26+AVERAGE(K86:L86)*$G$27)</f>
        <v>-155.91533831424414</v>
      </c>
      <c r="M41" s="91">
        <f ca="1">-(AVERAGE(L81:M81)*$G$22+AVERAGE(L82:M82)*(M$69+$G$23)+AVERAGE(L83:M83)*(M$69+$G$24)+AVERAGE(L84:M84)*$G$25+AVERAGE(L85:M85)*$G$26+AVERAGE(L86:M86)*$G$27)</f>
        <v>-144.54467234611704</v>
      </c>
      <c r="N41" s="69">
        <f ca="1">-(AVERAGE(M81:N81)*$G$22+AVERAGE(M82:N82)*(N$69+$G$23)+AVERAGE(M83:N83)*(N$69+$G$24)+AVERAGE(M84:N84)*$G$25+AVERAGE(M85:N85)*$G$26+AVERAGE(M86:N86)*$G$27)</f>
        <v>-138.05151541132605</v>
      </c>
    </row>
    <row r="42" spans="2:14" ht="13.15" customHeight="1" x14ac:dyDescent="0.25">
      <c r="C42" s="3" t="s">
        <v>26</v>
      </c>
      <c r="D42" s="21"/>
      <c r="E42" s="21"/>
      <c r="F42" s="21"/>
      <c r="G42" s="21"/>
      <c r="H42" s="21"/>
      <c r="I42" s="21"/>
      <c r="J42" s="91">
        <f ca="1">J47*J55</f>
        <v>-16.897243074937798</v>
      </c>
      <c r="K42" s="91">
        <f ca="1">K47*K55</f>
        <v>-28.148948061021429</v>
      </c>
      <c r="L42" s="91">
        <f ca="1">L47*L55</f>
        <v>-36.903615590014553</v>
      </c>
      <c r="M42" s="91">
        <f ca="1">M47*M55</f>
        <v>-43.627568198859045</v>
      </c>
      <c r="N42" s="69">
        <f ca="1">N47*N55</f>
        <v>-51.553265337235878</v>
      </c>
    </row>
    <row r="43" spans="2:14" ht="13.15" customHeight="1" x14ac:dyDescent="0.25">
      <c r="C43" s="42" t="s">
        <v>66</v>
      </c>
      <c r="D43" s="61"/>
      <c r="E43" s="61"/>
      <c r="F43" s="61"/>
      <c r="G43" s="61"/>
      <c r="H43" s="61"/>
      <c r="I43" s="61"/>
      <c r="J43" s="62">
        <f ca="1">SUM(J38:J42)</f>
        <v>55.364225340134418</v>
      </c>
      <c r="K43" s="62">
        <f ca="1">SUM(K38:K42)</f>
        <v>100.77345678159668</v>
      </c>
      <c r="L43" s="62">
        <f ca="1">SUM(L38:L42)</f>
        <v>159.78980961294496</v>
      </c>
      <c r="M43" s="62">
        <f ca="1">SUM(M38:M42)</f>
        <v>166.29582473773797</v>
      </c>
      <c r="N43" s="63">
        <f ca="1">SUM(N38:N42)</f>
        <v>180.00587845111497</v>
      </c>
    </row>
    <row r="44" spans="2:14" ht="13.15" customHeight="1" x14ac:dyDescent="0.2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6"/>
    </row>
    <row r="45" spans="2:14" ht="13.15" customHeight="1" x14ac:dyDescent="0.25">
      <c r="C45" s="20" t="s">
        <v>37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6"/>
    </row>
    <row r="46" spans="2:14" ht="13.15" customHeight="1" x14ac:dyDescent="0.25">
      <c r="C46" s="3" t="s">
        <v>30</v>
      </c>
      <c r="D46" s="110">
        <v>0</v>
      </c>
      <c r="E46" s="110">
        <v>0</v>
      </c>
      <c r="F46" s="110">
        <v>-85.1</v>
      </c>
      <c r="G46" s="110">
        <v>-104.8</v>
      </c>
      <c r="H46" s="110">
        <v>-127.8</v>
      </c>
      <c r="I46" s="110">
        <v>-151.6</v>
      </c>
      <c r="J46" s="24">
        <f>J52*J37</f>
        <v>-160.29363105810708</v>
      </c>
      <c r="K46" s="24">
        <f>K52*K37</f>
        <v>-147.01175999999998</v>
      </c>
      <c r="L46" s="24">
        <f>L52*L37</f>
        <v>-147.01175999999998</v>
      </c>
      <c r="M46" s="24">
        <f>M52*M37</f>
        <v>-151.42211279999998</v>
      </c>
      <c r="N46" s="25">
        <f>N52*N37</f>
        <v>-160.50743956799997</v>
      </c>
    </row>
    <row r="47" spans="2:14" ht="13.15" customHeight="1" x14ac:dyDescent="0.25">
      <c r="C47" s="3" t="s">
        <v>31</v>
      </c>
      <c r="D47" s="4"/>
      <c r="E47" s="4"/>
      <c r="F47" s="4"/>
      <c r="G47" s="4"/>
      <c r="H47" s="4"/>
      <c r="I47" s="4"/>
      <c r="J47" s="24">
        <f t="shared" ref="J47:N47" ca="1" si="11">J38+J46+J41</f>
        <v>48.277837356965136</v>
      </c>
      <c r="K47" s="24">
        <f t="shared" ca="1" si="11"/>
        <v>80.425565888632661</v>
      </c>
      <c r="L47" s="24">
        <f t="shared" ca="1" si="11"/>
        <v>105.43890168575587</v>
      </c>
      <c r="M47" s="24">
        <f t="shared" ca="1" si="11"/>
        <v>124.65019485388299</v>
      </c>
      <c r="N47" s="25">
        <f t="shared" ca="1" si="11"/>
        <v>147.29504382067395</v>
      </c>
    </row>
    <row r="48" spans="2:14" ht="13.15" customHeight="1" x14ac:dyDescent="0.25">
      <c r="C48" s="3"/>
      <c r="D48" s="24"/>
      <c r="E48" s="24"/>
      <c r="F48" s="24"/>
      <c r="G48" s="24"/>
      <c r="H48" s="24"/>
      <c r="I48" s="24"/>
      <c r="J48" s="29"/>
      <c r="K48" s="4"/>
      <c r="L48" s="4"/>
      <c r="M48" s="4"/>
      <c r="N48" s="6"/>
    </row>
    <row r="49" spans="2:14" ht="13.15" customHeight="1" x14ac:dyDescent="0.25">
      <c r="C49" s="20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6"/>
    </row>
    <row r="50" spans="2:14" ht="13.15" customHeight="1" x14ac:dyDescent="0.25">
      <c r="C50" s="3" t="s">
        <v>33</v>
      </c>
      <c r="D50" s="26">
        <f t="shared" ref="D50:F50" si="12">IFERROR((D37-C37)/C37,0)</f>
        <v>0</v>
      </c>
      <c r="E50" s="26">
        <f t="shared" si="12"/>
        <v>0</v>
      </c>
      <c r="F50" s="26">
        <f t="shared" si="12"/>
        <v>0</v>
      </c>
      <c r="G50" s="26">
        <f>IFERROR((G37-F37)/F37,0)</f>
        <v>0.20345769561800689</v>
      </c>
      <c r="H50" s="26">
        <f t="shared" ref="H50:I50" si="13">IFERROR((H37-G37)/G37,0)</f>
        <v>0.12335199004975118</v>
      </c>
      <c r="I50" s="26">
        <f t="shared" si="13"/>
        <v>9.0873861654718127E-2</v>
      </c>
      <c r="J50" s="112">
        <v>5.7345851306774831E-2</v>
      </c>
      <c r="K50" s="112">
        <v>-0.02</v>
      </c>
      <c r="L50" s="112">
        <v>0</v>
      </c>
      <c r="M50" s="112">
        <v>0.03</v>
      </c>
      <c r="N50" s="113">
        <v>0.06</v>
      </c>
    </row>
    <row r="51" spans="2:14" ht="13.15" customHeight="1" x14ac:dyDescent="0.25">
      <c r="C51" s="3" t="s">
        <v>34</v>
      </c>
      <c r="D51" s="26">
        <f t="shared" ref="D51:I51" si="14">IFERROR(D38/D37,0)</f>
        <v>0</v>
      </c>
      <c r="E51" s="26">
        <f t="shared" si="14"/>
        <v>0</v>
      </c>
      <c r="F51" s="26">
        <f t="shared" si="14"/>
        <v>0.12247876361186992</v>
      </c>
      <c r="G51" s="26">
        <f t="shared" si="14"/>
        <v>8.8308457711442787E-2</v>
      </c>
      <c r="H51" s="26">
        <f t="shared" si="14"/>
        <v>8.2625183380850897E-2</v>
      </c>
      <c r="I51" s="26">
        <f t="shared" si="14"/>
        <v>7.1936056838365903E-2</v>
      </c>
      <c r="J51" s="112">
        <v>9.8152147828173747E-2</v>
      </c>
      <c r="K51" s="112">
        <v>0.1</v>
      </c>
      <c r="L51" s="112">
        <v>0.1</v>
      </c>
      <c r="M51" s="112">
        <v>0.1</v>
      </c>
      <c r="N51" s="113">
        <v>0.1</v>
      </c>
    </row>
    <row r="52" spans="2:14" ht="13.15" customHeight="1" x14ac:dyDescent="0.25">
      <c r="C52" s="3" t="s">
        <v>35</v>
      </c>
      <c r="D52" s="26">
        <f t="shared" ref="D52:I52" si="15">IFERROR(D46/D37,0)</f>
        <v>0</v>
      </c>
      <c r="E52" s="26">
        <f t="shared" si="15"/>
        <v>0</v>
      </c>
      <c r="F52" s="26">
        <f t="shared" si="15"/>
        <v>-3.1845226958051115E-2</v>
      </c>
      <c r="G52" s="26">
        <f t="shared" si="15"/>
        <v>-3.2587064676616914E-2</v>
      </c>
      <c r="H52" s="26">
        <f t="shared" si="15"/>
        <v>-3.5375204140947213E-2</v>
      </c>
      <c r="I52" s="26">
        <f t="shared" si="15"/>
        <v>-3.8467394062420703E-2</v>
      </c>
      <c r="J52" s="112">
        <v>-3.8467394062420703E-2</v>
      </c>
      <c r="K52" s="112">
        <v>-3.5999999999999997E-2</v>
      </c>
      <c r="L52" s="112">
        <v>-3.5999999999999997E-2</v>
      </c>
      <c r="M52" s="112">
        <v>-3.5999999999999997E-2</v>
      </c>
      <c r="N52" s="113">
        <v>-3.5999999999999997E-2</v>
      </c>
    </row>
    <row r="53" spans="2:14" ht="13.15" customHeight="1" x14ac:dyDescent="0.25">
      <c r="C53" s="3" t="s">
        <v>36</v>
      </c>
      <c r="D53" s="26">
        <f t="shared" ref="D53:I53" si="16">IFERROR(D39/D37,0)</f>
        <v>0</v>
      </c>
      <c r="E53" s="26">
        <f t="shared" si="16"/>
        <v>0</v>
      </c>
      <c r="F53" s="26">
        <f t="shared" si="16"/>
        <v>-7.2521797702353771E-2</v>
      </c>
      <c r="G53" s="26">
        <f t="shared" si="16"/>
        <v>-7.925995024875622E-2</v>
      </c>
      <c r="H53" s="26">
        <f t="shared" si="16"/>
        <v>-9.076314114097489E-2</v>
      </c>
      <c r="I53" s="26">
        <f t="shared" si="16"/>
        <v>-7.5539203247906625E-2</v>
      </c>
      <c r="J53" s="112">
        <v>-0.03</v>
      </c>
      <c r="K53" s="112">
        <v>-2.5144581342720643E-2</v>
      </c>
      <c r="L53" s="112">
        <v>-1.3653741125068269E-2</v>
      </c>
      <c r="M53" s="112">
        <v>-1.4270328486806677E-2</v>
      </c>
      <c r="N53" s="113">
        <v>-1.4270328486806677E-2</v>
      </c>
    </row>
    <row r="54" spans="2:14" ht="13.15" customHeight="1" x14ac:dyDescent="0.25">
      <c r="C54" s="3" t="s">
        <v>69</v>
      </c>
      <c r="D54" s="26">
        <f t="shared" ref="D54:I54" si="17">IFERROR(D40/(D37-C37),0)</f>
        <v>0</v>
      </c>
      <c r="E54" s="26">
        <f t="shared" si="17"/>
        <v>0</v>
      </c>
      <c r="F54" s="26">
        <f t="shared" si="17"/>
        <v>-2.5072035325375145E-3</v>
      </c>
      <c r="G54" s="26">
        <f t="shared" si="17"/>
        <v>-0.11826374839065665</v>
      </c>
      <c r="H54" s="26">
        <f t="shared" si="17"/>
        <v>-5.54575245777666E-2</v>
      </c>
      <c r="I54" s="26">
        <f t="shared" si="17"/>
        <v>-0.12488577520560457</v>
      </c>
      <c r="J54" s="112">
        <v>-0.05</v>
      </c>
      <c r="K54" s="112">
        <v>-0.05</v>
      </c>
      <c r="L54" s="112">
        <v>-0.05</v>
      </c>
      <c r="M54" s="112">
        <v>-0.05</v>
      </c>
      <c r="N54" s="113">
        <v>-0.05</v>
      </c>
    </row>
    <row r="55" spans="2:14" ht="13.15" customHeight="1" x14ac:dyDescent="0.25">
      <c r="C55" s="8" t="s">
        <v>29</v>
      </c>
      <c r="D55" s="60"/>
      <c r="E55" s="60"/>
      <c r="F55" s="60"/>
      <c r="G55" s="60"/>
      <c r="H55" s="60"/>
      <c r="I55" s="60"/>
      <c r="J55" s="114">
        <v>-0.35</v>
      </c>
      <c r="K55" s="114">
        <v>-0.35</v>
      </c>
      <c r="L55" s="114">
        <v>-0.35</v>
      </c>
      <c r="M55" s="114">
        <v>-0.35</v>
      </c>
      <c r="N55" s="115">
        <v>-0.35</v>
      </c>
    </row>
    <row r="56" spans="2:14" ht="13.15" customHeight="1" x14ac:dyDescent="0.25"/>
    <row r="57" spans="2:14" x14ac:dyDescent="0.25">
      <c r="B57" s="146">
        <v>4</v>
      </c>
      <c r="C57" s="53" t="s">
        <v>65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2"/>
    </row>
    <row r="58" spans="2:14" ht="13.15" customHeight="1" x14ac:dyDescent="0.25">
      <c r="C58" s="52"/>
      <c r="D58" s="4"/>
      <c r="E58" s="4"/>
      <c r="F58" s="4"/>
      <c r="G58" s="4"/>
      <c r="H58" s="4"/>
      <c r="I58" s="18" t="s">
        <v>20</v>
      </c>
      <c r="J58" s="4"/>
      <c r="K58" s="4"/>
      <c r="L58" s="4"/>
      <c r="M58" s="4"/>
      <c r="N58" s="6"/>
    </row>
    <row r="59" spans="2:14" ht="13.15" customHeight="1" x14ac:dyDescent="0.25">
      <c r="C59" s="52"/>
      <c r="D59" s="46">
        <f t="shared" ref="D59:N59" si="18">D36</f>
        <v>2010</v>
      </c>
      <c r="E59" s="46">
        <f t="shared" si="18"/>
        <v>2011</v>
      </c>
      <c r="F59" s="46">
        <f t="shared" si="18"/>
        <v>2012</v>
      </c>
      <c r="G59" s="46">
        <f t="shared" si="18"/>
        <v>2013</v>
      </c>
      <c r="H59" s="46">
        <f t="shared" si="18"/>
        <v>2014</v>
      </c>
      <c r="I59" s="46">
        <f t="shared" si="18"/>
        <v>2015</v>
      </c>
      <c r="J59" s="46">
        <f t="shared" si="18"/>
        <v>2016</v>
      </c>
      <c r="K59" s="46">
        <f t="shared" si="18"/>
        <v>2017</v>
      </c>
      <c r="L59" s="46">
        <f t="shared" si="18"/>
        <v>2018</v>
      </c>
      <c r="M59" s="46">
        <f t="shared" si="18"/>
        <v>2019</v>
      </c>
      <c r="N59" s="92">
        <f t="shared" si="18"/>
        <v>2020</v>
      </c>
    </row>
    <row r="60" spans="2:14" ht="13.15" customHeight="1" x14ac:dyDescent="0.25">
      <c r="C60" s="3" t="s">
        <v>54</v>
      </c>
      <c r="D60" s="4"/>
      <c r="E60" s="4"/>
      <c r="F60" s="4"/>
      <c r="G60" s="4"/>
      <c r="H60" s="4"/>
      <c r="I60" s="4"/>
      <c r="J60" s="30">
        <f t="shared" ref="J60:N60" ca="1" si="19">IFERROR(J92/J38,0)</f>
        <v>5.5646351458676415</v>
      </c>
      <c r="K60" s="30">
        <f t="shared" ca="1" si="19"/>
        <v>5.3265020052557475</v>
      </c>
      <c r="L60" s="30">
        <f t="shared" ca="1" si="19"/>
        <v>4.9352113257845254</v>
      </c>
      <c r="M60" s="30">
        <f t="shared" ca="1" si="19"/>
        <v>4.3961056530042741</v>
      </c>
      <c r="N60" s="31">
        <f t="shared" ca="1" si="19"/>
        <v>3.743536694901727</v>
      </c>
    </row>
    <row r="61" spans="2:14" ht="13.15" customHeight="1" x14ac:dyDescent="0.25">
      <c r="C61" s="3" t="s">
        <v>55</v>
      </c>
      <c r="D61" s="4"/>
      <c r="E61" s="4"/>
      <c r="F61" s="4"/>
      <c r="G61" s="4"/>
      <c r="H61" s="4"/>
      <c r="I61" s="4"/>
      <c r="J61" s="30">
        <f t="shared" ref="J61:N61" ca="1" si="20">IFERROR(SUM(J81:J83)/J38,0)</f>
        <v>3.064635145867642</v>
      </c>
      <c r="K61" s="30">
        <f t="shared" ca="1" si="20"/>
        <v>2.8226206831084575</v>
      </c>
      <c r="L61" s="30">
        <f t="shared" ca="1" si="20"/>
        <v>2.4313300036372358</v>
      </c>
      <c r="M61" s="30">
        <f t="shared" ca="1" si="20"/>
        <v>1.965152913055449</v>
      </c>
      <c r="N61" s="31">
        <f t="shared" ca="1" si="20"/>
        <v>1.4501850534405718</v>
      </c>
    </row>
    <row r="62" spans="2:14" ht="13.15" customHeight="1" x14ac:dyDescent="0.25">
      <c r="C62" s="3" t="s">
        <v>57</v>
      </c>
      <c r="D62" s="4"/>
      <c r="E62" s="4"/>
      <c r="F62" s="4"/>
      <c r="G62" s="4"/>
      <c r="H62" s="4"/>
      <c r="I62" s="4"/>
      <c r="J62" s="30">
        <f t="shared" ref="J62:N62" ca="1" si="21">-IFERROR(J38/J41,0)</f>
        <v>2.0406276330308493</v>
      </c>
      <c r="K62" s="30">
        <f t="shared" ca="1" si="21"/>
        <v>2.2570551738451239</v>
      </c>
      <c r="L62" s="30">
        <f t="shared" ca="1" si="21"/>
        <v>2.6191521912805444</v>
      </c>
      <c r="M62" s="30">
        <f t="shared" ca="1" si="21"/>
        <v>2.9099445394488055</v>
      </c>
      <c r="N62" s="31">
        <f t="shared" ca="1" si="21"/>
        <v>3.2296204606778343</v>
      </c>
    </row>
    <row r="63" spans="2:14" ht="13.15" customHeight="1" x14ac:dyDescent="0.25">
      <c r="C63" s="8" t="s">
        <v>27</v>
      </c>
      <c r="D63" s="9"/>
      <c r="E63" s="9"/>
      <c r="F63" s="9"/>
      <c r="G63" s="9"/>
      <c r="H63" s="9"/>
      <c r="I63" s="9"/>
      <c r="J63" s="64">
        <f t="shared" ref="J63:N63" ca="1" si="22">-IFERROR(SUM(J38,J39)/J41,0)</f>
        <v>1.416914037908144</v>
      </c>
      <c r="K63" s="64">
        <f t="shared" ca="1" si="22"/>
        <v>1.6895280997075519</v>
      </c>
      <c r="L63" s="64">
        <f t="shared" ca="1" si="22"/>
        <v>2.2615399314115461</v>
      </c>
      <c r="M63" s="64">
        <f t="shared" ca="1" si="22"/>
        <v>2.494685894885567</v>
      </c>
      <c r="N63" s="65">
        <f t="shared" ca="1" si="22"/>
        <v>2.7687430120619885</v>
      </c>
    </row>
    <row r="64" spans="2:14" ht="13.15" customHeight="1" x14ac:dyDescent="0.25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2:14" x14ac:dyDescent="0.25">
      <c r="B65" s="146">
        <v>5</v>
      </c>
      <c r="C65" s="52" t="s">
        <v>19</v>
      </c>
      <c r="D65" s="1"/>
      <c r="E65" s="1"/>
      <c r="F65" s="1"/>
      <c r="G65" s="1"/>
      <c r="H65" s="1"/>
      <c r="J65" s="1"/>
      <c r="K65" s="1"/>
      <c r="L65" s="1"/>
      <c r="M65" s="1"/>
      <c r="N65" s="12"/>
    </row>
    <row r="66" spans="2:14" ht="13.15" customHeight="1" x14ac:dyDescent="0.25">
      <c r="C66" s="52"/>
      <c r="D66" s="4"/>
      <c r="E66" s="4"/>
      <c r="F66" s="4"/>
      <c r="G66" s="4"/>
      <c r="H66" s="4"/>
      <c r="I66" s="18" t="s">
        <v>20</v>
      </c>
      <c r="J66" s="4"/>
      <c r="K66" s="4"/>
      <c r="L66" s="4"/>
      <c r="M66" s="4"/>
      <c r="N66" s="6"/>
    </row>
    <row r="67" spans="2:14" ht="13.15" customHeight="1" x14ac:dyDescent="0.25">
      <c r="C67" s="52"/>
      <c r="D67" s="46">
        <f t="shared" ref="D67:N67" si="23">D59</f>
        <v>2010</v>
      </c>
      <c r="E67" s="46">
        <f t="shared" si="23"/>
        <v>2011</v>
      </c>
      <c r="F67" s="46">
        <f t="shared" si="23"/>
        <v>2012</v>
      </c>
      <c r="G67" s="46">
        <f t="shared" si="23"/>
        <v>2013</v>
      </c>
      <c r="H67" s="46">
        <f t="shared" si="23"/>
        <v>2014</v>
      </c>
      <c r="I67" s="46">
        <f t="shared" si="23"/>
        <v>2015</v>
      </c>
      <c r="J67" s="46">
        <f t="shared" si="23"/>
        <v>2016</v>
      </c>
      <c r="K67" s="46">
        <f t="shared" si="23"/>
        <v>2017</v>
      </c>
      <c r="L67" s="46">
        <f t="shared" si="23"/>
        <v>2018</v>
      </c>
      <c r="M67" s="46">
        <f t="shared" si="23"/>
        <v>2019</v>
      </c>
      <c r="N67" s="92">
        <f t="shared" si="23"/>
        <v>2020</v>
      </c>
    </row>
    <row r="68" spans="2:14" ht="13.15" customHeight="1" x14ac:dyDescent="0.25">
      <c r="C68" s="3" t="s">
        <v>51</v>
      </c>
      <c r="D68" s="4"/>
      <c r="E68" s="4"/>
      <c r="F68" s="4"/>
      <c r="G68" s="4"/>
      <c r="H68" s="4"/>
      <c r="I68" s="112">
        <v>5.33E-2</v>
      </c>
      <c r="J68" s="112">
        <v>4.2200000000000001E-2</v>
      </c>
      <c r="K68" s="112">
        <v>0.03</v>
      </c>
      <c r="L68" s="112">
        <v>9.7999999999999997E-3</v>
      </c>
      <c r="M68" s="112">
        <v>7.7999999999999996E-3</v>
      </c>
      <c r="N68" s="113">
        <v>0.01</v>
      </c>
    </row>
    <row r="69" spans="2:14" ht="13.15" customHeight="1" x14ac:dyDescent="0.25">
      <c r="C69" s="3" t="s">
        <v>52</v>
      </c>
      <c r="D69" s="4"/>
      <c r="E69" s="4"/>
      <c r="F69" s="15" t="s">
        <v>58</v>
      </c>
      <c r="G69" s="144">
        <v>1.4999999999999999E-2</v>
      </c>
      <c r="H69" s="4"/>
      <c r="I69" s="4"/>
      <c r="J69" s="128">
        <f t="shared" ref="J69" si="24">MAX($G$69,AVERAGE(I68:J68))</f>
        <v>4.7750000000000001E-2</v>
      </c>
      <c r="K69" s="128">
        <f t="shared" ref="K69" si="25">MAX($G$69,AVERAGE(J68:K68))</f>
        <v>3.61E-2</v>
      </c>
      <c r="L69" s="128">
        <f t="shared" ref="L69" si="26">MAX($G$69,AVERAGE(K68:L68))</f>
        <v>1.9900000000000001E-2</v>
      </c>
      <c r="M69" s="128">
        <f t="shared" ref="M69" si="27">MAX($G$69,AVERAGE(L68:M68))</f>
        <v>1.4999999999999999E-2</v>
      </c>
      <c r="N69" s="129">
        <f t="shared" ref="N69" si="28">MAX($G$69,AVERAGE(M68:N68))</f>
        <v>1.4999999999999999E-2</v>
      </c>
    </row>
    <row r="70" spans="2:14" ht="13.15" customHeight="1" x14ac:dyDescent="0.25">
      <c r="C70" s="3"/>
      <c r="D70" s="4"/>
      <c r="E70" s="4"/>
      <c r="F70" s="4"/>
      <c r="G70" s="4"/>
      <c r="H70" s="4"/>
      <c r="I70" s="4"/>
      <c r="J70" s="128"/>
      <c r="K70" s="128"/>
      <c r="L70" s="128"/>
      <c r="M70" s="128"/>
      <c r="N70" s="129"/>
    </row>
    <row r="71" spans="2:14" ht="13.15" customHeight="1" x14ac:dyDescent="0.25">
      <c r="C71" s="52" t="s">
        <v>62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6"/>
    </row>
    <row r="72" spans="2:14" ht="13.15" customHeight="1" x14ac:dyDescent="0.25">
      <c r="C72" s="3" t="str">
        <f>C23</f>
        <v>Term Loan A</v>
      </c>
      <c r="D72" s="4"/>
      <c r="E72" s="4"/>
      <c r="F72" s="4"/>
      <c r="G72" s="4"/>
      <c r="H72" s="4"/>
      <c r="I72" s="24">
        <f>F23</f>
        <v>0</v>
      </c>
      <c r="J72" s="24">
        <f>I72-J96*$F23</f>
        <v>0</v>
      </c>
      <c r="K72" s="24">
        <f t="shared" ref="K72:N76" ca="1" si="29">J82-K96*$F23</f>
        <v>0</v>
      </c>
      <c r="L72" s="24">
        <f t="shared" ca="1" si="29"/>
        <v>0</v>
      </c>
      <c r="M72" s="24">
        <f t="shared" ca="1" si="29"/>
        <v>0</v>
      </c>
      <c r="N72" s="25">
        <f t="shared" ca="1" si="29"/>
        <v>0</v>
      </c>
    </row>
    <row r="73" spans="2:14" ht="13.15" customHeight="1" x14ac:dyDescent="0.25">
      <c r="C73" s="3" t="str">
        <f>C24</f>
        <v>Term Loan B</v>
      </c>
      <c r="D73" s="4"/>
      <c r="E73" s="4"/>
      <c r="F73" s="4"/>
      <c r="G73" s="4"/>
      <c r="H73" s="4"/>
      <c r="I73" s="24">
        <f>F24</f>
        <v>1308.8000000000002</v>
      </c>
      <c r="J73" s="24">
        <f>I73-J97*$F24</f>
        <v>1295.7120000000002</v>
      </c>
      <c r="K73" s="24">
        <f t="shared" ca="1" si="29"/>
        <v>1240.3477746598655</v>
      </c>
      <c r="L73" s="24">
        <f t="shared" ca="1" si="29"/>
        <v>1139.5743178782684</v>
      </c>
      <c r="M73" s="24">
        <f t="shared" ca="1" si="29"/>
        <v>979.78450826532344</v>
      </c>
      <c r="N73" s="25">
        <f t="shared" ca="1" si="29"/>
        <v>813.48868352758564</v>
      </c>
    </row>
    <row r="74" spans="2:14" ht="13.15" customHeight="1" x14ac:dyDescent="0.25">
      <c r="C74" s="3" t="str">
        <f>C25</f>
        <v>Senior Notes</v>
      </c>
      <c r="D74" s="4"/>
      <c r="E74" s="4"/>
      <c r="F74" s="4"/>
      <c r="G74" s="4"/>
      <c r="H74" s="4"/>
      <c r="I74" s="24">
        <f>F25</f>
        <v>613.5</v>
      </c>
      <c r="J74" s="24">
        <f>I74-J98*$F25</f>
        <v>613.5</v>
      </c>
      <c r="K74" s="24">
        <f t="shared" ca="1" si="29"/>
        <v>613.5</v>
      </c>
      <c r="L74" s="24">
        <f t="shared" ca="1" si="29"/>
        <v>613.5</v>
      </c>
      <c r="M74" s="24">
        <f t="shared" ca="1" si="29"/>
        <v>613.5</v>
      </c>
      <c r="N74" s="25">
        <f t="shared" ca="1" si="29"/>
        <v>613.5</v>
      </c>
    </row>
    <row r="75" spans="2:14" ht="13.15" customHeight="1" x14ac:dyDescent="0.25">
      <c r="C75" s="3" t="str">
        <f>C26</f>
        <v>Junior/Subordinated Notes</v>
      </c>
      <c r="D75" s="4"/>
      <c r="E75" s="4"/>
      <c r="F75" s="4"/>
      <c r="G75" s="4"/>
      <c r="H75" s="4"/>
      <c r="I75" s="24">
        <f>F26</f>
        <v>409</v>
      </c>
      <c r="J75" s="24">
        <f>I75-J99*$F26</f>
        <v>409</v>
      </c>
      <c r="K75" s="24">
        <f t="shared" ca="1" si="29"/>
        <v>409</v>
      </c>
      <c r="L75" s="24">
        <f t="shared" ca="1" si="29"/>
        <v>409</v>
      </c>
      <c r="M75" s="24">
        <f t="shared" ca="1" si="29"/>
        <v>409</v>
      </c>
      <c r="N75" s="25">
        <f t="shared" ca="1" si="29"/>
        <v>409</v>
      </c>
    </row>
    <row r="76" spans="2:14" ht="13.15" customHeight="1" x14ac:dyDescent="0.25">
      <c r="C76" s="3" t="str">
        <f>C27</f>
        <v>Other Debt</v>
      </c>
      <c r="D76" s="4"/>
      <c r="E76" s="4"/>
      <c r="F76" s="4"/>
      <c r="G76" s="4"/>
      <c r="H76" s="4"/>
      <c r="I76" s="24">
        <f>F27</f>
        <v>0</v>
      </c>
      <c r="J76" s="24">
        <f>I76-J100*$F27</f>
        <v>0</v>
      </c>
      <c r="K76" s="24">
        <f t="shared" ca="1" si="29"/>
        <v>0</v>
      </c>
      <c r="L76" s="24">
        <f t="shared" ca="1" si="29"/>
        <v>0</v>
      </c>
      <c r="M76" s="24">
        <f t="shared" ca="1" si="29"/>
        <v>0</v>
      </c>
      <c r="N76" s="25">
        <f t="shared" ca="1" si="29"/>
        <v>0</v>
      </c>
    </row>
    <row r="77" spans="2:14" ht="13.15" customHeight="1" x14ac:dyDescent="0.25">
      <c r="C77" s="3"/>
      <c r="D77" s="4"/>
      <c r="E77" s="4"/>
      <c r="F77" s="4"/>
      <c r="G77" s="4"/>
      <c r="H77" s="4"/>
      <c r="I77" s="24"/>
      <c r="J77" s="24"/>
      <c r="K77" s="24"/>
      <c r="L77" s="24"/>
      <c r="M77" s="24"/>
      <c r="N77" s="25"/>
    </row>
    <row r="78" spans="2:14" ht="13.15" customHeight="1" x14ac:dyDescent="0.25">
      <c r="C78" s="58" t="s">
        <v>61</v>
      </c>
      <c r="D78" s="66"/>
      <c r="E78" s="66"/>
      <c r="F78" s="66"/>
      <c r="G78" s="66"/>
      <c r="H78" s="66"/>
      <c r="I78" s="67"/>
      <c r="J78" s="67">
        <f ca="1">J43+SUM(J72:J76)-SUM(I82:I86)</f>
        <v>42.276225340134715</v>
      </c>
      <c r="K78" s="67">
        <f ca="1">K43+SUM(K72:K76)-SUM(J82:J86)</f>
        <v>87.685456781597168</v>
      </c>
      <c r="L78" s="67">
        <f ca="1">L43+SUM(L72:L76)-SUM(K82:K86)</f>
        <v>146.701809612945</v>
      </c>
      <c r="M78" s="67">
        <f ca="1">M43+SUM(M72:M76)-SUM(L82:L86)</f>
        <v>153.20782473773784</v>
      </c>
      <c r="N78" s="68">
        <f ca="1">N43+SUM(N72:N76)-SUM(M82:M86)</f>
        <v>166.91787845111503</v>
      </c>
    </row>
    <row r="79" spans="2:14" ht="13.15" customHeight="1" x14ac:dyDescent="0.25">
      <c r="C79" s="3"/>
      <c r="D79" s="4"/>
      <c r="E79" s="4"/>
      <c r="F79" s="4"/>
      <c r="G79" s="4"/>
      <c r="H79" s="4"/>
      <c r="I79" s="24"/>
      <c r="J79" s="24"/>
      <c r="K79" s="24"/>
      <c r="L79" s="24"/>
      <c r="M79" s="24"/>
      <c r="N79" s="25"/>
    </row>
    <row r="80" spans="2:14" ht="13.15" customHeight="1" x14ac:dyDescent="0.25">
      <c r="C80" s="52" t="s">
        <v>63</v>
      </c>
      <c r="D80" s="4"/>
      <c r="E80" s="4"/>
      <c r="F80" s="4"/>
      <c r="G80" s="59" t="s">
        <v>53</v>
      </c>
      <c r="H80" s="4"/>
      <c r="I80" s="4"/>
      <c r="J80" s="4"/>
      <c r="K80" s="4"/>
      <c r="L80" s="4"/>
      <c r="M80" s="4"/>
      <c r="N80" s="25"/>
    </row>
    <row r="81" spans="3:14" ht="13.15" customHeight="1" x14ac:dyDescent="0.25">
      <c r="C81" s="3" t="s">
        <v>2</v>
      </c>
      <c r="D81" s="4"/>
      <c r="E81" s="4"/>
      <c r="F81" s="4"/>
      <c r="G81" s="116">
        <v>0</v>
      </c>
      <c r="H81" s="4"/>
      <c r="I81" s="24">
        <f>F22</f>
        <v>0</v>
      </c>
      <c r="J81" s="24">
        <f ca="1">MIN($D$22,MAX(0,I81-$G81*J78))</f>
        <v>0</v>
      </c>
      <c r="K81" s="24">
        <f ca="1">MIN($D$22,MAX(0,J81-$G81*K78))</f>
        <v>0</v>
      </c>
      <c r="L81" s="24">
        <f ca="1">MIN($D$22,MAX(0,K81-$G81*L78))</f>
        <v>0</v>
      </c>
      <c r="M81" s="24">
        <f ca="1">MIN($D$22,MAX(0,L81-$G81*M78))</f>
        <v>0</v>
      </c>
      <c r="N81" s="25">
        <f ca="1">MIN($D$22,MAX(0,M81-$G81*N78))</f>
        <v>0</v>
      </c>
    </row>
    <row r="82" spans="3:14" ht="13.15" customHeight="1" x14ac:dyDescent="0.25">
      <c r="C82" s="3" t="str">
        <f>C72</f>
        <v>Term Loan A</v>
      </c>
      <c r="D82" s="4"/>
      <c r="E82" s="4"/>
      <c r="F82" s="4"/>
      <c r="G82" s="117">
        <v>1</v>
      </c>
      <c r="H82" s="4"/>
      <c r="I82" s="24">
        <f>I72</f>
        <v>0</v>
      </c>
      <c r="J82" s="24">
        <f ca="1">MAX(0,J72-$G82*MAX(0,J$78-(SUM(I$81:I81)-SUM(J$81:J81))))</f>
        <v>0</v>
      </c>
      <c r="K82" s="24">
        <f ca="1">MAX(0,K72-$G82*MAX(0,K$78-(SUM(J$81:J81)-SUM(K$81:K81))))</f>
        <v>0</v>
      </c>
      <c r="L82" s="24">
        <f ca="1">MAX(0,L72-$G82*MAX(0,L$78-(SUM(K$81:K81)-SUM(L$81:L81))))</f>
        <v>0</v>
      </c>
      <c r="M82" s="24">
        <f ca="1">MAX(0,M72-$G82*MAX(0,M$78-(SUM(L$81:L81)-SUM(M$81:M81))))</f>
        <v>0</v>
      </c>
      <c r="N82" s="25">
        <f ca="1">MAX(0,N72-$G82*MAX(0,N$78-(SUM(M$81:M81)-SUM(N$81:N81))))</f>
        <v>0</v>
      </c>
    </row>
    <row r="83" spans="3:14" ht="13.15" customHeight="1" x14ac:dyDescent="0.25">
      <c r="C83" s="3" t="str">
        <f>C73</f>
        <v>Term Loan B</v>
      </c>
      <c r="D83" s="4"/>
      <c r="E83" s="4"/>
      <c r="F83" s="4"/>
      <c r="G83" s="117">
        <v>1</v>
      </c>
      <c r="H83" s="4"/>
      <c r="I83" s="24">
        <f>I73</f>
        <v>1308.8000000000002</v>
      </c>
      <c r="J83" s="24">
        <f ca="1">MAX(0,J73-$G83*MAX(0,J$78-(SUM(I$81:I82)-SUM(J$81:J82))))</f>
        <v>1253.4357746598655</v>
      </c>
      <c r="K83" s="24">
        <f ca="1">MAX(0,K73-$G83*MAX(0,K$78-(SUM(J$81:J82)-SUM(K$81:K82))))</f>
        <v>1152.6623178782684</v>
      </c>
      <c r="L83" s="24">
        <f ca="1">MAX(0,L73-$G83*MAX(0,L$78-(SUM(K$81:K82)-SUM(L$81:L82))))</f>
        <v>992.8725082653234</v>
      </c>
      <c r="M83" s="24">
        <f ca="1">MAX(0,M73-$G83*MAX(0,M$78-(SUM(L$81:L82)-SUM(M$81:M82))))</f>
        <v>826.5766835275856</v>
      </c>
      <c r="N83" s="25">
        <f ca="1">MAX(0,N73-$G83*MAX(0,N$78-(SUM(M$81:M82)-SUM(N$81:N82))))</f>
        <v>646.57080507647061</v>
      </c>
    </row>
    <row r="84" spans="3:14" ht="13.15" customHeight="1" x14ac:dyDescent="0.25">
      <c r="C84" s="3" t="s">
        <v>56</v>
      </c>
      <c r="D84" s="4"/>
      <c r="E84" s="4"/>
      <c r="F84" s="4"/>
      <c r="G84" s="117">
        <v>0</v>
      </c>
      <c r="H84" s="4"/>
      <c r="I84" s="24">
        <f>I74</f>
        <v>613.5</v>
      </c>
      <c r="J84" s="24">
        <f ca="1">MAX(0,J74-$G84*MAX(0,J$78-(SUM(I$81:I83)-SUM(J$81:J83))))</f>
        <v>613.5</v>
      </c>
      <c r="K84" s="24">
        <f ca="1">MAX(0,K74-$G84*MAX(0,K$78-(SUM(J$81:J83)-SUM(K$81:K83))))</f>
        <v>613.5</v>
      </c>
      <c r="L84" s="24">
        <f ca="1">MAX(0,L74-$G84*MAX(0,L$78-(SUM(K$81:K83)-SUM(L$81:L83))))</f>
        <v>613.5</v>
      </c>
      <c r="M84" s="24">
        <f ca="1">MAX(0,M74-$G84*MAX(0,M$78-(SUM(L$81:L83)-SUM(M$81:M83))))</f>
        <v>613.5</v>
      </c>
      <c r="N84" s="25">
        <f ca="1">MAX(0,N74-$G84*MAX(0,N$78-(SUM(M$81:M83)-SUM(N$81:N83))))</f>
        <v>613.5</v>
      </c>
    </row>
    <row r="85" spans="3:14" ht="13.15" customHeight="1" x14ac:dyDescent="0.25">
      <c r="C85" s="3" t="str">
        <f>C75</f>
        <v>Junior/Subordinated Notes</v>
      </c>
      <c r="D85" s="4"/>
      <c r="E85" s="4"/>
      <c r="F85" s="4"/>
      <c r="G85" s="117">
        <v>0</v>
      </c>
      <c r="H85" s="4"/>
      <c r="I85" s="24">
        <f>I75</f>
        <v>409</v>
      </c>
      <c r="J85" s="24">
        <f ca="1">MAX(0,J75-$G85*MAX(0,J$78-(SUM(I$81:I84)-SUM(J$81:J84))))</f>
        <v>409</v>
      </c>
      <c r="K85" s="24">
        <f ca="1">MAX(0,K75-$G85*MAX(0,K$78-(SUM(J$81:J84)-SUM(K$81:K84))))</f>
        <v>409</v>
      </c>
      <c r="L85" s="24">
        <f ca="1">MAX(0,L75-$G85*MAX(0,L$78-(SUM(K$81:K84)-SUM(L$81:L84))))</f>
        <v>409</v>
      </c>
      <c r="M85" s="24">
        <f ca="1">MAX(0,M75-$G85*MAX(0,M$78-(SUM(L$81:L84)-SUM(M$81:M84))))</f>
        <v>409</v>
      </c>
      <c r="N85" s="25">
        <f ca="1">MAX(0,N75-$G85*MAX(0,N$78-(SUM(M$81:M84)-SUM(N$81:N84))))</f>
        <v>409</v>
      </c>
    </row>
    <row r="86" spans="3:14" ht="13.15" customHeight="1" x14ac:dyDescent="0.25">
      <c r="C86" s="3" t="str">
        <f>C76</f>
        <v>Other Debt</v>
      </c>
      <c r="D86" s="4"/>
      <c r="E86" s="4"/>
      <c r="F86" s="4"/>
      <c r="G86" s="118">
        <v>0</v>
      </c>
      <c r="H86" s="4"/>
      <c r="I86" s="24">
        <f>I76</f>
        <v>0</v>
      </c>
      <c r="J86" s="24">
        <f ca="1">MAX(0,J76-$G86*MAX(0,J$78-(SUM(I$81:I85)-SUM(J$81:J85))))</f>
        <v>0</v>
      </c>
      <c r="K86" s="24">
        <f ca="1">MAX(0,K76-$G86*MAX(0,K$78-(SUM(J$81:J85)-SUM(K$81:K85))))</f>
        <v>0</v>
      </c>
      <c r="L86" s="24">
        <f ca="1">MAX(0,L76-$G86*MAX(0,L$78-(SUM(K$81:K85)-SUM(L$81:L85))))</f>
        <v>0</v>
      </c>
      <c r="M86" s="24">
        <f ca="1">MAX(0,M76-$G86*MAX(0,M$78-(SUM(L$81:L85)-SUM(M$81:M85))))</f>
        <v>0</v>
      </c>
      <c r="N86" s="25">
        <f ca="1">MAX(0,N76-$G86*MAX(0,N$78-(SUM(M$81:M85)-SUM(N$81:N85))))</f>
        <v>0</v>
      </c>
    </row>
    <row r="87" spans="3:14" ht="13.15" customHeight="1" x14ac:dyDescent="0.25">
      <c r="C87" s="42" t="s">
        <v>60</v>
      </c>
      <c r="D87" s="43"/>
      <c r="E87" s="43"/>
      <c r="F87" s="43"/>
      <c r="G87" s="43"/>
      <c r="H87" s="43"/>
      <c r="I87" s="62">
        <f t="shared" ref="I87:N87" si="30">SUM(I81:I86)</f>
        <v>2331.3000000000002</v>
      </c>
      <c r="J87" s="62">
        <f t="shared" ca="1" si="30"/>
        <v>2275.9357746598653</v>
      </c>
      <c r="K87" s="62">
        <f t="shared" ca="1" si="30"/>
        <v>2175.1623178782684</v>
      </c>
      <c r="L87" s="62">
        <f t="shared" ca="1" si="30"/>
        <v>2015.3725082653234</v>
      </c>
      <c r="M87" s="62">
        <f t="shared" ca="1" si="30"/>
        <v>1849.0766835275856</v>
      </c>
      <c r="N87" s="63">
        <f t="shared" ca="1" si="30"/>
        <v>1669.0708050764706</v>
      </c>
    </row>
    <row r="88" spans="3:14" ht="13.15" customHeight="1" x14ac:dyDescent="0.25">
      <c r="C88" s="3"/>
      <c r="D88" s="4"/>
      <c r="E88" s="4"/>
      <c r="F88" s="4"/>
      <c r="G88" s="4"/>
      <c r="H88" s="4"/>
      <c r="I88" s="24"/>
      <c r="J88" s="24"/>
      <c r="K88" s="24"/>
      <c r="L88" s="24"/>
      <c r="M88" s="24"/>
      <c r="N88" s="25"/>
    </row>
    <row r="89" spans="3:14" ht="13.15" customHeight="1" x14ac:dyDescent="0.25">
      <c r="C89" s="58" t="s">
        <v>72</v>
      </c>
      <c r="D89" s="66"/>
      <c r="E89" s="66"/>
      <c r="F89" s="66"/>
      <c r="G89" s="66"/>
      <c r="H89" s="66"/>
      <c r="I89" s="67"/>
      <c r="J89" s="67">
        <f ca="1">J91-I91</f>
        <v>0</v>
      </c>
      <c r="K89" s="67">
        <f ca="1">K91-J91</f>
        <v>0</v>
      </c>
      <c r="L89" s="67">
        <f ca="1">L91-K91</f>
        <v>0</v>
      </c>
      <c r="M89" s="67">
        <f ca="1">M91-L91</f>
        <v>0</v>
      </c>
      <c r="N89" s="68">
        <f ca="1">N91-M91</f>
        <v>0</v>
      </c>
    </row>
    <row r="90" spans="3:14" ht="13.15" customHeight="1" x14ac:dyDescent="0.25">
      <c r="C90" s="3"/>
      <c r="D90" s="4"/>
      <c r="E90" s="4"/>
      <c r="F90" s="4"/>
      <c r="G90" s="4"/>
      <c r="H90" s="4"/>
      <c r="I90" s="24"/>
      <c r="J90" s="24"/>
      <c r="K90" s="24"/>
      <c r="L90" s="24"/>
      <c r="M90" s="24"/>
      <c r="N90" s="25"/>
    </row>
    <row r="91" spans="3:14" ht="13.15" customHeight="1" x14ac:dyDescent="0.25">
      <c r="C91" s="3" t="s">
        <v>74</v>
      </c>
      <c r="D91" s="4"/>
      <c r="E91" s="4"/>
      <c r="F91" s="4"/>
      <c r="G91" s="4"/>
      <c r="H91" s="4"/>
      <c r="I91" s="24">
        <f>D10-F31</f>
        <v>0</v>
      </c>
      <c r="J91" s="24">
        <f ca="1">I91+ROUND(J43+(J87-I87),3)</f>
        <v>0</v>
      </c>
      <c r="K91" s="24">
        <f ca="1">J91+ROUND(K43+(K87-J87),3)</f>
        <v>0</v>
      </c>
      <c r="L91" s="24">
        <f ca="1">K91+ROUND(L43+(L87-K87),3)</f>
        <v>0</v>
      </c>
      <c r="M91" s="24">
        <f ca="1">L91+ROUND(M43+(M87-L87),3)</f>
        <v>0</v>
      </c>
      <c r="N91" s="25">
        <f ca="1">M91+ROUND(N43+(N87-M87),3)</f>
        <v>0</v>
      </c>
    </row>
    <row r="92" spans="3:14" ht="13.15" customHeight="1" x14ac:dyDescent="0.25">
      <c r="C92" s="48" t="s">
        <v>64</v>
      </c>
      <c r="D92" s="43"/>
      <c r="E92" s="43"/>
      <c r="F92" s="43"/>
      <c r="G92" s="43"/>
      <c r="H92" s="43"/>
      <c r="I92" s="62">
        <f t="shared" ref="I92:N92" si="31">I87-I91</f>
        <v>2331.3000000000002</v>
      </c>
      <c r="J92" s="62">
        <f t="shared" ca="1" si="31"/>
        <v>2275.9357746598653</v>
      </c>
      <c r="K92" s="62">
        <f t="shared" ca="1" si="31"/>
        <v>2175.1623178782684</v>
      </c>
      <c r="L92" s="62">
        <f t="shared" ca="1" si="31"/>
        <v>2015.3725082653234</v>
      </c>
      <c r="M92" s="62">
        <f t="shared" ca="1" si="31"/>
        <v>1849.0766835275856</v>
      </c>
      <c r="N92" s="63">
        <f t="shared" ca="1" si="31"/>
        <v>1669.0708050764706</v>
      </c>
    </row>
    <row r="93" spans="3:14" ht="13.15" customHeight="1" x14ac:dyDescent="0.25">
      <c r="C93" s="22"/>
      <c r="I93" s="7"/>
      <c r="J93" s="7"/>
      <c r="K93" s="7"/>
      <c r="L93" s="7"/>
      <c r="M93" s="7"/>
      <c r="N93" s="33"/>
    </row>
    <row r="94" spans="3:14" ht="13.15" customHeight="1" x14ac:dyDescent="0.25">
      <c r="C94" s="52" t="s">
        <v>38</v>
      </c>
      <c r="H94" s="7"/>
      <c r="J94" s="32"/>
      <c r="N94" s="33"/>
    </row>
    <row r="95" spans="3:14" ht="13.15" customHeight="1" x14ac:dyDescent="0.25">
      <c r="C95" s="3" t="str">
        <f t="shared" ref="C95:C100" si="32">C22</f>
        <v>Revolver</v>
      </c>
      <c r="I95" s="7"/>
      <c r="J95" s="119" t="s">
        <v>39</v>
      </c>
      <c r="K95" s="119"/>
      <c r="L95" s="119"/>
      <c r="M95" s="119"/>
      <c r="N95" s="120"/>
    </row>
    <row r="96" spans="3:14" ht="13.15" customHeight="1" x14ac:dyDescent="0.25">
      <c r="C96" s="3" t="str">
        <f t="shared" si="32"/>
        <v>Term Loan A</v>
      </c>
      <c r="F96" s="23"/>
      <c r="G96" s="7"/>
      <c r="J96" s="112">
        <v>0.2</v>
      </c>
      <c r="K96" s="112">
        <v>0.2</v>
      </c>
      <c r="L96" s="112">
        <v>0.2</v>
      </c>
      <c r="M96" s="112">
        <v>0.2</v>
      </c>
      <c r="N96" s="113">
        <v>0.2</v>
      </c>
    </row>
    <row r="97" spans="3:14" ht="13.15" customHeight="1" x14ac:dyDescent="0.25">
      <c r="C97" s="3" t="str">
        <f t="shared" si="32"/>
        <v>Term Loan B</v>
      </c>
      <c r="F97" s="23"/>
      <c r="J97" s="112">
        <v>0.01</v>
      </c>
      <c r="K97" s="112">
        <v>0.01</v>
      </c>
      <c r="L97" s="112">
        <v>0.01</v>
      </c>
      <c r="M97" s="112">
        <v>0.01</v>
      </c>
      <c r="N97" s="113">
        <v>0.01</v>
      </c>
    </row>
    <row r="98" spans="3:14" ht="13.15" customHeight="1" x14ac:dyDescent="0.25">
      <c r="C98" s="3" t="str">
        <f t="shared" si="32"/>
        <v>Senior Notes</v>
      </c>
      <c r="F98" s="23"/>
      <c r="J98" s="112">
        <v>0</v>
      </c>
      <c r="K98" s="112">
        <v>0</v>
      </c>
      <c r="L98" s="112">
        <v>0</v>
      </c>
      <c r="M98" s="112">
        <v>0</v>
      </c>
      <c r="N98" s="113">
        <v>0</v>
      </c>
    </row>
    <row r="99" spans="3:14" ht="13.15" customHeight="1" x14ac:dyDescent="0.25">
      <c r="C99" s="3" t="str">
        <f t="shared" si="32"/>
        <v>Junior/Subordinated Notes</v>
      </c>
      <c r="F99" s="23"/>
      <c r="J99" s="112">
        <v>0</v>
      </c>
      <c r="K99" s="112">
        <v>0</v>
      </c>
      <c r="L99" s="112">
        <v>0</v>
      </c>
      <c r="M99" s="112">
        <v>0</v>
      </c>
      <c r="N99" s="113">
        <v>0</v>
      </c>
    </row>
    <row r="100" spans="3:14" ht="13.15" customHeight="1" x14ac:dyDescent="0.25">
      <c r="C100" s="3" t="str">
        <f t="shared" si="32"/>
        <v>Other Debt</v>
      </c>
      <c r="J100" s="112">
        <v>0</v>
      </c>
      <c r="K100" s="112">
        <v>0</v>
      </c>
      <c r="L100" s="112">
        <v>0</v>
      </c>
      <c r="M100" s="112">
        <v>0</v>
      </c>
      <c r="N100" s="113">
        <v>0</v>
      </c>
    </row>
    <row r="101" spans="3:14" x14ac:dyDescent="0.25">
      <c r="C101" s="56"/>
      <c r="D101" s="56"/>
      <c r="E101" s="56"/>
      <c r="F101" s="56"/>
      <c r="G101" s="56"/>
      <c r="H101" s="56"/>
      <c r="I101" s="56"/>
      <c r="J101" s="108"/>
      <c r="K101" s="109"/>
      <c r="L101" s="108"/>
      <c r="M101" s="109"/>
      <c r="N101" s="108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Columbia CaseWorks</vt:lpstr>
      <vt:lpstr>Blank Model</vt:lpstr>
      <vt:lpstr>Sample Model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Hannah Weddle</cp:lastModifiedBy>
  <dcterms:created xsi:type="dcterms:W3CDTF">2010-11-04T03:36:41Z</dcterms:created>
  <dcterms:modified xsi:type="dcterms:W3CDTF">2015-09-22T18:37:21Z</dcterms:modified>
</cp:coreProperties>
</file>