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delich/Documents/Maestria/Finanzas corporativas/Clase 4 - Winfield Refuse Management Inc/CASO Y PREGUNTAS ALUMNOS/"/>
    </mc:Choice>
  </mc:AlternateContent>
  <xr:revisionPtr revIDLastSave="0" documentId="13_ncr:1_{E6C76EA6-1434-B440-86A2-268AD26EB818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Exhibit 1" sheetId="8" r:id="rId1"/>
    <sheet name="Exhibit 2" sheetId="4" r:id="rId2"/>
    <sheet name="Exhibit 3" sheetId="5" r:id="rId3"/>
    <sheet name="Exhibit 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7" l="1"/>
  <c r="D13" i="7"/>
  <c r="C13" i="7"/>
  <c r="E13" i="5"/>
  <c r="D17" i="4"/>
  <c r="E17" i="4"/>
  <c r="D18" i="4"/>
  <c r="E18" i="4"/>
  <c r="D19" i="4"/>
  <c r="E19" i="4"/>
  <c r="D20" i="4"/>
  <c r="E20" i="4"/>
  <c r="D21" i="4"/>
  <c r="E21" i="4"/>
  <c r="D22" i="4"/>
  <c r="E22" i="4"/>
  <c r="C18" i="4"/>
  <c r="C19" i="4"/>
  <c r="C20" i="4"/>
  <c r="C21" i="4"/>
  <c r="C22" i="4"/>
  <c r="C17" i="4"/>
  <c r="H15" i="4"/>
  <c r="G15" i="4"/>
  <c r="F15" i="4"/>
  <c r="E15" i="4"/>
  <c r="D15" i="4"/>
  <c r="C15" i="4"/>
  <c r="C24" i="5"/>
  <c r="C18" i="5"/>
  <c r="C7" i="5"/>
  <c r="C13" i="5" s="1"/>
  <c r="F9" i="4"/>
  <c r="F8" i="4"/>
  <c r="F7" i="4"/>
  <c r="F6" i="4"/>
  <c r="F12" i="4"/>
  <c r="F11" i="4"/>
  <c r="F10" i="4"/>
  <c r="D6" i="7"/>
  <c r="E7" i="7"/>
  <c r="E8" i="7" s="1"/>
  <c r="E9" i="7" s="1"/>
  <c r="F7" i="7"/>
  <c r="D7" i="7"/>
  <c r="C26" i="5" l="1"/>
  <c r="F8" i="7"/>
  <c r="D8" i="7"/>
  <c r="D9" i="7" s="1"/>
  <c r="C8" i="7"/>
  <c r="C9" i="7" s="1"/>
  <c r="E10" i="7"/>
  <c r="D10" i="7" l="1"/>
  <c r="F9" i="7"/>
  <c r="F10" i="7" s="1"/>
  <c r="F13" i="7" s="1"/>
</calcChain>
</file>

<file path=xl/sharedStrings.xml><?xml version="1.0" encoding="utf-8"?>
<sst xmlns="http://schemas.openxmlformats.org/spreadsheetml/2006/main" count="62" uniqueCount="58">
  <si>
    <t>Operating Revenue</t>
  </si>
  <si>
    <t>Income Before Taxes</t>
  </si>
  <si>
    <t>Income After Taxes</t>
  </si>
  <si>
    <t>Dividends Per Share</t>
  </si>
  <si>
    <t>Income Per Share</t>
  </si>
  <si>
    <t>Market Prices Per Share</t>
  </si>
  <si>
    <t>High</t>
  </si>
  <si>
    <t>Low</t>
  </si>
  <si>
    <t>2012E</t>
  </si>
  <si>
    <t>Cash</t>
  </si>
  <si>
    <t>Accounts receivable</t>
  </si>
  <si>
    <t>Prepaid expenses</t>
  </si>
  <si>
    <t>Current assets</t>
  </si>
  <si>
    <t>Net operating property</t>
  </si>
  <si>
    <t>Other assets</t>
  </si>
  <si>
    <t>Total assets</t>
  </si>
  <si>
    <t>Accounts payable</t>
  </si>
  <si>
    <t>Miscellaneous payables and accruals</t>
  </si>
  <si>
    <t>Current liabilities</t>
  </si>
  <si>
    <t>Common stock</t>
  </si>
  <si>
    <t>Paid-in surplus</t>
  </si>
  <si>
    <t>Retained earnings</t>
  </si>
  <si>
    <t>Total liabilities and stockholders equity</t>
  </si>
  <si>
    <t>EBIT</t>
  </si>
  <si>
    <t>Interest</t>
  </si>
  <si>
    <t>Earnings before tax</t>
  </si>
  <si>
    <t>Tax @ 35%</t>
  </si>
  <si>
    <t>After-tax earnings</t>
  </si>
  <si>
    <t>Earnings per share</t>
  </si>
  <si>
    <t>Stock</t>
  </si>
  <si>
    <t>Bond</t>
  </si>
  <si>
    <t>Shares outstanding (millions)</t>
  </si>
  <si>
    <t>EBIT = $24.35M</t>
  </si>
  <si>
    <t>Thousands of dollars except outstanding shares and per-share data</t>
  </si>
  <si>
    <t>Thousands of dollars except per-share data</t>
  </si>
  <si>
    <t xml:space="preserve">Thousands of dollars </t>
  </si>
  <si>
    <t>EBIT = $66.0M</t>
  </si>
  <si>
    <t>Capital leases</t>
  </si>
  <si>
    <t>Long-term liabilities and equity</t>
  </si>
  <si>
    <t>Current portion, capital lease</t>
  </si>
  <si>
    <t>Exhibit 1 - Financial data of select waste industry companies</t>
  </si>
  <si>
    <t>Long-Term Debt to Equity</t>
  </si>
  <si>
    <r>
      <t xml:space="preserve">Market Cap. </t>
    </r>
    <r>
      <rPr>
        <i/>
        <sz val="10"/>
        <color theme="0"/>
        <rFont val="Arial"/>
        <family val="2"/>
      </rPr>
      <t>(billions)</t>
    </r>
  </si>
  <si>
    <t>NA</t>
  </si>
  <si>
    <t>Return on Avg Equity</t>
  </si>
  <si>
    <t>Q2 2012 data, except where noted</t>
  </si>
  <si>
    <t>Waste Management</t>
  </si>
  <si>
    <t>Republic Services</t>
  </si>
  <si>
    <t>Waste Connections</t>
  </si>
  <si>
    <t>Progressive Waste Solutions</t>
  </si>
  <si>
    <t>Casella Waste Systems</t>
  </si>
  <si>
    <t>Operating Margin, 2011</t>
  </si>
  <si>
    <t>Exhibit 4 - Post-acquisition EBIT chart data</t>
  </si>
  <si>
    <t>Price-Earnings Ratio</t>
  </si>
  <si>
    <t>Goodwill</t>
  </si>
  <si>
    <t>Exhibit 2 - Winfield Inc, income, dividend, and stock price data</t>
  </si>
  <si>
    <t>Exhibit 3 - Winfield Inc, summary balance sheet</t>
  </si>
  <si>
    <t>Windfield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</si>
</sst>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[$$-409]* #,##0.00_);_([$$-409]* \(#,##0.00\);_([$$-409]* &quot;-&quot;??_);_(@_)"/>
    <numFmt numFmtId="167" formatCode="0.0%"/>
    <numFmt numFmtId="168" formatCode="_(* #,##0.000000_);_(* \(#,##0.000000\);_(* &quot;-&quot;??_);_(@_)"/>
    <numFmt numFmtId="169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Verdana"/>
      <family val="2"/>
    </font>
    <font>
      <sz val="10"/>
      <color theme="1"/>
      <name val="Verdana"/>
      <family val="2"/>
    </font>
    <font>
      <b/>
      <sz val="10"/>
      <color theme="0"/>
      <name val="Arial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i/>
      <sz val="10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Continuous" vertical="center" wrapText="1"/>
    </xf>
    <xf numFmtId="0" fontId="4" fillId="3" borderId="3" xfId="0" applyFont="1" applyFill="1" applyBorder="1" applyAlignment="1">
      <alignment horizontal="centerContinuous" vertical="center" wrapText="1"/>
    </xf>
    <xf numFmtId="0" fontId="3" fillId="0" borderId="0" xfId="0" applyFont="1" applyAlignment="1">
      <alignment horizontal="left" vertical="center"/>
    </xf>
    <xf numFmtId="165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5" fillId="0" borderId="0" xfId="0" applyFont="1" applyAlignment="1">
      <alignment vertical="center"/>
    </xf>
    <xf numFmtId="0" fontId="3" fillId="0" borderId="0" xfId="0" applyFont="1"/>
    <xf numFmtId="165" fontId="3" fillId="0" borderId="0" xfId="1" applyNumberFormat="1" applyFont="1"/>
    <xf numFmtId="166" fontId="3" fillId="0" borderId="0" xfId="0" applyNumberFormat="1" applyFont="1"/>
    <xf numFmtId="0" fontId="6" fillId="3" borderId="2" xfId="0" applyFont="1" applyFill="1" applyBorder="1" applyAlignment="1">
      <alignment horizontal="centerContinuous" vertical="center" wrapText="1"/>
    </xf>
    <xf numFmtId="164" fontId="3" fillId="0" borderId="0" xfId="1" applyNumberFormat="1" applyFont="1"/>
    <xf numFmtId="165" fontId="3" fillId="0" borderId="0" xfId="0" applyNumberFormat="1" applyFont="1"/>
    <xf numFmtId="0" fontId="7" fillId="0" borderId="0" xfId="0" applyFont="1"/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167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10" fontId="3" fillId="0" borderId="0" xfId="0" applyNumberFormat="1" applyFont="1" applyAlignment="1">
      <alignment vertical="center"/>
    </xf>
    <xf numFmtId="9" fontId="3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168" fontId="3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165" fontId="5" fillId="0" borderId="4" xfId="1" applyNumberFormat="1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10" fontId="3" fillId="0" borderId="0" xfId="2" applyNumberFormat="1" applyFont="1" applyAlignment="1">
      <alignment vertical="center"/>
    </xf>
    <xf numFmtId="167" fontId="3" fillId="0" borderId="0" xfId="2" applyNumberFormat="1" applyFont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9" fontId="3" fillId="0" borderId="0" xfId="1" applyNumberFormat="1" applyFont="1" applyFill="1" applyBorder="1" applyAlignment="1">
      <alignment horizontal="center" vertical="center"/>
    </xf>
    <xf numFmtId="165" fontId="3" fillId="0" borderId="0" xfId="2" applyNumberFormat="1" applyFont="1" applyAlignment="1">
      <alignment vertical="center"/>
    </xf>
    <xf numFmtId="43" fontId="3" fillId="0" borderId="0" xfId="2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"/>
  <sheetViews>
    <sheetView showGridLines="0" topLeftCell="A2" zoomScale="222" workbookViewId="0">
      <selection activeCell="D7" sqref="D7"/>
    </sheetView>
  </sheetViews>
  <sheetFormatPr baseColWidth="10" defaultColWidth="9.1640625" defaultRowHeight="13" x14ac:dyDescent="0.2"/>
  <cols>
    <col min="1" max="1" width="2.33203125" style="2" customWidth="1"/>
    <col min="2" max="2" width="28.5" style="2" customWidth="1"/>
    <col min="3" max="7" width="12.33203125" style="2" customWidth="1"/>
    <col min="8" max="9" width="12.6640625" style="2" customWidth="1"/>
    <col min="10" max="10" width="10.83203125" style="2" bestFit="1" customWidth="1"/>
    <col min="11" max="16384" width="9.1640625" style="2"/>
  </cols>
  <sheetData>
    <row r="1" spans="1:18" x14ac:dyDescent="0.2">
      <c r="A1" s="1"/>
      <c r="B1" s="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8" ht="14" thickBot="1" x14ac:dyDescent="0.25">
      <c r="B3" s="31" t="s">
        <v>45</v>
      </c>
    </row>
    <row r="4" spans="1:18" ht="39" customHeight="1" thickTop="1" x14ac:dyDescent="0.2">
      <c r="C4" s="30" t="s">
        <v>42</v>
      </c>
      <c r="D4" s="30" t="s">
        <v>53</v>
      </c>
      <c r="E4" s="30" t="s">
        <v>44</v>
      </c>
      <c r="F4" s="30" t="s">
        <v>41</v>
      </c>
      <c r="G4" s="30" t="s">
        <v>51</v>
      </c>
      <c r="H4"/>
      <c r="I4"/>
    </row>
    <row r="5" spans="1:18" ht="15" x14ac:dyDescent="0.2">
      <c r="B5" s="5" t="s">
        <v>46</v>
      </c>
      <c r="C5" s="35">
        <v>15.9</v>
      </c>
      <c r="D5" s="35">
        <v>17.399999999999999</v>
      </c>
      <c r="E5" s="33">
        <v>0.13539999999999999</v>
      </c>
      <c r="F5" s="35">
        <v>1.53</v>
      </c>
      <c r="G5" s="34">
        <v>0.13469999999999999</v>
      </c>
      <c r="H5"/>
      <c r="I5"/>
      <c r="J5" s="24"/>
      <c r="K5" s="20"/>
      <c r="L5" s="21"/>
    </row>
    <row r="6" spans="1:18" ht="15" x14ac:dyDescent="0.2">
      <c r="B6" s="5" t="s">
        <v>47</v>
      </c>
      <c r="C6" s="35">
        <v>10.199999999999999</v>
      </c>
      <c r="D6" s="35">
        <v>15.3</v>
      </c>
      <c r="E6" s="33">
        <v>7.7600000000000002E-2</v>
      </c>
      <c r="F6" s="35">
        <v>0.92589999999999995</v>
      </c>
      <c r="G6" s="34">
        <v>0.1638</v>
      </c>
      <c r="H6"/>
      <c r="I6"/>
      <c r="J6" s="24"/>
      <c r="K6" s="20"/>
      <c r="L6" s="21"/>
      <c r="N6" s="24"/>
    </row>
    <row r="7" spans="1:18" ht="15" x14ac:dyDescent="0.2">
      <c r="B7" s="5" t="s">
        <v>48</v>
      </c>
      <c r="C7" s="35">
        <v>3.74</v>
      </c>
      <c r="D7" s="35">
        <v>22.35</v>
      </c>
      <c r="E7" s="33">
        <v>9.4299999999999995E-2</v>
      </c>
      <c r="F7" s="35">
        <v>0.55159999999999998</v>
      </c>
      <c r="G7" s="34">
        <v>0.21060000000000001</v>
      </c>
      <c r="H7"/>
      <c r="I7"/>
      <c r="J7" s="24"/>
      <c r="K7" s="20"/>
      <c r="L7" s="21"/>
      <c r="N7" s="24"/>
    </row>
    <row r="8" spans="1:18" ht="15" x14ac:dyDescent="0.2">
      <c r="B8" s="5" t="s">
        <v>49</v>
      </c>
      <c r="C8" s="35">
        <v>2.2999999999999998</v>
      </c>
      <c r="D8" s="35" t="s">
        <v>43</v>
      </c>
      <c r="E8" s="33">
        <v>8.9899999999999994E-2</v>
      </c>
      <c r="F8" s="35">
        <v>1.0988</v>
      </c>
      <c r="G8" s="34">
        <v>-4.8000000000000001E-2</v>
      </c>
      <c r="H8"/>
      <c r="I8"/>
      <c r="J8" s="24"/>
      <c r="K8" s="20"/>
      <c r="L8" s="21"/>
      <c r="N8" s="24"/>
    </row>
    <row r="9" spans="1:18" ht="15" x14ac:dyDescent="0.2">
      <c r="B9" s="36" t="s">
        <v>50</v>
      </c>
      <c r="C9" s="37">
        <v>0.13</v>
      </c>
      <c r="D9" s="35" t="s">
        <v>43</v>
      </c>
      <c r="E9" s="33">
        <v>-1.395</v>
      </c>
      <c r="F9" s="35">
        <v>26.15</v>
      </c>
      <c r="G9" s="34">
        <v>-4.6800000000000001E-2</v>
      </c>
      <c r="H9"/>
      <c r="I9"/>
      <c r="J9"/>
      <c r="K9"/>
      <c r="L9" s="21"/>
      <c r="N9" s="24"/>
    </row>
    <row r="10" spans="1:18" ht="15" x14ac:dyDescent="0.2">
      <c r="B10" s="36" t="s">
        <v>57</v>
      </c>
      <c r="C10" s="35">
        <v>0.29062500000000002</v>
      </c>
      <c r="D10"/>
      <c r="E10"/>
      <c r="F10"/>
      <c r="G10"/>
      <c r="H10"/>
      <c r="I10"/>
      <c r="J10"/>
      <c r="K10"/>
      <c r="N10" s="24"/>
    </row>
    <row r="11" spans="1:18" x14ac:dyDescent="0.2">
      <c r="B11" s="5"/>
      <c r="L11" s="7"/>
      <c r="M11" s="7"/>
      <c r="N11" s="7"/>
      <c r="O11" s="7"/>
      <c r="P11" s="7"/>
      <c r="Q11" s="7"/>
      <c r="R11" s="20"/>
    </row>
    <row r="12" spans="1:18" x14ac:dyDescent="0.2">
      <c r="K12" s="23"/>
    </row>
    <row r="15" spans="1:18" x14ac:dyDescent="0.2">
      <c r="D15" s="6"/>
      <c r="E15" s="17"/>
      <c r="F15" s="23"/>
      <c r="G15" s="23"/>
    </row>
    <row r="16" spans="1:18" x14ac:dyDescent="0.2">
      <c r="D16" s="6"/>
      <c r="E16" s="17"/>
      <c r="F16" s="23"/>
      <c r="G16" s="23"/>
    </row>
    <row r="17" spans="4:7" x14ac:dyDescent="0.2">
      <c r="D17" s="6"/>
      <c r="E17" s="17"/>
      <c r="F17" s="23"/>
      <c r="G17" s="23"/>
    </row>
  </sheetData>
  <pageMargins left="0.3" right="0.3" top="0.5" bottom="0.5" header="0.1" footer="0.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2"/>
  <sheetViews>
    <sheetView showGridLines="0" zoomScale="117" workbookViewId="0">
      <selection activeCell="F11" sqref="F11"/>
    </sheetView>
  </sheetViews>
  <sheetFormatPr baseColWidth="10" defaultColWidth="9.1640625" defaultRowHeight="13" x14ac:dyDescent="0.2"/>
  <cols>
    <col min="1" max="1" width="2.33203125" style="2" customWidth="1"/>
    <col min="2" max="2" width="8.6640625" style="2" customWidth="1"/>
    <col min="3" max="9" width="12.6640625" style="2" customWidth="1"/>
    <col min="10" max="10" width="10.83203125" style="2" bestFit="1" customWidth="1"/>
    <col min="11" max="11" width="9.1640625" style="2"/>
    <col min="12" max="12" width="9.33203125" style="2" bestFit="1" customWidth="1"/>
    <col min="13" max="16384" width="9.1640625" style="2"/>
  </cols>
  <sheetData>
    <row r="1" spans="1:18" x14ac:dyDescent="0.2">
      <c r="A1" s="1"/>
      <c r="B1" s="1" t="s">
        <v>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8" ht="14" thickBot="1" x14ac:dyDescent="0.25">
      <c r="B3" s="19" t="s">
        <v>34</v>
      </c>
    </row>
    <row r="4" spans="1:18" ht="15" customHeight="1" thickTop="1" thickBot="1" x14ac:dyDescent="0.25">
      <c r="C4" s="40" t="s">
        <v>0</v>
      </c>
      <c r="D4" s="41" t="s">
        <v>1</v>
      </c>
      <c r="E4" s="41" t="s">
        <v>2</v>
      </c>
      <c r="F4" s="41" t="s">
        <v>4</v>
      </c>
      <c r="G4" s="41" t="s">
        <v>3</v>
      </c>
      <c r="H4" s="41" t="s">
        <v>5</v>
      </c>
      <c r="I4" s="42"/>
    </row>
    <row r="5" spans="1:18" ht="16" thickTop="1" thickBot="1" x14ac:dyDescent="0.25">
      <c r="C5" s="40"/>
      <c r="D5" s="41"/>
      <c r="E5" s="41"/>
      <c r="F5" s="41"/>
      <c r="G5" s="41"/>
      <c r="H5" s="3" t="s">
        <v>6</v>
      </c>
      <c r="I5" s="4" t="s">
        <v>7</v>
      </c>
    </row>
    <row r="6" spans="1:18" ht="14" thickTop="1" x14ac:dyDescent="0.2">
      <c r="B6" s="5">
        <v>2006</v>
      </c>
      <c r="C6" s="6">
        <v>325088</v>
      </c>
      <c r="D6" s="6">
        <v>32509</v>
      </c>
      <c r="E6" s="6">
        <v>21455.94</v>
      </c>
      <c r="F6" s="7">
        <f t="shared" ref="F6:F9" si="0">E6/15000</f>
        <v>1.430396</v>
      </c>
      <c r="G6" s="7">
        <v>0.85</v>
      </c>
      <c r="H6" s="22">
        <v>17.03</v>
      </c>
      <c r="I6" s="22">
        <v>15.497300000000001</v>
      </c>
      <c r="J6" s="39"/>
      <c r="K6" s="20"/>
      <c r="L6" s="22"/>
      <c r="M6" s="22"/>
    </row>
    <row r="7" spans="1:18" x14ac:dyDescent="0.2">
      <c r="B7" s="5">
        <v>2007</v>
      </c>
      <c r="C7" s="6">
        <v>349556</v>
      </c>
      <c r="D7" s="6">
        <v>35655</v>
      </c>
      <c r="E7" s="6">
        <v>23888.85</v>
      </c>
      <c r="F7" s="7">
        <f t="shared" si="0"/>
        <v>1.59259</v>
      </c>
      <c r="G7" s="7">
        <v>0.9</v>
      </c>
      <c r="H7" s="22">
        <v>17.71</v>
      </c>
      <c r="I7" s="22">
        <v>16.506838399999999</v>
      </c>
      <c r="J7" s="39"/>
      <c r="K7" s="20"/>
      <c r="L7" s="22"/>
      <c r="M7" s="22"/>
      <c r="N7" s="24"/>
    </row>
    <row r="8" spans="1:18" x14ac:dyDescent="0.2">
      <c r="B8" s="5">
        <v>2008</v>
      </c>
      <c r="C8" s="6">
        <v>371868</v>
      </c>
      <c r="D8" s="6">
        <v>33097</v>
      </c>
      <c r="E8" s="6">
        <v>21546.147000000001</v>
      </c>
      <c r="F8" s="7">
        <f t="shared" si="0"/>
        <v>1.4364098000000001</v>
      </c>
      <c r="G8" s="7">
        <v>0.9</v>
      </c>
      <c r="H8" s="22">
        <v>14.700296</v>
      </c>
      <c r="I8" s="22">
        <v>11.907239760000001</v>
      </c>
      <c r="J8" s="39"/>
      <c r="K8" s="20"/>
      <c r="L8" s="22"/>
      <c r="M8" s="22"/>
      <c r="N8" s="24"/>
    </row>
    <row r="9" spans="1:18" x14ac:dyDescent="0.2">
      <c r="B9" s="5">
        <v>2009</v>
      </c>
      <c r="C9" s="6">
        <v>379457</v>
      </c>
      <c r="D9" s="6">
        <v>35290</v>
      </c>
      <c r="E9" s="6">
        <v>22903.21</v>
      </c>
      <c r="F9" s="7">
        <f t="shared" si="0"/>
        <v>1.5268806666666666</v>
      </c>
      <c r="G9" s="7">
        <v>1</v>
      </c>
      <c r="H9" s="22">
        <v>16.559999999999999</v>
      </c>
      <c r="I9" s="22">
        <v>14.653255052800002</v>
      </c>
      <c r="J9" s="39"/>
      <c r="K9" s="20"/>
      <c r="L9" s="22"/>
      <c r="M9" s="22"/>
      <c r="N9" s="24"/>
    </row>
    <row r="10" spans="1:18" x14ac:dyDescent="0.2">
      <c r="B10" s="5">
        <v>2010</v>
      </c>
      <c r="C10" s="6">
        <v>383223</v>
      </c>
      <c r="D10" s="6">
        <v>38002</v>
      </c>
      <c r="E10" s="6">
        <v>24853.308000000001</v>
      </c>
      <c r="F10" s="7">
        <f>E10/15000</f>
        <v>1.6568872000000001</v>
      </c>
      <c r="G10" s="7">
        <v>1</v>
      </c>
      <c r="H10" s="22">
        <v>18.8</v>
      </c>
      <c r="I10" s="22">
        <v>16.899999999999999</v>
      </c>
      <c r="J10" s="39"/>
      <c r="K10" s="20"/>
      <c r="L10" s="22"/>
      <c r="M10" s="22"/>
      <c r="N10" s="24"/>
    </row>
    <row r="11" spans="1:18" x14ac:dyDescent="0.2">
      <c r="B11" s="5">
        <v>2011</v>
      </c>
      <c r="C11" s="6">
        <v>395440</v>
      </c>
      <c r="D11" s="6">
        <v>40539</v>
      </c>
      <c r="E11" s="6">
        <v>26350.350000000002</v>
      </c>
      <c r="F11" s="7">
        <f>E11/15000</f>
        <v>1.7566900000000001</v>
      </c>
      <c r="G11" s="7">
        <v>1</v>
      </c>
      <c r="H11" s="22">
        <v>21.2</v>
      </c>
      <c r="I11" s="22">
        <v>17.55</v>
      </c>
      <c r="J11" s="39"/>
      <c r="K11" s="20"/>
      <c r="L11" s="22"/>
      <c r="M11" s="22"/>
      <c r="N11" s="24"/>
    </row>
    <row r="12" spans="1:18" x14ac:dyDescent="0.2">
      <c r="B12" s="5" t="s">
        <v>8</v>
      </c>
      <c r="C12" s="6">
        <v>410223</v>
      </c>
      <c r="D12" s="6">
        <v>42121</v>
      </c>
      <c r="E12" s="6">
        <v>27378.65</v>
      </c>
      <c r="F12" s="7">
        <f>E12/15000</f>
        <v>1.8252433333333333</v>
      </c>
      <c r="G12" s="7">
        <v>1</v>
      </c>
      <c r="J12" s="24"/>
      <c r="N12" s="24"/>
    </row>
    <row r="13" spans="1:18" x14ac:dyDescent="0.2">
      <c r="B13" s="5"/>
      <c r="L13" s="7"/>
      <c r="M13" s="7"/>
      <c r="N13" s="7"/>
      <c r="O13" s="7"/>
      <c r="P13" s="7"/>
      <c r="Q13" s="7"/>
      <c r="R13" s="20"/>
    </row>
    <row r="14" spans="1:18" x14ac:dyDescent="0.2">
      <c r="B14" s="24"/>
      <c r="C14" s="32"/>
      <c r="D14" s="21"/>
      <c r="K14" s="23"/>
    </row>
    <row r="15" spans="1:18" x14ac:dyDescent="0.2">
      <c r="C15" s="2" t="str">
        <f>C4</f>
        <v>Operating Revenue</v>
      </c>
      <c r="D15" s="2" t="str">
        <f t="shared" ref="D15:I15" si="1">D4</f>
        <v>Income Before Taxes</v>
      </c>
      <c r="E15" s="2" t="str">
        <f t="shared" si="1"/>
        <v>Income After Taxes</v>
      </c>
      <c r="F15" s="2" t="str">
        <f t="shared" si="1"/>
        <v>Income Per Share</v>
      </c>
      <c r="G15" s="2" t="str">
        <f t="shared" si="1"/>
        <v>Dividends Per Share</v>
      </c>
      <c r="H15" s="2" t="str">
        <f t="shared" si="1"/>
        <v>Market Prices Per Share</v>
      </c>
    </row>
    <row r="16" spans="1:18" x14ac:dyDescent="0.2">
      <c r="B16" s="5">
        <v>2006</v>
      </c>
      <c r="D16" s="21"/>
      <c r="F16" s="20"/>
      <c r="H16" s="20"/>
    </row>
    <row r="17" spans="2:8" x14ac:dyDescent="0.2">
      <c r="B17" s="5">
        <v>2007</v>
      </c>
      <c r="C17" s="24">
        <f>C7/C6-1</f>
        <v>7.5265774190373058E-2</v>
      </c>
      <c r="D17" s="24">
        <f t="shared" ref="D17:E17" si="2">D7/D6-1</f>
        <v>9.6773201267341458E-2</v>
      </c>
      <c r="E17" s="24">
        <f t="shared" si="2"/>
        <v>0.11339097704411927</v>
      </c>
      <c r="F17" s="23"/>
      <c r="H17" s="20"/>
    </row>
    <row r="18" spans="2:8" x14ac:dyDescent="0.2">
      <c r="B18" s="5">
        <v>2008</v>
      </c>
      <c r="C18" s="24">
        <f t="shared" ref="C18:E22" si="3">C8/C7-1</f>
        <v>6.3829543764089225E-2</v>
      </c>
      <c r="D18" s="24">
        <f t="shared" si="3"/>
        <v>-7.1743093535268532E-2</v>
      </c>
      <c r="E18" s="24">
        <f t="shared" si="3"/>
        <v>-9.8066796852924965E-2</v>
      </c>
      <c r="F18" s="23"/>
    </row>
    <row r="19" spans="2:8" x14ac:dyDescent="0.2">
      <c r="B19" s="5">
        <v>2009</v>
      </c>
      <c r="C19" s="24">
        <f t="shared" si="3"/>
        <v>2.0407779104413493E-2</v>
      </c>
      <c r="D19" s="24">
        <f t="shared" si="3"/>
        <v>6.6259781853340138E-2</v>
      </c>
      <c r="E19" s="24">
        <f t="shared" si="3"/>
        <v>6.2984022154865871E-2</v>
      </c>
      <c r="F19" s="23"/>
    </row>
    <row r="20" spans="2:8" x14ac:dyDescent="0.2">
      <c r="B20" s="5">
        <v>2010</v>
      </c>
      <c r="C20" s="24">
        <f t="shared" si="3"/>
        <v>9.9247082014561894E-3</v>
      </c>
      <c r="D20" s="24">
        <f t="shared" si="3"/>
        <v>7.6848965712666528E-2</v>
      </c>
      <c r="E20" s="24">
        <f t="shared" si="3"/>
        <v>8.5145182705830491E-2</v>
      </c>
    </row>
    <row r="21" spans="2:8" x14ac:dyDescent="0.2">
      <c r="B21" s="5">
        <v>2011</v>
      </c>
      <c r="C21" s="24">
        <f t="shared" si="3"/>
        <v>3.1879610566171612E-2</v>
      </c>
      <c r="D21" s="24">
        <f t="shared" si="3"/>
        <v>6.6759644229251069E-2</v>
      </c>
      <c r="E21" s="24">
        <f t="shared" si="3"/>
        <v>6.0235120411335163E-2</v>
      </c>
    </row>
    <row r="22" spans="2:8" x14ac:dyDescent="0.2">
      <c r="B22" s="5" t="s">
        <v>8</v>
      </c>
      <c r="C22" s="24">
        <f t="shared" si="3"/>
        <v>3.7383673882257717E-2</v>
      </c>
      <c r="D22" s="24">
        <f t="shared" si="3"/>
        <v>3.9024149584350853E-2</v>
      </c>
      <c r="E22" s="24">
        <f t="shared" si="3"/>
        <v>3.9024149584350853E-2</v>
      </c>
    </row>
  </sheetData>
  <mergeCells count="6">
    <mergeCell ref="C4:C5"/>
    <mergeCell ref="H4:I4"/>
    <mergeCell ref="G4:G5"/>
    <mergeCell ref="F4:F5"/>
    <mergeCell ref="E4:E5"/>
    <mergeCell ref="D4:D5"/>
  </mergeCells>
  <pageMargins left="0.3" right="0.3" top="0.5" bottom="0.5" header="0.1" footer="0.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7"/>
  <sheetViews>
    <sheetView showGridLines="0" workbookViewId="0">
      <selection activeCell="E14" sqref="E14"/>
    </sheetView>
  </sheetViews>
  <sheetFormatPr baseColWidth="10" defaultColWidth="9.1640625" defaultRowHeight="13" x14ac:dyDescent="0.2"/>
  <cols>
    <col min="1" max="1" width="2.33203125" style="2" customWidth="1"/>
    <col min="2" max="2" width="44.33203125" style="2" customWidth="1"/>
    <col min="3" max="3" width="13.5" style="2" bestFit="1" customWidth="1"/>
    <col min="4" max="4" width="12.1640625" style="2" bestFit="1" customWidth="1"/>
    <col min="5" max="5" width="14.5" style="2" bestFit="1" customWidth="1"/>
    <col min="6" max="16384" width="9.1640625" style="2"/>
  </cols>
  <sheetData>
    <row r="1" spans="1:13" x14ac:dyDescent="0.2">
      <c r="A1" s="1"/>
      <c r="B1" s="1" t="s">
        <v>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B3" s="19" t="s">
        <v>35</v>
      </c>
      <c r="C3" s="25">
        <v>2011</v>
      </c>
    </row>
    <row r="4" spans="1:13" x14ac:dyDescent="0.2">
      <c r="B4" s="2" t="s">
        <v>9</v>
      </c>
      <c r="C4" s="6">
        <v>27330</v>
      </c>
    </row>
    <row r="5" spans="1:13" x14ac:dyDescent="0.2">
      <c r="B5" s="2" t="s">
        <v>10</v>
      </c>
      <c r="C5" s="6">
        <v>48741</v>
      </c>
    </row>
    <row r="6" spans="1:13" x14ac:dyDescent="0.2">
      <c r="B6" s="2" t="s">
        <v>11</v>
      </c>
      <c r="C6" s="6">
        <v>7488</v>
      </c>
    </row>
    <row r="7" spans="1:13" x14ac:dyDescent="0.2">
      <c r="B7" s="28" t="s">
        <v>12</v>
      </c>
      <c r="C7" s="27">
        <f>SUM(C4:C6)</f>
        <v>83559</v>
      </c>
    </row>
    <row r="8" spans="1:13" x14ac:dyDescent="0.2">
      <c r="C8" s="6"/>
    </row>
    <row r="9" spans="1:13" x14ac:dyDescent="0.2">
      <c r="B9" s="2" t="s">
        <v>13</v>
      </c>
      <c r="C9" s="6">
        <v>522043</v>
      </c>
    </row>
    <row r="10" spans="1:13" x14ac:dyDescent="0.2">
      <c r="B10" s="2" t="s">
        <v>54</v>
      </c>
      <c r="C10" s="6">
        <v>101423</v>
      </c>
    </row>
    <row r="11" spans="1:13" x14ac:dyDescent="0.2">
      <c r="B11" s="2" t="s">
        <v>14</v>
      </c>
      <c r="C11" s="6">
        <v>42656</v>
      </c>
      <c r="D11" s="17"/>
    </row>
    <row r="12" spans="1:13" x14ac:dyDescent="0.2">
      <c r="C12" s="6"/>
    </row>
    <row r="13" spans="1:13" ht="14" thickBot="1" x14ac:dyDescent="0.25">
      <c r="B13" s="28" t="s">
        <v>15</v>
      </c>
      <c r="C13" s="29">
        <f>SUM(C7:C11)</f>
        <v>749681</v>
      </c>
      <c r="D13" s="17"/>
      <c r="E13" s="20">
        <f>C10/C13</f>
        <v>0.13528820925166837</v>
      </c>
    </row>
    <row r="14" spans="1:13" ht="14" thickTop="1" x14ac:dyDescent="0.2">
      <c r="C14" s="6"/>
      <c r="D14" s="20"/>
    </row>
    <row r="15" spans="1:13" x14ac:dyDescent="0.2">
      <c r="B15" s="2" t="s">
        <v>16</v>
      </c>
      <c r="C15" s="6">
        <v>36998</v>
      </c>
    </row>
    <row r="16" spans="1:13" x14ac:dyDescent="0.2">
      <c r="B16" s="2" t="s">
        <v>17</v>
      </c>
      <c r="C16" s="6">
        <v>25883</v>
      </c>
      <c r="D16" s="17"/>
    </row>
    <row r="17" spans="2:5" x14ac:dyDescent="0.2">
      <c r="B17" s="2" t="s">
        <v>39</v>
      </c>
      <c r="C17" s="6">
        <v>1420</v>
      </c>
    </row>
    <row r="18" spans="2:5" x14ac:dyDescent="0.2">
      <c r="B18" s="28" t="s">
        <v>18</v>
      </c>
      <c r="C18" s="27">
        <f>SUM(C15:C17)</f>
        <v>64301</v>
      </c>
    </row>
    <row r="19" spans="2:5" x14ac:dyDescent="0.2">
      <c r="B19" s="8"/>
      <c r="C19" s="6"/>
    </row>
    <row r="20" spans="2:5" x14ac:dyDescent="0.2">
      <c r="B20" s="2" t="s">
        <v>37</v>
      </c>
      <c r="C20" s="6">
        <v>15813</v>
      </c>
      <c r="D20" s="24"/>
    </row>
    <row r="21" spans="2:5" x14ac:dyDescent="0.2">
      <c r="B21" s="2" t="s">
        <v>19</v>
      </c>
      <c r="C21" s="6">
        <v>15</v>
      </c>
    </row>
    <row r="22" spans="2:5" x14ac:dyDescent="0.2">
      <c r="B22" s="2" t="s">
        <v>20</v>
      </c>
      <c r="C22" s="6">
        <v>146257</v>
      </c>
      <c r="D22" s="24"/>
      <c r="E22" s="20"/>
    </row>
    <row r="23" spans="2:5" x14ac:dyDescent="0.2">
      <c r="B23" s="2" t="s">
        <v>21</v>
      </c>
      <c r="C23" s="6">
        <v>523295</v>
      </c>
      <c r="D23" s="38"/>
      <c r="E23" s="17"/>
    </row>
    <row r="24" spans="2:5" x14ac:dyDescent="0.2">
      <c r="B24" s="28" t="s">
        <v>38</v>
      </c>
      <c r="C24" s="27">
        <f>SUM(C20:C23)</f>
        <v>685380</v>
      </c>
      <c r="D24" s="20"/>
    </row>
    <row r="25" spans="2:5" x14ac:dyDescent="0.2">
      <c r="B25" s="8"/>
      <c r="C25" s="6"/>
    </row>
    <row r="26" spans="2:5" ht="14" thickBot="1" x14ac:dyDescent="0.25">
      <c r="B26" s="9" t="s">
        <v>22</v>
      </c>
      <c r="C26" s="29">
        <f>C24+C18</f>
        <v>749681</v>
      </c>
      <c r="D26" s="17"/>
    </row>
    <row r="27" spans="2:5" ht="14" thickTop="1" x14ac:dyDescent="0.2"/>
  </sheetData>
  <pageMargins left="0.3" right="0.3" top="0.5" bottom="0.5" header="0.1" footer="0.1"/>
  <pageSetup paperSize="9" orientation="landscape" r:id="rId1"/>
  <ignoredErrors>
    <ignoredError sqref="C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"/>
  <sheetViews>
    <sheetView showGridLines="0" tabSelected="1" topLeftCell="A2" zoomScale="109" workbookViewId="0">
      <selection activeCell="D15" sqref="D15"/>
    </sheetView>
  </sheetViews>
  <sheetFormatPr baseColWidth="10" defaultColWidth="9.1640625" defaultRowHeight="13" x14ac:dyDescent="0.2"/>
  <cols>
    <col min="1" max="1" width="2.33203125" style="2" customWidth="1"/>
    <col min="2" max="2" width="31.5" style="2" customWidth="1"/>
    <col min="3" max="6" width="16.5" style="2" bestFit="1" customWidth="1"/>
    <col min="7" max="8" width="9.1640625" style="2"/>
    <col min="9" max="9" width="17.6640625" style="2" bestFit="1" customWidth="1"/>
    <col min="10" max="16384" width="9.1640625" style="2"/>
  </cols>
  <sheetData>
    <row r="1" spans="1:13" x14ac:dyDescent="0.2">
      <c r="A1" s="1"/>
      <c r="B1" s="1" t="s">
        <v>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4" thickBot="1" x14ac:dyDescent="0.25">
      <c r="B3" s="19" t="s">
        <v>33</v>
      </c>
    </row>
    <row r="4" spans="1:13" ht="16.5" customHeight="1" thickTop="1" thickBot="1" x14ac:dyDescent="0.25">
      <c r="B4" s="9"/>
      <c r="C4" s="43" t="s">
        <v>32</v>
      </c>
      <c r="D4" s="44"/>
      <c r="E4" s="43" t="s">
        <v>36</v>
      </c>
      <c r="F4" s="44"/>
    </row>
    <row r="5" spans="1:13" ht="16" thickTop="1" thickBot="1" x14ac:dyDescent="0.2">
      <c r="B5" s="16"/>
      <c r="C5" s="13" t="s">
        <v>30</v>
      </c>
      <c r="D5" s="13" t="s">
        <v>29</v>
      </c>
      <c r="E5" s="13" t="s">
        <v>30</v>
      </c>
      <c r="F5" s="13" t="s">
        <v>29</v>
      </c>
    </row>
    <row r="6" spans="1:13" ht="14" thickTop="1" x14ac:dyDescent="0.15">
      <c r="B6" s="10" t="s">
        <v>23</v>
      </c>
      <c r="C6" s="11">
        <v>24350</v>
      </c>
      <c r="D6" s="11">
        <f>C6</f>
        <v>24350</v>
      </c>
      <c r="E6" s="11">
        <v>66000</v>
      </c>
      <c r="F6" s="11">
        <v>66000</v>
      </c>
    </row>
    <row r="7" spans="1:13" x14ac:dyDescent="0.15">
      <c r="B7" s="10" t="s">
        <v>24</v>
      </c>
      <c r="C7" s="15">
        <v>8125</v>
      </c>
      <c r="D7" s="15">
        <f t="shared" ref="D7:F7" si="0">D19</f>
        <v>0</v>
      </c>
      <c r="E7" s="15">
        <f>C7</f>
        <v>8125</v>
      </c>
      <c r="F7" s="15">
        <f t="shared" si="0"/>
        <v>0</v>
      </c>
      <c r="H7" s="17"/>
      <c r="I7" s="18"/>
    </row>
    <row r="8" spans="1:13" x14ac:dyDescent="0.15">
      <c r="B8" s="10" t="s">
        <v>25</v>
      </c>
      <c r="C8" s="15">
        <f>C6-C7</f>
        <v>16225</v>
      </c>
      <c r="D8" s="15">
        <f t="shared" ref="D8:F8" si="1">D6-D7</f>
        <v>24350</v>
      </c>
      <c r="E8" s="15">
        <f t="shared" si="1"/>
        <v>57875</v>
      </c>
      <c r="F8" s="15">
        <f t="shared" si="1"/>
        <v>66000</v>
      </c>
      <c r="H8" s="17"/>
      <c r="I8" s="18"/>
    </row>
    <row r="9" spans="1:13" x14ac:dyDescent="0.15">
      <c r="B9" s="10" t="s">
        <v>26</v>
      </c>
      <c r="C9" s="15">
        <f>C8*35%</f>
        <v>5678.75</v>
      </c>
      <c r="D9" s="15">
        <f>D8*35%</f>
        <v>8522.5</v>
      </c>
      <c r="E9" s="15">
        <f>E8*35%</f>
        <v>20256.25</v>
      </c>
      <c r="F9" s="15">
        <f>F8*35%</f>
        <v>23100</v>
      </c>
      <c r="H9" s="17"/>
      <c r="I9" s="18"/>
    </row>
    <row r="10" spans="1:13" x14ac:dyDescent="0.15">
      <c r="B10" s="10" t="s">
        <v>27</v>
      </c>
      <c r="C10" s="15">
        <f>C8-C9</f>
        <v>10546.25</v>
      </c>
      <c r="D10" s="15">
        <f t="shared" ref="D10:F10" si="2">D8-D9</f>
        <v>15827.5</v>
      </c>
      <c r="E10" s="15">
        <f t="shared" si="2"/>
        <v>37618.75</v>
      </c>
      <c r="F10" s="15">
        <f t="shared" si="2"/>
        <v>42900</v>
      </c>
      <c r="H10" s="17"/>
      <c r="I10" s="18"/>
    </row>
    <row r="11" spans="1:13" x14ac:dyDescent="0.15">
      <c r="B11" s="10"/>
      <c r="C11" s="15"/>
      <c r="D11" s="15"/>
      <c r="E11" s="15"/>
      <c r="F11" s="15"/>
    </row>
    <row r="12" spans="1:13" x14ac:dyDescent="0.15">
      <c r="B12" s="10" t="s">
        <v>31</v>
      </c>
      <c r="C12" s="14">
        <v>15</v>
      </c>
      <c r="D12" s="14">
        <v>22.5</v>
      </c>
      <c r="E12" s="14">
        <v>15</v>
      </c>
      <c r="F12" s="14">
        <v>22.5</v>
      </c>
    </row>
    <row r="13" spans="1:13" x14ac:dyDescent="0.15">
      <c r="B13" s="10" t="s">
        <v>28</v>
      </c>
      <c r="C13" s="12">
        <f>C10/C12/1000</f>
        <v>0.70308333333333339</v>
      </c>
      <c r="D13" s="12">
        <f>D10/D12/1000</f>
        <v>0.70344444444444443</v>
      </c>
      <c r="E13" s="12"/>
      <c r="F13" s="12">
        <f t="shared" ref="D13:F13" si="3">F10/F12/1000</f>
        <v>1.9066666666666667</v>
      </c>
    </row>
    <row r="15" spans="1:13" x14ac:dyDescent="0.2">
      <c r="C15" s="26"/>
      <c r="D15" s="26"/>
    </row>
    <row r="16" spans="1:13" x14ac:dyDescent="0.2">
      <c r="C16" s="26"/>
      <c r="D16" s="26"/>
    </row>
    <row r="17" spans="3:9" x14ac:dyDescent="0.2">
      <c r="C17" s="20"/>
      <c r="D17" s="20"/>
      <c r="I17" s="22"/>
    </row>
    <row r="20" spans="3:9" x14ac:dyDescent="0.2">
      <c r="I20" s="20"/>
    </row>
    <row r="21" spans="3:9" x14ac:dyDescent="0.2">
      <c r="I21" s="21"/>
    </row>
  </sheetData>
  <mergeCells count="2">
    <mergeCell ref="C4:D4"/>
    <mergeCell ref="E4:F4"/>
  </mergeCells>
  <pageMargins left="0.3" right="0.3" top="0.5" bottom="0.5" header="0.1" footer="0.1"/>
  <pageSetup paperSize="9" orientation="landscape" r:id="rId1"/>
  <ignoredErrors>
    <ignoredError sqref="C9: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1</vt:lpstr>
      <vt:lpstr>Exhibit 2</vt:lpstr>
      <vt:lpstr>Exhibit 3</vt:lpstr>
      <vt:lpstr>Exhibit 4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2012-06-17T11:21:59Z</dcterms:created>
  <dcterms:modified xsi:type="dcterms:W3CDTF">2022-07-10T23:57:18Z</dcterms:modified>
</cp:coreProperties>
</file>