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AV\UTDT\MFIN\2020 MFIN\Curso FC\FC - EJECUTIVO\1-M&amp;A y Estructura Capital\1a-Capital Structure\Clase\"/>
    </mc:Choice>
  </mc:AlternateContent>
  <xr:revisionPtr revIDLastSave="0" documentId="13_ncr:1_{E420FD6B-0F4B-4CB2-BD85-942A6B5AB975}" xr6:coauthVersionLast="45" xr6:coauthVersionMax="45" xr10:uidLastSave="{00000000-0000-0000-0000-000000000000}"/>
  <bookViews>
    <workbookView xWindow="-96" yWindow="-96" windowWidth="23232" windowHeight="12552" activeTab="1" xr2:uid="{B95024E6-2EEA-4DFB-83A6-DC267CBF54CE}"/>
  </bookViews>
  <sheets>
    <sheet name="Charts" sheetId="1" r:id="rId1"/>
    <sheet name="Situacion de Partid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AV19" i="1" l="1"/>
  <c r="AU19" i="1"/>
  <c r="AT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T14" i="1"/>
  <c r="AV13" i="1"/>
  <c r="AU13" i="1"/>
  <c r="AT13" i="1"/>
  <c r="AV12" i="1"/>
  <c r="AU12" i="1"/>
  <c r="AT12" i="1"/>
  <c r="AV11" i="1"/>
  <c r="AU11" i="1"/>
  <c r="AT11" i="1"/>
  <c r="AV10" i="1"/>
  <c r="AU10" i="1"/>
  <c r="AT10" i="1"/>
  <c r="AV9" i="1"/>
  <c r="AU9" i="1"/>
  <c r="AT9" i="1"/>
  <c r="AV8" i="1"/>
  <c r="AU8" i="1"/>
  <c r="AT8" i="1"/>
  <c r="AV7" i="1"/>
  <c r="AU7" i="1"/>
  <c r="AT7" i="1"/>
  <c r="AV6" i="1"/>
  <c r="AU6" i="1"/>
  <c r="AT6" i="1"/>
  <c r="AV5" i="1"/>
  <c r="AU5" i="1"/>
  <c r="AT5" i="1"/>
  <c r="AV4" i="1"/>
  <c r="AU4" i="1"/>
  <c r="AT4" i="1"/>
  <c r="AS5" i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G4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6" i="1"/>
  <c r="J5" i="1"/>
  <c r="F5" i="2" l="1"/>
  <c r="F9" i="2"/>
  <c r="C3" i="2"/>
  <c r="C9" i="2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G4" i="1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D4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T5" i="1" l="1"/>
  <c r="K4" i="1"/>
  <c r="D19" i="1"/>
  <c r="AL19" i="1" s="1"/>
  <c r="D18" i="1"/>
  <c r="AL18" i="1" s="1"/>
  <c r="D17" i="1"/>
  <c r="AL17" i="1" s="1"/>
  <c r="D16" i="1"/>
  <c r="AL16" i="1" s="1"/>
  <c r="D15" i="1"/>
  <c r="AL15" i="1" s="1"/>
  <c r="D14" i="1"/>
  <c r="AL14" i="1" s="1"/>
  <c r="D13" i="1"/>
  <c r="AL13" i="1" s="1"/>
  <c r="D12" i="1"/>
  <c r="D11" i="1"/>
  <c r="AL11" i="1" s="1"/>
  <c r="D10" i="1"/>
  <c r="AL10" i="1" s="1"/>
  <c r="D9" i="1"/>
  <c r="AL9" i="1" s="1"/>
  <c r="D8" i="1"/>
  <c r="AL8" i="1" s="1"/>
  <c r="D7" i="1"/>
  <c r="AL7" i="1" s="1"/>
  <c r="D6" i="1"/>
  <c r="D5" i="1"/>
  <c r="AL5" i="1" s="1"/>
  <c r="D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AL4" i="1" l="1"/>
  <c r="C4" i="2"/>
  <c r="F3" i="2" s="1"/>
  <c r="L4" i="1"/>
  <c r="C11" i="2" s="1"/>
  <c r="C10" i="2"/>
  <c r="K5" i="1"/>
  <c r="E5" i="1" s="1"/>
  <c r="AD5" i="1"/>
  <c r="AG5" i="1"/>
  <c r="N12" i="1"/>
  <c r="AH12" i="1" s="1"/>
  <c r="AL12" i="1"/>
  <c r="N6" i="1"/>
  <c r="AH6" i="1" s="1"/>
  <c r="AL6" i="1"/>
  <c r="N11" i="1"/>
  <c r="AH11" i="1" s="1"/>
  <c r="N19" i="1"/>
  <c r="AH19" i="1" s="1"/>
  <c r="N5" i="1"/>
  <c r="AH5" i="1" s="1"/>
  <c r="N4" i="1"/>
  <c r="N10" i="1"/>
  <c r="AH10" i="1" s="1"/>
  <c r="N16" i="1"/>
  <c r="AH16" i="1" s="1"/>
  <c r="N13" i="1"/>
  <c r="AH13" i="1" s="1"/>
  <c r="N14" i="1"/>
  <c r="AH14" i="1" s="1"/>
  <c r="N9" i="1"/>
  <c r="AH9" i="1" s="1"/>
  <c r="N17" i="1"/>
  <c r="AH17" i="1" s="1"/>
  <c r="T6" i="1"/>
  <c r="AD6" i="1" s="1"/>
  <c r="E4" i="1"/>
  <c r="C5" i="2" s="1"/>
  <c r="N7" i="1"/>
  <c r="AH7" i="1" s="1"/>
  <c r="N8" i="1"/>
  <c r="AH8" i="1" s="1"/>
  <c r="N15" i="1"/>
  <c r="AH15" i="1" s="1"/>
  <c r="S4" i="1"/>
  <c r="N18" i="1"/>
  <c r="AH18" i="1" s="1"/>
  <c r="AM5" i="1" l="1"/>
  <c r="G5" i="1"/>
  <c r="H5" i="1" s="1"/>
  <c r="R5" i="1" s="1"/>
  <c r="F5" i="1"/>
  <c r="L5" i="1"/>
  <c r="AG6" i="1"/>
  <c r="S5" i="1"/>
  <c r="AQ5" i="1" s="1"/>
  <c r="AH4" i="1"/>
  <c r="F4" i="2"/>
  <c r="AQ4" i="1"/>
  <c r="F12" i="2"/>
  <c r="AM4" i="1"/>
  <c r="F4" i="1"/>
  <c r="K6" i="1"/>
  <c r="E6" i="1" s="1"/>
  <c r="T7" i="1"/>
  <c r="AD7" i="1" s="1"/>
  <c r="Q5" i="1"/>
  <c r="AP5" i="1" s="1"/>
  <c r="Q4" i="1"/>
  <c r="AM6" i="1" l="1"/>
  <c r="G6" i="1"/>
  <c r="AG8" i="1"/>
  <c r="AG7" i="1"/>
  <c r="AP4" i="1"/>
  <c r="F10" i="2"/>
  <c r="H4" i="1"/>
  <c r="C6" i="2" s="1"/>
  <c r="O5" i="1"/>
  <c r="F6" i="1"/>
  <c r="K7" i="1"/>
  <c r="E7" i="1" s="1"/>
  <c r="T8" i="1"/>
  <c r="AD8" i="1" s="1"/>
  <c r="L6" i="1"/>
  <c r="S6" i="1"/>
  <c r="AQ6" i="1" s="1"/>
  <c r="AM7" i="1" l="1"/>
  <c r="G7" i="1"/>
  <c r="R4" i="1"/>
  <c r="F11" i="2" s="1"/>
  <c r="AI5" i="1"/>
  <c r="V5" i="1"/>
  <c r="O4" i="1"/>
  <c r="V4" i="1" s="1"/>
  <c r="AI4" i="1"/>
  <c r="F6" i="2"/>
  <c r="H6" i="1"/>
  <c r="R6" i="1" s="1"/>
  <c r="F7" i="1"/>
  <c r="Q6" i="1"/>
  <c r="AP6" i="1" s="1"/>
  <c r="K8" i="1"/>
  <c r="E8" i="1" s="1"/>
  <c r="T9" i="1"/>
  <c r="AD9" i="1" s="1"/>
  <c r="S7" i="1"/>
  <c r="AQ7" i="1" s="1"/>
  <c r="L7" i="1"/>
  <c r="AM8" i="1" l="1"/>
  <c r="G8" i="1"/>
  <c r="O6" i="1"/>
  <c r="V6" i="1" s="1"/>
  <c r="AG9" i="1"/>
  <c r="AG10" i="1"/>
  <c r="H7" i="1"/>
  <c r="F8" i="1"/>
  <c r="Q7" i="1"/>
  <c r="AP7" i="1" s="1"/>
  <c r="S8" i="1"/>
  <c r="AQ8" i="1" s="1"/>
  <c r="L8" i="1"/>
  <c r="K9" i="1"/>
  <c r="E9" i="1" s="1"/>
  <c r="T10" i="1"/>
  <c r="AD10" i="1" s="1"/>
  <c r="AM9" i="1" l="1"/>
  <c r="G9" i="1"/>
  <c r="AI6" i="1"/>
  <c r="H8" i="1"/>
  <c r="R8" i="1" s="1"/>
  <c r="O7" i="1"/>
  <c r="R7" i="1"/>
  <c r="AG11" i="1"/>
  <c r="F9" i="1"/>
  <c r="K10" i="1"/>
  <c r="E10" i="1" s="1"/>
  <c r="T11" i="1"/>
  <c r="AD11" i="1" s="1"/>
  <c r="S9" i="1"/>
  <c r="AQ9" i="1" s="1"/>
  <c r="L9" i="1"/>
  <c r="Q8" i="1"/>
  <c r="AP8" i="1" s="1"/>
  <c r="AM10" i="1" l="1"/>
  <c r="G10" i="1"/>
  <c r="O8" i="1"/>
  <c r="V8" i="1" s="1"/>
  <c r="AI7" i="1"/>
  <c r="V7" i="1"/>
  <c r="AG12" i="1"/>
  <c r="H9" i="1"/>
  <c r="R9" i="1" s="1"/>
  <c r="F10" i="1"/>
  <c r="Q9" i="1"/>
  <c r="AP9" i="1" s="1"/>
  <c r="K11" i="1"/>
  <c r="E11" i="1" s="1"/>
  <c r="T12" i="1"/>
  <c r="AD12" i="1" s="1"/>
  <c r="L10" i="1"/>
  <c r="S10" i="1"/>
  <c r="AQ10" i="1" s="1"/>
  <c r="AM11" i="1" l="1"/>
  <c r="G11" i="1"/>
  <c r="AI8" i="1"/>
  <c r="O9" i="1"/>
  <c r="AG13" i="1"/>
  <c r="H10" i="1"/>
  <c r="R10" i="1" s="1"/>
  <c r="F11" i="1"/>
  <c r="Q10" i="1"/>
  <c r="AP10" i="1" s="1"/>
  <c r="T13" i="1"/>
  <c r="AD13" i="1" s="1"/>
  <c r="K12" i="1"/>
  <c r="E12" i="1" s="1"/>
  <c r="L11" i="1"/>
  <c r="S11" i="1"/>
  <c r="AQ11" i="1" s="1"/>
  <c r="AM12" i="1" l="1"/>
  <c r="G12" i="1"/>
  <c r="O10" i="1"/>
  <c r="AI9" i="1"/>
  <c r="V9" i="1"/>
  <c r="H11" i="1"/>
  <c r="R11" i="1" s="1"/>
  <c r="AG14" i="1"/>
  <c r="F12" i="1"/>
  <c r="K13" i="1"/>
  <c r="E13" i="1" s="1"/>
  <c r="T14" i="1"/>
  <c r="AD14" i="1" s="1"/>
  <c r="Q11" i="1"/>
  <c r="AP11" i="1" s="1"/>
  <c r="L12" i="1"/>
  <c r="S12" i="1"/>
  <c r="AQ12" i="1" s="1"/>
  <c r="AM13" i="1" l="1"/>
  <c r="G13" i="1"/>
  <c r="AI10" i="1"/>
  <c r="V10" i="1"/>
  <c r="O11" i="1"/>
  <c r="H12" i="1"/>
  <c r="R12" i="1" s="1"/>
  <c r="AG15" i="1"/>
  <c r="F13" i="1"/>
  <c r="Q12" i="1"/>
  <c r="AP12" i="1" s="1"/>
  <c r="K14" i="1"/>
  <c r="E14" i="1" s="1"/>
  <c r="T15" i="1"/>
  <c r="AD15" i="1" s="1"/>
  <c r="L13" i="1"/>
  <c r="S13" i="1"/>
  <c r="AQ13" i="1" s="1"/>
  <c r="AM14" i="1" l="1"/>
  <c r="G14" i="1"/>
  <c r="AI11" i="1"/>
  <c r="V11" i="1"/>
  <c r="O12" i="1"/>
  <c r="H13" i="1"/>
  <c r="R13" i="1" s="1"/>
  <c r="AG16" i="1"/>
  <c r="F14" i="1"/>
  <c r="Q13" i="1"/>
  <c r="AP13" i="1" s="1"/>
  <c r="K15" i="1"/>
  <c r="E15" i="1" s="1"/>
  <c r="T16" i="1"/>
  <c r="AD16" i="1" s="1"/>
  <c r="L14" i="1"/>
  <c r="S14" i="1"/>
  <c r="AQ14" i="1" s="1"/>
  <c r="AM15" i="1" l="1"/>
  <c r="G15" i="1"/>
  <c r="AI12" i="1"/>
  <c r="V12" i="1"/>
  <c r="O13" i="1"/>
  <c r="AG17" i="1"/>
  <c r="H14" i="1"/>
  <c r="R14" i="1" s="1"/>
  <c r="F15" i="1"/>
  <c r="Q14" i="1"/>
  <c r="AP14" i="1" s="1"/>
  <c r="T17" i="1"/>
  <c r="AD17" i="1" s="1"/>
  <c r="K16" i="1"/>
  <c r="E16" i="1" s="1"/>
  <c r="L15" i="1"/>
  <c r="S15" i="1"/>
  <c r="AQ15" i="1" s="1"/>
  <c r="AM16" i="1" l="1"/>
  <c r="G16" i="1"/>
  <c r="AI13" i="1"/>
  <c r="V13" i="1"/>
  <c r="O14" i="1"/>
  <c r="H15" i="1"/>
  <c r="R15" i="1" s="1"/>
  <c r="AG18" i="1"/>
  <c r="F16" i="1"/>
  <c r="Q15" i="1"/>
  <c r="AP15" i="1" s="1"/>
  <c r="L16" i="1"/>
  <c r="S16" i="1"/>
  <c r="AQ16" i="1" s="1"/>
  <c r="K17" i="1"/>
  <c r="E17" i="1" s="1"/>
  <c r="T18" i="1"/>
  <c r="AD18" i="1" s="1"/>
  <c r="AM17" i="1" l="1"/>
  <c r="G17" i="1"/>
  <c r="AI14" i="1"/>
  <c r="V14" i="1"/>
  <c r="H16" i="1"/>
  <c r="R16" i="1" s="1"/>
  <c r="O15" i="1"/>
  <c r="AG19" i="1"/>
  <c r="F17" i="1"/>
  <c r="K18" i="1"/>
  <c r="E18" i="1" s="1"/>
  <c r="T19" i="1"/>
  <c r="AD19" i="1" s="1"/>
  <c r="L17" i="1"/>
  <c r="S17" i="1"/>
  <c r="AQ17" i="1" s="1"/>
  <c r="Q16" i="1"/>
  <c r="AP16" i="1" s="1"/>
  <c r="O16" i="1"/>
  <c r="AM18" i="1" l="1"/>
  <c r="G18" i="1"/>
  <c r="AI16" i="1"/>
  <c r="V16" i="1"/>
  <c r="AI15" i="1"/>
  <c r="V15" i="1"/>
  <c r="H17" i="1"/>
  <c r="R17" i="1" s="1"/>
  <c r="F18" i="1"/>
  <c r="Q17" i="1"/>
  <c r="AP17" i="1" s="1"/>
  <c r="K19" i="1"/>
  <c r="E19" i="1" s="1"/>
  <c r="L18" i="1"/>
  <c r="S18" i="1"/>
  <c r="AQ18" i="1" s="1"/>
  <c r="AM19" i="1" l="1"/>
  <c r="G19" i="1"/>
  <c r="O17" i="1"/>
  <c r="H18" i="1"/>
  <c r="R18" i="1" s="1"/>
  <c r="F19" i="1"/>
  <c r="Q18" i="1"/>
  <c r="AP18" i="1" s="1"/>
  <c r="L19" i="1"/>
  <c r="S19" i="1"/>
  <c r="AQ19" i="1" s="1"/>
  <c r="AI17" i="1" l="1"/>
  <c r="V17" i="1"/>
  <c r="H19" i="1"/>
  <c r="R19" i="1" s="1"/>
  <c r="O18" i="1"/>
  <c r="Q19" i="1"/>
  <c r="AP19" i="1" s="1"/>
  <c r="AI18" i="1" l="1"/>
  <c r="V18" i="1"/>
  <c r="O19" i="1"/>
  <c r="AI19" i="1" l="1"/>
  <c r="V19" i="1"/>
</calcChain>
</file>

<file path=xl/sharedStrings.xml><?xml version="1.0" encoding="utf-8"?>
<sst xmlns="http://schemas.openxmlformats.org/spreadsheetml/2006/main" count="66" uniqueCount="55">
  <si>
    <t>Revenue</t>
  </si>
  <si>
    <t>Assets</t>
  </si>
  <si>
    <t>Debt</t>
  </si>
  <si>
    <t>Equity</t>
  </si>
  <si>
    <t>Interest</t>
  </si>
  <si>
    <t>EBITDA</t>
  </si>
  <si>
    <t>ROA</t>
  </si>
  <si>
    <t>ROE</t>
  </si>
  <si>
    <t>EBITDA/Interest</t>
  </si>
  <si>
    <t>Debt/EBITDA</t>
  </si>
  <si>
    <t>% Debt</t>
  </si>
  <si>
    <t>EBITDA/</t>
  </si>
  <si>
    <t>Debt/</t>
  </si>
  <si>
    <t>Net</t>
  </si>
  <si>
    <t>Income</t>
  </si>
  <si>
    <t>Rate (Kd)</t>
  </si>
  <si>
    <t>EBT</t>
  </si>
  <si>
    <t>FCF</t>
  </si>
  <si>
    <t>CHARTS</t>
  </si>
  <si>
    <t>Chart 1</t>
  </si>
  <si>
    <t>Chart 2</t>
  </si>
  <si>
    <t>Chart 3</t>
  </si>
  <si>
    <t>% Kd</t>
  </si>
  <si>
    <t>Chart 4</t>
  </si>
  <si>
    <t>Activo</t>
  </si>
  <si>
    <t>Deuda</t>
  </si>
  <si>
    <t>Estado de Resultados</t>
  </si>
  <si>
    <t>Balance</t>
  </si>
  <si>
    <t>Rentabilidad</t>
  </si>
  <si>
    <t>Riesgo</t>
  </si>
  <si>
    <t>Margen EBITDA ….............................................................................</t>
  </si>
  <si>
    <t>Kd ….............................................................................</t>
  </si>
  <si>
    <t>EBITDA/Intereses ….............................................................................</t>
  </si>
  <si>
    <t>Deuda/EBITDA ….............................................................................</t>
  </si>
  <si>
    <t>Ventas ….............................................................................</t>
  </si>
  <si>
    <t>EBITDA ….............................................................................</t>
  </si>
  <si>
    <t>Intereses ….............................................................................</t>
  </si>
  <si>
    <t>Equity ….............................................................................</t>
  </si>
  <si>
    <t>Activo ….............................................................................</t>
  </si>
  <si>
    <t>Deuda ….............................................................................</t>
  </si>
  <si>
    <t>FCF/Intereses ….............................................................................</t>
  </si>
  <si>
    <t>WACC</t>
  </si>
  <si>
    <t>Tax (30%)</t>
  </si>
  <si>
    <t>--&gt; Equity pierde contra Deuda</t>
  </si>
  <si>
    <t>--&gt; Activos pierden contra Deuda</t>
  </si>
  <si>
    <t>Firm</t>
  </si>
  <si>
    <t>Value</t>
  </si>
  <si>
    <t>CF/</t>
  </si>
  <si>
    <t>Chart 5</t>
  </si>
  <si>
    <t>PN</t>
  </si>
  <si>
    <t>Deuda + Equity ….............................................................................</t>
  </si>
  <si>
    <r>
      <t xml:space="preserve">ROA </t>
    </r>
    <r>
      <rPr>
        <sz val="9"/>
        <color theme="1"/>
        <rFont val="Calibri"/>
        <family val="2"/>
        <scheme val="minor"/>
      </rPr>
      <t xml:space="preserve">(EBITDA/Activos) </t>
    </r>
    <r>
      <rPr>
        <sz val="12"/>
        <color theme="1"/>
        <rFont val="Calibri"/>
        <family val="2"/>
        <scheme val="minor"/>
      </rPr>
      <t>….............................................................................</t>
    </r>
  </si>
  <si>
    <r>
      <t xml:space="preserve">ROE </t>
    </r>
    <r>
      <rPr>
        <sz val="9"/>
        <color theme="1"/>
        <rFont val="Calibri"/>
        <family val="2"/>
        <scheme val="minor"/>
      </rPr>
      <t>(Net Inc/Equity)</t>
    </r>
    <r>
      <rPr>
        <sz val="12"/>
        <color theme="1"/>
        <rFont val="Calibri"/>
        <family val="2"/>
        <scheme val="minor"/>
      </rPr>
      <t xml:space="preserve"> ….............................................................................</t>
    </r>
  </si>
  <si>
    <r>
      <t xml:space="preserve">% Deuda </t>
    </r>
    <r>
      <rPr>
        <sz val="9"/>
        <color theme="1"/>
        <rFont val="Calibri"/>
        <family val="2"/>
        <scheme val="minor"/>
      </rPr>
      <t>(Deuda/Activos)</t>
    </r>
    <r>
      <rPr>
        <sz val="12"/>
        <color theme="1"/>
        <rFont val="Calibri"/>
        <family val="2"/>
        <scheme val="minor"/>
      </rPr>
      <t xml:space="preserve"> ….............................................................................</t>
    </r>
  </si>
  <si>
    <r>
      <t xml:space="preserve">Net Income </t>
    </r>
    <r>
      <rPr>
        <sz val="9"/>
        <color theme="1"/>
        <rFont val="Calibri"/>
        <family val="2"/>
        <scheme val="minor"/>
      </rPr>
      <t>(Tax 30%)</t>
    </r>
    <r>
      <rPr>
        <sz val="12"/>
        <color theme="1"/>
        <rFont val="Calibri"/>
        <family val="2"/>
        <scheme val="minor"/>
      </rPr>
      <t xml:space="preserve"> ….............................................................................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</si>
</sst>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3" formatCode="_(* #,##0.00_);_(* \(#,##0.00\);_(* &quot;-&quot;??_);_(@_)"/>
    <numFmt numFmtId="164" formatCode="0.0%"/>
    <numFmt numFmtId="165" formatCode="&quot;$&quot;#,##0\ ;&quot;$&quot;\(#,##0\)"/>
    <numFmt numFmtId="166" formatCode="_(* #,##0.0_);_(* \(#,##0.0\);_(* &quot;-&quot;??_);_(@_)"/>
    <numFmt numFmtId="167" formatCode="0.0\x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Calibri"/>
      <family val="2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rgb="FF0070C0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2" applyNumberFormat="1" applyFont="1"/>
    <xf numFmtId="0" fontId="0" fillId="0" borderId="1" xfId="0" applyFill="1" applyBorder="1" applyAlignment="1">
      <alignment horizontal="center"/>
    </xf>
    <xf numFmtId="9" fontId="4" fillId="0" borderId="0" xfId="2" applyFont="1"/>
    <xf numFmtId="165" fontId="5" fillId="0" borderId="0" xfId="3" applyNumberFormat="1" applyFont="1"/>
    <xf numFmtId="166" fontId="0" fillId="0" borderId="0" xfId="1" applyNumberFormat="1" applyFont="1"/>
    <xf numFmtId="0" fontId="6" fillId="0" borderId="0" xfId="0" applyFo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7" fillId="0" borderId="0" xfId="3" applyNumberFormat="1" applyFont="1"/>
    <xf numFmtId="0" fontId="8" fillId="0" borderId="0" xfId="0" applyFont="1"/>
    <xf numFmtId="164" fontId="8" fillId="0" borderId="0" xfId="2" applyNumberFormat="1" applyFont="1"/>
    <xf numFmtId="0" fontId="9" fillId="0" borderId="0" xfId="0" applyFont="1"/>
    <xf numFmtId="164" fontId="8" fillId="0" borderId="0" xfId="0" applyNumberFormat="1" applyFont="1"/>
    <xf numFmtId="167" fontId="8" fillId="0" borderId="0" xfId="1" applyNumberFormat="1" applyFont="1"/>
    <xf numFmtId="10" fontId="0" fillId="0" borderId="0" xfId="0" applyNumberFormat="1"/>
    <xf numFmtId="165" fontId="10" fillId="0" borderId="0" xfId="3" applyNumberFormat="1" applyFont="1"/>
    <xf numFmtId="10" fontId="0" fillId="0" borderId="0" xfId="2" applyNumberFormat="1" applyFont="1"/>
    <xf numFmtId="10" fontId="4" fillId="0" borderId="0" xfId="0" applyNumberFormat="1" applyFont="1"/>
    <xf numFmtId="164" fontId="11" fillId="0" borderId="0" xfId="2" applyNumberFormat="1" applyFont="1"/>
    <xf numFmtId="10" fontId="11" fillId="2" borderId="0" xfId="2" applyNumberFormat="1" applyFont="1" applyFill="1"/>
    <xf numFmtId="10" fontId="0" fillId="0" borderId="0" xfId="2" applyNumberFormat="1" applyFont="1" applyFill="1"/>
    <xf numFmtId="164" fontId="11" fillId="3" borderId="0" xfId="2" applyNumberFormat="1" applyFont="1" applyFill="1"/>
    <xf numFmtId="10" fontId="4" fillId="3" borderId="0" xfId="0" applyNumberFormat="1" applyFont="1" applyFill="1"/>
    <xf numFmtId="10" fontId="4" fillId="2" borderId="0" xfId="0" applyNumberFormat="1" applyFont="1" applyFill="1"/>
    <xf numFmtId="0" fontId="0" fillId="2" borderId="0" xfId="0" applyFill="1"/>
    <xf numFmtId="0" fontId="0" fillId="3" borderId="0" xfId="0" applyFill="1"/>
    <xf numFmtId="0" fontId="0" fillId="0" borderId="0" xfId="0" quotePrefix="1"/>
    <xf numFmtId="166" fontId="2" fillId="0" borderId="0" xfId="1" applyNumberFormat="1" applyFont="1"/>
    <xf numFmtId="5" fontId="0" fillId="0" borderId="0" xfId="0" applyNumberFormat="1"/>
    <xf numFmtId="0" fontId="0" fillId="0" borderId="2" xfId="0" applyBorder="1"/>
    <xf numFmtId="165" fontId="5" fillId="0" borderId="2" xfId="3" applyNumberFormat="1" applyFont="1" applyBorder="1"/>
    <xf numFmtId="164" fontId="0" fillId="0" borderId="2" xfId="2" applyNumberFormat="1" applyFont="1" applyBorder="1"/>
    <xf numFmtId="10" fontId="0" fillId="0" borderId="2" xfId="2" applyNumberFormat="1" applyFont="1" applyFill="1" applyBorder="1"/>
    <xf numFmtId="10" fontId="4" fillId="0" borderId="2" xfId="0" applyNumberFormat="1" applyFont="1" applyBorder="1"/>
    <xf numFmtId="166" fontId="0" fillId="0" borderId="2" xfId="1" applyNumberFormat="1" applyFont="1" applyBorder="1"/>
    <xf numFmtId="9" fontId="4" fillId="0" borderId="2" xfId="2" applyFont="1" applyBorder="1"/>
    <xf numFmtId="10" fontId="0" fillId="0" borderId="2" xfId="0" applyNumberFormat="1" applyBorder="1"/>
    <xf numFmtId="164" fontId="11" fillId="0" borderId="2" xfId="2" applyNumberFormat="1" applyFont="1" applyBorder="1"/>
    <xf numFmtId="10" fontId="11" fillId="2" borderId="2" xfId="2" applyNumberFormat="1" applyFont="1" applyFill="1" applyBorder="1"/>
    <xf numFmtId="10" fontId="4" fillId="2" borderId="2" xfId="0" applyNumberFormat="1" applyFont="1" applyFill="1" applyBorder="1"/>
    <xf numFmtId="166" fontId="2" fillId="0" borderId="2" xfId="1" applyNumberFormat="1" applyFont="1" applyBorder="1"/>
    <xf numFmtId="0" fontId="3" fillId="0" borderId="2" xfId="0" applyFont="1" applyBorder="1"/>
    <xf numFmtId="0" fontId="0" fillId="0" borderId="2" xfId="0" applyFont="1" applyBorder="1"/>
    <xf numFmtId="165" fontId="8" fillId="0" borderId="0" xfId="0" applyNumberFormat="1" applyFont="1"/>
    <xf numFmtId="165" fontId="12" fillId="0" borderId="0" xfId="3" applyNumberFormat="1" applyFont="1"/>
  </cellXfs>
  <cellStyles count="4">
    <cellStyle name="Millares" xfId="1" builtinId="3"/>
    <cellStyle name="Normal" xfId="0" builtinId="0"/>
    <cellStyle name="Normal 2" xfId="3" xr:uid="{C987E8B8-FBEE-4E30-8C8B-65589B0E9F76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BFB9-ED38-4229-B1F5-02F4452D997B}">
  <dimension ref="B1:AV22"/>
  <sheetViews>
    <sheetView workbookViewId="0">
      <selection activeCell="G4" sqref="G4"/>
    </sheetView>
  </sheetViews>
  <sheetFormatPr baseColWidth="10" defaultRowHeight="14.4" x14ac:dyDescent="0.55000000000000004"/>
  <cols>
    <col min="1" max="1" width="2.3671875" customWidth="1"/>
    <col min="2" max="2" width="3.83984375" customWidth="1"/>
    <col min="3" max="7" width="8.5234375" customWidth="1"/>
    <col min="8" max="8" width="8.26171875" customWidth="1"/>
    <col min="9" max="9" width="2.3671875" customWidth="1"/>
    <col min="10" max="12" width="8.5234375" customWidth="1"/>
    <col min="13" max="13" width="2.3671875" customWidth="1"/>
    <col min="14" max="14" width="7.62890625" customWidth="1"/>
    <col min="15" max="15" width="7" customWidth="1"/>
    <col min="16" max="16" width="8.1015625" customWidth="1"/>
    <col min="17" max="17" width="8.3671875" customWidth="1"/>
    <col min="18" max="18" width="7" customWidth="1"/>
    <col min="19" max="19" width="6.83984375" customWidth="1"/>
    <col min="20" max="20" width="6.734375" customWidth="1"/>
    <col min="21" max="21" width="2.3671875" customWidth="1"/>
    <col min="22" max="22" width="7.3125" customWidth="1"/>
    <col min="23" max="23" width="2.3671875" customWidth="1"/>
    <col min="24" max="24" width="6.578125" customWidth="1"/>
    <col min="25" max="25" width="2.05078125" customWidth="1"/>
    <col min="26" max="27" width="9.05078125" customWidth="1"/>
    <col min="28" max="28" width="2.83984375" customWidth="1"/>
    <col min="29" max="29" width="3.15625" customWidth="1"/>
    <col min="30" max="30" width="7.47265625" customWidth="1"/>
    <col min="31" max="31" width="5.62890625" customWidth="1"/>
    <col min="32" max="32" width="4.05078125" customWidth="1"/>
    <col min="33" max="35" width="7.47265625" customWidth="1"/>
    <col min="36" max="36" width="4.89453125" customWidth="1"/>
    <col min="37" max="37" width="3.15625" customWidth="1"/>
    <col min="38" max="39" width="7.83984375" customWidth="1"/>
    <col min="40" max="40" width="4.3671875" customWidth="1"/>
    <col min="41" max="41" width="4.05078125" customWidth="1"/>
    <col min="44" max="44" width="3.578125" customWidth="1"/>
    <col min="45" max="45" width="3.15625" customWidth="1"/>
    <col min="46" max="47" width="7.83984375" customWidth="1"/>
  </cols>
  <sheetData>
    <row r="1" spans="2:48" ht="14.7" thickBot="1" x14ac:dyDescent="0.6">
      <c r="AC1" s="47" t="s">
        <v>18</v>
      </c>
      <c r="AD1" s="47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</row>
    <row r="2" spans="2:48" x14ac:dyDescent="0.55000000000000004">
      <c r="H2" s="1" t="s">
        <v>13</v>
      </c>
      <c r="P2" s="1" t="s">
        <v>4</v>
      </c>
      <c r="Q2" s="1" t="s">
        <v>11</v>
      </c>
      <c r="R2" s="1" t="s">
        <v>47</v>
      </c>
      <c r="S2" s="1" t="s">
        <v>12</v>
      </c>
      <c r="Z2" s="1" t="s">
        <v>45</v>
      </c>
      <c r="AA2" s="1" t="s">
        <v>3</v>
      </c>
      <c r="AD2" s="10" t="s">
        <v>19</v>
      </c>
      <c r="AF2" s="10" t="s">
        <v>20</v>
      </c>
      <c r="AL2" s="10" t="s">
        <v>21</v>
      </c>
      <c r="AO2" s="10" t="s">
        <v>23</v>
      </c>
      <c r="AT2" s="10" t="s">
        <v>48</v>
      </c>
    </row>
    <row r="3" spans="2:48" x14ac:dyDescent="0.55000000000000004">
      <c r="C3" s="2" t="s">
        <v>0</v>
      </c>
      <c r="D3" s="2" t="s">
        <v>5</v>
      </c>
      <c r="E3" s="2" t="s">
        <v>4</v>
      </c>
      <c r="F3" s="2" t="s">
        <v>16</v>
      </c>
      <c r="G3" s="2" t="s">
        <v>42</v>
      </c>
      <c r="H3" s="2" t="s">
        <v>14</v>
      </c>
      <c r="J3" s="2" t="s">
        <v>1</v>
      </c>
      <c r="K3" s="2" t="s">
        <v>2</v>
      </c>
      <c r="L3" s="2" t="s">
        <v>3</v>
      </c>
      <c r="N3" s="6" t="s">
        <v>6</v>
      </c>
      <c r="O3" s="6" t="s">
        <v>7</v>
      </c>
      <c r="P3" s="2" t="s">
        <v>15</v>
      </c>
      <c r="Q3" s="6" t="s">
        <v>4</v>
      </c>
      <c r="R3" s="6" t="s">
        <v>4</v>
      </c>
      <c r="S3" s="6" t="s">
        <v>5</v>
      </c>
      <c r="T3" s="6" t="s">
        <v>10</v>
      </c>
      <c r="V3" s="6" t="s">
        <v>41</v>
      </c>
      <c r="X3" s="6" t="s">
        <v>17</v>
      </c>
      <c r="Z3" s="6" t="s">
        <v>46</v>
      </c>
      <c r="AA3" s="6" t="s">
        <v>46</v>
      </c>
      <c r="AD3" s="1" t="s">
        <v>10</v>
      </c>
      <c r="AG3" s="1" t="s">
        <v>22</v>
      </c>
      <c r="AH3" s="1" t="s">
        <v>6</v>
      </c>
      <c r="AI3" s="1" t="s">
        <v>7</v>
      </c>
      <c r="AL3" s="4" t="s">
        <v>5</v>
      </c>
      <c r="AM3" s="4" t="s">
        <v>4</v>
      </c>
      <c r="AP3" t="s">
        <v>8</v>
      </c>
      <c r="AQ3" t="s">
        <v>9</v>
      </c>
      <c r="AT3" s="4" t="s">
        <v>24</v>
      </c>
      <c r="AU3" s="4" t="s">
        <v>25</v>
      </c>
      <c r="AV3" s="4" t="s">
        <v>49</v>
      </c>
    </row>
    <row r="4" spans="2:48" ht="15.6" x14ac:dyDescent="0.6">
      <c r="B4">
        <v>1</v>
      </c>
      <c r="C4" s="8">
        <v>1000</v>
      </c>
      <c r="D4" s="8">
        <f>C4*0.5</f>
        <v>500</v>
      </c>
      <c r="E4" s="8">
        <f>-K4*P4</f>
        <v>-12.5</v>
      </c>
      <c r="F4" s="8">
        <f>D4+E4</f>
        <v>487.5</v>
      </c>
      <c r="G4" s="8">
        <f>-(D4+E4)*0.3</f>
        <v>-146.25</v>
      </c>
      <c r="H4" s="8">
        <f>F4+G4</f>
        <v>341.25</v>
      </c>
      <c r="J4" s="21">
        <v>5000</v>
      </c>
      <c r="K4" s="8">
        <f t="shared" ref="K4:K19" si="0">J4*T4</f>
        <v>250</v>
      </c>
      <c r="L4" s="8">
        <f t="shared" ref="L4:L19" si="1">J4-K4</f>
        <v>4750</v>
      </c>
      <c r="N4" s="5">
        <f t="shared" ref="N4:N19" si="2">D4/J4</f>
        <v>0.1</v>
      </c>
      <c r="O4" s="22">
        <f t="shared" ref="O4:O19" si="3">H4/L4</f>
        <v>7.1842105263157902E-2</v>
      </c>
      <c r="P4" s="23">
        <v>0.05</v>
      </c>
      <c r="Q4" s="9">
        <f t="shared" ref="Q4:Q19" si="4">D4/-E4</f>
        <v>40</v>
      </c>
      <c r="R4" s="9">
        <f>(H4-E4)/-E4</f>
        <v>28.3</v>
      </c>
      <c r="S4" s="9">
        <f t="shared" ref="S4:S19" si="5">K4/D4</f>
        <v>0.5</v>
      </c>
      <c r="T4" s="7">
        <v>0.05</v>
      </c>
      <c r="V4" s="20">
        <f t="shared" ref="V4:V19" si="6">P4*T4+O4*(1-T4)</f>
        <v>7.0750000000000007E-2</v>
      </c>
      <c r="X4" s="11">
        <f>H4-E4</f>
        <v>353.75</v>
      </c>
      <c r="Z4" s="34">
        <f t="shared" ref="Z4:Z19" si="7">X4/V4</f>
        <v>4999.9999999999991</v>
      </c>
      <c r="AA4" s="34">
        <f t="shared" ref="AA4:AA19" si="8">Z4-K4</f>
        <v>4749.9999999999991</v>
      </c>
      <c r="AC4">
        <v>1</v>
      </c>
      <c r="AD4" s="3">
        <f t="shared" ref="AD4:AD19" si="9">T4</f>
        <v>0.05</v>
      </c>
      <c r="AF4">
        <v>1</v>
      </c>
      <c r="AG4" s="12">
        <f t="shared" ref="AG4:AG19" si="10">P4</f>
        <v>0.05</v>
      </c>
      <c r="AH4" s="12">
        <f t="shared" ref="AH4:AH19" si="11">N4</f>
        <v>0.1</v>
      </c>
      <c r="AI4" s="12">
        <f t="shared" ref="AI4:AI19" si="12">O4</f>
        <v>7.1842105263157902E-2</v>
      </c>
      <c r="AK4">
        <v>1</v>
      </c>
      <c r="AL4" s="11">
        <f t="shared" ref="AL4:AL19" si="13">D4</f>
        <v>500</v>
      </c>
      <c r="AM4" s="11">
        <f t="shared" ref="AM4:AM19" si="14">-E4</f>
        <v>12.5</v>
      </c>
      <c r="AO4">
        <v>1</v>
      </c>
      <c r="AP4" s="13">
        <f t="shared" ref="AP4:AP19" si="15">Q4</f>
        <v>40</v>
      </c>
      <c r="AQ4" s="13">
        <f t="shared" ref="AQ4:AQ19" si="16">S4</f>
        <v>0.5</v>
      </c>
      <c r="AS4">
        <v>1</v>
      </c>
      <c r="AT4" s="11">
        <f>J4</f>
        <v>5000</v>
      </c>
      <c r="AU4" s="11">
        <f t="shared" ref="AU4:AU19" si="17">K4</f>
        <v>250</v>
      </c>
      <c r="AV4" s="11">
        <f t="shared" ref="AV4:AV19" si="18">L4</f>
        <v>4750</v>
      </c>
    </row>
    <row r="5" spans="2:48" ht="15.6" x14ac:dyDescent="0.6">
      <c r="B5">
        <f>B4+1</f>
        <v>2</v>
      </c>
      <c r="C5" s="8">
        <v>1000</v>
      </c>
      <c r="D5" s="8">
        <f t="shared" ref="D5:D19" si="19">C5*0.5</f>
        <v>500</v>
      </c>
      <c r="E5" s="8">
        <f t="shared" ref="E5:E19" si="20">-K5*P5</f>
        <v>-27.5</v>
      </c>
      <c r="F5" s="8">
        <f t="shared" ref="F5:F19" si="21">D5+E5</f>
        <v>472.5</v>
      </c>
      <c r="G5" s="8">
        <f t="shared" ref="G5:G19" si="22">-(D5+E5)*0.3</f>
        <v>-141.75</v>
      </c>
      <c r="H5" s="8">
        <f t="shared" ref="H5:H19" si="23">F5+G5</f>
        <v>330.75</v>
      </c>
      <c r="J5" s="8">
        <f>J4</f>
        <v>5000</v>
      </c>
      <c r="K5" s="8">
        <f t="shared" si="0"/>
        <v>500</v>
      </c>
      <c r="L5" s="8">
        <f t="shared" si="1"/>
        <v>4500</v>
      </c>
      <c r="N5" s="5">
        <f t="shared" si="2"/>
        <v>0.1</v>
      </c>
      <c r="O5" s="22">
        <f t="shared" si="3"/>
        <v>7.3499999999999996E-2</v>
      </c>
      <c r="P5" s="23">
        <f t="shared" ref="P5:P19" si="24">P4+0.005</f>
        <v>5.5E-2</v>
      </c>
      <c r="Q5" s="9">
        <f t="shared" si="4"/>
        <v>18.181818181818183</v>
      </c>
      <c r="R5" s="9">
        <f t="shared" ref="R5:R19" si="25">(H5-E5)/-E5</f>
        <v>13.027272727272727</v>
      </c>
      <c r="S5" s="9">
        <f t="shared" si="5"/>
        <v>1</v>
      </c>
      <c r="T5" s="7">
        <f t="shared" ref="T5:T19" si="26">T4+0.05</f>
        <v>0.1</v>
      </c>
      <c r="V5" s="20">
        <f t="shared" si="6"/>
        <v>7.1650000000000005E-2</v>
      </c>
      <c r="X5" s="11">
        <f t="shared" ref="X5:X19" si="27">H5-E5</f>
        <v>358.25</v>
      </c>
      <c r="Z5" s="34">
        <f t="shared" si="7"/>
        <v>5000</v>
      </c>
      <c r="AA5" s="34">
        <f t="shared" si="8"/>
        <v>4500</v>
      </c>
      <c r="AC5">
        <f>AC4+1</f>
        <v>2</v>
      </c>
      <c r="AD5" s="3">
        <f t="shared" si="9"/>
        <v>0.1</v>
      </c>
      <c r="AF5">
        <f>AF4+1</f>
        <v>2</v>
      </c>
      <c r="AG5" s="12">
        <f t="shared" si="10"/>
        <v>5.5E-2</v>
      </c>
      <c r="AH5" s="12">
        <f t="shared" si="11"/>
        <v>0.1</v>
      </c>
      <c r="AI5" s="12">
        <f t="shared" si="12"/>
        <v>7.3499999999999996E-2</v>
      </c>
      <c r="AK5">
        <f>AK4+1</f>
        <v>2</v>
      </c>
      <c r="AL5" s="11">
        <f t="shared" si="13"/>
        <v>500</v>
      </c>
      <c r="AM5" s="11">
        <f t="shared" si="14"/>
        <v>27.5</v>
      </c>
      <c r="AO5">
        <f>AO4+1</f>
        <v>2</v>
      </c>
      <c r="AP5" s="13">
        <f t="shared" si="15"/>
        <v>18.181818181818183</v>
      </c>
      <c r="AQ5" s="13">
        <f t="shared" si="16"/>
        <v>1</v>
      </c>
      <c r="AS5">
        <f>AS4+1</f>
        <v>2</v>
      </c>
      <c r="AT5" s="11">
        <f t="shared" ref="AT5:AT19" si="28">J5</f>
        <v>5000</v>
      </c>
      <c r="AU5" s="11">
        <f t="shared" si="17"/>
        <v>500</v>
      </c>
      <c r="AV5" s="11">
        <f t="shared" si="18"/>
        <v>4500</v>
      </c>
    </row>
    <row r="6" spans="2:48" ht="15.6" x14ac:dyDescent="0.6">
      <c r="B6">
        <f t="shared" ref="B6:B17" si="29">B5+1</f>
        <v>3</v>
      </c>
      <c r="C6" s="8">
        <v>1000</v>
      </c>
      <c r="D6" s="8">
        <f t="shared" si="19"/>
        <v>500</v>
      </c>
      <c r="E6" s="8">
        <f t="shared" si="20"/>
        <v>-45.000000000000007</v>
      </c>
      <c r="F6" s="8">
        <f t="shared" si="21"/>
        <v>455</v>
      </c>
      <c r="G6" s="8">
        <f t="shared" si="22"/>
        <v>-136.5</v>
      </c>
      <c r="H6" s="8">
        <f t="shared" si="23"/>
        <v>318.5</v>
      </c>
      <c r="J6" s="8">
        <f>J5</f>
        <v>5000</v>
      </c>
      <c r="K6" s="8">
        <f t="shared" si="0"/>
        <v>750.00000000000011</v>
      </c>
      <c r="L6" s="8">
        <f t="shared" si="1"/>
        <v>4250</v>
      </c>
      <c r="N6" s="5">
        <f t="shared" si="2"/>
        <v>0.1</v>
      </c>
      <c r="O6" s="22">
        <f t="shared" si="3"/>
        <v>7.4941176470588233E-2</v>
      </c>
      <c r="P6" s="23">
        <f t="shared" si="24"/>
        <v>0.06</v>
      </c>
      <c r="Q6" s="9">
        <f t="shared" si="4"/>
        <v>11.111111111111109</v>
      </c>
      <c r="R6" s="9">
        <f t="shared" si="25"/>
        <v>8.0777777777777757</v>
      </c>
      <c r="S6" s="9">
        <f t="shared" si="5"/>
        <v>1.5000000000000002</v>
      </c>
      <c r="T6" s="7">
        <f t="shared" si="26"/>
        <v>0.15000000000000002</v>
      </c>
      <c r="V6" s="20">
        <f t="shared" si="6"/>
        <v>7.2699999999999987E-2</v>
      </c>
      <c r="X6" s="11">
        <f t="shared" si="27"/>
        <v>363.5</v>
      </c>
      <c r="Z6" s="34">
        <f t="shared" si="7"/>
        <v>5000.0000000000009</v>
      </c>
      <c r="AA6" s="34">
        <f t="shared" si="8"/>
        <v>4250.0000000000009</v>
      </c>
      <c r="AC6">
        <f t="shared" ref="AC6:AC19" si="30">AC5+1</f>
        <v>3</v>
      </c>
      <c r="AD6" s="3">
        <f t="shared" si="9"/>
        <v>0.15000000000000002</v>
      </c>
      <c r="AF6">
        <f t="shared" ref="AF6:AF19" si="31">AF5+1</f>
        <v>3</v>
      </c>
      <c r="AG6" s="12">
        <f t="shared" si="10"/>
        <v>0.06</v>
      </c>
      <c r="AH6" s="12">
        <f t="shared" si="11"/>
        <v>0.1</v>
      </c>
      <c r="AI6" s="12">
        <f t="shared" si="12"/>
        <v>7.4941176470588233E-2</v>
      </c>
      <c r="AK6">
        <f t="shared" ref="AK6:AK19" si="32">AK5+1</f>
        <v>3</v>
      </c>
      <c r="AL6" s="11">
        <f t="shared" si="13"/>
        <v>500</v>
      </c>
      <c r="AM6" s="11">
        <f t="shared" si="14"/>
        <v>45.000000000000007</v>
      </c>
      <c r="AO6">
        <f t="shared" ref="AO6:AO19" si="33">AO5+1</f>
        <v>3</v>
      </c>
      <c r="AP6" s="13">
        <f t="shared" si="15"/>
        <v>11.111111111111109</v>
      </c>
      <c r="AQ6" s="13">
        <f t="shared" si="16"/>
        <v>1.5000000000000002</v>
      </c>
      <c r="AS6">
        <f t="shared" ref="AS6:AS19" si="34">AS5+1</f>
        <v>3</v>
      </c>
      <c r="AT6" s="11">
        <f t="shared" si="28"/>
        <v>5000</v>
      </c>
      <c r="AU6" s="11">
        <f t="shared" si="17"/>
        <v>750.00000000000011</v>
      </c>
      <c r="AV6" s="11">
        <f t="shared" si="18"/>
        <v>4250</v>
      </c>
    </row>
    <row r="7" spans="2:48" ht="15.6" x14ac:dyDescent="0.6">
      <c r="B7">
        <f t="shared" si="29"/>
        <v>4</v>
      </c>
      <c r="C7" s="8">
        <v>1000</v>
      </c>
      <c r="D7" s="8">
        <f t="shared" si="19"/>
        <v>500</v>
      </c>
      <c r="E7" s="8">
        <f t="shared" si="20"/>
        <v>-65</v>
      </c>
      <c r="F7" s="8">
        <f t="shared" si="21"/>
        <v>435</v>
      </c>
      <c r="G7" s="8">
        <f t="shared" si="22"/>
        <v>-130.5</v>
      </c>
      <c r="H7" s="8">
        <f t="shared" si="23"/>
        <v>304.5</v>
      </c>
      <c r="J7" s="8">
        <f t="shared" ref="J7:J19" si="35">J6</f>
        <v>5000</v>
      </c>
      <c r="K7" s="8">
        <f t="shared" si="0"/>
        <v>1000</v>
      </c>
      <c r="L7" s="8">
        <f t="shared" si="1"/>
        <v>4000</v>
      </c>
      <c r="N7" s="5">
        <f t="shared" si="2"/>
        <v>0.1</v>
      </c>
      <c r="O7" s="26">
        <f t="shared" si="3"/>
        <v>7.6124999999999998E-2</v>
      </c>
      <c r="P7" s="23">
        <f t="shared" si="24"/>
        <v>6.5000000000000002E-2</v>
      </c>
      <c r="Q7" s="9">
        <f t="shared" si="4"/>
        <v>7.6923076923076925</v>
      </c>
      <c r="R7" s="9">
        <f t="shared" si="25"/>
        <v>5.6846153846153848</v>
      </c>
      <c r="S7" s="9">
        <f t="shared" si="5"/>
        <v>2</v>
      </c>
      <c r="T7" s="7">
        <f t="shared" si="26"/>
        <v>0.2</v>
      </c>
      <c r="V7" s="20">
        <f t="shared" si="6"/>
        <v>7.3900000000000007E-2</v>
      </c>
      <c r="X7" s="11">
        <f t="shared" si="27"/>
        <v>369.5</v>
      </c>
      <c r="Z7" s="34">
        <f t="shared" si="7"/>
        <v>4999.9999999999991</v>
      </c>
      <c r="AA7" s="34">
        <f t="shared" si="8"/>
        <v>3999.9999999999991</v>
      </c>
      <c r="AC7">
        <f t="shared" si="30"/>
        <v>4</v>
      </c>
      <c r="AD7" s="3">
        <f t="shared" si="9"/>
        <v>0.2</v>
      </c>
      <c r="AF7">
        <f t="shared" si="31"/>
        <v>4</v>
      </c>
      <c r="AG7" s="12">
        <f t="shared" si="10"/>
        <v>6.5000000000000002E-2</v>
      </c>
      <c r="AH7" s="12">
        <f t="shared" si="11"/>
        <v>0.1</v>
      </c>
      <c r="AI7" s="12">
        <f t="shared" si="12"/>
        <v>7.6124999999999998E-2</v>
      </c>
      <c r="AK7">
        <f t="shared" si="32"/>
        <v>4</v>
      </c>
      <c r="AL7" s="11">
        <f t="shared" si="13"/>
        <v>500</v>
      </c>
      <c r="AM7" s="11">
        <f t="shared" si="14"/>
        <v>65</v>
      </c>
      <c r="AO7">
        <f t="shared" si="33"/>
        <v>4</v>
      </c>
      <c r="AP7" s="13">
        <f t="shared" si="15"/>
        <v>7.6923076923076925</v>
      </c>
      <c r="AQ7" s="13">
        <f t="shared" si="16"/>
        <v>2</v>
      </c>
      <c r="AS7">
        <f t="shared" si="34"/>
        <v>4</v>
      </c>
      <c r="AT7" s="11">
        <f t="shared" si="28"/>
        <v>5000</v>
      </c>
      <c r="AU7" s="11">
        <f t="shared" si="17"/>
        <v>1000</v>
      </c>
      <c r="AV7" s="11">
        <f t="shared" si="18"/>
        <v>4000</v>
      </c>
    </row>
    <row r="8" spans="2:48" ht="15.6" x14ac:dyDescent="0.6">
      <c r="B8">
        <f t="shared" si="29"/>
        <v>5</v>
      </c>
      <c r="C8" s="8">
        <v>1000</v>
      </c>
      <c r="D8" s="8">
        <f t="shared" si="19"/>
        <v>500</v>
      </c>
      <c r="E8" s="8">
        <f t="shared" si="20"/>
        <v>-87.500000000000014</v>
      </c>
      <c r="F8" s="8">
        <f t="shared" si="21"/>
        <v>412.5</v>
      </c>
      <c r="G8" s="8">
        <f t="shared" si="22"/>
        <v>-123.75</v>
      </c>
      <c r="H8" s="8">
        <f t="shared" si="23"/>
        <v>288.75</v>
      </c>
      <c r="J8" s="8">
        <f t="shared" si="35"/>
        <v>5000</v>
      </c>
      <c r="K8" s="8">
        <f t="shared" si="0"/>
        <v>1250</v>
      </c>
      <c r="L8" s="8">
        <f t="shared" si="1"/>
        <v>3750</v>
      </c>
      <c r="N8" s="5">
        <f t="shared" si="2"/>
        <v>0.1</v>
      </c>
      <c r="O8" s="26">
        <f t="shared" si="3"/>
        <v>7.6999999999999999E-2</v>
      </c>
      <c r="P8" s="23">
        <f t="shared" si="24"/>
        <v>7.0000000000000007E-2</v>
      </c>
      <c r="Q8" s="9">
        <f t="shared" si="4"/>
        <v>5.7142857142857135</v>
      </c>
      <c r="R8" s="9">
        <f t="shared" si="25"/>
        <v>4.2999999999999989</v>
      </c>
      <c r="S8" s="9">
        <f t="shared" si="5"/>
        <v>2.5</v>
      </c>
      <c r="T8" s="7">
        <f t="shared" si="26"/>
        <v>0.25</v>
      </c>
      <c r="V8" s="20">
        <f t="shared" si="6"/>
        <v>7.5249999999999997E-2</v>
      </c>
      <c r="X8" s="11">
        <f t="shared" si="27"/>
        <v>376.25</v>
      </c>
      <c r="Z8" s="34">
        <f t="shared" si="7"/>
        <v>5000</v>
      </c>
      <c r="AA8" s="34">
        <f t="shared" si="8"/>
        <v>3750</v>
      </c>
      <c r="AC8">
        <f t="shared" si="30"/>
        <v>5</v>
      </c>
      <c r="AD8" s="3">
        <f t="shared" si="9"/>
        <v>0.25</v>
      </c>
      <c r="AF8">
        <f t="shared" si="31"/>
        <v>5</v>
      </c>
      <c r="AG8" s="12">
        <f t="shared" si="10"/>
        <v>7.0000000000000007E-2</v>
      </c>
      <c r="AH8" s="12">
        <f t="shared" si="11"/>
        <v>0.1</v>
      </c>
      <c r="AI8" s="12">
        <f t="shared" si="12"/>
        <v>7.6999999999999999E-2</v>
      </c>
      <c r="AK8">
        <f t="shared" si="32"/>
        <v>5</v>
      </c>
      <c r="AL8" s="11">
        <f t="shared" si="13"/>
        <v>500</v>
      </c>
      <c r="AM8" s="11">
        <f t="shared" si="14"/>
        <v>87.500000000000014</v>
      </c>
      <c r="AO8">
        <f t="shared" si="33"/>
        <v>5</v>
      </c>
      <c r="AP8" s="13">
        <f t="shared" si="15"/>
        <v>5.7142857142857135</v>
      </c>
      <c r="AQ8" s="13">
        <f t="shared" si="16"/>
        <v>2.5</v>
      </c>
      <c r="AS8">
        <f t="shared" si="34"/>
        <v>5</v>
      </c>
      <c r="AT8" s="11">
        <f t="shared" si="28"/>
        <v>5000</v>
      </c>
      <c r="AU8" s="11">
        <f t="shared" si="17"/>
        <v>1250</v>
      </c>
      <c r="AV8" s="11">
        <f t="shared" si="18"/>
        <v>3750</v>
      </c>
    </row>
    <row r="9" spans="2:48" ht="15.9" thickBot="1" x14ac:dyDescent="0.65">
      <c r="B9" s="35">
        <f t="shared" si="29"/>
        <v>6</v>
      </c>
      <c r="C9" s="36">
        <v>1000</v>
      </c>
      <c r="D9" s="36">
        <f t="shared" si="19"/>
        <v>500</v>
      </c>
      <c r="E9" s="36">
        <f t="shared" si="20"/>
        <v>-112.50000000000001</v>
      </c>
      <c r="F9" s="36">
        <f t="shared" si="21"/>
        <v>387.5</v>
      </c>
      <c r="G9" s="36">
        <f t="shared" si="22"/>
        <v>-116.25</v>
      </c>
      <c r="H9" s="36">
        <f t="shared" si="23"/>
        <v>271.25</v>
      </c>
      <c r="I9" s="35"/>
      <c r="J9" s="36">
        <f t="shared" si="35"/>
        <v>5000</v>
      </c>
      <c r="K9" s="36">
        <f t="shared" si="0"/>
        <v>1500</v>
      </c>
      <c r="L9" s="36">
        <f t="shared" si="1"/>
        <v>3500</v>
      </c>
      <c r="M9" s="35"/>
      <c r="N9" s="37">
        <f t="shared" si="2"/>
        <v>0.1</v>
      </c>
      <c r="O9" s="38">
        <f t="shared" si="3"/>
        <v>7.7499999999999999E-2</v>
      </c>
      <c r="P9" s="39">
        <f t="shared" si="24"/>
        <v>7.5000000000000011E-2</v>
      </c>
      <c r="Q9" s="40">
        <f t="shared" si="4"/>
        <v>4.4444444444444438</v>
      </c>
      <c r="R9" s="40">
        <f t="shared" si="25"/>
        <v>3.4111111111111105</v>
      </c>
      <c r="S9" s="40">
        <f t="shared" si="5"/>
        <v>3</v>
      </c>
      <c r="T9" s="41">
        <f t="shared" si="26"/>
        <v>0.3</v>
      </c>
      <c r="U9" s="35"/>
      <c r="V9" s="42">
        <f t="shared" si="6"/>
        <v>7.6749999999999999E-2</v>
      </c>
      <c r="X9" s="11">
        <f t="shared" si="27"/>
        <v>383.75</v>
      </c>
      <c r="Z9" s="34">
        <f t="shared" si="7"/>
        <v>5000</v>
      </c>
      <c r="AA9" s="34">
        <f t="shared" si="8"/>
        <v>3500</v>
      </c>
      <c r="AC9">
        <f t="shared" si="30"/>
        <v>6</v>
      </c>
      <c r="AD9" s="3">
        <f t="shared" si="9"/>
        <v>0.3</v>
      </c>
      <c r="AF9">
        <f t="shared" si="31"/>
        <v>6</v>
      </c>
      <c r="AG9" s="12">
        <f t="shared" si="10"/>
        <v>7.5000000000000011E-2</v>
      </c>
      <c r="AH9" s="12">
        <f t="shared" si="11"/>
        <v>0.1</v>
      </c>
      <c r="AI9" s="12">
        <f t="shared" si="12"/>
        <v>7.7499999999999999E-2</v>
      </c>
      <c r="AK9">
        <f t="shared" si="32"/>
        <v>6</v>
      </c>
      <c r="AL9" s="11">
        <f t="shared" si="13"/>
        <v>500</v>
      </c>
      <c r="AM9" s="11">
        <f t="shared" si="14"/>
        <v>112.50000000000001</v>
      </c>
      <c r="AO9">
        <f t="shared" si="33"/>
        <v>6</v>
      </c>
      <c r="AP9" s="13">
        <f t="shared" si="15"/>
        <v>4.4444444444444438</v>
      </c>
      <c r="AQ9" s="13">
        <f t="shared" si="16"/>
        <v>3</v>
      </c>
      <c r="AS9">
        <f t="shared" si="34"/>
        <v>6</v>
      </c>
      <c r="AT9" s="11">
        <f t="shared" si="28"/>
        <v>5000</v>
      </c>
      <c r="AU9" s="11">
        <f t="shared" si="17"/>
        <v>1500</v>
      </c>
      <c r="AV9" s="11">
        <f t="shared" si="18"/>
        <v>3500</v>
      </c>
    </row>
    <row r="10" spans="2:48" ht="15.6" x14ac:dyDescent="0.6">
      <c r="B10">
        <f t="shared" si="29"/>
        <v>7</v>
      </c>
      <c r="C10" s="8">
        <v>1000</v>
      </c>
      <c r="D10" s="8">
        <f t="shared" si="19"/>
        <v>500</v>
      </c>
      <c r="E10" s="8">
        <f t="shared" si="20"/>
        <v>-140.00000000000003</v>
      </c>
      <c r="F10" s="8">
        <f t="shared" si="21"/>
        <v>360</v>
      </c>
      <c r="G10" s="8">
        <f t="shared" si="22"/>
        <v>-108</v>
      </c>
      <c r="H10" s="8">
        <f t="shared" si="23"/>
        <v>252</v>
      </c>
      <c r="J10" s="8">
        <f t="shared" si="35"/>
        <v>5000</v>
      </c>
      <c r="K10" s="8">
        <f t="shared" si="0"/>
        <v>1750</v>
      </c>
      <c r="L10" s="8">
        <f t="shared" si="1"/>
        <v>3250</v>
      </c>
      <c r="N10" s="24">
        <f t="shared" si="2"/>
        <v>0.1</v>
      </c>
      <c r="O10" s="25">
        <f t="shared" si="3"/>
        <v>7.7538461538461542E-2</v>
      </c>
      <c r="P10" s="29">
        <f t="shared" si="24"/>
        <v>8.0000000000000016E-2</v>
      </c>
      <c r="Q10" s="9">
        <f t="shared" si="4"/>
        <v>3.5714285714285707</v>
      </c>
      <c r="R10" s="9">
        <f t="shared" si="25"/>
        <v>2.7999999999999994</v>
      </c>
      <c r="S10" s="33">
        <f t="shared" si="5"/>
        <v>3.5</v>
      </c>
      <c r="T10" s="7">
        <f t="shared" si="26"/>
        <v>0.35</v>
      </c>
      <c r="V10" s="20">
        <f t="shared" si="6"/>
        <v>7.8400000000000011E-2</v>
      </c>
      <c r="X10" s="11">
        <f t="shared" si="27"/>
        <v>392</v>
      </c>
      <c r="Z10" s="34">
        <f t="shared" si="7"/>
        <v>4999.9999999999991</v>
      </c>
      <c r="AA10" s="34">
        <f t="shared" si="8"/>
        <v>3249.9999999999991</v>
      </c>
      <c r="AC10">
        <f t="shared" si="30"/>
        <v>7</v>
      </c>
      <c r="AD10" s="3">
        <f t="shared" si="9"/>
        <v>0.35</v>
      </c>
      <c r="AF10">
        <f t="shared" si="31"/>
        <v>7</v>
      </c>
      <c r="AG10" s="12">
        <f t="shared" si="10"/>
        <v>8.0000000000000016E-2</v>
      </c>
      <c r="AH10" s="12">
        <f t="shared" si="11"/>
        <v>0.1</v>
      </c>
      <c r="AI10" s="12">
        <f t="shared" si="12"/>
        <v>7.7538461538461542E-2</v>
      </c>
      <c r="AK10">
        <f t="shared" si="32"/>
        <v>7</v>
      </c>
      <c r="AL10" s="11">
        <f t="shared" si="13"/>
        <v>500</v>
      </c>
      <c r="AM10" s="11">
        <f t="shared" si="14"/>
        <v>140.00000000000003</v>
      </c>
      <c r="AO10">
        <f t="shared" si="33"/>
        <v>7</v>
      </c>
      <c r="AP10" s="13">
        <f t="shared" si="15"/>
        <v>3.5714285714285707</v>
      </c>
      <c r="AQ10" s="13">
        <f t="shared" si="16"/>
        <v>3.5</v>
      </c>
      <c r="AS10">
        <f t="shared" si="34"/>
        <v>7</v>
      </c>
      <c r="AT10" s="11">
        <f t="shared" si="28"/>
        <v>5000</v>
      </c>
      <c r="AU10" s="11">
        <f t="shared" si="17"/>
        <v>1750</v>
      </c>
      <c r="AV10" s="11">
        <f t="shared" si="18"/>
        <v>3250</v>
      </c>
    </row>
    <row r="11" spans="2:48" ht="15.6" x14ac:dyDescent="0.6">
      <c r="B11">
        <f t="shared" si="29"/>
        <v>8</v>
      </c>
      <c r="C11" s="8">
        <v>1000</v>
      </c>
      <c r="D11" s="8">
        <f t="shared" si="19"/>
        <v>500</v>
      </c>
      <c r="E11" s="8">
        <f t="shared" si="20"/>
        <v>-170.00000000000003</v>
      </c>
      <c r="F11" s="8">
        <f t="shared" si="21"/>
        <v>330</v>
      </c>
      <c r="G11" s="8">
        <f t="shared" si="22"/>
        <v>-99</v>
      </c>
      <c r="H11" s="8">
        <f t="shared" si="23"/>
        <v>231</v>
      </c>
      <c r="J11" s="8">
        <f t="shared" si="35"/>
        <v>5000</v>
      </c>
      <c r="K11" s="8">
        <f t="shared" si="0"/>
        <v>1999.9999999999998</v>
      </c>
      <c r="L11" s="8">
        <f t="shared" si="1"/>
        <v>3000</v>
      </c>
      <c r="N11" s="24">
        <f t="shared" si="2"/>
        <v>0.1</v>
      </c>
      <c r="O11" s="25">
        <f t="shared" si="3"/>
        <v>7.6999999999999999E-2</v>
      </c>
      <c r="P11" s="29">
        <f t="shared" si="24"/>
        <v>8.500000000000002E-2</v>
      </c>
      <c r="Q11" s="9">
        <f t="shared" si="4"/>
        <v>2.9411764705882346</v>
      </c>
      <c r="R11" s="9">
        <f t="shared" si="25"/>
        <v>2.3588235294117643</v>
      </c>
      <c r="S11" s="33">
        <f t="shared" si="5"/>
        <v>3.9999999999999996</v>
      </c>
      <c r="T11" s="7">
        <f t="shared" si="26"/>
        <v>0.39999999999999997</v>
      </c>
      <c r="V11" s="20">
        <f t="shared" si="6"/>
        <v>8.0200000000000007E-2</v>
      </c>
      <c r="X11" s="11">
        <f t="shared" si="27"/>
        <v>401</v>
      </c>
      <c r="Z11" s="34">
        <f t="shared" si="7"/>
        <v>4999.9999999999991</v>
      </c>
      <c r="AA11" s="34">
        <f t="shared" si="8"/>
        <v>2999.9999999999991</v>
      </c>
      <c r="AC11">
        <f t="shared" si="30"/>
        <v>8</v>
      </c>
      <c r="AD11" s="3">
        <f t="shared" si="9"/>
        <v>0.39999999999999997</v>
      </c>
      <c r="AF11">
        <f t="shared" si="31"/>
        <v>8</v>
      </c>
      <c r="AG11" s="12">
        <f t="shared" si="10"/>
        <v>8.500000000000002E-2</v>
      </c>
      <c r="AH11" s="12">
        <f t="shared" si="11"/>
        <v>0.1</v>
      </c>
      <c r="AI11" s="12">
        <f t="shared" si="12"/>
        <v>7.6999999999999999E-2</v>
      </c>
      <c r="AK11">
        <f t="shared" si="32"/>
        <v>8</v>
      </c>
      <c r="AL11" s="11">
        <f t="shared" si="13"/>
        <v>500</v>
      </c>
      <c r="AM11" s="11">
        <f t="shared" si="14"/>
        <v>170.00000000000003</v>
      </c>
      <c r="AO11">
        <f t="shared" si="33"/>
        <v>8</v>
      </c>
      <c r="AP11" s="13">
        <f t="shared" si="15"/>
        <v>2.9411764705882346</v>
      </c>
      <c r="AQ11" s="13">
        <f t="shared" si="16"/>
        <v>3.9999999999999996</v>
      </c>
      <c r="AS11">
        <f t="shared" si="34"/>
        <v>8</v>
      </c>
      <c r="AT11" s="11">
        <f t="shared" si="28"/>
        <v>5000</v>
      </c>
      <c r="AU11" s="11">
        <f t="shared" si="17"/>
        <v>1999.9999999999998</v>
      </c>
      <c r="AV11" s="11">
        <f t="shared" si="18"/>
        <v>3000</v>
      </c>
    </row>
    <row r="12" spans="2:48" ht="15.6" x14ac:dyDescent="0.6">
      <c r="B12">
        <f t="shared" si="29"/>
        <v>9</v>
      </c>
      <c r="C12" s="8">
        <v>1000</v>
      </c>
      <c r="D12" s="8">
        <f t="shared" si="19"/>
        <v>500</v>
      </c>
      <c r="E12" s="8">
        <f t="shared" si="20"/>
        <v>-202.50000000000006</v>
      </c>
      <c r="F12" s="8">
        <f t="shared" si="21"/>
        <v>297.49999999999994</v>
      </c>
      <c r="G12" s="8">
        <f t="shared" si="22"/>
        <v>-89.249999999999986</v>
      </c>
      <c r="H12" s="8">
        <f t="shared" si="23"/>
        <v>208.24999999999994</v>
      </c>
      <c r="J12" s="8">
        <f t="shared" si="35"/>
        <v>5000</v>
      </c>
      <c r="K12" s="8">
        <f t="shared" si="0"/>
        <v>2250</v>
      </c>
      <c r="L12" s="8">
        <f t="shared" si="1"/>
        <v>2750</v>
      </c>
      <c r="N12" s="24">
        <f t="shared" si="2"/>
        <v>0.1</v>
      </c>
      <c r="O12" s="25">
        <f t="shared" si="3"/>
        <v>7.5727272727272713E-2</v>
      </c>
      <c r="P12" s="29">
        <f t="shared" si="24"/>
        <v>9.0000000000000024E-2</v>
      </c>
      <c r="Q12" s="9">
        <f t="shared" si="4"/>
        <v>2.4691358024691352</v>
      </c>
      <c r="R12" s="9">
        <f t="shared" si="25"/>
        <v>2.0283950617283946</v>
      </c>
      <c r="S12" s="33">
        <f t="shared" si="5"/>
        <v>4.5</v>
      </c>
      <c r="T12" s="7">
        <f t="shared" si="26"/>
        <v>0.44999999999999996</v>
      </c>
      <c r="V12" s="20">
        <f t="shared" si="6"/>
        <v>8.2150000000000001E-2</v>
      </c>
      <c r="X12" s="11">
        <f t="shared" si="27"/>
        <v>410.75</v>
      </c>
      <c r="Z12" s="34">
        <f t="shared" si="7"/>
        <v>5000</v>
      </c>
      <c r="AA12" s="34">
        <f t="shared" si="8"/>
        <v>2750</v>
      </c>
      <c r="AC12">
        <f t="shared" si="30"/>
        <v>9</v>
      </c>
      <c r="AD12" s="3">
        <f t="shared" si="9"/>
        <v>0.44999999999999996</v>
      </c>
      <c r="AF12">
        <f t="shared" si="31"/>
        <v>9</v>
      </c>
      <c r="AG12" s="12">
        <f t="shared" si="10"/>
        <v>9.0000000000000024E-2</v>
      </c>
      <c r="AH12" s="12">
        <f t="shared" si="11"/>
        <v>0.1</v>
      </c>
      <c r="AI12" s="12">
        <f t="shared" si="12"/>
        <v>7.5727272727272713E-2</v>
      </c>
      <c r="AK12">
        <f t="shared" si="32"/>
        <v>9</v>
      </c>
      <c r="AL12" s="11">
        <f t="shared" si="13"/>
        <v>500</v>
      </c>
      <c r="AM12" s="11">
        <f t="shared" si="14"/>
        <v>202.50000000000006</v>
      </c>
      <c r="AO12">
        <f t="shared" si="33"/>
        <v>9</v>
      </c>
      <c r="AP12" s="13">
        <f t="shared" si="15"/>
        <v>2.4691358024691352</v>
      </c>
      <c r="AQ12" s="13">
        <f t="shared" si="16"/>
        <v>4.5</v>
      </c>
      <c r="AS12">
        <f t="shared" si="34"/>
        <v>9</v>
      </c>
      <c r="AT12" s="11">
        <f t="shared" si="28"/>
        <v>5000</v>
      </c>
      <c r="AU12" s="11">
        <f t="shared" si="17"/>
        <v>2250</v>
      </c>
      <c r="AV12" s="11">
        <f t="shared" si="18"/>
        <v>2750</v>
      </c>
    </row>
    <row r="13" spans="2:48" ht="15.6" x14ac:dyDescent="0.6">
      <c r="B13">
        <f t="shared" si="29"/>
        <v>10</v>
      </c>
      <c r="C13" s="8">
        <v>1000</v>
      </c>
      <c r="D13" s="8">
        <f t="shared" si="19"/>
        <v>500</v>
      </c>
      <c r="E13" s="8">
        <f t="shared" si="20"/>
        <v>-237.50000000000003</v>
      </c>
      <c r="F13" s="8">
        <f t="shared" si="21"/>
        <v>262.5</v>
      </c>
      <c r="G13" s="8">
        <f t="shared" si="22"/>
        <v>-78.75</v>
      </c>
      <c r="H13" s="8">
        <f t="shared" si="23"/>
        <v>183.75</v>
      </c>
      <c r="J13" s="8">
        <f t="shared" si="35"/>
        <v>5000</v>
      </c>
      <c r="K13" s="8">
        <f t="shared" si="0"/>
        <v>2499.9999999999995</v>
      </c>
      <c r="L13" s="8">
        <f t="shared" si="1"/>
        <v>2500.0000000000005</v>
      </c>
      <c r="N13" s="24">
        <f t="shared" si="2"/>
        <v>0.1</v>
      </c>
      <c r="O13" s="25">
        <f t="shared" si="3"/>
        <v>7.3499999999999982E-2</v>
      </c>
      <c r="P13" s="29">
        <f t="shared" si="24"/>
        <v>9.5000000000000029E-2</v>
      </c>
      <c r="Q13" s="9">
        <f t="shared" si="4"/>
        <v>2.1052631578947367</v>
      </c>
      <c r="R13" s="33">
        <f t="shared" si="25"/>
        <v>1.7736842105263155</v>
      </c>
      <c r="S13" s="33">
        <f t="shared" si="5"/>
        <v>4.9999999999999991</v>
      </c>
      <c r="T13" s="7">
        <f t="shared" si="26"/>
        <v>0.49999999999999994</v>
      </c>
      <c r="V13" s="20">
        <f t="shared" si="6"/>
        <v>8.4249999999999992E-2</v>
      </c>
      <c r="X13" s="11">
        <f t="shared" si="27"/>
        <v>421.25</v>
      </c>
      <c r="Z13" s="34">
        <f t="shared" si="7"/>
        <v>5000.0000000000009</v>
      </c>
      <c r="AA13" s="34">
        <f t="shared" si="8"/>
        <v>2500.0000000000014</v>
      </c>
      <c r="AC13">
        <f t="shared" si="30"/>
        <v>10</v>
      </c>
      <c r="AD13" s="3">
        <f t="shared" si="9"/>
        <v>0.49999999999999994</v>
      </c>
      <c r="AF13">
        <f t="shared" si="31"/>
        <v>10</v>
      </c>
      <c r="AG13" s="12">
        <f t="shared" si="10"/>
        <v>9.5000000000000029E-2</v>
      </c>
      <c r="AH13" s="12">
        <f t="shared" si="11"/>
        <v>0.1</v>
      </c>
      <c r="AI13" s="12">
        <f t="shared" si="12"/>
        <v>7.3499999999999982E-2</v>
      </c>
      <c r="AK13">
        <f t="shared" si="32"/>
        <v>10</v>
      </c>
      <c r="AL13" s="11">
        <f t="shared" si="13"/>
        <v>500</v>
      </c>
      <c r="AM13" s="11">
        <f t="shared" si="14"/>
        <v>237.50000000000003</v>
      </c>
      <c r="AO13">
        <f t="shared" si="33"/>
        <v>10</v>
      </c>
      <c r="AP13" s="13">
        <f t="shared" si="15"/>
        <v>2.1052631578947367</v>
      </c>
      <c r="AQ13" s="13">
        <f t="shared" si="16"/>
        <v>4.9999999999999991</v>
      </c>
      <c r="AS13">
        <f t="shared" si="34"/>
        <v>10</v>
      </c>
      <c r="AT13" s="11">
        <f t="shared" si="28"/>
        <v>5000</v>
      </c>
      <c r="AU13" s="11">
        <f t="shared" si="17"/>
        <v>2499.9999999999995</v>
      </c>
      <c r="AV13" s="11">
        <f t="shared" si="18"/>
        <v>2500.0000000000005</v>
      </c>
    </row>
    <row r="14" spans="2:48" ht="15.9" thickBot="1" x14ac:dyDescent="0.65">
      <c r="B14" s="35">
        <f t="shared" si="29"/>
        <v>11</v>
      </c>
      <c r="C14" s="36">
        <v>1000</v>
      </c>
      <c r="D14" s="36">
        <f t="shared" si="19"/>
        <v>500</v>
      </c>
      <c r="E14" s="36">
        <f t="shared" si="20"/>
        <v>-275.00000000000006</v>
      </c>
      <c r="F14" s="36">
        <f t="shared" si="21"/>
        <v>224.99999999999994</v>
      </c>
      <c r="G14" s="36">
        <f t="shared" si="22"/>
        <v>-67.499999999999986</v>
      </c>
      <c r="H14" s="36">
        <f t="shared" si="23"/>
        <v>157.49999999999994</v>
      </c>
      <c r="I14" s="35"/>
      <c r="J14" s="36">
        <f t="shared" si="35"/>
        <v>5000</v>
      </c>
      <c r="K14" s="36">
        <f t="shared" si="0"/>
        <v>2749.9999999999995</v>
      </c>
      <c r="L14" s="36">
        <f t="shared" si="1"/>
        <v>2250.0000000000005</v>
      </c>
      <c r="M14" s="35"/>
      <c r="N14" s="43">
        <f t="shared" si="2"/>
        <v>0.1</v>
      </c>
      <c r="O14" s="44">
        <f t="shared" si="3"/>
        <v>6.9999999999999965E-2</v>
      </c>
      <c r="P14" s="45">
        <f t="shared" si="24"/>
        <v>0.10000000000000003</v>
      </c>
      <c r="Q14" s="46">
        <f t="shared" si="4"/>
        <v>1.8181818181818179</v>
      </c>
      <c r="R14" s="46">
        <f t="shared" si="25"/>
        <v>1.5727272727272723</v>
      </c>
      <c r="S14" s="46">
        <f t="shared" si="5"/>
        <v>5.4999999999999991</v>
      </c>
      <c r="T14" s="41">
        <f t="shared" si="26"/>
        <v>0.54999999999999993</v>
      </c>
      <c r="U14" s="35"/>
      <c r="V14" s="42">
        <f t="shared" si="6"/>
        <v>8.6499999999999994E-2</v>
      </c>
      <c r="X14" s="11">
        <f t="shared" si="27"/>
        <v>432.5</v>
      </c>
      <c r="Z14" s="34">
        <f t="shared" si="7"/>
        <v>5000</v>
      </c>
      <c r="AA14" s="34">
        <f t="shared" si="8"/>
        <v>2250.0000000000005</v>
      </c>
      <c r="AC14">
        <f t="shared" si="30"/>
        <v>11</v>
      </c>
      <c r="AD14" s="3">
        <f t="shared" si="9"/>
        <v>0.54999999999999993</v>
      </c>
      <c r="AF14">
        <f t="shared" si="31"/>
        <v>11</v>
      </c>
      <c r="AG14" s="12">
        <f t="shared" si="10"/>
        <v>0.10000000000000003</v>
      </c>
      <c r="AH14" s="12">
        <f t="shared" si="11"/>
        <v>0.1</v>
      </c>
      <c r="AI14" s="12">
        <f t="shared" si="12"/>
        <v>6.9999999999999965E-2</v>
      </c>
      <c r="AK14">
        <f t="shared" si="32"/>
        <v>11</v>
      </c>
      <c r="AL14" s="11">
        <f t="shared" si="13"/>
        <v>500</v>
      </c>
      <c r="AM14" s="11">
        <f t="shared" si="14"/>
        <v>275.00000000000006</v>
      </c>
      <c r="AO14">
        <f t="shared" si="33"/>
        <v>11</v>
      </c>
      <c r="AP14" s="13">
        <f t="shared" si="15"/>
        <v>1.8181818181818179</v>
      </c>
      <c r="AQ14" s="13">
        <f t="shared" si="16"/>
        <v>5.4999999999999991</v>
      </c>
      <c r="AS14">
        <f t="shared" si="34"/>
        <v>11</v>
      </c>
      <c r="AT14" s="11">
        <f t="shared" si="28"/>
        <v>5000</v>
      </c>
      <c r="AU14" s="11">
        <f t="shared" si="17"/>
        <v>2749.9999999999995</v>
      </c>
      <c r="AV14" s="11">
        <f t="shared" si="18"/>
        <v>2250.0000000000005</v>
      </c>
    </row>
    <row r="15" spans="2:48" ht="15.6" x14ac:dyDescent="0.6">
      <c r="B15">
        <f t="shared" si="29"/>
        <v>12</v>
      </c>
      <c r="C15" s="8">
        <v>1000</v>
      </c>
      <c r="D15" s="8">
        <f t="shared" si="19"/>
        <v>500</v>
      </c>
      <c r="E15" s="8">
        <f t="shared" si="20"/>
        <v>-315.00000000000011</v>
      </c>
      <c r="F15" s="8">
        <f t="shared" si="21"/>
        <v>184.99999999999989</v>
      </c>
      <c r="G15" s="8">
        <f t="shared" si="22"/>
        <v>-55.499999999999964</v>
      </c>
      <c r="H15" s="8">
        <f t="shared" si="23"/>
        <v>129.49999999999991</v>
      </c>
      <c r="J15" s="8">
        <f t="shared" si="35"/>
        <v>5000</v>
      </c>
      <c r="K15" s="8">
        <f t="shared" si="0"/>
        <v>3000</v>
      </c>
      <c r="L15" s="8">
        <f t="shared" si="1"/>
        <v>2000</v>
      </c>
      <c r="N15" s="27">
        <f t="shared" si="2"/>
        <v>0.1</v>
      </c>
      <c r="O15" s="25">
        <f t="shared" si="3"/>
        <v>6.474999999999996E-2</v>
      </c>
      <c r="P15" s="28">
        <f t="shared" si="24"/>
        <v>0.10500000000000004</v>
      </c>
      <c r="Q15" s="33">
        <f t="shared" si="4"/>
        <v>1.5873015873015868</v>
      </c>
      <c r="R15" s="33">
        <f t="shared" si="25"/>
        <v>1.4111111111111105</v>
      </c>
      <c r="S15" s="33">
        <f t="shared" si="5"/>
        <v>6</v>
      </c>
      <c r="T15" s="7">
        <f t="shared" si="26"/>
        <v>0.6</v>
      </c>
      <c r="V15" s="20">
        <f t="shared" si="6"/>
        <v>8.8900000000000007E-2</v>
      </c>
      <c r="X15" s="11">
        <f t="shared" si="27"/>
        <v>444.5</v>
      </c>
      <c r="Z15" s="34">
        <f t="shared" si="7"/>
        <v>5000</v>
      </c>
      <c r="AA15" s="34">
        <f t="shared" si="8"/>
        <v>2000</v>
      </c>
      <c r="AC15">
        <f t="shared" si="30"/>
        <v>12</v>
      </c>
      <c r="AD15" s="3">
        <f t="shared" si="9"/>
        <v>0.6</v>
      </c>
      <c r="AF15">
        <f t="shared" si="31"/>
        <v>12</v>
      </c>
      <c r="AG15" s="12">
        <f t="shared" si="10"/>
        <v>0.10500000000000004</v>
      </c>
      <c r="AH15" s="12">
        <f t="shared" si="11"/>
        <v>0.1</v>
      </c>
      <c r="AI15" s="12">
        <f t="shared" si="12"/>
        <v>6.474999999999996E-2</v>
      </c>
      <c r="AK15">
        <f t="shared" si="32"/>
        <v>12</v>
      </c>
      <c r="AL15" s="11">
        <f t="shared" si="13"/>
        <v>500</v>
      </c>
      <c r="AM15" s="11">
        <f t="shared" si="14"/>
        <v>315.00000000000011</v>
      </c>
      <c r="AO15">
        <f t="shared" si="33"/>
        <v>12</v>
      </c>
      <c r="AP15" s="13">
        <f t="shared" si="15"/>
        <v>1.5873015873015868</v>
      </c>
      <c r="AQ15" s="13">
        <f t="shared" si="16"/>
        <v>6</v>
      </c>
      <c r="AS15">
        <f t="shared" si="34"/>
        <v>12</v>
      </c>
      <c r="AT15" s="11">
        <f t="shared" si="28"/>
        <v>5000</v>
      </c>
      <c r="AU15" s="11">
        <f t="shared" si="17"/>
        <v>3000</v>
      </c>
      <c r="AV15" s="11">
        <f t="shared" si="18"/>
        <v>2000</v>
      </c>
    </row>
    <row r="16" spans="2:48" ht="15.6" x14ac:dyDescent="0.6">
      <c r="B16">
        <f t="shared" si="29"/>
        <v>13</v>
      </c>
      <c r="C16" s="8">
        <v>1000</v>
      </c>
      <c r="D16" s="8">
        <f t="shared" si="19"/>
        <v>500</v>
      </c>
      <c r="E16" s="8">
        <f t="shared" si="20"/>
        <v>-357.50000000000011</v>
      </c>
      <c r="F16" s="8">
        <f t="shared" si="21"/>
        <v>142.49999999999989</v>
      </c>
      <c r="G16" s="8">
        <f t="shared" si="22"/>
        <v>-42.749999999999964</v>
      </c>
      <c r="H16" s="8">
        <f t="shared" si="23"/>
        <v>99.749999999999915</v>
      </c>
      <c r="J16" s="8">
        <f t="shared" si="35"/>
        <v>5000</v>
      </c>
      <c r="K16" s="8">
        <f t="shared" si="0"/>
        <v>3250</v>
      </c>
      <c r="L16" s="8">
        <f t="shared" si="1"/>
        <v>1750</v>
      </c>
      <c r="N16" s="27">
        <f t="shared" si="2"/>
        <v>0.1</v>
      </c>
      <c r="O16" s="25">
        <f t="shared" si="3"/>
        <v>5.6999999999999953E-2</v>
      </c>
      <c r="P16" s="28">
        <f t="shared" si="24"/>
        <v>0.11000000000000004</v>
      </c>
      <c r="Q16" s="33">
        <f t="shared" si="4"/>
        <v>1.3986013986013981</v>
      </c>
      <c r="R16" s="33">
        <f t="shared" si="25"/>
        <v>1.2790209790209786</v>
      </c>
      <c r="S16" s="33">
        <f t="shared" si="5"/>
        <v>6.5</v>
      </c>
      <c r="T16" s="7">
        <f t="shared" si="26"/>
        <v>0.65</v>
      </c>
      <c r="V16" s="20">
        <f t="shared" si="6"/>
        <v>9.1450000000000017E-2</v>
      </c>
      <c r="X16" s="11">
        <f t="shared" si="27"/>
        <v>457.25</v>
      </c>
      <c r="Z16" s="34">
        <f t="shared" si="7"/>
        <v>4999.9999999999991</v>
      </c>
      <c r="AA16" s="34">
        <f t="shared" si="8"/>
        <v>1749.9999999999991</v>
      </c>
      <c r="AC16">
        <f t="shared" si="30"/>
        <v>13</v>
      </c>
      <c r="AD16" s="3">
        <f t="shared" si="9"/>
        <v>0.65</v>
      </c>
      <c r="AF16">
        <f t="shared" si="31"/>
        <v>13</v>
      </c>
      <c r="AG16" s="12">
        <f t="shared" si="10"/>
        <v>0.11000000000000004</v>
      </c>
      <c r="AH16" s="12">
        <f t="shared" si="11"/>
        <v>0.1</v>
      </c>
      <c r="AI16" s="12">
        <f t="shared" si="12"/>
        <v>5.6999999999999953E-2</v>
      </c>
      <c r="AK16">
        <f t="shared" si="32"/>
        <v>13</v>
      </c>
      <c r="AL16" s="11">
        <f t="shared" si="13"/>
        <v>500</v>
      </c>
      <c r="AM16" s="11">
        <f t="shared" si="14"/>
        <v>357.50000000000011</v>
      </c>
      <c r="AO16">
        <f t="shared" si="33"/>
        <v>13</v>
      </c>
      <c r="AP16" s="13">
        <f t="shared" si="15"/>
        <v>1.3986013986013981</v>
      </c>
      <c r="AQ16" s="13">
        <f t="shared" si="16"/>
        <v>6.5</v>
      </c>
      <c r="AS16">
        <f t="shared" si="34"/>
        <v>13</v>
      </c>
      <c r="AT16" s="11">
        <f t="shared" si="28"/>
        <v>5000</v>
      </c>
      <c r="AU16" s="11">
        <f t="shared" si="17"/>
        <v>3250</v>
      </c>
      <c r="AV16" s="11">
        <f t="shared" si="18"/>
        <v>1750</v>
      </c>
    </row>
    <row r="17" spans="2:48" ht="15.6" x14ac:dyDescent="0.6">
      <c r="B17">
        <f t="shared" si="29"/>
        <v>14</v>
      </c>
      <c r="C17" s="8">
        <v>1000</v>
      </c>
      <c r="D17" s="8">
        <f t="shared" si="19"/>
        <v>500</v>
      </c>
      <c r="E17" s="8">
        <f t="shared" si="20"/>
        <v>-402.50000000000023</v>
      </c>
      <c r="F17" s="8">
        <f t="shared" si="21"/>
        <v>97.499999999999773</v>
      </c>
      <c r="G17" s="8">
        <f t="shared" si="22"/>
        <v>-29.249999999999929</v>
      </c>
      <c r="H17" s="8">
        <f t="shared" si="23"/>
        <v>68.249999999999844</v>
      </c>
      <c r="J17" s="8">
        <f t="shared" si="35"/>
        <v>5000</v>
      </c>
      <c r="K17" s="8">
        <f t="shared" si="0"/>
        <v>3500.0000000000005</v>
      </c>
      <c r="L17" s="8">
        <f t="shared" si="1"/>
        <v>1499.9999999999995</v>
      </c>
      <c r="N17" s="27">
        <f t="shared" si="2"/>
        <v>0.1</v>
      </c>
      <c r="O17" s="25">
        <f t="shared" si="3"/>
        <v>4.5499999999999909E-2</v>
      </c>
      <c r="P17" s="28">
        <f t="shared" si="24"/>
        <v>0.11500000000000005</v>
      </c>
      <c r="Q17" s="33">
        <f t="shared" si="4"/>
        <v>1.2422360248447197</v>
      </c>
      <c r="R17" s="33">
        <f t="shared" si="25"/>
        <v>1.1695652173913038</v>
      </c>
      <c r="S17" s="33">
        <f t="shared" si="5"/>
        <v>7.0000000000000009</v>
      </c>
      <c r="T17" s="7">
        <f t="shared" si="26"/>
        <v>0.70000000000000007</v>
      </c>
      <c r="V17" s="20">
        <f t="shared" si="6"/>
        <v>9.4150000000000011E-2</v>
      </c>
      <c r="X17" s="11">
        <f t="shared" si="27"/>
        <v>470.75000000000006</v>
      </c>
      <c r="Z17" s="34">
        <f t="shared" si="7"/>
        <v>5000</v>
      </c>
      <c r="AA17" s="34">
        <f t="shared" si="8"/>
        <v>1499.9999999999995</v>
      </c>
      <c r="AC17">
        <f t="shared" si="30"/>
        <v>14</v>
      </c>
      <c r="AD17" s="3">
        <f t="shared" si="9"/>
        <v>0.70000000000000007</v>
      </c>
      <c r="AF17">
        <f t="shared" si="31"/>
        <v>14</v>
      </c>
      <c r="AG17" s="12">
        <f t="shared" si="10"/>
        <v>0.11500000000000005</v>
      </c>
      <c r="AH17" s="12">
        <f t="shared" si="11"/>
        <v>0.1</v>
      </c>
      <c r="AI17" s="12">
        <f t="shared" si="12"/>
        <v>4.5499999999999909E-2</v>
      </c>
      <c r="AK17">
        <f t="shared" si="32"/>
        <v>14</v>
      </c>
      <c r="AL17" s="11">
        <f t="shared" si="13"/>
        <v>500</v>
      </c>
      <c r="AM17" s="11">
        <f t="shared" si="14"/>
        <v>402.50000000000023</v>
      </c>
      <c r="AO17">
        <f t="shared" si="33"/>
        <v>14</v>
      </c>
      <c r="AP17" s="13">
        <f t="shared" si="15"/>
        <v>1.2422360248447197</v>
      </c>
      <c r="AQ17" s="13">
        <f t="shared" si="16"/>
        <v>7.0000000000000009</v>
      </c>
      <c r="AS17">
        <f t="shared" si="34"/>
        <v>14</v>
      </c>
      <c r="AT17" s="11">
        <f t="shared" si="28"/>
        <v>5000</v>
      </c>
      <c r="AU17" s="11">
        <f t="shared" si="17"/>
        <v>3500.0000000000005</v>
      </c>
      <c r="AV17" s="11">
        <f t="shared" si="18"/>
        <v>1499.9999999999995</v>
      </c>
    </row>
    <row r="18" spans="2:48" ht="15.6" x14ac:dyDescent="0.6">
      <c r="B18">
        <f t="shared" ref="B18:B19" si="36">B17+1</f>
        <v>15</v>
      </c>
      <c r="C18" s="8">
        <v>1000</v>
      </c>
      <c r="D18" s="8">
        <f t="shared" si="19"/>
        <v>500</v>
      </c>
      <c r="E18" s="8">
        <f t="shared" si="20"/>
        <v>-450.00000000000023</v>
      </c>
      <c r="F18" s="8">
        <f t="shared" si="21"/>
        <v>49.999999999999773</v>
      </c>
      <c r="G18" s="8">
        <f t="shared" si="22"/>
        <v>-14.999999999999931</v>
      </c>
      <c r="H18" s="8">
        <f t="shared" si="23"/>
        <v>34.999999999999844</v>
      </c>
      <c r="J18" s="8">
        <f t="shared" si="35"/>
        <v>5000</v>
      </c>
      <c r="K18" s="8">
        <f t="shared" si="0"/>
        <v>3750.0000000000005</v>
      </c>
      <c r="L18" s="8">
        <f t="shared" si="1"/>
        <v>1249.9999999999995</v>
      </c>
      <c r="N18" s="27">
        <f t="shared" si="2"/>
        <v>0.1</v>
      </c>
      <c r="O18" s="25">
        <f t="shared" si="3"/>
        <v>2.7999999999999886E-2</v>
      </c>
      <c r="P18" s="28">
        <f t="shared" si="24"/>
        <v>0.12000000000000005</v>
      </c>
      <c r="Q18" s="33">
        <f t="shared" si="4"/>
        <v>1.1111111111111105</v>
      </c>
      <c r="R18" s="33">
        <f t="shared" si="25"/>
        <v>1.0777777777777773</v>
      </c>
      <c r="S18" s="33">
        <f t="shared" si="5"/>
        <v>7.5000000000000009</v>
      </c>
      <c r="T18" s="7">
        <f t="shared" si="26"/>
        <v>0.75000000000000011</v>
      </c>
      <c r="V18" s="20">
        <f t="shared" si="6"/>
        <v>9.7000000000000017E-2</v>
      </c>
      <c r="X18" s="11">
        <f t="shared" si="27"/>
        <v>485.00000000000006</v>
      </c>
      <c r="Z18" s="34">
        <f t="shared" si="7"/>
        <v>5000</v>
      </c>
      <c r="AA18" s="34">
        <f t="shared" si="8"/>
        <v>1249.9999999999995</v>
      </c>
      <c r="AC18">
        <f t="shared" si="30"/>
        <v>15</v>
      </c>
      <c r="AD18" s="3">
        <f t="shared" si="9"/>
        <v>0.75000000000000011</v>
      </c>
      <c r="AF18">
        <f t="shared" si="31"/>
        <v>15</v>
      </c>
      <c r="AG18" s="12">
        <f t="shared" si="10"/>
        <v>0.12000000000000005</v>
      </c>
      <c r="AH18" s="12">
        <f t="shared" si="11"/>
        <v>0.1</v>
      </c>
      <c r="AI18" s="12">
        <f t="shared" si="12"/>
        <v>2.7999999999999886E-2</v>
      </c>
      <c r="AK18">
        <f t="shared" si="32"/>
        <v>15</v>
      </c>
      <c r="AL18" s="11">
        <f t="shared" si="13"/>
        <v>500</v>
      </c>
      <c r="AM18" s="11">
        <f t="shared" si="14"/>
        <v>450.00000000000023</v>
      </c>
      <c r="AO18">
        <f t="shared" si="33"/>
        <v>15</v>
      </c>
      <c r="AP18" s="13">
        <f t="shared" si="15"/>
        <v>1.1111111111111105</v>
      </c>
      <c r="AQ18" s="13">
        <f t="shared" si="16"/>
        <v>7.5000000000000009</v>
      </c>
      <c r="AS18">
        <f t="shared" si="34"/>
        <v>15</v>
      </c>
      <c r="AT18" s="11">
        <f t="shared" si="28"/>
        <v>5000</v>
      </c>
      <c r="AU18" s="11">
        <f t="shared" si="17"/>
        <v>3750.0000000000005</v>
      </c>
      <c r="AV18" s="11">
        <f t="shared" si="18"/>
        <v>1249.9999999999995</v>
      </c>
    </row>
    <row r="19" spans="2:48" ht="15.6" x14ac:dyDescent="0.6">
      <c r="B19">
        <f t="shared" si="36"/>
        <v>16</v>
      </c>
      <c r="C19" s="8">
        <v>1000</v>
      </c>
      <c r="D19" s="8">
        <f t="shared" si="19"/>
        <v>500</v>
      </c>
      <c r="E19" s="8">
        <f t="shared" si="20"/>
        <v>-500.00000000000034</v>
      </c>
      <c r="F19" s="8">
        <f t="shared" si="21"/>
        <v>0</v>
      </c>
      <c r="G19" s="8">
        <f t="shared" si="22"/>
        <v>1.0231815394945442E-13</v>
      </c>
      <c r="H19" s="8">
        <f t="shared" si="23"/>
        <v>1.0231815394945442E-13</v>
      </c>
      <c r="J19" s="8">
        <f t="shared" si="35"/>
        <v>5000</v>
      </c>
      <c r="K19" s="8">
        <f t="shared" si="0"/>
        <v>4000.0000000000009</v>
      </c>
      <c r="L19" s="8">
        <f t="shared" si="1"/>
        <v>999.99999999999909</v>
      </c>
      <c r="N19" s="27">
        <f t="shared" si="2"/>
        <v>0.1</v>
      </c>
      <c r="O19" s="25">
        <f t="shared" si="3"/>
        <v>1.0231815394945451E-16</v>
      </c>
      <c r="P19" s="28">
        <f t="shared" si="24"/>
        <v>0.12500000000000006</v>
      </c>
      <c r="Q19" s="33">
        <f t="shared" si="4"/>
        <v>0.99999999999999933</v>
      </c>
      <c r="R19" s="33">
        <f t="shared" si="25"/>
        <v>1.0000000000000002</v>
      </c>
      <c r="S19" s="33">
        <f t="shared" si="5"/>
        <v>8.0000000000000018</v>
      </c>
      <c r="T19" s="7">
        <f t="shared" si="26"/>
        <v>0.80000000000000016</v>
      </c>
      <c r="V19" s="20">
        <f t="shared" si="6"/>
        <v>0.10000000000000007</v>
      </c>
      <c r="X19" s="11">
        <f t="shared" si="27"/>
        <v>500.00000000000045</v>
      </c>
      <c r="Z19" s="34">
        <f t="shared" si="7"/>
        <v>5000.0000000000009</v>
      </c>
      <c r="AA19" s="34">
        <f t="shared" si="8"/>
        <v>1000</v>
      </c>
      <c r="AC19">
        <f t="shared" si="30"/>
        <v>16</v>
      </c>
      <c r="AD19" s="3">
        <f t="shared" si="9"/>
        <v>0.80000000000000016</v>
      </c>
      <c r="AF19">
        <f t="shared" si="31"/>
        <v>16</v>
      </c>
      <c r="AG19" s="12">
        <f t="shared" si="10"/>
        <v>0.12500000000000006</v>
      </c>
      <c r="AH19" s="12">
        <f t="shared" si="11"/>
        <v>0.1</v>
      </c>
      <c r="AI19" s="12">
        <f t="shared" si="12"/>
        <v>1.0231815394945451E-16</v>
      </c>
      <c r="AK19">
        <f t="shared" si="32"/>
        <v>16</v>
      </c>
      <c r="AL19" s="11">
        <f t="shared" si="13"/>
        <v>500</v>
      </c>
      <c r="AM19" s="11">
        <f t="shared" si="14"/>
        <v>500.00000000000034</v>
      </c>
      <c r="AO19">
        <f t="shared" si="33"/>
        <v>16</v>
      </c>
      <c r="AP19" s="13">
        <f t="shared" si="15"/>
        <v>0.99999999999999933</v>
      </c>
      <c r="AQ19" s="13">
        <f t="shared" si="16"/>
        <v>8.0000000000000018</v>
      </c>
      <c r="AS19">
        <f t="shared" si="34"/>
        <v>16</v>
      </c>
      <c r="AT19" s="11">
        <f t="shared" si="28"/>
        <v>5000</v>
      </c>
      <c r="AU19" s="11">
        <f t="shared" si="17"/>
        <v>4000.0000000000009</v>
      </c>
      <c r="AV19" s="11">
        <f t="shared" si="18"/>
        <v>999.99999999999909</v>
      </c>
    </row>
    <row r="21" spans="2:48" x14ac:dyDescent="0.55000000000000004">
      <c r="N21" s="30"/>
      <c r="O21" s="32" t="s">
        <v>43</v>
      </c>
    </row>
    <row r="22" spans="2:48" x14ac:dyDescent="0.55000000000000004">
      <c r="N22" s="31"/>
      <c r="O22" s="32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4C5-43E0-488E-ABEC-2B697A090836}">
  <dimension ref="B2:F12"/>
  <sheetViews>
    <sheetView showGridLines="0" tabSelected="1" workbookViewId="0">
      <selection activeCell="G2" sqref="G2"/>
    </sheetView>
  </sheetViews>
  <sheetFormatPr baseColWidth="10" defaultRowHeight="15.6" x14ac:dyDescent="0.6"/>
  <cols>
    <col min="1" max="1" width="10.9453125" style="15"/>
    <col min="2" max="2" width="22.62890625" style="15" customWidth="1"/>
    <col min="3" max="4" width="8.41796875" style="15" customWidth="1"/>
    <col min="5" max="5" width="22.62890625" style="15" customWidth="1"/>
    <col min="6" max="6" width="8.41796875" style="15" customWidth="1"/>
    <col min="7" max="16384" width="10.9453125" style="15"/>
  </cols>
  <sheetData>
    <row r="2" spans="2:6" ht="18.3" x14ac:dyDescent="0.7">
      <c r="B2" s="17" t="s">
        <v>26</v>
      </c>
      <c r="E2" s="17" t="s">
        <v>28</v>
      </c>
    </row>
    <row r="3" spans="2:6" x14ac:dyDescent="0.6">
      <c r="B3" s="15" t="s">
        <v>34</v>
      </c>
      <c r="C3" s="14">
        <f>Charts!C4</f>
        <v>1000</v>
      </c>
      <c r="E3" s="15" t="s">
        <v>30</v>
      </c>
      <c r="F3" s="16">
        <f>C4/C3</f>
        <v>0.5</v>
      </c>
    </row>
    <row r="4" spans="2:6" x14ac:dyDescent="0.6">
      <c r="B4" s="15" t="s">
        <v>35</v>
      </c>
      <c r="C4" s="14">
        <f>Charts!D4</f>
        <v>500</v>
      </c>
      <c r="E4" s="15" t="s">
        <v>51</v>
      </c>
      <c r="F4" s="16">
        <f>Charts!N4</f>
        <v>0.1</v>
      </c>
    </row>
    <row r="5" spans="2:6" x14ac:dyDescent="0.6">
      <c r="B5" s="15" t="s">
        <v>36</v>
      </c>
      <c r="C5" s="14">
        <f>Charts!E4</f>
        <v>-12.5</v>
      </c>
      <c r="E5" s="15" t="s">
        <v>31</v>
      </c>
      <c r="F5" s="16">
        <f>Charts!P4</f>
        <v>0.05</v>
      </c>
    </row>
    <row r="6" spans="2:6" x14ac:dyDescent="0.6">
      <c r="B6" s="15" t="s">
        <v>54</v>
      </c>
      <c r="C6" s="14">
        <f>Charts!H4</f>
        <v>341.25</v>
      </c>
      <c r="E6" s="15" t="s">
        <v>52</v>
      </c>
      <c r="F6" s="16">
        <f>Charts!O4</f>
        <v>7.1842105263157902E-2</v>
      </c>
    </row>
    <row r="8" spans="2:6" ht="18.3" x14ac:dyDescent="0.7">
      <c r="B8" s="17" t="s">
        <v>27</v>
      </c>
      <c r="E8" s="17" t="s">
        <v>29</v>
      </c>
    </row>
    <row r="9" spans="2:6" x14ac:dyDescent="0.6">
      <c r="B9" s="15" t="s">
        <v>38</v>
      </c>
      <c r="C9" s="14">
        <f>Charts!J4</f>
        <v>5000</v>
      </c>
      <c r="E9" s="15" t="s">
        <v>53</v>
      </c>
      <c r="F9" s="18">
        <f>Charts!T4</f>
        <v>0.05</v>
      </c>
    </row>
    <row r="10" spans="2:6" x14ac:dyDescent="0.6">
      <c r="B10" s="15" t="s">
        <v>39</v>
      </c>
      <c r="C10" s="14">
        <f>Charts!K4</f>
        <v>250</v>
      </c>
      <c r="E10" s="15" t="s">
        <v>32</v>
      </c>
      <c r="F10" s="19">
        <f>Charts!Q4</f>
        <v>40</v>
      </c>
    </row>
    <row r="11" spans="2:6" x14ac:dyDescent="0.6">
      <c r="B11" s="15" t="s">
        <v>37</v>
      </c>
      <c r="C11" s="50">
        <f>Charts!L4</f>
        <v>4750</v>
      </c>
      <c r="E11" s="15" t="s">
        <v>40</v>
      </c>
      <c r="F11" s="19">
        <f>Charts!R4</f>
        <v>28.3</v>
      </c>
    </row>
    <row r="12" spans="2:6" x14ac:dyDescent="0.6">
      <c r="B12" s="15" t="s">
        <v>50</v>
      </c>
      <c r="C12" s="49">
        <f>C10+C11</f>
        <v>5000</v>
      </c>
      <c r="E12" s="15" t="s">
        <v>33</v>
      </c>
      <c r="F12" s="19">
        <f>Charts!S4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Charts</vt:lpstr>
      <vt:lpstr>Situacion de Partida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2020-05-21T02:35:51Z</dcterms:created>
  <dcterms:modified xsi:type="dcterms:W3CDTF">2020-05-22T21:47:03Z</dcterms:modified>
</cp:coreProperties>
</file>