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ase 1\"/>
    </mc:Choice>
  </mc:AlternateContent>
  <bookViews>
    <workbookView xWindow="0" yWindow="0" windowWidth="16790" windowHeight="7620"/>
  </bookViews>
  <sheets>
    <sheet name="Hoja1" sheetId="1" r:id="rId1"/>
    <sheet name="Hoja2" sheetId="2" r:id="rId2"/>
  </sheet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2" i="1" l="1"/>
  <c r="N39" i="1"/>
  <c r="K35" i="1"/>
  <c r="K37" i="1" s="1"/>
  <c r="K33" i="1"/>
  <c r="K27" i="1"/>
  <c r="K25" i="1"/>
  <c r="L15" i="1"/>
  <c r="K16" i="1"/>
  <c r="K15" i="1"/>
  <c r="C12" i="1"/>
  <c r="C8" i="1"/>
  <c r="K19" i="1" l="1"/>
  <c r="K18" i="1"/>
  <c r="K17" i="1"/>
  <c r="L40" i="1" l="1"/>
  <c r="J21" i="1" l="1"/>
  <c r="J16" i="1"/>
  <c r="J17" i="1"/>
  <c r="J18" i="1"/>
  <c r="J19" i="1"/>
  <c r="J15" i="1"/>
  <c r="K29" i="1" l="1"/>
  <c r="H26" i="1"/>
  <c r="H27" i="1"/>
  <c r="H28" i="1"/>
  <c r="H29" i="1"/>
  <c r="H25" i="1"/>
  <c r="I26" i="1"/>
  <c r="I27" i="1"/>
  <c r="I28" i="1"/>
  <c r="I29" i="1"/>
  <c r="I30" i="1"/>
  <c r="I31" i="1"/>
  <c r="I32" i="1"/>
  <c r="I33" i="1"/>
  <c r="I34" i="1"/>
  <c r="I25" i="1"/>
  <c r="L20" i="1"/>
  <c r="L14" i="1"/>
  <c r="K4" i="1"/>
  <c r="K5" i="1"/>
  <c r="K6" i="1"/>
  <c r="K3" i="1"/>
  <c r="K7" i="1"/>
  <c r="J10" i="1"/>
  <c r="J5" i="1"/>
  <c r="J6" i="1" s="1"/>
  <c r="J7" i="1" s="1"/>
  <c r="J8" i="1" s="1"/>
  <c r="J4" i="1"/>
  <c r="J3" i="1"/>
  <c r="H21" i="1"/>
  <c r="H10" i="1"/>
  <c r="B12" i="1"/>
  <c r="H30" i="1" l="1"/>
  <c r="L16" i="1"/>
  <c r="H31" i="1" s="1"/>
  <c r="L17" i="1"/>
  <c r="L18" i="1"/>
  <c r="H33" i="1" s="1"/>
  <c r="L19" i="1"/>
  <c r="H34" i="1" s="1"/>
  <c r="L21" i="1" l="1"/>
  <c r="H32" i="1"/>
  <c r="H35" i="1" s="1"/>
  <c r="K31" i="1" s="1"/>
</calcChain>
</file>

<file path=xl/sharedStrings.xml><?xml version="1.0" encoding="utf-8"?>
<sst xmlns="http://schemas.openxmlformats.org/spreadsheetml/2006/main" count="76" uniqueCount="53">
  <si>
    <t>acciones</t>
  </si>
  <si>
    <t>Compañía A - IPO:</t>
  </si>
  <si>
    <t>Capital Social Previo:</t>
  </si>
  <si>
    <t>Rango precio IPO:</t>
  </si>
  <si>
    <t>$/acc</t>
  </si>
  <si>
    <t>Tramo Competitivo</t>
  </si>
  <si>
    <t>Tramo Competitivo:</t>
  </si>
  <si>
    <t>Tramo No competitivo:</t>
  </si>
  <si>
    <t>Personas jurídicas</t>
  </si>
  <si>
    <t>&gt;1000 acciones</t>
  </si>
  <si>
    <t>Personas jurídicas &lt; 1000 acciones</t>
  </si>
  <si>
    <t>Personas físicas</t>
  </si>
  <si>
    <t>&gt;500 acciones</t>
  </si>
  <si>
    <t>Ordenes se adjudicaran prorrata en función de monto de ordenes</t>
  </si>
  <si>
    <t xml:space="preserve">Inversor N, oferta si y solo si Pcorte &lt;= </t>
  </si>
  <si>
    <t>$/acción</t>
  </si>
  <si>
    <t>Inversor</t>
  </si>
  <si>
    <t># Acciones</t>
  </si>
  <si>
    <t>A</t>
  </si>
  <si>
    <t>B</t>
  </si>
  <si>
    <t>C</t>
  </si>
  <si>
    <t>D</t>
  </si>
  <si>
    <t>E</t>
  </si>
  <si>
    <t>F</t>
  </si>
  <si>
    <t>G</t>
  </si>
  <si>
    <t>Total</t>
  </si>
  <si>
    <t>Tramo No Competitivo</t>
  </si>
  <si>
    <t>H</t>
  </si>
  <si>
    <t>I</t>
  </si>
  <si>
    <t>J</t>
  </si>
  <si>
    <t>K</t>
  </si>
  <si>
    <t>L</t>
  </si>
  <si>
    <t>N</t>
  </si>
  <si>
    <t>M</t>
  </si>
  <si>
    <t># Acciones Acumuladas</t>
  </si>
  <si>
    <t>Precio de Corte</t>
  </si>
  <si>
    <t>Corte en 8.000 acciones. Precio de corte 112 $/acción</t>
  </si>
  <si>
    <t>% Alocación</t>
  </si>
  <si>
    <t>Acciones Suscriptas</t>
  </si>
  <si>
    <t>Inversor G eliminado por Precio fuera de rango</t>
  </si>
  <si>
    <t>Inversor H eliminado por &lt; 500 acciones</t>
  </si>
  <si>
    <t>1) Cantidad Acciones Post-money:</t>
  </si>
  <si>
    <t>3) Precio de corte:</t>
  </si>
  <si>
    <t>4) Producido de la emisión:</t>
  </si>
  <si>
    <t xml:space="preserve">2) Qué porcentaje del Capital Accionario Post-money representa la emisión correspondiente al IPO: </t>
  </si>
  <si>
    <t>5) Valor post-money del capital accionario de la compañía implícito en el precio del IPO:</t>
  </si>
  <si>
    <t>7) Quantum del IPO discount implícito en el precio de corte, sobre valuación pre-money de $ 11,500,000</t>
  </si>
  <si>
    <t>Book Final (Respuesta 8)</t>
  </si>
  <si>
    <t>Inversor N eliminado por Precio &gt; 111 $/acción</t>
  </si>
  <si>
    <t># Ofertas Válidas</t>
  </si>
  <si>
    <t>Pre-money</t>
  </si>
  <si>
    <t>Implicito IPO</t>
  </si>
  <si>
    <t>6) Valor Pre-money implícito en el precio del IPO: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</si>
</sst>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* #,##0_-;\-* #,##0_-;_-* &quot;-&quot;??_-;_-@_-"/>
    <numFmt numFmtId="166" formatCode="_-* #,##0.00000_-;\-* #,##0.00000_-;_-* &quot;-&quot;??_-;_-@_-"/>
    <numFmt numFmtId="167" formatCode="_-* #,##0.000000_-;\-* #,##0.000000_-;_-* &quot;-&quot;??_-;_-@_-"/>
    <numFmt numFmtId="168" formatCode="_-&quot;$&quot;\ * #,##0_-;\-&quot;$&quot;\ * #,##0_-;_-&quot;$&quot;\ * &quot;-&quot;??_-;_-@_-"/>
    <numFmt numFmtId="169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2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3" fontId="0" fillId="0" borderId="0" xfId="1" applyFont="1"/>
    <xf numFmtId="165" fontId="0" fillId="0" borderId="0" xfId="1" applyNumberFormat="1" applyFont="1"/>
    <xf numFmtId="165" fontId="2" fillId="0" borderId="2" xfId="1" applyNumberFormat="1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65" fontId="0" fillId="0" borderId="0" xfId="0" applyNumberFormat="1"/>
    <xf numFmtId="0" fontId="3" fillId="0" borderId="0" xfId="0" applyFont="1"/>
    <xf numFmtId="165" fontId="0" fillId="0" borderId="2" xfId="0" applyNumberFormat="1" applyBorder="1"/>
    <xf numFmtId="165" fontId="0" fillId="2" borderId="0" xfId="1" applyNumberFormat="1" applyFont="1" applyFill="1"/>
    <xf numFmtId="165" fontId="0" fillId="2" borderId="0" xfId="0" applyNumberFormat="1" applyFill="1" applyAlignment="1"/>
    <xf numFmtId="165" fontId="3" fillId="0" borderId="0" xfId="1" applyNumberFormat="1" applyFont="1" applyAlignment="1">
      <alignment horizontal="center"/>
    </xf>
    <xf numFmtId="165" fontId="1" fillId="0" borderId="0" xfId="1" applyNumberFormat="1" applyFont="1" applyAlignment="1"/>
    <xf numFmtId="43" fontId="3" fillId="0" borderId="1" xfId="1" applyFont="1" applyBorder="1" applyAlignment="1">
      <alignment horizontal="center"/>
    </xf>
    <xf numFmtId="165" fontId="2" fillId="0" borderId="2" xfId="0" applyNumberFormat="1" applyFont="1" applyBorder="1"/>
    <xf numFmtId="9" fontId="0" fillId="0" borderId="0" xfId="3" applyFont="1" applyAlignment="1">
      <alignment horizontal="center"/>
    </xf>
    <xf numFmtId="9" fontId="0" fillId="0" borderId="1" xfId="3" applyFont="1" applyBorder="1" applyAlignment="1">
      <alignment horizontal="center"/>
    </xf>
    <xf numFmtId="165" fontId="0" fillId="0" borderId="1" xfId="1" applyNumberFormat="1" applyFont="1" applyBorder="1"/>
    <xf numFmtId="0" fontId="4" fillId="0" borderId="0" xfId="0" applyFont="1"/>
    <xf numFmtId="0" fontId="5" fillId="0" borderId="0" xfId="0" applyFont="1"/>
    <xf numFmtId="165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0" fontId="2" fillId="0" borderId="0" xfId="0" applyFont="1" applyFill="1" applyBorder="1" applyAlignment="1">
      <alignment horizontal="left"/>
    </xf>
    <xf numFmtId="10" fontId="0" fillId="0" borderId="0" xfId="3" applyNumberFormat="1" applyFont="1"/>
    <xf numFmtId="168" fontId="0" fillId="0" borderId="0" xfId="2" applyNumberFormat="1" applyFont="1"/>
    <xf numFmtId="169" fontId="0" fillId="0" borderId="0" xfId="3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showGridLines="0" tabSelected="1" topLeftCell="D18" zoomScale="90" zoomScaleNormal="90" workbookViewId="0">
      <selection activeCell="H13" sqref="H13"/>
    </sheetView>
  </sheetViews>
  <sheetFormatPr baseColWidth="10" defaultRowHeight="14.5" outlineLevelRow="1" outlineLevelCol="1" x14ac:dyDescent="0.35"/>
  <cols>
    <col min="1" max="1" width="20.81640625" bestFit="1" customWidth="1"/>
    <col min="2" max="2" width="13.54296875" customWidth="1"/>
    <col min="7" max="9" width="11.453125" customWidth="1"/>
    <col min="10" max="10" width="21.7265625" customWidth="1" outlineLevel="1"/>
    <col min="11" max="11" width="16.7265625" customWidth="1" outlineLevel="1"/>
    <col min="12" max="12" width="19.26953125" customWidth="1" outlineLevel="1"/>
    <col min="13" max="16" width="11.453125" customWidth="1" outlineLevel="1"/>
  </cols>
  <sheetData>
    <row r="1" spans="1:13" x14ac:dyDescent="0.35">
      <c r="G1" s="3" t="s">
        <v>5</v>
      </c>
    </row>
    <row r="2" spans="1:13" x14ac:dyDescent="0.35">
      <c r="A2" s="3" t="s">
        <v>1</v>
      </c>
      <c r="B2" s="2">
        <v>10000</v>
      </c>
      <c r="C2" s="4" t="s">
        <v>0</v>
      </c>
      <c r="G2" s="9" t="s">
        <v>16</v>
      </c>
      <c r="H2" s="9" t="s">
        <v>17</v>
      </c>
      <c r="I2" s="9" t="s">
        <v>15</v>
      </c>
      <c r="J2" s="15" t="s">
        <v>34</v>
      </c>
      <c r="K2" s="15" t="s">
        <v>35</v>
      </c>
    </row>
    <row r="3" spans="1:13" x14ac:dyDescent="0.35">
      <c r="A3" s="3" t="s">
        <v>2</v>
      </c>
      <c r="B3" s="2">
        <v>100000</v>
      </c>
      <c r="C3" s="4" t="s">
        <v>0</v>
      </c>
      <c r="G3" s="1" t="s">
        <v>18</v>
      </c>
      <c r="H3" s="13">
        <v>2800</v>
      </c>
      <c r="I3">
        <v>120</v>
      </c>
      <c r="J3" s="13">
        <f>+H3</f>
        <v>2800</v>
      </c>
      <c r="K3" s="23">
        <f>+$I$7</f>
        <v>112</v>
      </c>
    </row>
    <row r="4" spans="1:13" x14ac:dyDescent="0.35">
      <c r="A4" s="3"/>
      <c r="B4" s="2"/>
      <c r="C4" s="4"/>
      <c r="G4" s="1" t="s">
        <v>19</v>
      </c>
      <c r="H4" s="13">
        <v>1200</v>
      </c>
      <c r="I4">
        <v>119</v>
      </c>
      <c r="J4" s="13">
        <f>+H4+J3</f>
        <v>4000</v>
      </c>
      <c r="K4" s="23">
        <f t="shared" ref="K4:K6" si="0">+$I$7</f>
        <v>112</v>
      </c>
    </row>
    <row r="5" spans="1:13" x14ac:dyDescent="0.35">
      <c r="A5" s="3" t="s">
        <v>3</v>
      </c>
      <c r="B5">
        <v>100</v>
      </c>
      <c r="C5" t="s">
        <v>4</v>
      </c>
      <c r="G5" s="1" t="s">
        <v>20</v>
      </c>
      <c r="H5" s="13">
        <v>1300</v>
      </c>
      <c r="I5">
        <v>118</v>
      </c>
      <c r="J5" s="13">
        <f t="shared" ref="J5:J8" si="1">+H5+J4</f>
        <v>5300</v>
      </c>
      <c r="K5" s="23">
        <f t="shared" si="0"/>
        <v>112</v>
      </c>
    </row>
    <row r="6" spans="1:13" x14ac:dyDescent="0.35">
      <c r="B6">
        <v>120</v>
      </c>
      <c r="C6" t="s">
        <v>4</v>
      </c>
      <c r="G6" s="1" t="s">
        <v>21</v>
      </c>
      <c r="H6" s="13">
        <v>1600</v>
      </c>
      <c r="I6">
        <v>117</v>
      </c>
      <c r="J6" s="13">
        <f t="shared" si="1"/>
        <v>6900</v>
      </c>
      <c r="K6" s="23">
        <f t="shared" si="0"/>
        <v>112</v>
      </c>
    </row>
    <row r="7" spans="1:13" x14ac:dyDescent="0.35">
      <c r="G7" s="1" t="s">
        <v>22</v>
      </c>
      <c r="H7" s="13">
        <v>1100</v>
      </c>
      <c r="I7">
        <v>112</v>
      </c>
      <c r="J7" s="20">
        <f t="shared" si="1"/>
        <v>8000</v>
      </c>
      <c r="K7" s="21">
        <f>+I7</f>
        <v>112</v>
      </c>
      <c r="L7" s="3" t="s">
        <v>36</v>
      </c>
    </row>
    <row r="8" spans="1:13" x14ac:dyDescent="0.35">
      <c r="A8" s="3" t="s">
        <v>6</v>
      </c>
      <c r="B8" s="5">
        <v>0.8</v>
      </c>
      <c r="C8" s="2">
        <f>+B8*$B$2</f>
        <v>8000</v>
      </c>
      <c r="D8" s="4" t="s">
        <v>0</v>
      </c>
      <c r="G8" s="1" t="s">
        <v>23</v>
      </c>
      <c r="H8" s="13">
        <v>4200</v>
      </c>
      <c r="I8">
        <v>110</v>
      </c>
      <c r="J8" s="13">
        <f t="shared" si="1"/>
        <v>12200</v>
      </c>
    </row>
    <row r="9" spans="1:13" x14ac:dyDescent="0.35">
      <c r="A9" s="8" t="s">
        <v>8</v>
      </c>
      <c r="B9" s="8"/>
      <c r="C9" s="2"/>
      <c r="D9" s="4"/>
      <c r="G9" s="1" t="s">
        <v>24</v>
      </c>
      <c r="H9" s="13">
        <v>6500</v>
      </c>
      <c r="I9">
        <v>90</v>
      </c>
      <c r="J9" s="22">
        <v>0</v>
      </c>
      <c r="K9" s="24">
        <v>0</v>
      </c>
      <c r="L9" s="18" t="s">
        <v>39</v>
      </c>
    </row>
    <row r="10" spans="1:13" x14ac:dyDescent="0.35">
      <c r="A10" s="7" t="s">
        <v>9</v>
      </c>
      <c r="B10" s="7"/>
      <c r="C10" s="2"/>
      <c r="D10" s="4"/>
      <c r="G10" s="10" t="s">
        <v>25</v>
      </c>
      <c r="H10" s="14">
        <f>+SUM(H3:H9)</f>
        <v>18700</v>
      </c>
      <c r="I10" s="11"/>
      <c r="J10" s="19">
        <f>+J8</f>
        <v>12200</v>
      </c>
    </row>
    <row r="11" spans="1:13" x14ac:dyDescent="0.35">
      <c r="A11" s="6"/>
      <c r="B11" s="6"/>
      <c r="C11" s="2"/>
      <c r="D11" s="4"/>
    </row>
    <row r="12" spans="1:13" x14ac:dyDescent="0.35">
      <c r="A12" s="3" t="s">
        <v>7</v>
      </c>
      <c r="B12" s="5">
        <f>1-B8</f>
        <v>0.19999999999999996</v>
      </c>
      <c r="C12" s="2">
        <f>+B12*$B$2</f>
        <v>1999.9999999999995</v>
      </c>
      <c r="D12" s="4" t="s">
        <v>0</v>
      </c>
      <c r="G12" s="3" t="s">
        <v>26</v>
      </c>
    </row>
    <row r="13" spans="1:13" x14ac:dyDescent="0.35">
      <c r="A13" t="s">
        <v>10</v>
      </c>
      <c r="G13" s="9" t="s">
        <v>16</v>
      </c>
      <c r="H13" s="9" t="s">
        <v>17</v>
      </c>
      <c r="I13" s="16"/>
      <c r="J13" s="15" t="s">
        <v>49</v>
      </c>
      <c r="K13" s="15" t="s">
        <v>37</v>
      </c>
      <c r="L13" s="15" t="s">
        <v>38</v>
      </c>
    </row>
    <row r="14" spans="1:13" x14ac:dyDescent="0.35">
      <c r="A14" t="s">
        <v>11</v>
      </c>
      <c r="G14" s="1" t="s">
        <v>27</v>
      </c>
      <c r="H14" s="13">
        <v>450</v>
      </c>
      <c r="J14" s="12">
        <v>0</v>
      </c>
      <c r="K14" s="26">
        <v>0</v>
      </c>
      <c r="L14" s="13">
        <f>+K14*$C$12</f>
        <v>0</v>
      </c>
      <c r="M14" s="30" t="s">
        <v>40</v>
      </c>
    </row>
    <row r="15" spans="1:13" x14ac:dyDescent="0.35">
      <c r="A15" s="7" t="s">
        <v>12</v>
      </c>
      <c r="B15" s="7"/>
      <c r="G15" s="1" t="s">
        <v>28</v>
      </c>
      <c r="H15" s="13">
        <v>1150</v>
      </c>
      <c r="J15" s="17">
        <f>+H15</f>
        <v>1150</v>
      </c>
      <c r="K15" s="26">
        <f>+H15/$J$21</f>
        <v>0.1803921568627451</v>
      </c>
      <c r="L15" s="20">
        <f>+K15*$C$12</f>
        <v>360.78431372549011</v>
      </c>
    </row>
    <row r="16" spans="1:13" x14ac:dyDescent="0.35">
      <c r="A16" s="7" t="s">
        <v>13</v>
      </c>
      <c r="G16" s="1" t="s">
        <v>29</v>
      </c>
      <c r="H16" s="13">
        <v>1325</v>
      </c>
      <c r="J16" s="17">
        <f t="shared" ref="J16:J19" si="2">+H16</f>
        <v>1325</v>
      </c>
      <c r="K16" s="26">
        <f>+H16/$J$21</f>
        <v>0.20784313725490197</v>
      </c>
      <c r="L16" s="20">
        <f t="shared" ref="L16:L20" si="3">+K16*$C$12</f>
        <v>415.68627450980387</v>
      </c>
    </row>
    <row r="17" spans="1:13" x14ac:dyDescent="0.35">
      <c r="G17" s="1" t="s">
        <v>30</v>
      </c>
      <c r="H17" s="13">
        <v>1100</v>
      </c>
      <c r="J17" s="17">
        <f t="shared" si="2"/>
        <v>1100</v>
      </c>
      <c r="K17" s="26">
        <f>+H17/$J$21</f>
        <v>0.17254901960784313</v>
      </c>
      <c r="L17" s="20">
        <f t="shared" si="3"/>
        <v>345.09803921568619</v>
      </c>
    </row>
    <row r="18" spans="1:13" x14ac:dyDescent="0.35">
      <c r="A18" t="s">
        <v>14</v>
      </c>
      <c r="C18" s="1">
        <v>111</v>
      </c>
      <c r="D18" t="s">
        <v>15</v>
      </c>
      <c r="G18" s="1" t="s">
        <v>31</v>
      </c>
      <c r="H18" s="13">
        <v>1600</v>
      </c>
      <c r="J18" s="17">
        <f t="shared" si="2"/>
        <v>1600</v>
      </c>
      <c r="K18" s="26">
        <f>+H18/$J$21</f>
        <v>0.25098039215686274</v>
      </c>
      <c r="L18" s="20">
        <f t="shared" si="3"/>
        <v>501.96078431372536</v>
      </c>
    </row>
    <row r="19" spans="1:13" x14ac:dyDescent="0.35">
      <c r="G19" s="1" t="s">
        <v>33</v>
      </c>
      <c r="H19" s="13">
        <v>1200</v>
      </c>
      <c r="J19" s="17">
        <f t="shared" si="2"/>
        <v>1200</v>
      </c>
      <c r="K19" s="26">
        <f>+H19/$J$21</f>
        <v>0.18823529411764706</v>
      </c>
      <c r="L19" s="20">
        <f t="shared" si="3"/>
        <v>376.47058823529403</v>
      </c>
    </row>
    <row r="20" spans="1:13" x14ac:dyDescent="0.35">
      <c r="G20" s="1" t="s">
        <v>32</v>
      </c>
      <c r="H20" s="13">
        <v>1100</v>
      </c>
      <c r="I20" s="16"/>
      <c r="J20" s="12">
        <v>0</v>
      </c>
      <c r="K20" s="27">
        <v>0</v>
      </c>
      <c r="L20" s="28">
        <f t="shared" si="3"/>
        <v>0</v>
      </c>
      <c r="M20" s="29" t="s">
        <v>48</v>
      </c>
    </row>
    <row r="21" spans="1:13" x14ac:dyDescent="0.35">
      <c r="G21" s="10" t="s">
        <v>25</v>
      </c>
      <c r="H21" s="14">
        <f>+SUM(H14:H20)</f>
        <v>7925</v>
      </c>
      <c r="J21" s="25">
        <f>+SUM(J15:J19)</f>
        <v>6375</v>
      </c>
      <c r="L21" s="25">
        <f>+SUM(L14:L20)</f>
        <v>1999.9999999999995</v>
      </c>
    </row>
    <row r="23" spans="1:13" outlineLevel="1" x14ac:dyDescent="0.35">
      <c r="G23" s="3" t="s">
        <v>47</v>
      </c>
    </row>
    <row r="24" spans="1:13" outlineLevel="1" x14ac:dyDescent="0.35">
      <c r="G24" s="9" t="s">
        <v>16</v>
      </c>
      <c r="H24" s="9" t="s">
        <v>17</v>
      </c>
      <c r="I24" s="9" t="s">
        <v>15</v>
      </c>
      <c r="K24" s="34" t="s">
        <v>41</v>
      </c>
    </row>
    <row r="25" spans="1:13" outlineLevel="1" x14ac:dyDescent="0.35">
      <c r="G25" s="1" t="s">
        <v>18</v>
      </c>
      <c r="H25" s="13">
        <f>+H3</f>
        <v>2800</v>
      </c>
      <c r="I25" s="17">
        <f>+$K$7</f>
        <v>112</v>
      </c>
      <c r="K25" s="2">
        <f>+B2+B3</f>
        <v>110000</v>
      </c>
    </row>
    <row r="26" spans="1:13" outlineLevel="1" x14ac:dyDescent="0.35">
      <c r="G26" s="1" t="s">
        <v>19</v>
      </c>
      <c r="H26" s="13">
        <f t="shared" ref="H26:H29" si="4">+H4</f>
        <v>1200</v>
      </c>
      <c r="I26" s="17">
        <f t="shared" ref="I26:I34" si="5">+$K$7</f>
        <v>112</v>
      </c>
      <c r="K26" s="3" t="s">
        <v>44</v>
      </c>
    </row>
    <row r="27" spans="1:13" outlineLevel="1" x14ac:dyDescent="0.35">
      <c r="G27" s="1" t="s">
        <v>20</v>
      </c>
      <c r="H27" s="13">
        <f t="shared" si="4"/>
        <v>1300</v>
      </c>
      <c r="I27" s="17">
        <f t="shared" si="5"/>
        <v>112</v>
      </c>
      <c r="K27" s="35">
        <f>+B2/K25</f>
        <v>9.0909090909090912E-2</v>
      </c>
    </row>
    <row r="28" spans="1:13" outlineLevel="1" x14ac:dyDescent="0.35">
      <c r="G28" s="1" t="s">
        <v>21</v>
      </c>
      <c r="H28" s="13">
        <f t="shared" si="4"/>
        <v>1600</v>
      </c>
      <c r="I28" s="17">
        <f t="shared" si="5"/>
        <v>112</v>
      </c>
      <c r="K28" s="3" t="s">
        <v>42</v>
      </c>
    </row>
    <row r="29" spans="1:13" outlineLevel="1" x14ac:dyDescent="0.35">
      <c r="G29" s="1" t="s">
        <v>22</v>
      </c>
      <c r="H29" s="13">
        <f t="shared" si="4"/>
        <v>1100</v>
      </c>
      <c r="I29" s="17">
        <f t="shared" si="5"/>
        <v>112</v>
      </c>
      <c r="K29" s="17">
        <f>+K7</f>
        <v>112</v>
      </c>
      <c r="L29" t="s">
        <v>15</v>
      </c>
    </row>
    <row r="30" spans="1:13" outlineLevel="1" x14ac:dyDescent="0.35">
      <c r="G30" s="1" t="s">
        <v>28</v>
      </c>
      <c r="H30" s="13">
        <f>+L15</f>
        <v>360.78431372549011</v>
      </c>
      <c r="I30" s="17">
        <f t="shared" si="5"/>
        <v>112</v>
      </c>
      <c r="J30" s="32"/>
      <c r="K30" s="3" t="s">
        <v>43</v>
      </c>
      <c r="M30" s="33"/>
    </row>
    <row r="31" spans="1:13" outlineLevel="1" x14ac:dyDescent="0.35">
      <c r="G31" s="1" t="s">
        <v>29</v>
      </c>
      <c r="H31" s="13">
        <f t="shared" ref="H31:H34" si="6">+L16</f>
        <v>415.68627450980387</v>
      </c>
      <c r="I31" s="17">
        <f t="shared" si="5"/>
        <v>112</v>
      </c>
      <c r="K31" s="36">
        <f>+H35*K29</f>
        <v>1119999.9999999998</v>
      </c>
    </row>
    <row r="32" spans="1:13" outlineLevel="1" x14ac:dyDescent="0.35">
      <c r="G32" s="1" t="s">
        <v>30</v>
      </c>
      <c r="H32" s="13">
        <f t="shared" si="6"/>
        <v>345.09803921568619</v>
      </c>
      <c r="I32" s="17">
        <f t="shared" si="5"/>
        <v>112</v>
      </c>
      <c r="K32" s="3" t="s">
        <v>45</v>
      </c>
    </row>
    <row r="33" spans="7:14" outlineLevel="1" x14ac:dyDescent="0.35">
      <c r="G33" s="1" t="s">
        <v>31</v>
      </c>
      <c r="H33" s="13">
        <f t="shared" si="6"/>
        <v>501.96078431372536</v>
      </c>
      <c r="I33" s="17">
        <f t="shared" si="5"/>
        <v>112</v>
      </c>
      <c r="K33" s="36">
        <f>+K29*K25</f>
        <v>12320000</v>
      </c>
    </row>
    <row r="34" spans="7:14" outlineLevel="1" x14ac:dyDescent="0.35">
      <c r="G34" s="1" t="s">
        <v>33</v>
      </c>
      <c r="H34" s="13">
        <f t="shared" si="6"/>
        <v>376.47058823529403</v>
      </c>
      <c r="I34" s="31">
        <f t="shared" si="5"/>
        <v>112</v>
      </c>
      <c r="K34" s="3" t="s">
        <v>52</v>
      </c>
    </row>
    <row r="35" spans="7:14" outlineLevel="1" x14ac:dyDescent="0.35">
      <c r="G35" s="10" t="s">
        <v>25</v>
      </c>
      <c r="H35" s="14">
        <f>+SUM(H25:H34)</f>
        <v>9999.9999999999982</v>
      </c>
      <c r="K35" s="36">
        <f>+K29*B3</f>
        <v>11200000</v>
      </c>
    </row>
    <row r="36" spans="7:14" outlineLevel="1" x14ac:dyDescent="0.35">
      <c r="K36" s="3" t="s">
        <v>46</v>
      </c>
    </row>
    <row r="37" spans="7:14" outlineLevel="1" x14ac:dyDescent="0.35">
      <c r="K37" s="35">
        <f>+K35/11500000-1</f>
        <v>-2.6086956521739091E-2</v>
      </c>
    </row>
    <row r="38" spans="7:14" outlineLevel="1" x14ac:dyDescent="0.35"/>
    <row r="39" spans="7:14" x14ac:dyDescent="0.35">
      <c r="K39" t="s">
        <v>50</v>
      </c>
      <c r="L39" s="13">
        <v>11500000</v>
      </c>
      <c r="N39" s="37">
        <f>+L40/L39-1</f>
        <v>-2.6086956521739091E-2</v>
      </c>
    </row>
    <row r="40" spans="7:14" x14ac:dyDescent="0.35">
      <c r="K40" t="s">
        <v>51</v>
      </c>
      <c r="L40" s="13">
        <f>112*100000</f>
        <v>11200000</v>
      </c>
    </row>
    <row r="42" spans="7:14" x14ac:dyDescent="0.35">
      <c r="N42" s="37">
        <f>112/115-1</f>
        <v>-2.6086956521739091E-2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Minniti</dc:creator>
  <cp:lastModifiedBy>Minniti, Nicolás</cp:lastModifiedBy>
  <dcterms:created xsi:type="dcterms:W3CDTF">2018-11-28T14:37:31Z</dcterms:created>
  <dcterms:modified xsi:type="dcterms:W3CDTF">2022-07-16T16:58:39Z</dcterms:modified>
</cp:coreProperties>
</file>