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20640" windowHeight="11760" tabRatio="500" activeTab="1"/>
  </bookViews>
  <sheets>
    <sheet name="Factores" sheetId="13" r:id="rId1"/>
    <sheet name="Data_parte_2" sheetId="14" r:id="rId2"/>
    <sheet name="Hoja 1" sheetId="3" r:id="rId3"/>
    <sheet name="Hoja 2" sheetId="5" r:id="rId4"/>
    <sheet name="Hoja 3" sheetId="7" r:id="rId5"/>
    <sheet name="Hoja 4" sheetId="8" r:id="rId6"/>
    <sheet name="Hoja 5" sheetId="10" r:id="rId7"/>
    <sheet name="Hoja 6" sheetId="12" r:id="rId8"/>
    <sheet name="Hoja 7" sheetId="9" r:id="rId9"/>
    <sheet name="Hoja 8" sheetId="11" r:id="rId10"/>
  </sheets>
  <definedNames>
    <definedName name="solver_adj" localSheetId="1" hidden="1">Data_parte_2!$M$9:$M$10</definedName>
    <definedName name="solver_adj" localSheetId="0" hidden="1">Factores!$Q$30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0" hidden="1">"""0,0001"""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Data_parte_2!$M$12</definedName>
    <definedName name="solver_lhs2" localSheetId="1" hidden="1">Data_parte_2!$M$12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0" hidden="1">"""0,075"""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Data_parte_2!$M$13</definedName>
    <definedName name="solver_opt" localSheetId="0" hidden="1">Factores!$T$31</definedName>
    <definedName name="solver_pre" localSheetId="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0" hidden="1">"""0,000001"""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2" localSheetId="1" hidden="1">2</definedName>
    <definedName name="solver_rhs1" localSheetId="1" hidden="1">1%</definedName>
    <definedName name="solver_rhs2" localSheetId="1" hidden="1">Data_parte_2!$N$15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1</definedName>
    <definedName name="solver_tol" localSheetId="0" hidden="1">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2198143</definedName>
    <definedName name="solver_ver" localSheetId="1" hidden="1">3</definedName>
    <definedName name="solver_ver" localSheetId="0" hidden="1">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1" i="14" l="1"/>
  <c r="M12" i="14" s="1"/>
  <c r="L6" i="14"/>
  <c r="M5" i="14"/>
  <c r="L5" i="14"/>
  <c r="M4" i="14"/>
  <c r="L4" i="14"/>
  <c r="C120" i="14"/>
  <c r="I5" i="14"/>
  <c r="J5" i="14"/>
  <c r="I6" i="14"/>
  <c r="J6" i="14"/>
  <c r="I7" i="14"/>
  <c r="J7" i="14"/>
  <c r="I8" i="14"/>
  <c r="J8" i="14"/>
  <c r="I9" i="14"/>
  <c r="J9" i="14"/>
  <c r="I10" i="14"/>
  <c r="J10" i="14"/>
  <c r="I11" i="14"/>
  <c r="J11" i="14"/>
  <c r="I12" i="14"/>
  <c r="J12" i="14"/>
  <c r="I13" i="14"/>
  <c r="J13" i="14"/>
  <c r="I14" i="14"/>
  <c r="J14" i="14"/>
  <c r="I15" i="14"/>
  <c r="J15" i="14"/>
  <c r="I16" i="14"/>
  <c r="J16" i="14"/>
  <c r="I17" i="14"/>
  <c r="J17" i="14"/>
  <c r="I18" i="14"/>
  <c r="J18" i="14"/>
  <c r="I19" i="14"/>
  <c r="J19" i="14"/>
  <c r="I20" i="14"/>
  <c r="J20" i="14"/>
  <c r="I21" i="14"/>
  <c r="J21" i="14"/>
  <c r="I22" i="14"/>
  <c r="J22" i="14"/>
  <c r="I23" i="14"/>
  <c r="J23" i="14"/>
  <c r="I24" i="14"/>
  <c r="J24" i="14"/>
  <c r="I25" i="14"/>
  <c r="J25" i="14"/>
  <c r="I26" i="14"/>
  <c r="J26" i="14"/>
  <c r="I27" i="14"/>
  <c r="J27" i="14"/>
  <c r="I28" i="14"/>
  <c r="J28" i="14"/>
  <c r="I29" i="14"/>
  <c r="J29" i="14"/>
  <c r="I30" i="14"/>
  <c r="J30" i="14"/>
  <c r="I31" i="14"/>
  <c r="J31" i="14"/>
  <c r="I32" i="14"/>
  <c r="J32" i="14"/>
  <c r="I33" i="14"/>
  <c r="J33" i="14"/>
  <c r="I34" i="14"/>
  <c r="J34" i="14"/>
  <c r="I35" i="14"/>
  <c r="J35" i="14"/>
  <c r="I36" i="14"/>
  <c r="J36" i="14"/>
  <c r="I37" i="14"/>
  <c r="J37" i="14"/>
  <c r="I38" i="14"/>
  <c r="J38" i="14"/>
  <c r="I39" i="14"/>
  <c r="J39" i="14"/>
  <c r="I40" i="14"/>
  <c r="J40" i="14"/>
  <c r="I41" i="14"/>
  <c r="J41" i="14"/>
  <c r="I42" i="14"/>
  <c r="J42" i="14"/>
  <c r="I43" i="14"/>
  <c r="J43" i="14"/>
  <c r="I44" i="14"/>
  <c r="J44" i="14"/>
  <c r="I45" i="14"/>
  <c r="J45" i="14"/>
  <c r="I46" i="14"/>
  <c r="J46" i="14"/>
  <c r="I47" i="14"/>
  <c r="J47" i="14"/>
  <c r="I48" i="14"/>
  <c r="J48" i="14"/>
  <c r="I49" i="14"/>
  <c r="J49" i="14"/>
  <c r="I50" i="14"/>
  <c r="J50" i="14"/>
  <c r="I51" i="14"/>
  <c r="J51" i="14"/>
  <c r="I52" i="14"/>
  <c r="J52" i="14"/>
  <c r="I53" i="14"/>
  <c r="J53" i="14"/>
  <c r="I54" i="14"/>
  <c r="J54" i="14"/>
  <c r="I55" i="14"/>
  <c r="J55" i="14"/>
  <c r="I56" i="14"/>
  <c r="J56" i="14"/>
  <c r="I57" i="14"/>
  <c r="J57" i="14"/>
  <c r="I58" i="14"/>
  <c r="J58" i="14"/>
  <c r="I59" i="14"/>
  <c r="J59" i="14"/>
  <c r="I60" i="14"/>
  <c r="J60" i="14"/>
  <c r="I61" i="14"/>
  <c r="J61" i="14"/>
  <c r="I62" i="14"/>
  <c r="J62" i="14"/>
  <c r="I63" i="14"/>
  <c r="J63" i="14"/>
  <c r="I64" i="14"/>
  <c r="J64" i="14"/>
  <c r="I65" i="14"/>
  <c r="J65" i="14"/>
  <c r="I66" i="14"/>
  <c r="J66" i="14"/>
  <c r="I67" i="14"/>
  <c r="J67" i="14"/>
  <c r="I68" i="14"/>
  <c r="J68" i="14"/>
  <c r="I69" i="14"/>
  <c r="J69" i="14"/>
  <c r="I70" i="14"/>
  <c r="J70" i="14"/>
  <c r="I71" i="14"/>
  <c r="J71" i="14"/>
  <c r="I72" i="14"/>
  <c r="J72" i="14"/>
  <c r="I73" i="14"/>
  <c r="J73" i="14"/>
  <c r="I74" i="14"/>
  <c r="J74" i="14"/>
  <c r="I75" i="14"/>
  <c r="J75" i="14"/>
  <c r="I76" i="14"/>
  <c r="J76" i="14"/>
  <c r="I77" i="14"/>
  <c r="J77" i="14"/>
  <c r="I78" i="14"/>
  <c r="J78" i="14"/>
  <c r="I79" i="14"/>
  <c r="J79" i="14"/>
  <c r="I80" i="14"/>
  <c r="J80" i="14"/>
  <c r="I81" i="14"/>
  <c r="J81" i="14"/>
  <c r="I82" i="14"/>
  <c r="J82" i="14"/>
  <c r="I83" i="14"/>
  <c r="J83" i="14"/>
  <c r="I84" i="14"/>
  <c r="J84" i="14"/>
  <c r="I85" i="14"/>
  <c r="J85" i="14"/>
  <c r="I86" i="14"/>
  <c r="J86" i="14"/>
  <c r="I87" i="14"/>
  <c r="J87" i="14"/>
  <c r="I88" i="14"/>
  <c r="J88" i="14"/>
  <c r="I89" i="14"/>
  <c r="J89" i="14"/>
  <c r="I90" i="14"/>
  <c r="J90" i="14"/>
  <c r="I91" i="14"/>
  <c r="J91" i="14"/>
  <c r="I92" i="14"/>
  <c r="J92" i="14"/>
  <c r="I93" i="14"/>
  <c r="J93" i="14"/>
  <c r="I94" i="14"/>
  <c r="J94" i="14"/>
  <c r="I95" i="14"/>
  <c r="J95" i="14"/>
  <c r="I96" i="14"/>
  <c r="J96" i="14"/>
  <c r="I97" i="14"/>
  <c r="J97" i="14"/>
  <c r="I98" i="14"/>
  <c r="J98" i="14"/>
  <c r="I99" i="14"/>
  <c r="J99" i="14"/>
  <c r="I100" i="14"/>
  <c r="J100" i="14"/>
  <c r="I101" i="14"/>
  <c r="J101" i="14"/>
  <c r="I102" i="14"/>
  <c r="J102" i="14"/>
  <c r="I103" i="14"/>
  <c r="J103" i="14"/>
  <c r="I104" i="14"/>
  <c r="J104" i="14"/>
  <c r="I105" i="14"/>
  <c r="J105" i="14"/>
  <c r="I106" i="14"/>
  <c r="J106" i="14"/>
  <c r="I107" i="14"/>
  <c r="J107" i="14"/>
  <c r="I108" i="14"/>
  <c r="J108" i="14"/>
  <c r="I109" i="14"/>
  <c r="J109" i="14"/>
  <c r="I110" i="14"/>
  <c r="J110" i="14"/>
  <c r="I111" i="14"/>
  <c r="J111" i="14"/>
  <c r="I112" i="14"/>
  <c r="J112" i="14"/>
  <c r="I113" i="14"/>
  <c r="J113" i="14"/>
  <c r="I114" i="14"/>
  <c r="J114" i="14"/>
  <c r="I115" i="14"/>
  <c r="J115" i="14"/>
  <c r="I116" i="14"/>
  <c r="J116" i="14"/>
  <c r="I117" i="14"/>
  <c r="J117" i="14"/>
  <c r="J4" i="14"/>
  <c r="I4" i="14"/>
  <c r="V35" i="13"/>
  <c r="V34" i="13"/>
  <c r="Q35" i="13"/>
  <c r="Q34" i="13"/>
  <c r="M13" i="14" l="1" a="1"/>
  <c r="M13" i="14" s="1"/>
  <c r="Q31" i="13"/>
  <c r="T31" i="13" s="1" a="1"/>
  <c r="T31" i="13" s="1"/>
  <c r="X26" i="13"/>
  <c r="W27" i="13"/>
  <c r="X27" i="13"/>
  <c r="W26" i="13"/>
  <c r="T30" i="13"/>
  <c r="C12" i="13"/>
  <c r="D11" i="13"/>
  <c r="D12" i="13" s="1"/>
  <c r="E11" i="13"/>
  <c r="F11" i="13"/>
  <c r="F12" i="13" s="1"/>
  <c r="G11" i="13"/>
  <c r="G12" i="13" s="1"/>
  <c r="H11" i="13"/>
  <c r="I11" i="13"/>
  <c r="J11" i="13"/>
  <c r="K11" i="13"/>
  <c r="L11" i="13"/>
  <c r="L12" i="13" s="1"/>
  <c r="M11" i="13"/>
  <c r="N11" i="13"/>
  <c r="N12" i="13" s="1"/>
  <c r="O11" i="13"/>
  <c r="O12" i="13" s="1"/>
  <c r="P11" i="13"/>
  <c r="Q11" i="13"/>
  <c r="R11" i="13"/>
  <c r="S11" i="13"/>
  <c r="T11" i="13"/>
  <c r="T12" i="13" s="1"/>
  <c r="U11" i="13"/>
  <c r="U12" i="13" s="1"/>
  <c r="V11" i="13"/>
  <c r="V12" i="13" s="1"/>
  <c r="W11" i="13"/>
  <c r="W12" i="13" s="1"/>
  <c r="X11" i="13"/>
  <c r="Y11" i="13"/>
  <c r="Z11" i="13"/>
  <c r="Z12" i="13" s="1"/>
  <c r="C11" i="13"/>
  <c r="C6" i="13"/>
  <c r="Y12" i="13"/>
  <c r="X12" i="13"/>
  <c r="S12" i="13"/>
  <c r="R12" i="13"/>
  <c r="Q12" i="13"/>
  <c r="P12" i="13"/>
  <c r="M12" i="13"/>
  <c r="K12" i="13"/>
  <c r="J12" i="13"/>
  <c r="I12" i="13"/>
  <c r="H12" i="13"/>
  <c r="E12" i="13"/>
  <c r="V18" i="13"/>
  <c r="U20" i="13"/>
  <c r="T16" i="13"/>
  <c r="T14" i="13"/>
  <c r="C3" i="7" l="1"/>
  <c r="C12" i="7"/>
  <c r="Z5" i="13" l="1"/>
  <c r="Z6" i="13" s="1"/>
  <c r="Z7" i="13" s="1"/>
  <c r="F5" i="13"/>
  <c r="F6" i="13" s="1"/>
  <c r="F7" i="13" s="1"/>
  <c r="D5" i="13"/>
  <c r="D6" i="13" s="1"/>
  <c r="D7" i="13" s="1"/>
  <c r="E5" i="13" l="1"/>
  <c r="E6" i="13" s="1"/>
  <c r="E7" i="13" s="1"/>
  <c r="G5" i="13"/>
  <c r="G6" i="13" s="1"/>
  <c r="G7" i="13" s="1"/>
  <c r="H5" i="13"/>
  <c r="H6" i="13" s="1"/>
  <c r="H7" i="13" s="1"/>
  <c r="I5" i="13"/>
  <c r="I6" i="13" s="1"/>
  <c r="I7" i="13" s="1"/>
  <c r="J5" i="13"/>
  <c r="J6" i="13" s="1"/>
  <c r="J7" i="13" s="1"/>
  <c r="K5" i="13"/>
  <c r="K6" i="13" s="1"/>
  <c r="K7" i="13" s="1"/>
  <c r="L5" i="13"/>
  <c r="L6" i="13" s="1"/>
  <c r="L7" i="13" s="1"/>
  <c r="M5" i="13"/>
  <c r="M6" i="13" s="1"/>
  <c r="M7" i="13" s="1"/>
  <c r="N5" i="13"/>
  <c r="N6" i="13" s="1"/>
  <c r="N7" i="13" s="1"/>
  <c r="O5" i="13"/>
  <c r="O6" i="13" s="1"/>
  <c r="O7" i="13" s="1"/>
  <c r="P5" i="13"/>
  <c r="P6" i="13" s="1"/>
  <c r="P7" i="13" s="1"/>
  <c r="Q5" i="13"/>
  <c r="Q6" i="13" s="1"/>
  <c r="Q7" i="13" s="1"/>
  <c r="R5" i="13"/>
  <c r="R6" i="13" s="1"/>
  <c r="R7" i="13" s="1"/>
  <c r="S5" i="13"/>
  <c r="S6" i="13" s="1"/>
  <c r="S7" i="13" s="1"/>
  <c r="T5" i="13"/>
  <c r="T6" i="13" s="1"/>
  <c r="T7" i="13" s="1"/>
  <c r="U5" i="13"/>
  <c r="U6" i="13" s="1"/>
  <c r="U7" i="13" s="1"/>
  <c r="V5" i="13"/>
  <c r="V6" i="13" s="1"/>
  <c r="V7" i="13" s="1"/>
  <c r="W5" i="13"/>
  <c r="W6" i="13" s="1"/>
  <c r="W7" i="13" s="1"/>
  <c r="X5" i="13"/>
  <c r="X6" i="13" s="1"/>
  <c r="X7" i="13" s="1"/>
  <c r="Y5" i="13"/>
  <c r="Y6" i="13" s="1"/>
  <c r="Y7" i="13" s="1"/>
  <c r="C5" i="13"/>
  <c r="C7" i="13" s="1"/>
  <c r="D120" i="14" l="1"/>
  <c r="E120" i="14"/>
  <c r="F120" i="14"/>
  <c r="A4" i="12"/>
  <c r="A5" i="12"/>
  <c r="A6" i="12"/>
  <c r="A7" i="12"/>
  <c r="E41" i="9"/>
  <c r="E41" i="8"/>
  <c r="A4" i="7"/>
  <c r="C4" i="7" s="1"/>
  <c r="E41" i="3"/>
  <c r="A5" i="7" l="1"/>
  <c r="C5" i="7" l="1"/>
  <c r="A6" i="7"/>
  <c r="C6" i="7" l="1"/>
  <c r="A7" i="7"/>
  <c r="C7" i="7" l="1"/>
  <c r="C13" i="7"/>
  <c r="C14" i="7" l="1"/>
  <c r="F7" i="7" s="1"/>
</calcChain>
</file>

<file path=xl/sharedStrings.xml><?xml version="1.0" encoding="utf-8"?>
<sst xmlns="http://schemas.openxmlformats.org/spreadsheetml/2006/main" count="121" uniqueCount="65">
  <si>
    <t>Plazo a vencimiento (meses)</t>
  </si>
  <si>
    <t>Cupon</t>
  </si>
  <si>
    <t>Precio</t>
  </si>
  <si>
    <t>Fecha</t>
  </si>
  <si>
    <t>Principal</t>
  </si>
  <si>
    <t>semianual</t>
  </si>
  <si>
    <t>Frecuencia cupon</t>
  </si>
  <si>
    <t>FCFF estimado (en dolares)</t>
  </si>
  <si>
    <t>Z (al 4 de septiembre de 2020)</t>
  </si>
  <si>
    <t>A</t>
  </si>
  <si>
    <t>B</t>
  </si>
  <si>
    <t>C</t>
  </si>
  <si>
    <t>D</t>
  </si>
  <si>
    <t>E</t>
  </si>
  <si>
    <t>F</t>
  </si>
  <si>
    <t>G</t>
  </si>
  <si>
    <t>Nombre bono</t>
  </si>
  <si>
    <t>Tasa Fija Nominal</t>
  </si>
  <si>
    <t>Factores de Descuento</t>
  </si>
  <si>
    <t>Tasa Fija Real (Ajustada por Inflacion)</t>
  </si>
  <si>
    <t>NEM</t>
  </si>
  <si>
    <t>IBM</t>
  </si>
  <si>
    <t>AMZN</t>
  </si>
  <si>
    <t>AAPL</t>
  </si>
  <si>
    <t>S&amp;P</t>
  </si>
  <si>
    <t>Tasa libre de riesgo mensual</t>
  </si>
  <si>
    <t>Precios</t>
  </si>
  <si>
    <t>Frac.año</t>
  </si>
  <si>
    <t>Tea</t>
  </si>
  <si>
    <t>TNA</t>
  </si>
  <si>
    <t>wacc</t>
  </si>
  <si>
    <t>perpetuidad</t>
  </si>
  <si>
    <t>Valor terminal</t>
  </si>
  <si>
    <t>Valor terminal descontado</t>
  </si>
  <si>
    <t>EV</t>
  </si>
  <si>
    <t>Año de valuacion</t>
  </si>
  <si>
    <t>Descontado</t>
  </si>
  <si>
    <t>Ebitda</t>
  </si>
  <si>
    <t>cash</t>
  </si>
  <si>
    <t>deuda financiera</t>
  </si>
  <si>
    <t>EV/EBITDA</t>
  </si>
  <si>
    <t>A DOS AÑOS SPOT</t>
  </si>
  <si>
    <t>A 1.5 AÑOS SPOT</t>
  </si>
  <si>
    <t>FORWAR</t>
  </si>
  <si>
    <t xml:space="preserve">AL FINAL DE LOS DOS </t>
  </si>
  <si>
    <t>r</t>
  </si>
  <si>
    <t>d</t>
  </si>
  <si>
    <t>cor</t>
  </si>
  <si>
    <t>w1</t>
  </si>
  <si>
    <t>w2</t>
  </si>
  <si>
    <t>a</t>
  </si>
  <si>
    <t>b</t>
  </si>
  <si>
    <t>ex</t>
  </si>
  <si>
    <t>Beta</t>
  </si>
  <si>
    <t>factor</t>
  </si>
  <si>
    <t>rf</t>
  </si>
  <si>
    <t>aapl</t>
  </si>
  <si>
    <t>amzn</t>
  </si>
  <si>
    <t>cov</t>
  </si>
  <si>
    <t>r port</t>
  </si>
  <si>
    <t>des</t>
  </si>
  <si>
    <t>retor</t>
  </si>
  <si>
    <t>w rf</t>
  </si>
  <si>
    <t>w aap</t>
  </si>
  <si>
    <t>w amz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</si>
</sst>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_-;\-* #,##0.00_-;_-* &quot;-&quot;??_-;_-@_-"/>
    <numFmt numFmtId="165" formatCode="0.0%"/>
    <numFmt numFmtId="166" formatCode="0.0"/>
    <numFmt numFmtId="167" formatCode="0.000%"/>
    <numFmt numFmtId="168" formatCode="0.0000%"/>
    <numFmt numFmtId="169" formatCode="0.00000000000000%"/>
    <numFmt numFmtId="170" formatCode="_-* #,##0.0_-;\-* #,##0.0_-;_-* &quot;-&quot;??_-;_-@_-"/>
    <numFmt numFmtId="171" formatCode="_-* #,##0.0000000_-;\-* #,##0.0000000_-;_-* &quot;-&quot;??_-;_-@_-"/>
    <numFmt numFmtId="172" formatCode="0.0000000000000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60">
    <xf numFmtId="0" fontId="0" fillId="0" borderId="0" xfId="0"/>
    <xf numFmtId="9" fontId="0" fillId="0" borderId="0" xfId="0" applyNumberFormat="1"/>
    <xf numFmtId="0" fontId="6" fillId="0" borderId="0" xfId="0" applyFont="1" applyFill="1"/>
    <xf numFmtId="0" fontId="0" fillId="0" borderId="0" xfId="0" applyFill="1"/>
    <xf numFmtId="10" fontId="0" fillId="0" borderId="0" xfId="1" applyNumberFormat="1" applyFont="1" applyFill="1"/>
    <xf numFmtId="0" fontId="0" fillId="0" borderId="0" xfId="0" applyFont="1" applyFill="1"/>
    <xf numFmtId="10" fontId="0" fillId="0" borderId="0" xfId="0" applyNumberFormat="1" applyFont="1" applyFill="1"/>
    <xf numFmtId="9" fontId="0" fillId="0" borderId="0" xfId="0" applyNumberFormat="1" applyFill="1"/>
    <xf numFmtId="10" fontId="0" fillId="0" borderId="0" xfId="0" applyNumberFormat="1" applyFill="1"/>
    <xf numFmtId="166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>
      <alignment horizontal="center"/>
    </xf>
    <xf numFmtId="0" fontId="4" fillId="0" borderId="0" xfId="0" applyFont="1" applyFill="1"/>
    <xf numFmtId="0" fontId="4" fillId="0" borderId="0" xfId="0" applyFont="1"/>
    <xf numFmtId="167" fontId="0" fillId="0" borderId="0" xfId="0" applyNumberFormat="1" applyFill="1"/>
    <xf numFmtId="0" fontId="5" fillId="0" borderId="0" xfId="0" applyFont="1" applyFill="1" applyAlignment="1">
      <alignment horizontal="center"/>
    </xf>
    <xf numFmtId="14" fontId="0" fillId="0" borderId="0" xfId="0" applyNumberFormat="1" applyFont="1" applyFill="1"/>
    <xf numFmtId="168" fontId="0" fillId="0" borderId="0" xfId="0" applyNumberFormat="1" applyFill="1"/>
    <xf numFmtId="9" fontId="0" fillId="0" borderId="0" xfId="1" applyFont="1" applyFill="1"/>
    <xf numFmtId="168" fontId="0" fillId="0" borderId="0" xfId="1" applyNumberFormat="1" applyFont="1" applyFill="1"/>
    <xf numFmtId="14" fontId="0" fillId="0" borderId="0" xfId="0" applyNumberFormat="1"/>
    <xf numFmtId="10" fontId="0" fillId="0" borderId="0" xfId="1" applyNumberFormat="1" applyFont="1"/>
    <xf numFmtId="14" fontId="0" fillId="0" borderId="0" xfId="0" applyNumberFormat="1" applyFont="1"/>
    <xf numFmtId="0" fontId="5" fillId="0" borderId="0" xfId="0" applyFont="1"/>
    <xf numFmtId="168" fontId="0" fillId="0" borderId="0" xfId="0" applyNumberFormat="1"/>
    <xf numFmtId="0" fontId="0" fillId="0" borderId="0" xfId="0" applyFont="1"/>
    <xf numFmtId="0" fontId="4" fillId="0" borderId="0" xfId="0" applyFont="1" applyFill="1" applyAlignment="1">
      <alignment horizontal="right"/>
    </xf>
    <xf numFmtId="0" fontId="0" fillId="2" borderId="1" xfId="0" applyFill="1" applyBorder="1"/>
    <xf numFmtId="0" fontId="4" fillId="2" borderId="1" xfId="0" applyFont="1" applyFill="1" applyBorder="1" applyAlignment="1">
      <alignment horizontal="right"/>
    </xf>
    <xf numFmtId="0" fontId="0" fillId="2" borderId="0" xfId="0" applyFill="1"/>
    <xf numFmtId="170" fontId="0" fillId="2" borderId="0" xfId="6" applyNumberFormat="1" applyFont="1" applyFill="1"/>
    <xf numFmtId="0" fontId="0" fillId="0" borderId="0" xfId="0" applyAlignment="1">
      <alignment horizontal="center"/>
    </xf>
    <xf numFmtId="171" fontId="0" fillId="0" borderId="0" xfId="6" applyNumberFormat="1" applyFont="1" applyAlignment="1">
      <alignment horizontal="center"/>
    </xf>
    <xf numFmtId="171" fontId="5" fillId="0" borderId="0" xfId="6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Fill="1" applyAlignment="1">
      <alignment horizontal="right"/>
    </xf>
    <xf numFmtId="171" fontId="1" fillId="0" borderId="0" xfId="6" applyNumberFormat="1" applyFont="1" applyAlignment="1">
      <alignment horizontal="center"/>
    </xf>
    <xf numFmtId="14" fontId="9" fillId="0" borderId="0" xfId="0" applyNumberFormat="1" applyFont="1"/>
    <xf numFmtId="0" fontId="10" fillId="0" borderId="0" xfId="0" applyFont="1"/>
    <xf numFmtId="4" fontId="0" fillId="0" borderId="0" xfId="0" applyNumberFormat="1"/>
    <xf numFmtId="165" fontId="0" fillId="0" borderId="0" xfId="0" applyNumberFormat="1"/>
    <xf numFmtId="0" fontId="11" fillId="0" borderId="0" xfId="0" applyFont="1"/>
    <xf numFmtId="3" fontId="11" fillId="0" borderId="0" xfId="0" applyNumberFormat="1" applyFont="1"/>
    <xf numFmtId="17" fontId="11" fillId="0" borderId="0" xfId="0" applyNumberFormat="1" applyFont="1"/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0" fontId="10" fillId="0" borderId="0" xfId="1" applyNumberFormat="1" applyFont="1"/>
    <xf numFmtId="2" fontId="10" fillId="0" borderId="0" xfId="1" applyNumberFormat="1" applyFont="1"/>
    <xf numFmtId="172" fontId="0" fillId="0" borderId="0" xfId="0" applyNumberFormat="1"/>
    <xf numFmtId="9" fontId="0" fillId="0" borderId="0" xfId="1" applyFont="1"/>
    <xf numFmtId="10" fontId="0" fillId="0" borderId="0" xfId="0" applyNumberFormat="1"/>
    <xf numFmtId="9" fontId="10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3" borderId="0" xfId="0" applyFill="1"/>
    <xf numFmtId="166" fontId="0" fillId="3" borderId="0" xfId="0" applyNumberFormat="1" applyFill="1"/>
    <xf numFmtId="2" fontId="10" fillId="3" borderId="0" xfId="1" applyNumberFormat="1" applyFont="1" applyFill="1"/>
    <xf numFmtId="167" fontId="0" fillId="0" borderId="0" xfId="1" applyNumberFormat="1" applyFont="1"/>
  </cellXfs>
  <cellStyles count="7">
    <cellStyle name="Hipervínculo" xfId="2" builtinId="8" hidden="1"/>
    <cellStyle name="Hipervínculo" xfId="4" builtinId="8" hidden="1"/>
    <cellStyle name="Hipervínculo visitado" xfId="3" builtinId="9" hidden="1"/>
    <cellStyle name="Hipervínculo visitado" xfId="5" builtinId="9" hidden="1"/>
    <cellStyle name="Millares" xfId="6" builtinId="3"/>
    <cellStyle name="Normal" xfId="0" builtinId="0"/>
    <cellStyle name="Porcentaj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opLeftCell="J18" workbookViewId="0">
      <selection activeCell="L40" sqref="L40"/>
    </sheetView>
  </sheetViews>
  <sheetFormatPr baseColWidth="10" defaultColWidth="8.875" defaultRowHeight="15.75" x14ac:dyDescent="0.25"/>
  <cols>
    <col min="1" max="1" width="22.125" customWidth="1"/>
    <col min="3" max="3" width="17.25" bestFit="1" customWidth="1"/>
  </cols>
  <sheetData>
    <row r="1" spans="1:118" x14ac:dyDescent="0.25">
      <c r="A1" t="s">
        <v>3</v>
      </c>
      <c r="B1" s="38">
        <v>44078</v>
      </c>
      <c r="C1" s="38">
        <v>44108.416666666664</v>
      </c>
      <c r="D1" s="38">
        <v>44138.833333333328</v>
      </c>
      <c r="E1" s="38">
        <v>44169.249999999993</v>
      </c>
      <c r="F1" s="38">
        <v>44199.666666666657</v>
      </c>
      <c r="G1" s="38">
        <v>44230.083333333321</v>
      </c>
      <c r="H1" s="38">
        <v>44260.499999999985</v>
      </c>
      <c r="I1" s="38">
        <v>44290.91666666665</v>
      </c>
      <c r="J1" s="38">
        <v>44321.333333333314</v>
      </c>
      <c r="K1" s="38">
        <v>44351.749999999978</v>
      </c>
      <c r="L1" s="38">
        <v>44382.166666666642</v>
      </c>
      <c r="M1" s="38">
        <v>44412.583333333307</v>
      </c>
      <c r="N1" s="38">
        <v>44442.999999999971</v>
      </c>
      <c r="O1" s="38">
        <v>44473.416666666635</v>
      </c>
      <c r="P1" s="38">
        <v>44503.833333333299</v>
      </c>
      <c r="Q1" s="38">
        <v>44534.249999999964</v>
      </c>
      <c r="R1" s="38">
        <v>44564.666666666628</v>
      </c>
      <c r="S1" s="38">
        <v>44595.083333333292</v>
      </c>
      <c r="T1" s="38">
        <v>44625.499999999956</v>
      </c>
      <c r="U1" s="38">
        <v>44655.916666666621</v>
      </c>
      <c r="V1" s="38">
        <v>44686.333333333285</v>
      </c>
      <c r="W1" s="38">
        <v>44716.749999999949</v>
      </c>
      <c r="X1" s="38">
        <v>44747.166666666613</v>
      </c>
      <c r="Y1" s="38">
        <v>44777.583333333278</v>
      </c>
      <c r="Z1" s="38">
        <v>44807.999999999942</v>
      </c>
      <c r="AA1" s="38">
        <v>44838.416666666606</v>
      </c>
      <c r="AB1" s="38">
        <v>44868.83333333327</v>
      </c>
      <c r="AC1" s="38">
        <v>44899.249999999935</v>
      </c>
      <c r="AD1" s="38">
        <v>44929.666666666599</v>
      </c>
      <c r="AE1" s="38">
        <v>44960.083333333263</v>
      </c>
      <c r="AF1" s="38">
        <v>44990.499999999927</v>
      </c>
      <c r="AG1" s="38">
        <v>45020.916666666591</v>
      </c>
      <c r="AH1" s="38">
        <v>45051.333333333256</v>
      </c>
      <c r="AI1" s="38">
        <v>45081.74999999992</v>
      </c>
      <c r="AJ1" s="38">
        <v>45112.166666666584</v>
      </c>
      <c r="AK1" s="38">
        <v>45142.583333333248</v>
      </c>
      <c r="AL1" s="38">
        <v>45172.999999999913</v>
      </c>
      <c r="AM1" s="38">
        <v>45203.416666666577</v>
      </c>
      <c r="AN1" s="38">
        <v>45233.833333333241</v>
      </c>
      <c r="AO1" s="38">
        <v>45264.249999999905</v>
      </c>
      <c r="AP1" s="38">
        <v>45294.66666666657</v>
      </c>
      <c r="AQ1" s="38">
        <v>45325.083333333234</v>
      </c>
      <c r="AR1" s="38">
        <v>45355.499999999898</v>
      </c>
      <c r="AS1" s="38">
        <v>45385.916666666562</v>
      </c>
      <c r="AT1" s="38">
        <v>45416.333333333227</v>
      </c>
      <c r="AU1" s="38">
        <v>45446.749999999891</v>
      </c>
      <c r="AV1" s="38">
        <v>45477.166666666555</v>
      </c>
      <c r="AW1" s="38">
        <v>45507.583333333219</v>
      </c>
      <c r="AX1" s="38">
        <v>45537.999999999884</v>
      </c>
      <c r="AY1" s="38">
        <v>45568.416666666548</v>
      </c>
      <c r="AZ1" s="38">
        <v>45598.833333333212</v>
      </c>
      <c r="BA1" s="38">
        <v>45629.249999999876</v>
      </c>
      <c r="BB1" s="38">
        <v>45659.666666666541</v>
      </c>
      <c r="BC1" s="38">
        <v>45690.083333333205</v>
      </c>
      <c r="BD1" s="38">
        <v>45720.499999999869</v>
      </c>
      <c r="BE1" s="38">
        <v>45750.916666666533</v>
      </c>
      <c r="BF1" s="38">
        <v>45781.333333333198</v>
      </c>
      <c r="BG1" s="38">
        <v>45811.749999999862</v>
      </c>
      <c r="BH1" s="38">
        <v>45842.166666666526</v>
      </c>
      <c r="BI1" s="38">
        <v>45872.58333333319</v>
      </c>
      <c r="BJ1" s="38">
        <v>45902.999999999854</v>
      </c>
      <c r="BK1" s="38">
        <v>45933.416666666519</v>
      </c>
      <c r="BL1" s="38">
        <v>45963.833333333183</v>
      </c>
      <c r="BM1" s="38">
        <v>45994.249999999847</v>
      </c>
      <c r="BN1" s="38">
        <v>46024.666666666511</v>
      </c>
      <c r="BO1" s="38">
        <v>46055.083333333176</v>
      </c>
      <c r="BP1" s="38">
        <v>46085.49999999984</v>
      </c>
      <c r="BQ1" s="38">
        <v>46115.916666666504</v>
      </c>
      <c r="BR1" s="38">
        <v>46146.333333333168</v>
      </c>
      <c r="BS1" s="38">
        <v>46176.749999999833</v>
      </c>
      <c r="BT1" s="38">
        <v>46207.166666666497</v>
      </c>
      <c r="BU1" s="38">
        <v>46237.583333333161</v>
      </c>
      <c r="BV1" s="38">
        <v>46267.999999999825</v>
      </c>
      <c r="BW1" s="38">
        <v>46298.41666666649</v>
      </c>
      <c r="BX1" s="38">
        <v>46328.833333333154</v>
      </c>
      <c r="BY1" s="38">
        <v>46359.249999999818</v>
      </c>
      <c r="BZ1" s="38">
        <v>46389.666666666482</v>
      </c>
      <c r="CA1" s="38">
        <v>46420.083333333147</v>
      </c>
      <c r="CB1" s="38">
        <v>46450.499999999811</v>
      </c>
      <c r="CC1" s="38">
        <v>46480.916666666475</v>
      </c>
      <c r="CD1" s="38">
        <v>46511.333333333139</v>
      </c>
      <c r="CE1" s="38">
        <v>46541.749999999804</v>
      </c>
      <c r="CF1" s="38">
        <v>46572.166666666468</v>
      </c>
      <c r="CG1" s="38">
        <v>46602.583333333132</v>
      </c>
      <c r="CH1" s="38">
        <v>46632.999999999796</v>
      </c>
      <c r="CI1" s="38">
        <v>46663.416666666461</v>
      </c>
      <c r="CJ1" s="38">
        <v>46693.833333333125</v>
      </c>
      <c r="CK1" s="38">
        <v>46724.249999999789</v>
      </c>
      <c r="CL1" s="38">
        <v>46754.666666666453</v>
      </c>
      <c r="CM1" s="38">
        <v>46785.083333333117</v>
      </c>
      <c r="CN1" s="38">
        <v>46815.499999999782</v>
      </c>
      <c r="CO1" s="38">
        <v>46845.916666666446</v>
      </c>
      <c r="CP1" s="38">
        <v>46876.33333333311</v>
      </c>
      <c r="CQ1" s="38">
        <v>46906.749999999774</v>
      </c>
      <c r="CR1" s="38">
        <v>46937.166666666439</v>
      </c>
      <c r="CS1" s="38">
        <v>46967.583333333103</v>
      </c>
      <c r="CT1" s="38">
        <v>46997.999999999767</v>
      </c>
      <c r="CU1" s="38">
        <v>47028.416666666431</v>
      </c>
      <c r="CV1" s="38">
        <v>47058.833333333096</v>
      </c>
      <c r="CW1" s="38">
        <v>47089.24999999976</v>
      </c>
      <c r="CX1" s="38">
        <v>47119.666666666424</v>
      </c>
      <c r="CY1" s="38">
        <v>47150.083333333088</v>
      </c>
      <c r="CZ1" s="38">
        <v>47180.499999999753</v>
      </c>
      <c r="DA1" s="38">
        <v>47210.916666666417</v>
      </c>
      <c r="DB1" s="38">
        <v>47241.333333333081</v>
      </c>
      <c r="DC1" s="38">
        <v>47271.749999999745</v>
      </c>
      <c r="DD1" s="38">
        <v>47302.16666666641</v>
      </c>
      <c r="DE1" s="38">
        <v>47332.583333333074</v>
      </c>
      <c r="DF1" s="38">
        <v>47362.999999999738</v>
      </c>
      <c r="DG1" s="38">
        <v>47393.416666666402</v>
      </c>
      <c r="DH1" s="38">
        <v>47423.833333333067</v>
      </c>
      <c r="DI1" s="38">
        <v>47454.249999999731</v>
      </c>
      <c r="DJ1" s="38">
        <v>47484.666666666395</v>
      </c>
      <c r="DK1" s="38">
        <v>47515.083333333059</v>
      </c>
      <c r="DL1" s="38">
        <v>47545.499999999724</v>
      </c>
      <c r="DM1" s="38">
        <v>47575.916666666388</v>
      </c>
      <c r="DN1" s="38">
        <v>47606.333333333052</v>
      </c>
    </row>
    <row r="3" spans="1:118" x14ac:dyDescent="0.25">
      <c r="A3" t="s">
        <v>17</v>
      </c>
    </row>
    <row r="4" spans="1:118" x14ac:dyDescent="0.25">
      <c r="A4" s="39" t="s">
        <v>18</v>
      </c>
      <c r="B4" s="39">
        <v>1</v>
      </c>
      <c r="C4" s="39">
        <v>0.982310184853465</v>
      </c>
      <c r="D4" s="39">
        <v>0.96075217726671502</v>
      </c>
      <c r="E4" s="39">
        <v>0.93657416865076504</v>
      </c>
      <c r="F4" s="39">
        <v>0.91072172352594105</v>
      </c>
      <c r="G4" s="39">
        <v>0.883900972721819</v>
      </c>
      <c r="H4" s="39">
        <v>0.85663261362083798</v>
      </c>
      <c r="I4" s="39">
        <v>0.82929593223282305</v>
      </c>
      <c r="J4" s="39">
        <v>0.802163608830466</v>
      </c>
      <c r="K4" s="39">
        <v>0.77542866671722399</v>
      </c>
      <c r="L4" s="39">
        <v>0.74922503129698603</v>
      </c>
      <c r="M4" s="39">
        <v>0.72364304735027896</v>
      </c>
      <c r="N4" s="39">
        <v>0.698741098620278</v>
      </c>
      <c r="O4" s="39">
        <v>0.67455425704193805</v>
      </c>
      <c r="P4" s="39">
        <v>0.65110069145003702</v>
      </c>
      <c r="Q4" s="39">
        <v>0.62838639889248804</v>
      </c>
      <c r="R4" s="39">
        <v>0.60640868707890905</v>
      </c>
      <c r="S4" s="39">
        <v>0.58515873086311199</v>
      </c>
      <c r="T4" s="39">
        <v>0.56462344432474199</v>
      </c>
      <c r="U4" s="39">
        <v>0.54478684821712198</v>
      </c>
      <c r="V4" s="39">
        <v>0.52563106603635601</v>
      </c>
      <c r="W4" s="39">
        <v>0.50713704719982999</v>
      </c>
      <c r="X4" s="39">
        <v>0.489285089965385</v>
      </c>
      <c r="Y4" s="39">
        <v>0.47205521756410501</v>
      </c>
      <c r="Z4" s="39">
        <v>0.45542744686404502</v>
      </c>
      <c r="AA4" s="39">
        <v>0.43938197844482502</v>
      </c>
      <c r="AB4" s="39">
        <v>0.42389932927940499</v>
      </c>
      <c r="AC4" s="39">
        <v>0.408960423569593</v>
      </c>
      <c r="AD4" s="39">
        <v>0.39454665313147302</v>
      </c>
      <c r="AE4" s="39">
        <v>0.380639915680059</v>
      </c>
      <c r="AF4" s="39">
        <v>0.36722263712694903</v>
      </c>
      <c r="AG4" s="39">
        <v>0.35427778236524599</v>
      </c>
      <c r="AH4" s="39">
        <v>0.34178885781393198</v>
      </c>
      <c r="AI4" s="39">
        <v>0.32973990811293602</v>
      </c>
      <c r="AJ4" s="39">
        <v>0.31811550871451399</v>
      </c>
      <c r="AK4" s="39">
        <v>0.30690075564369301</v>
      </c>
      <c r="AL4" s="39">
        <v>0.29608125335415297</v>
      </c>
      <c r="AM4" s="39">
        <v>0.285643101352346</v>
      </c>
      <c r="AN4" s="39">
        <v>0.27557288007702802</v>
      </c>
      <c r="AO4" s="39">
        <v>0.26585763638558702</v>
      </c>
      <c r="AP4" s="39">
        <v>0.25648486889924599</v>
      </c>
      <c r="AQ4" s="39">
        <v>0.24744251338664899</v>
      </c>
      <c r="AR4" s="39">
        <v>0.23871892831233699</v>
      </c>
      <c r="AS4" s="39">
        <v>0.230302880638</v>
      </c>
      <c r="AT4" s="39">
        <v>0.22218353193621701</v>
      </c>
      <c r="AU4" s="39">
        <v>0.21435042485596401</v>
      </c>
      <c r="AV4" s="39">
        <v>0.20679346996432901</v>
      </c>
      <c r="AW4" s="39">
        <v>0.199502932978153</v>
      </c>
      <c r="AX4" s="39">
        <v>0.192469422391641</v>
      </c>
      <c r="AY4" s="39">
        <v>0.185683877500461</v>
      </c>
      <c r="AZ4" s="39">
        <v>0.17913755681896601</v>
      </c>
      <c r="BA4" s="39">
        <v>0.17282202688446699</v>
      </c>
      <c r="BB4" s="39">
        <v>0.166729151440592</v>
      </c>
      <c r="BC4" s="39">
        <v>0.160851080990564</v>
      </c>
      <c r="BD4" s="39">
        <v>0.155180242710383</v>
      </c>
      <c r="BE4" s="39">
        <v>0.149709330711496</v>
      </c>
      <c r="BF4" s="39">
        <v>0.14443129664225501</v>
      </c>
      <c r="BG4" s="39">
        <v>0.13933934061742501</v>
      </c>
      <c r="BH4" s="39">
        <v>0.134426902465068</v>
      </c>
      <c r="BI4" s="39">
        <v>0.12968765328023699</v>
      </c>
      <c r="BJ4" s="39">
        <v>0.12511548727517</v>
      </c>
      <c r="BK4" s="39">
        <v>0.120704513915838</v>
      </c>
      <c r="BL4" s="39">
        <v>0.11644905033503899</v>
      </c>
      <c r="BM4" s="39">
        <v>0.112343614012454</v>
      </c>
      <c r="BN4" s="39">
        <v>0.108382915712398</v>
      </c>
      <c r="BO4" s="39">
        <v>0.104561852670277</v>
      </c>
      <c r="BP4" s="39">
        <v>0.10087550201906</v>
      </c>
      <c r="BQ4" s="39">
        <v>9.7319114447353597E-2</v>
      </c>
      <c r="BR4" s="39">
        <v>9.3888108080954505E-2</v>
      </c>
      <c r="BS4" s="39">
        <v>9.0578062580031093E-2</v>
      </c>
      <c r="BT4" s="39">
        <v>8.7384713444353806E-2</v>
      </c>
      <c r="BU4" s="39">
        <v>8.43039465192508E-2</v>
      </c>
      <c r="BV4" s="39">
        <v>8.1331792695228902E-2</v>
      </c>
      <c r="BW4" s="39">
        <v>7.8464422794435801E-2</v>
      </c>
      <c r="BX4" s="39">
        <v>7.5698142637386195E-2</v>
      </c>
      <c r="BY4" s="39">
        <v>7.3029388283598201E-2</v>
      </c>
      <c r="BZ4" s="39">
        <v>7.0454721440013801E-2</v>
      </c>
      <c r="CA4" s="39">
        <v>6.7970825031289497E-2</v>
      </c>
      <c r="CB4" s="39">
        <v>6.5574498926253E-2</v>
      </c>
      <c r="CC4" s="39">
        <v>6.3262655815020996E-2</v>
      </c>
      <c r="CD4" s="39">
        <v>6.10323172314668E-2</v>
      </c>
      <c r="CE4" s="39">
        <v>5.8880609715915903E-2</v>
      </c>
      <c r="CF4" s="39">
        <v>5.6804761113124103E-2</v>
      </c>
      <c r="CG4" s="39">
        <v>5.4802097000771398E-2</v>
      </c>
      <c r="CH4" s="39">
        <v>5.28700372438679E-2</v>
      </c>
      <c r="CI4" s="39">
        <v>5.1006092670636001E-2</v>
      </c>
      <c r="CJ4" s="39">
        <v>4.9207861865582903E-2</v>
      </c>
      <c r="CK4" s="39">
        <v>4.7473028075635401E-2</v>
      </c>
      <c r="CL4" s="39">
        <v>4.5799356225347997E-2</v>
      </c>
      <c r="CM4" s="39">
        <v>4.4184690037341497E-2</v>
      </c>
      <c r="CN4" s="39">
        <v>4.2626949254259999E-2</v>
      </c>
      <c r="CO4" s="39">
        <v>4.1124126958669197E-2</v>
      </c>
      <c r="CP4" s="39">
        <v>3.9674286987441403E-2</v>
      </c>
      <c r="CQ4" s="39">
        <v>3.8275561437297698E-2</v>
      </c>
      <c r="CR4" s="39">
        <v>3.6926148258291998E-2</v>
      </c>
      <c r="CS4" s="39">
        <v>3.5624308932137902E-2</v>
      </c>
      <c r="CT4" s="39">
        <v>3.4368366232386101E-2</v>
      </c>
      <c r="CU4" s="39">
        <v>3.3156702063567897E-2</v>
      </c>
      <c r="CV4" s="39">
        <v>3.1987755376519197E-2</v>
      </c>
      <c r="CW4" s="39">
        <v>3.0860020157201299E-2</v>
      </c>
      <c r="CX4" s="39">
        <v>2.97720434864252E-2</v>
      </c>
      <c r="CY4" s="39">
        <v>2.8722423667981601E-2</v>
      </c>
      <c r="CZ4" s="39">
        <v>2.77098084227635E-2</v>
      </c>
      <c r="DA4" s="39">
        <v>2.6732893146555602E-2</v>
      </c>
      <c r="DB4" s="39">
        <v>2.5790419229245801E-2</v>
      </c>
      <c r="DC4" s="39">
        <v>2.48811724332932E-2</v>
      </c>
      <c r="DD4" s="39">
        <v>2.4003981329363201E-2</v>
      </c>
      <c r="DE4" s="39">
        <v>2.3157715787115601E-2</v>
      </c>
      <c r="DF4" s="39">
        <v>2.2341285519198801E-2</v>
      </c>
      <c r="DG4" s="39">
        <v>2.1553638676577402E-2</v>
      </c>
      <c r="DH4" s="39">
        <v>2.0793760493380699E-2</v>
      </c>
      <c r="DI4" s="39">
        <v>2.00606719795276E-2</v>
      </c>
      <c r="DJ4" s="39">
        <v>1.93534286594437E-2</v>
      </c>
      <c r="DK4" s="39">
        <v>1.8671119355245E-2</v>
      </c>
      <c r="DL4" s="39">
        <v>1.8012865012820099E-2</v>
      </c>
      <c r="DM4" s="39">
        <v>1.7377817569300302E-2</v>
      </c>
      <c r="DN4" s="39">
        <v>1.6765158860456202E-2</v>
      </c>
    </row>
    <row r="5" spans="1:118" x14ac:dyDescent="0.25">
      <c r="A5" s="39" t="s">
        <v>27</v>
      </c>
      <c r="B5" s="39"/>
      <c r="C5" s="49">
        <f>YEARFRAC(C1,$B$1,0)</f>
        <v>8.3333333333333329E-2</v>
      </c>
      <c r="D5" s="49">
        <f>YEARFRAC(D1,$B$1,0)</f>
        <v>0.16388888888888889</v>
      </c>
      <c r="E5" s="49">
        <f t="shared" ref="E5:Z5" si="0">YEARFRAC(E1,$B$1,0)</f>
        <v>0.25</v>
      </c>
      <c r="F5" s="49">
        <f>YEARFRAC(F1,$B$1,0)</f>
        <v>0.33055555555555555</v>
      </c>
      <c r="G5" s="49">
        <f t="shared" si="0"/>
        <v>0.41388888888888886</v>
      </c>
      <c r="H5" s="49">
        <f t="shared" si="0"/>
        <v>0.50277777777777777</v>
      </c>
      <c r="I5" s="49">
        <f t="shared" si="0"/>
        <v>0.58333333333333337</v>
      </c>
      <c r="J5" s="49">
        <f t="shared" si="0"/>
        <v>0.6694444444444444</v>
      </c>
      <c r="K5" s="49">
        <f t="shared" si="0"/>
        <v>0.75</v>
      </c>
      <c r="L5" s="49">
        <f t="shared" si="0"/>
        <v>0.83611111111111114</v>
      </c>
      <c r="M5" s="49">
        <f t="shared" si="0"/>
        <v>0.91666666666666663</v>
      </c>
      <c r="N5" s="49">
        <f t="shared" si="0"/>
        <v>0.99722222222222223</v>
      </c>
      <c r="O5" s="49">
        <f t="shared" si="0"/>
        <v>1.0833333333333333</v>
      </c>
      <c r="P5" s="49">
        <f t="shared" si="0"/>
        <v>1.163888888888889</v>
      </c>
      <c r="Q5" s="49">
        <f t="shared" si="0"/>
        <v>1.25</v>
      </c>
      <c r="R5" s="49">
        <f t="shared" si="0"/>
        <v>1.3305555555555555</v>
      </c>
      <c r="S5" s="49">
        <f t="shared" si="0"/>
        <v>1.413888888888889</v>
      </c>
      <c r="T5" s="58">
        <f t="shared" si="0"/>
        <v>1.5027777777777778</v>
      </c>
      <c r="U5" s="49">
        <f t="shared" si="0"/>
        <v>1.5833333333333333</v>
      </c>
      <c r="V5" s="49">
        <f t="shared" si="0"/>
        <v>1.6694444444444445</v>
      </c>
      <c r="W5" s="49">
        <f t="shared" si="0"/>
        <v>1.75</v>
      </c>
      <c r="X5" s="49">
        <f t="shared" si="0"/>
        <v>1.836111111111111</v>
      </c>
      <c r="Y5" s="49">
        <f t="shared" si="0"/>
        <v>1.9166666666666667</v>
      </c>
      <c r="Z5" s="58">
        <f t="shared" si="0"/>
        <v>1.9972222222222222</v>
      </c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</row>
    <row r="6" spans="1:118" x14ac:dyDescent="0.25">
      <c r="A6" s="39" t="s">
        <v>28</v>
      </c>
      <c r="B6" s="39"/>
      <c r="C6" s="48">
        <f>POWER(1/C4,1/C5)-1</f>
        <v>0.23884290120409779</v>
      </c>
      <c r="D6" s="48">
        <f t="shared" ref="D6:Z6" si="1">POWER(1/D4,1/D5)-1</f>
        <v>0.27673296070502418</v>
      </c>
      <c r="E6" s="48">
        <f t="shared" si="1"/>
        <v>0.29966462461039955</v>
      </c>
      <c r="F6" s="48">
        <f t="shared" si="1"/>
        <v>0.32698740901592194</v>
      </c>
      <c r="G6" s="48">
        <f t="shared" si="1"/>
        <v>0.34739406215430368</v>
      </c>
      <c r="H6" s="48">
        <f t="shared" si="1"/>
        <v>0.36040490576489637</v>
      </c>
      <c r="I6" s="48">
        <f t="shared" si="1"/>
        <v>0.37833594675910476</v>
      </c>
      <c r="J6" s="48">
        <f t="shared" si="1"/>
        <v>0.38998365264305712</v>
      </c>
      <c r="K6" s="48">
        <f t="shared" si="1"/>
        <v>0.40371044081360385</v>
      </c>
      <c r="L6" s="48">
        <f t="shared" si="1"/>
        <v>0.41242495169923576</v>
      </c>
      <c r="M6" s="48">
        <f t="shared" si="1"/>
        <v>0.42313505301190268</v>
      </c>
      <c r="N6" s="48">
        <f t="shared" si="1"/>
        <v>0.43257500992544395</v>
      </c>
      <c r="O6" s="48">
        <f t="shared" si="1"/>
        <v>0.43823735853253076</v>
      </c>
      <c r="P6" s="48">
        <f t="shared" si="1"/>
        <v>0.4458104821662574</v>
      </c>
      <c r="Q6" s="48">
        <f t="shared" si="1"/>
        <v>0.45016887256746618</v>
      </c>
      <c r="R6" s="48">
        <f t="shared" si="1"/>
        <v>0.45635106274073678</v>
      </c>
      <c r="S6" s="48">
        <f t="shared" si="1"/>
        <v>0.46083155431420497</v>
      </c>
      <c r="T6" s="48">
        <f t="shared" si="1"/>
        <v>0.46281079973139061</v>
      </c>
      <c r="U6" s="48">
        <f t="shared" si="1"/>
        <v>0.46755273814167997</v>
      </c>
      <c r="V6" s="48">
        <f t="shared" si="1"/>
        <v>0.46998373934314208</v>
      </c>
      <c r="W6" s="48">
        <f t="shared" si="1"/>
        <v>0.47400788614581413</v>
      </c>
      <c r="X6" s="48">
        <f t="shared" si="1"/>
        <v>0.47595683308683467</v>
      </c>
      <c r="Y6" s="48">
        <f t="shared" si="1"/>
        <v>0.47941736456226303</v>
      </c>
      <c r="Z6" s="48">
        <f t="shared" si="1"/>
        <v>0.48261346022374751</v>
      </c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</row>
    <row r="7" spans="1:118" x14ac:dyDescent="0.25">
      <c r="A7" s="39" t="s">
        <v>29</v>
      </c>
      <c r="C7" s="51">
        <f>NOMINAL(C6,2)</f>
        <v>0.22606639721648714</v>
      </c>
      <c r="D7" s="51">
        <f t="shared" ref="D7:Z7" si="2">NOMINAL(D6,2)</f>
        <v>0.25985217278035622</v>
      </c>
      <c r="E7" s="51">
        <f t="shared" si="2"/>
        <v>0.28005668755002633</v>
      </c>
      <c r="F7" s="51">
        <f t="shared" si="2"/>
        <v>0.30389879032558387</v>
      </c>
      <c r="G7" s="51">
        <f t="shared" si="2"/>
        <v>0.32154609013416202</v>
      </c>
      <c r="H7" s="51">
        <f t="shared" si="2"/>
        <v>0.33272793592814542</v>
      </c>
      <c r="I7" s="51">
        <f t="shared" si="2"/>
        <v>0.34805106142017683</v>
      </c>
      <c r="J7" s="51">
        <f t="shared" si="2"/>
        <v>0.35795135882236329</v>
      </c>
      <c r="K7" s="51">
        <f t="shared" si="2"/>
        <v>0.36956573305203255</v>
      </c>
      <c r="L7" s="51">
        <f t="shared" si="2"/>
        <v>0.37690971784730243</v>
      </c>
      <c r="M7" s="51">
        <f t="shared" si="2"/>
        <v>0.38590448510572406</v>
      </c>
      <c r="N7" s="51">
        <f t="shared" si="2"/>
        <v>0.39380451158856644</v>
      </c>
      <c r="O7" s="51">
        <f t="shared" si="2"/>
        <v>0.39853068234077904</v>
      </c>
      <c r="P7" s="51">
        <f t="shared" si="2"/>
        <v>0.40483719379608507</v>
      </c>
      <c r="Q7" s="51">
        <f t="shared" si="2"/>
        <v>0.40845915270943811</v>
      </c>
      <c r="R7" s="51">
        <f t="shared" si="2"/>
        <v>0.41358742351772859</v>
      </c>
      <c r="S7" s="51">
        <f t="shared" si="2"/>
        <v>0.41729729600163568</v>
      </c>
      <c r="T7" s="51">
        <f t="shared" si="2"/>
        <v>0.41893431058504804</v>
      </c>
      <c r="U7" s="51">
        <f t="shared" si="2"/>
        <v>0.4228518222472295</v>
      </c>
      <c r="V7" s="51">
        <f t="shared" si="2"/>
        <v>0.42485771899560509</v>
      </c>
      <c r="W7" s="51">
        <f t="shared" si="2"/>
        <v>0.42817452926746125</v>
      </c>
      <c r="X7" s="51">
        <f t="shared" si="2"/>
        <v>0.4297792764667614</v>
      </c>
      <c r="Y7" s="51">
        <f t="shared" si="2"/>
        <v>0.43262604159559492</v>
      </c>
      <c r="Z7" s="21">
        <f t="shared" si="2"/>
        <v>0.43525231565334721</v>
      </c>
    </row>
    <row r="8" spans="1:118" x14ac:dyDescent="0.25">
      <c r="A8" s="53"/>
      <c r="B8" s="1"/>
      <c r="C8" s="50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spans="1:118" x14ac:dyDescent="0.25">
      <c r="A9" t="s">
        <v>19</v>
      </c>
    </row>
    <row r="10" spans="1:118" x14ac:dyDescent="0.25">
      <c r="A10" s="39" t="s">
        <v>18</v>
      </c>
      <c r="B10" s="39">
        <v>1</v>
      </c>
      <c r="C10" s="39">
        <v>1.00094834592098</v>
      </c>
      <c r="D10" s="39">
        <v>1.00132837984463</v>
      </c>
      <c r="E10" s="39">
        <v>1.0011895619482001</v>
      </c>
      <c r="F10" s="39">
        <v>1.0005774901176201</v>
      </c>
      <c r="G10" s="39">
        <v>0.99953413387753898</v>
      </c>
      <c r="H10" s="39">
        <v>0.99809806968668802</v>
      </c>
      <c r="I10" s="39">
        <v>0.99630471331355697</v>
      </c>
      <c r="J10" s="39">
        <v>0.99418654610689405</v>
      </c>
      <c r="K10" s="39">
        <v>0.99177333286624003</v>
      </c>
      <c r="L10" s="39">
        <v>0.98909232973152805</v>
      </c>
      <c r="M10" s="39">
        <v>0.986168481077347</v>
      </c>
      <c r="N10" s="39">
        <v>0.98302460484181897</v>
      </c>
      <c r="O10" s="39">
        <v>0.979681566063898</v>
      </c>
      <c r="P10" s="39">
        <v>0.97615843866485197</v>
      </c>
      <c r="Q10" s="39">
        <v>0.97247265570506003</v>
      </c>
      <c r="R10" s="39">
        <v>0.96864014848934898</v>
      </c>
      <c r="S10" s="39">
        <v>0.96467547499345896</v>
      </c>
      <c r="T10" s="39">
        <v>0.96059193815002897</v>
      </c>
      <c r="U10" s="39">
        <v>0.95640169457189494</v>
      </c>
      <c r="V10" s="39">
        <v>0.95211585430955303</v>
      </c>
      <c r="W10" s="39">
        <v>0.94774457224322195</v>
      </c>
      <c r="X10" s="39">
        <v>0.94329713170186102</v>
      </c>
      <c r="Y10" s="39">
        <v>0.93878202088495499</v>
      </c>
      <c r="Z10" s="39">
        <v>0.93420700264037304</v>
      </c>
      <c r="AA10" s="39">
        <v>0.92957917812496504</v>
      </c>
      <c r="AB10" s="39">
        <v>0.92490504484548897</v>
      </c>
      <c r="AC10" s="39">
        <v>0.920190549546967</v>
      </c>
      <c r="AD10" s="39">
        <v>0.91544113638471802</v>
      </c>
      <c r="AE10" s="39">
        <v>0.91066179078558396</v>
      </c>
      <c r="AF10" s="39">
        <v>0.90585707937399196</v>
      </c>
      <c r="AG10" s="39">
        <v>0.90103118630958301</v>
      </c>
      <c r="AH10" s="39">
        <v>0.89618794635562904</v>
      </c>
      <c r="AI10" s="39">
        <v>0.89133087497139196</v>
      </c>
      <c r="AJ10" s="39">
        <v>0.88646319569707799</v>
      </c>
      <c r="AK10" s="39">
        <v>0.88158786507714504</v>
      </c>
      <c r="AL10" s="39">
        <v>0.87670759534641096</v>
      </c>
      <c r="AM10" s="39">
        <v>0.87182487508370399</v>
      </c>
      <c r="AN10" s="39">
        <v>0.86694198801951405</v>
      </c>
      <c r="AO10" s="39">
        <v>0.86206103016740199</v>
      </c>
      <c r="AP10" s="39">
        <v>0.85718392543344502</v>
      </c>
      <c r="AQ10" s="39">
        <v>0.85231243984394001</v>
      </c>
      <c r="AR10" s="39">
        <v>0.84744819451864895</v>
      </c>
      <c r="AS10" s="39">
        <v>0.84259267750509903</v>
      </c>
      <c r="AT10" s="39">
        <v>0.83774725457870902</v>
      </c>
      <c r="AU10" s="39">
        <v>0.83291317910374396</v>
      </c>
      <c r="AV10" s="39">
        <v>0.82809160104120505</v>
      </c>
      <c r="AW10" s="39">
        <v>0.82328357518168305</v>
      </c>
      <c r="AX10" s="39">
        <v>0.81849006867389396</v>
      </c>
      <c r="AY10" s="39">
        <v>0.81371196791293599</v>
      </c>
      <c r="AZ10" s="39">
        <v>0.80895008484631603</v>
      </c>
      <c r="BA10" s="39">
        <v>0.80420516275031495</v>
      </c>
      <c r="BB10" s="39">
        <v>0.79947788152432298</v>
      </c>
      <c r="BC10" s="39">
        <v>0.79476886254630696</v>
      </c>
      <c r="BD10" s="39">
        <v>0.79007867312852298</v>
      </c>
      <c r="BE10" s="39">
        <v>0.78540783060892405</v>
      </c>
      <c r="BF10" s="39">
        <v>0.78075680611040099</v>
      </c>
      <c r="BG10" s="39">
        <v>0.77612602799700303</v>
      </c>
      <c r="BH10" s="39">
        <v>0.77151588505357505</v>
      </c>
      <c r="BI10" s="39">
        <v>0.76692672941279205</v>
      </c>
      <c r="BJ10" s="39">
        <v>0.76235887925137802</v>
      </c>
      <c r="BK10" s="39">
        <v>0.75781262127526805</v>
      </c>
      <c r="BL10" s="39">
        <v>0.75328821301167304</v>
      </c>
      <c r="BM10" s="39">
        <v>0.74878588492438503</v>
      </c>
      <c r="BN10" s="39">
        <v>0.74430584236714303</v>
      </c>
      <c r="BO10" s="39">
        <v>0.73984826738857001</v>
      </c>
      <c r="BP10" s="39">
        <v>0.73541332040097596</v>
      </c>
      <c r="BQ10" s="39">
        <v>0.73100114172419495</v>
      </c>
      <c r="BR10" s="39">
        <v>0.72661185301466202</v>
      </c>
      <c r="BS10" s="39">
        <v>0.72224555858902495</v>
      </c>
      <c r="BT10" s="39">
        <v>0.71790234665076202</v>
      </c>
      <c r="BU10" s="39">
        <v>0.71358229042753296</v>
      </c>
      <c r="BV10" s="39">
        <v>0.70928544922634995</v>
      </c>
      <c r="BW10" s="39">
        <v>0.70501186941299399</v>
      </c>
      <c r="BX10" s="39">
        <v>0.70076158532161503</v>
      </c>
      <c r="BY10" s="39">
        <v>0.69653462009987599</v>
      </c>
      <c r="BZ10" s="39">
        <v>0.69233098649462499</v>
      </c>
      <c r="CA10" s="39">
        <v>0.68815068758259901</v>
      </c>
      <c r="CB10" s="39">
        <v>0.68399371745032</v>
      </c>
      <c r="CC10" s="39">
        <v>0.67986006182699699</v>
      </c>
      <c r="CD10" s="39">
        <v>0.67574969867393098</v>
      </c>
      <c r="CE10" s="39">
        <v>0.67166259873363299</v>
      </c>
      <c r="CF10" s="39">
        <v>0.66759872604160297</v>
      </c>
      <c r="CG10" s="39">
        <v>0.66355803840350802</v>
      </c>
      <c r="CH10" s="39">
        <v>0.65954048784022901</v>
      </c>
      <c r="CI10" s="39">
        <v>0.65554602100311099</v>
      </c>
      <c r="CJ10" s="39">
        <v>0.65157457956151998</v>
      </c>
      <c r="CK10" s="39">
        <v>0.64762610056466796</v>
      </c>
      <c r="CL10" s="39">
        <v>0.643700516779525</v>
      </c>
      <c r="CM10" s="39">
        <v>0.63979775700646901</v>
      </c>
      <c r="CN10" s="39">
        <v>0.63591774637423704</v>
      </c>
      <c r="CO10" s="39">
        <v>0.63206040661558505</v>
      </c>
      <c r="CP10" s="39">
        <v>0.62822565632499106</v>
      </c>
      <c r="CQ10" s="39">
        <v>0.62441341119961502</v>
      </c>
      <c r="CR10" s="39">
        <v>0.62062358426465603</v>
      </c>
      <c r="CS10" s="39">
        <v>0.616856086084139</v>
      </c>
      <c r="CT10" s="39">
        <v>0.61311082495813796</v>
      </c>
      <c r="CU10" s="39">
        <v>0.60938770710729595</v>
      </c>
      <c r="CV10" s="39">
        <v>0.60568663684551904</v>
      </c>
      <c r="CW10" s="39">
        <v>0.60200751674160102</v>
      </c>
      <c r="CX10" s="39">
        <v>0.59835024777051404</v>
      </c>
      <c r="CY10" s="39">
        <v>0.59471472945503401</v>
      </c>
      <c r="CZ10" s="39">
        <v>0.59110085999833095</v>
      </c>
      <c r="DA10" s="39">
        <v>0.58750853640810796</v>
      </c>
      <c r="DB10" s="39">
        <v>0.58393765461282798</v>
      </c>
      <c r="DC10" s="39">
        <v>0.58038810957054299</v>
      </c>
      <c r="DD10" s="39">
        <v>0.57685979537079601</v>
      </c>
      <c r="DE10" s="39">
        <v>0.57335260533002597</v>
      </c>
      <c r="DF10" s="39">
        <v>0.56986643208090604</v>
      </c>
      <c r="DG10" s="39">
        <v>0.56640116765598403</v>
      </c>
      <c r="DH10" s="39">
        <v>0.56295670356598204</v>
      </c>
      <c r="DI10" s="39">
        <v>0.55953293087310896</v>
      </c>
      <c r="DJ10" s="39">
        <v>0.55612974025967399</v>
      </c>
      <c r="DK10" s="39">
        <v>0.55274702209230897</v>
      </c>
      <c r="DL10" s="39">
        <v>0.54938466648207196</v>
      </c>
      <c r="DM10" s="39">
        <v>0.54604256334068402</v>
      </c>
      <c r="DN10" s="39">
        <v>0.54272060243313602</v>
      </c>
    </row>
    <row r="11" spans="1:118" x14ac:dyDescent="0.25">
      <c r="A11" s="39" t="s">
        <v>28</v>
      </c>
      <c r="B11" s="39"/>
      <c r="C11" s="48">
        <f>POWER(1/C10,1/C5)-1</f>
        <v>-1.1310310329320505E-2</v>
      </c>
      <c r="D11" s="48">
        <f t="shared" ref="D11:Z11" si="3">POWER(1/D10,1/D5)-1</f>
        <v>-8.0672732789128787E-3</v>
      </c>
      <c r="E11" s="48">
        <f t="shared" si="3"/>
        <v>-4.7441308125382164E-3</v>
      </c>
      <c r="F11" s="48">
        <f t="shared" si="3"/>
        <v>-1.7450003887176102E-3</v>
      </c>
      <c r="G11" s="48">
        <f t="shared" si="3"/>
        <v>1.1264788458249519E-3</v>
      </c>
      <c r="H11" s="48">
        <f t="shared" si="3"/>
        <v>3.7936243893386123E-3</v>
      </c>
      <c r="I11" s="48">
        <f t="shared" si="3"/>
        <v>6.3666922696656858E-3</v>
      </c>
      <c r="J11" s="48">
        <f t="shared" si="3"/>
        <v>8.7473744103683249E-3</v>
      </c>
      <c r="K11" s="48">
        <f t="shared" si="3"/>
        <v>1.10751374434368E-2</v>
      </c>
      <c r="L11" s="48">
        <f t="shared" si="3"/>
        <v>1.320379980878239E-2</v>
      </c>
      <c r="M11" s="48">
        <f t="shared" si="3"/>
        <v>1.5310272995966878E-2</v>
      </c>
      <c r="N11" s="48">
        <f t="shared" si="3"/>
        <v>1.7317051249911231E-2</v>
      </c>
      <c r="O11" s="48">
        <f t="shared" si="3"/>
        <v>1.9129304203308495E-2</v>
      </c>
      <c r="P11" s="48">
        <f t="shared" si="3"/>
        <v>2.0948950445797809E-2</v>
      </c>
      <c r="Q11" s="48">
        <f t="shared" si="3"/>
        <v>2.2581852555006554E-2</v>
      </c>
      <c r="R11" s="48">
        <f t="shared" si="3"/>
        <v>2.4235482290717369E-2</v>
      </c>
      <c r="S11" s="48">
        <f t="shared" si="3"/>
        <v>2.5762147845117767E-2</v>
      </c>
      <c r="T11" s="48">
        <f t="shared" si="3"/>
        <v>2.7115282923190209E-2</v>
      </c>
      <c r="U11" s="48">
        <f t="shared" si="3"/>
        <v>2.8554137702739402E-2</v>
      </c>
      <c r="V11" s="48">
        <f t="shared" si="3"/>
        <v>2.9828359016823125E-2</v>
      </c>
      <c r="W11" s="48">
        <f t="shared" si="3"/>
        <v>3.1143845010572546E-2</v>
      </c>
      <c r="X11" s="48">
        <f t="shared" si="3"/>
        <v>3.2302938057838126E-2</v>
      </c>
      <c r="Y11" s="48">
        <f t="shared" si="3"/>
        <v>3.3508460941823026E-2</v>
      </c>
      <c r="Z11" s="48">
        <f t="shared" si="3"/>
        <v>3.4663181486549455E-2</v>
      </c>
    </row>
    <row r="12" spans="1:118" x14ac:dyDescent="0.25">
      <c r="A12" s="39" t="s">
        <v>29</v>
      </c>
      <c r="C12" s="51" t="e">
        <f>NOMINAL(C11,2)</f>
        <v>#NUM!</v>
      </c>
      <c r="D12" s="51" t="e">
        <f t="shared" ref="D12:Z12" si="4">NOMINAL(D11,2)</f>
        <v>#NUM!</v>
      </c>
      <c r="E12" s="51" t="e">
        <f t="shared" si="4"/>
        <v>#NUM!</v>
      </c>
      <c r="F12" s="51" t="e">
        <f t="shared" si="4"/>
        <v>#NUM!</v>
      </c>
      <c r="G12" s="51">
        <f t="shared" si="4"/>
        <v>1.1261617857329931E-3</v>
      </c>
      <c r="H12" s="51">
        <f t="shared" si="4"/>
        <v>3.7900333012323983E-3</v>
      </c>
      <c r="I12" s="51">
        <f t="shared" si="4"/>
        <v>6.356590708307408E-3</v>
      </c>
      <c r="J12" s="51">
        <f t="shared" si="4"/>
        <v>8.7283284808510331E-3</v>
      </c>
      <c r="K12" s="51">
        <f t="shared" si="4"/>
        <v>1.1044641417426782E-2</v>
      </c>
      <c r="L12" s="51">
        <f t="shared" si="4"/>
        <v>1.3160500117944007E-2</v>
      </c>
      <c r="M12" s="51">
        <f t="shared" si="4"/>
        <v>1.5252116233566149E-2</v>
      </c>
      <c r="N12" s="51">
        <f t="shared" si="4"/>
        <v>1.7242723372585367E-2</v>
      </c>
      <c r="O12" s="51">
        <f t="shared" si="4"/>
        <v>1.9038686309213126E-2</v>
      </c>
      <c r="P12" s="51">
        <f t="shared" si="4"/>
        <v>2.084037018840057E-2</v>
      </c>
      <c r="Q12" s="51">
        <f t="shared" si="4"/>
        <v>2.2455786962975122E-2</v>
      </c>
      <c r="R12" s="51">
        <f t="shared" si="4"/>
        <v>2.4090395501858541E-2</v>
      </c>
      <c r="S12" s="51">
        <f t="shared" si="4"/>
        <v>2.5598329230272387E-2</v>
      </c>
      <c r="T12" s="51">
        <f t="shared" si="4"/>
        <v>2.6933923859572051E-2</v>
      </c>
      <c r="U12" s="51">
        <f t="shared" si="4"/>
        <v>2.8353162250340791E-2</v>
      </c>
      <c r="V12" s="51">
        <f t="shared" si="4"/>
        <v>2.960918308606697E-2</v>
      </c>
      <c r="W12" s="51">
        <f t="shared" si="4"/>
        <v>3.0905064261323556E-2</v>
      </c>
      <c r="X12" s="51">
        <f t="shared" si="4"/>
        <v>3.2046198350655697E-2</v>
      </c>
      <c r="Y12" s="51">
        <f t="shared" si="4"/>
        <v>3.3232363446758839E-2</v>
      </c>
      <c r="Z12" s="21">
        <f t="shared" si="4"/>
        <v>3.4367893461307641E-2</v>
      </c>
    </row>
    <row r="13" spans="1:118" x14ac:dyDescent="0.25">
      <c r="S13">
        <v>100</v>
      </c>
    </row>
    <row r="14" spans="1:118" x14ac:dyDescent="0.25">
      <c r="R14" t="s">
        <v>41</v>
      </c>
      <c r="T14">
        <f>S13*(1+Z6)^2</f>
        <v>219.81426724366338</v>
      </c>
    </row>
    <row r="16" spans="1:118" x14ac:dyDescent="0.25">
      <c r="R16" t="s">
        <v>42</v>
      </c>
      <c r="T16">
        <f>S13*(1+T6)^1.5</f>
        <v>176.92216166823073</v>
      </c>
    </row>
    <row r="18" spans="16:24" x14ac:dyDescent="0.25">
      <c r="R18" t="s">
        <v>43</v>
      </c>
      <c r="S18" s="1">
        <v>0.54364495209080954</v>
      </c>
      <c r="V18" s="59">
        <f>NOMINAL(S18,2)</f>
        <v>0.4848701793782384</v>
      </c>
    </row>
    <row r="20" spans="16:24" x14ac:dyDescent="0.25">
      <c r="R20" t="s">
        <v>44</v>
      </c>
      <c r="U20">
        <f>T16*(1+S18)^0.5</f>
        <v>219.81430180026109</v>
      </c>
    </row>
    <row r="25" spans="16:24" x14ac:dyDescent="0.25">
      <c r="R25" t="s">
        <v>45</v>
      </c>
      <c r="S25" t="s">
        <v>46</v>
      </c>
      <c r="U25" t="s">
        <v>47</v>
      </c>
    </row>
    <row r="26" spans="16:24" x14ac:dyDescent="0.25">
      <c r="P26">
        <v>1</v>
      </c>
      <c r="R26" s="1">
        <v>0.1</v>
      </c>
      <c r="S26" s="1">
        <v>0.16</v>
      </c>
      <c r="U26">
        <v>-1</v>
      </c>
      <c r="W26">
        <f>S26^2</f>
        <v>2.5600000000000001E-2</v>
      </c>
      <c r="X26">
        <f>W27</f>
        <v>-1.9199999999999998E-2</v>
      </c>
    </row>
    <row r="27" spans="16:24" x14ac:dyDescent="0.25">
      <c r="P27">
        <v>2</v>
      </c>
      <c r="R27" s="1">
        <v>0.08</v>
      </c>
      <c r="S27" s="1">
        <v>0.12</v>
      </c>
      <c r="W27">
        <f>U26*S26*S27</f>
        <v>-1.9199999999999998E-2</v>
      </c>
      <c r="X27">
        <f>S27^2</f>
        <v>1.44E-2</v>
      </c>
    </row>
    <row r="30" spans="16:24" x14ac:dyDescent="0.25">
      <c r="P30" t="s">
        <v>48</v>
      </c>
      <c r="Q30">
        <v>0.42857135981316924</v>
      </c>
      <c r="S30" t="s">
        <v>45</v>
      </c>
      <c r="T30">
        <f>SUMPRODUCT(Q30:Q31,R26:R27)</f>
        <v>8.8571427196263389E-2</v>
      </c>
    </row>
    <row r="31" spans="16:24" x14ac:dyDescent="0.25">
      <c r="P31" t="s">
        <v>49</v>
      </c>
      <c r="Q31">
        <f>1-Q30</f>
        <v>0.57142864018683071</v>
      </c>
      <c r="S31" t="s">
        <v>46</v>
      </c>
      <c r="T31">
        <f t="array" ref="T31">SQRT(MMULT(MMULT(TRANSPOSE(Q30:Q31),W26:X27),Q30:Q31))</f>
        <v>1.9258747579183884E-8</v>
      </c>
    </row>
    <row r="33" spans="16:22" x14ac:dyDescent="0.25">
      <c r="Q33" t="s">
        <v>52</v>
      </c>
      <c r="R33" t="s">
        <v>53</v>
      </c>
      <c r="S33" t="s">
        <v>54</v>
      </c>
      <c r="T33" t="s">
        <v>55</v>
      </c>
    </row>
    <row r="34" spans="16:22" x14ac:dyDescent="0.25">
      <c r="P34" t="s">
        <v>50</v>
      </c>
      <c r="Q34" s="41">
        <f>16%-6%</f>
        <v>0.1</v>
      </c>
      <c r="R34">
        <v>1</v>
      </c>
      <c r="S34" s="1">
        <v>0.1</v>
      </c>
      <c r="T34" s="1">
        <v>0.06</v>
      </c>
      <c r="V34" s="51">
        <f>Q34-R34*(S34-T34)</f>
        <v>0.06</v>
      </c>
    </row>
    <row r="35" spans="16:22" x14ac:dyDescent="0.25">
      <c r="P35" t="s">
        <v>51</v>
      </c>
      <c r="Q35" s="52">
        <f>12%-6%</f>
        <v>0.06</v>
      </c>
      <c r="R35">
        <v>0.8</v>
      </c>
      <c r="S35" s="1">
        <v>0.1</v>
      </c>
      <c r="T35" s="1">
        <v>0.06</v>
      </c>
      <c r="V35" s="51">
        <f>Q35-R35*(S35-T35)</f>
        <v>2.799999999999999E-2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abSelected="1" workbookViewId="0">
      <pane xSplit="1" ySplit="2" topLeftCell="E6" activePane="bottomRight" state="frozen"/>
      <selection pane="topRight" activeCell="B1" sqref="B1"/>
      <selection pane="bottomLeft" activeCell="A2" sqref="A2"/>
      <selection pane="bottomRight" activeCell="M16" sqref="M16"/>
    </sheetView>
  </sheetViews>
  <sheetFormatPr baseColWidth="10" defaultRowHeight="15.75" x14ac:dyDescent="0.25"/>
  <sheetData>
    <row r="1" spans="1:17" s="47" customFormat="1" ht="27.95" customHeight="1" x14ac:dyDescent="0.25">
      <c r="B1" s="54" t="s">
        <v>26</v>
      </c>
      <c r="C1" s="54"/>
      <c r="D1" s="54"/>
      <c r="E1" s="54"/>
      <c r="F1" s="54"/>
      <c r="G1" s="55" t="s">
        <v>25</v>
      </c>
    </row>
    <row r="2" spans="1:17" s="45" customFormat="1" ht="27.95" customHeight="1" x14ac:dyDescent="0.25">
      <c r="A2" s="46"/>
      <c r="B2" s="46" t="s">
        <v>24</v>
      </c>
      <c r="C2" s="46" t="s">
        <v>23</v>
      </c>
      <c r="D2" s="46" t="s">
        <v>22</v>
      </c>
      <c r="E2" s="46" t="s">
        <v>21</v>
      </c>
      <c r="F2" s="46" t="s">
        <v>20</v>
      </c>
      <c r="G2" s="55"/>
    </row>
    <row r="3" spans="1:17" x14ac:dyDescent="0.25">
      <c r="A3" s="44">
        <v>40544</v>
      </c>
      <c r="B3" s="43">
        <v>1283</v>
      </c>
      <c r="C3" s="42">
        <v>48</v>
      </c>
      <c r="D3" s="42">
        <v>182</v>
      </c>
      <c r="E3" s="42">
        <v>153</v>
      </c>
      <c r="F3" s="42">
        <v>57</v>
      </c>
      <c r="G3" s="41">
        <v>1.6266666666666667E-3</v>
      </c>
      <c r="L3" t="s">
        <v>56</v>
      </c>
      <c r="M3" t="s">
        <v>57</v>
      </c>
    </row>
    <row r="4" spans="1:17" x14ac:dyDescent="0.25">
      <c r="A4" s="44">
        <v>40575</v>
      </c>
      <c r="B4" s="43">
        <v>1321</v>
      </c>
      <c r="C4" s="42">
        <v>50</v>
      </c>
      <c r="D4" s="42">
        <v>181</v>
      </c>
      <c r="E4" s="42">
        <v>163</v>
      </c>
      <c r="F4" s="42">
        <v>57</v>
      </c>
      <c r="G4" s="41">
        <v>1.7808333333333333E-3</v>
      </c>
      <c r="I4">
        <f>C4/C3-1</f>
        <v>4.1666666666666741E-2</v>
      </c>
      <c r="J4">
        <f>D4/D3-1</f>
        <v>-5.494505494505475E-3</v>
      </c>
      <c r="K4" t="s">
        <v>45</v>
      </c>
      <c r="L4" s="21">
        <f>AVERAGE(I4:I117)</f>
        <v>2.0527275452481411E-2</v>
      </c>
      <c r="M4" s="21">
        <f>AVERAGE(J4:J117)</f>
        <v>2.7304514175454014E-2</v>
      </c>
    </row>
    <row r="5" spans="1:17" x14ac:dyDescent="0.25">
      <c r="A5" s="44">
        <v>40603</v>
      </c>
      <c r="B5" s="43">
        <v>1304</v>
      </c>
      <c r="C5" s="42">
        <v>50</v>
      </c>
      <c r="D5" s="42">
        <v>169</v>
      </c>
      <c r="E5" s="42">
        <v>160</v>
      </c>
      <c r="F5" s="42">
        <v>53</v>
      </c>
      <c r="G5" s="41">
        <v>1.8541666666666669E-3</v>
      </c>
      <c r="I5">
        <f t="shared" ref="I5:I68" si="0">C5/C4-1</f>
        <v>0</v>
      </c>
      <c r="J5">
        <f t="shared" ref="J5:J68" si="1">D5/D4-1</f>
        <v>-6.6298342541436517E-2</v>
      </c>
      <c r="K5" t="s">
        <v>46</v>
      </c>
      <c r="L5" s="21">
        <f>_xlfn.STDEV.S(I4:I117)</f>
        <v>6.6289410107516974E-2</v>
      </c>
      <c r="M5" s="21">
        <f>_xlfn.STDEV.S(J4:J117)</f>
        <v>6.8308298152823993E-2</v>
      </c>
    </row>
    <row r="6" spans="1:17" x14ac:dyDescent="0.25">
      <c r="A6" s="44">
        <v>40634</v>
      </c>
      <c r="B6" s="43">
        <v>1332</v>
      </c>
      <c r="C6" s="42">
        <v>49</v>
      </c>
      <c r="D6" s="42">
        <v>185</v>
      </c>
      <c r="E6" s="42">
        <v>166</v>
      </c>
      <c r="F6" s="42">
        <v>58</v>
      </c>
      <c r="G6" s="41">
        <v>1.6458333333333333E-3</v>
      </c>
      <c r="I6">
        <f t="shared" si="0"/>
        <v>-2.0000000000000018E-2</v>
      </c>
      <c r="J6">
        <f t="shared" si="1"/>
        <v>9.4674556213017791E-2</v>
      </c>
      <c r="K6" t="s">
        <v>58</v>
      </c>
      <c r="L6">
        <f>_xlfn.COVARIANCE.S(I4:I117,J4:J117)</f>
        <v>1.4120542507046652E-3</v>
      </c>
      <c r="O6">
        <v>0</v>
      </c>
      <c r="P6">
        <v>0</v>
      </c>
      <c r="Q6">
        <v>0</v>
      </c>
    </row>
    <row r="7" spans="1:17" x14ac:dyDescent="0.25">
      <c r="A7" s="44">
        <v>40664</v>
      </c>
      <c r="B7" s="43">
        <v>1338</v>
      </c>
      <c r="C7" s="42">
        <v>49</v>
      </c>
      <c r="D7" s="42">
        <v>198</v>
      </c>
      <c r="E7" s="42">
        <v>170</v>
      </c>
      <c r="F7" s="42">
        <v>55</v>
      </c>
      <c r="G7" s="41">
        <v>1.4066666666666665E-3</v>
      </c>
      <c r="I7">
        <f t="shared" si="0"/>
        <v>0</v>
      </c>
      <c r="J7">
        <f t="shared" si="1"/>
        <v>7.0270270270270219E-2</v>
      </c>
      <c r="O7">
        <v>0</v>
      </c>
      <c r="P7">
        <v>4.3942858924025732E-3</v>
      </c>
      <c r="Q7">
        <v>1.4120542507046652E-3</v>
      </c>
    </row>
    <row r="8" spans="1:17" x14ac:dyDescent="0.25">
      <c r="A8" s="44">
        <v>40695</v>
      </c>
      <c r="B8" s="43">
        <v>1287</v>
      </c>
      <c r="C8" s="42">
        <v>47</v>
      </c>
      <c r="D8" s="42">
        <v>192</v>
      </c>
      <c r="E8" s="42">
        <v>166</v>
      </c>
      <c r="F8" s="42">
        <v>53</v>
      </c>
      <c r="G8" s="41">
        <v>1.4616666666666667E-3</v>
      </c>
      <c r="I8">
        <f t="shared" si="0"/>
        <v>-4.081632653061229E-2</v>
      </c>
      <c r="J8">
        <f t="shared" si="1"/>
        <v>-3.0303030303030276E-2</v>
      </c>
      <c r="O8">
        <v>0</v>
      </c>
      <c r="P8">
        <v>1.4120542507046652E-3</v>
      </c>
      <c r="Q8">
        <v>4.6660235965350974E-3</v>
      </c>
    </row>
    <row r="9" spans="1:17" x14ac:dyDescent="0.25">
      <c r="A9" s="44">
        <v>40725</v>
      </c>
      <c r="B9" s="43">
        <v>1325</v>
      </c>
      <c r="C9" s="42">
        <v>53</v>
      </c>
      <c r="D9" s="42">
        <v>215</v>
      </c>
      <c r="E9" s="42">
        <v>179</v>
      </c>
      <c r="F9" s="42">
        <v>57</v>
      </c>
      <c r="G9" s="41">
        <v>1.1441666666666666E-3</v>
      </c>
      <c r="I9">
        <f t="shared" si="0"/>
        <v>0.12765957446808507</v>
      </c>
      <c r="J9">
        <f t="shared" si="1"/>
        <v>0.11979166666666674</v>
      </c>
      <c r="L9" t="s">
        <v>62</v>
      </c>
      <c r="M9">
        <v>0.62070755291604762</v>
      </c>
    </row>
    <row r="10" spans="1:17" x14ac:dyDescent="0.25">
      <c r="A10" s="44">
        <v>40756</v>
      </c>
      <c r="B10" s="43">
        <v>1185</v>
      </c>
      <c r="C10" s="42">
        <v>54</v>
      </c>
      <c r="D10" s="42">
        <v>199</v>
      </c>
      <c r="E10" s="42">
        <v>169</v>
      </c>
      <c r="F10" s="42">
        <v>59</v>
      </c>
      <c r="G10" s="41">
        <v>7.9333333333333328E-4</v>
      </c>
      <c r="I10">
        <f t="shared" si="0"/>
        <v>1.8867924528301883E-2</v>
      </c>
      <c r="J10">
        <f t="shared" si="1"/>
        <v>-7.441860465116279E-2</v>
      </c>
      <c r="L10" t="s">
        <v>63</v>
      </c>
      <c r="M10">
        <v>0.14417427191764168</v>
      </c>
    </row>
    <row r="11" spans="1:17" x14ac:dyDescent="0.25">
      <c r="A11" s="44">
        <v>40787</v>
      </c>
      <c r="B11" s="43">
        <v>1174</v>
      </c>
      <c r="C11" s="42">
        <v>56</v>
      </c>
      <c r="D11" s="42">
        <v>223</v>
      </c>
      <c r="E11" s="42">
        <v>170</v>
      </c>
      <c r="F11" s="42">
        <v>65</v>
      </c>
      <c r="G11" s="41">
        <v>8.0416666666666657E-4</v>
      </c>
      <c r="I11">
        <f t="shared" si="0"/>
        <v>3.7037037037036979E-2</v>
      </c>
      <c r="J11">
        <f t="shared" si="1"/>
        <v>0.12060301507537696</v>
      </c>
      <c r="L11" t="s">
        <v>64</v>
      </c>
      <c r="M11">
        <f>1-M9-M10</f>
        <v>0.2351181751663107</v>
      </c>
    </row>
    <row r="12" spans="1:17" x14ac:dyDescent="0.25">
      <c r="A12" s="44">
        <v>40817</v>
      </c>
      <c r="B12" s="43">
        <v>1207</v>
      </c>
      <c r="C12" s="42">
        <v>57</v>
      </c>
      <c r="D12" s="42">
        <v>227</v>
      </c>
      <c r="E12" s="42">
        <v>182</v>
      </c>
      <c r="F12" s="42">
        <v>64</v>
      </c>
      <c r="G12" s="41">
        <v>8.4249999999999993E-4</v>
      </c>
      <c r="I12">
        <f t="shared" si="0"/>
        <v>1.7857142857142794E-2</v>
      </c>
      <c r="J12">
        <f t="shared" si="1"/>
        <v>1.7937219730941756E-2</v>
      </c>
      <c r="L12" t="s">
        <v>59</v>
      </c>
      <c r="M12" s="21">
        <f>M9*0.1%+M10*L4+M11*M4</f>
        <v>1.0000000092465844E-2</v>
      </c>
      <c r="N12">
        <v>2.5610204494710864E-2</v>
      </c>
    </row>
    <row r="13" spans="1:17" x14ac:dyDescent="0.25">
      <c r="A13" s="44">
        <v>40848</v>
      </c>
      <c r="B13" s="43">
        <v>1226</v>
      </c>
      <c r="C13" s="42">
        <v>55</v>
      </c>
      <c r="D13" s="42">
        <v>205</v>
      </c>
      <c r="E13" s="42">
        <v>184</v>
      </c>
      <c r="F13" s="42">
        <v>68</v>
      </c>
      <c r="G13" s="41">
        <v>7.9333333333333328E-4</v>
      </c>
      <c r="I13">
        <f t="shared" si="0"/>
        <v>-3.5087719298245612E-2</v>
      </c>
      <c r="J13">
        <f t="shared" si="1"/>
        <v>-9.6916299559471342E-2</v>
      </c>
      <c r="L13" t="s">
        <v>60</v>
      </c>
      <c r="M13" s="21">
        <f t="array" ref="M13">SQRT(MMULT(MMULT(TRANSPOSE(M9:M11),O6:Q8),M9:M11))</f>
        <v>2.1095321353175378E-2</v>
      </c>
    </row>
    <row r="14" spans="1:17" x14ac:dyDescent="0.25">
      <c r="A14" s="44">
        <v>40878</v>
      </c>
      <c r="B14" s="43">
        <v>1243</v>
      </c>
      <c r="C14" s="42">
        <v>56</v>
      </c>
      <c r="D14" s="42">
        <v>184</v>
      </c>
      <c r="E14" s="42">
        <v>188</v>
      </c>
      <c r="F14" s="42">
        <v>64</v>
      </c>
      <c r="G14" s="41">
        <v>6.9166666666666671E-4</v>
      </c>
      <c r="I14">
        <f t="shared" si="0"/>
        <v>1.8181818181818077E-2</v>
      </c>
      <c r="J14">
        <f t="shared" si="1"/>
        <v>-0.10243902439024388</v>
      </c>
    </row>
    <row r="15" spans="1:17" x14ac:dyDescent="0.25">
      <c r="A15" s="44">
        <v>40909</v>
      </c>
      <c r="B15" s="43">
        <v>1301</v>
      </c>
      <c r="C15" s="42">
        <v>61</v>
      </c>
      <c r="D15" s="42">
        <v>185</v>
      </c>
      <c r="E15" s="42">
        <v>186</v>
      </c>
      <c r="F15" s="42">
        <v>61</v>
      </c>
      <c r="G15" s="41">
        <v>5.9250000000000004E-4</v>
      </c>
      <c r="I15">
        <f t="shared" si="0"/>
        <v>8.9285714285714191E-2</v>
      </c>
      <c r="J15">
        <f t="shared" si="1"/>
        <v>5.4347826086955653E-3</v>
      </c>
      <c r="L15" t="s">
        <v>61</v>
      </c>
      <c r="M15" s="52">
        <v>4.8000000000000001E-2</v>
      </c>
      <c r="N15" s="52">
        <v>1E-3</v>
      </c>
      <c r="O15" s="52">
        <v>9.4999999999999998E-3</v>
      </c>
      <c r="P15" s="1">
        <v>0.01</v>
      </c>
    </row>
    <row r="16" spans="1:17" x14ac:dyDescent="0.25">
      <c r="A16" s="44">
        <v>40940</v>
      </c>
      <c r="B16" s="43">
        <v>1352</v>
      </c>
      <c r="C16" s="42">
        <v>71</v>
      </c>
      <c r="D16" s="42">
        <v>183</v>
      </c>
      <c r="E16" s="42">
        <v>194</v>
      </c>
      <c r="F16" s="42">
        <v>61</v>
      </c>
      <c r="G16" s="41">
        <v>7.291666666666667E-4</v>
      </c>
      <c r="I16">
        <f t="shared" si="0"/>
        <v>0.16393442622950816</v>
      </c>
      <c r="J16">
        <f t="shared" si="1"/>
        <v>-1.0810810810810811E-2</v>
      </c>
      <c r="M16" s="21">
        <v>0.11016445450667367</v>
      </c>
      <c r="N16" s="21">
        <v>0</v>
      </c>
      <c r="O16" s="21">
        <v>1.9923358351024156E-2</v>
      </c>
      <c r="P16" s="21">
        <v>2.1095321353175378E-2</v>
      </c>
    </row>
    <row r="17" spans="1:10" x14ac:dyDescent="0.25">
      <c r="A17" s="44">
        <v>40969</v>
      </c>
      <c r="B17" s="43">
        <v>1389</v>
      </c>
      <c r="C17" s="42">
        <v>83</v>
      </c>
      <c r="D17" s="42">
        <v>190</v>
      </c>
      <c r="E17" s="42">
        <v>204</v>
      </c>
      <c r="F17" s="42">
        <v>55</v>
      </c>
      <c r="G17" s="41">
        <v>8.6916666666666663E-4</v>
      </c>
      <c r="I17">
        <f t="shared" si="0"/>
        <v>0.16901408450704225</v>
      </c>
      <c r="J17">
        <f t="shared" si="1"/>
        <v>3.8251366120218622E-2</v>
      </c>
    </row>
    <row r="18" spans="1:10" x14ac:dyDescent="0.25">
      <c r="A18" s="44">
        <v>41000</v>
      </c>
      <c r="B18" s="43">
        <v>1386</v>
      </c>
      <c r="C18" s="42">
        <v>87</v>
      </c>
      <c r="D18" s="42">
        <v>195</v>
      </c>
      <c r="E18" s="42">
        <v>204</v>
      </c>
      <c r="F18" s="42">
        <v>48</v>
      </c>
      <c r="G18" s="41">
        <v>6.7583333333333341E-4</v>
      </c>
      <c r="I18">
        <f t="shared" si="0"/>
        <v>4.8192771084337283E-2</v>
      </c>
      <c r="J18">
        <f t="shared" si="1"/>
        <v>2.6315789473684292E-2</v>
      </c>
    </row>
    <row r="19" spans="1:10" x14ac:dyDescent="0.25">
      <c r="A19" s="44">
        <v>41030</v>
      </c>
      <c r="B19" s="43">
        <v>1341</v>
      </c>
      <c r="C19" s="42">
        <v>81</v>
      </c>
      <c r="D19" s="42">
        <v>221</v>
      </c>
      <c r="E19" s="42">
        <v>200</v>
      </c>
      <c r="F19" s="42">
        <v>46</v>
      </c>
      <c r="G19" s="41">
        <v>5.5916666666666669E-4</v>
      </c>
      <c r="I19">
        <f t="shared" si="0"/>
        <v>-6.8965517241379337E-2</v>
      </c>
      <c r="J19">
        <f t="shared" si="1"/>
        <v>0.1333333333333333</v>
      </c>
    </row>
    <row r="20" spans="1:10" x14ac:dyDescent="0.25">
      <c r="A20" s="44">
        <v>41061</v>
      </c>
      <c r="B20" s="43">
        <v>1323</v>
      </c>
      <c r="C20" s="42">
        <v>82</v>
      </c>
      <c r="D20" s="42">
        <v>219</v>
      </c>
      <c r="E20" s="42">
        <v>194</v>
      </c>
      <c r="F20" s="42">
        <v>50</v>
      </c>
      <c r="G20" s="41">
        <v>6.0749999999999997E-4</v>
      </c>
      <c r="I20">
        <f t="shared" si="0"/>
        <v>1.2345679012345734E-2</v>
      </c>
      <c r="J20">
        <f t="shared" si="1"/>
        <v>-9.0497737556560764E-3</v>
      </c>
    </row>
    <row r="21" spans="1:10" x14ac:dyDescent="0.25">
      <c r="A21" s="44">
        <v>41091</v>
      </c>
      <c r="B21" s="43">
        <v>1360</v>
      </c>
      <c r="C21" s="42">
        <v>86</v>
      </c>
      <c r="D21" s="42">
        <v>224</v>
      </c>
      <c r="E21" s="42">
        <v>191</v>
      </c>
      <c r="F21" s="42">
        <v>46</v>
      </c>
      <c r="G21" s="41">
        <v>4.9916666666666664E-4</v>
      </c>
      <c r="I21">
        <f t="shared" si="0"/>
        <v>4.8780487804878092E-2</v>
      </c>
      <c r="J21">
        <f t="shared" si="1"/>
        <v>2.2831050228310446E-2</v>
      </c>
    </row>
    <row r="22" spans="1:10" x14ac:dyDescent="0.25">
      <c r="A22" s="44">
        <v>41122</v>
      </c>
      <c r="B22" s="43">
        <v>1403</v>
      </c>
      <c r="C22" s="42">
        <v>92</v>
      </c>
      <c r="D22" s="42">
        <v>239</v>
      </c>
      <c r="E22" s="42">
        <v>198</v>
      </c>
      <c r="F22" s="42">
        <v>47</v>
      </c>
      <c r="G22" s="41">
        <v>4.9666666666666663E-4</v>
      </c>
      <c r="I22">
        <f t="shared" si="0"/>
        <v>6.9767441860465018E-2</v>
      </c>
      <c r="J22">
        <f t="shared" si="1"/>
        <v>6.6964285714285809E-2</v>
      </c>
    </row>
    <row r="23" spans="1:10" x14ac:dyDescent="0.25">
      <c r="A23" s="44">
        <v>41153</v>
      </c>
      <c r="B23" s="43">
        <v>1442</v>
      </c>
      <c r="C23" s="42">
        <v>97</v>
      </c>
      <c r="D23" s="42">
        <v>255</v>
      </c>
      <c r="E23" s="42">
        <v>203</v>
      </c>
      <c r="F23" s="42">
        <v>54</v>
      </c>
      <c r="G23" s="41">
        <v>5.2499999999999997E-4</v>
      </c>
      <c r="I23">
        <f t="shared" si="0"/>
        <v>5.4347826086956541E-2</v>
      </c>
      <c r="J23">
        <f t="shared" si="1"/>
        <v>6.6945606694560622E-2</v>
      </c>
    </row>
    <row r="24" spans="1:10" x14ac:dyDescent="0.25">
      <c r="A24" s="44">
        <v>41183</v>
      </c>
      <c r="B24" s="43">
        <v>1436</v>
      </c>
      <c r="C24" s="42">
        <v>90</v>
      </c>
      <c r="D24" s="42">
        <v>244</v>
      </c>
      <c r="E24" s="42">
        <v>202</v>
      </c>
      <c r="F24" s="42">
        <v>55</v>
      </c>
      <c r="G24" s="41">
        <v>5.9583333333333331E-4</v>
      </c>
      <c r="I24">
        <f t="shared" si="0"/>
        <v>-7.2164948453608213E-2</v>
      </c>
      <c r="J24">
        <f t="shared" si="1"/>
        <v>-4.3137254901960742E-2</v>
      </c>
    </row>
    <row r="25" spans="1:10" x14ac:dyDescent="0.25">
      <c r="A25" s="44">
        <v>41214</v>
      </c>
      <c r="B25" s="43">
        <v>1394</v>
      </c>
      <c r="C25" s="42">
        <v>81</v>
      </c>
      <c r="D25" s="42">
        <v>235</v>
      </c>
      <c r="E25" s="42">
        <v>191</v>
      </c>
      <c r="F25" s="42">
        <v>48</v>
      </c>
      <c r="G25" s="41">
        <v>5.1166666666666667E-4</v>
      </c>
      <c r="I25">
        <f t="shared" si="0"/>
        <v>-9.9999999999999978E-2</v>
      </c>
      <c r="J25">
        <f t="shared" si="1"/>
        <v>-3.688524590163933E-2</v>
      </c>
    </row>
    <row r="26" spans="1:10" x14ac:dyDescent="0.25">
      <c r="A26" s="44">
        <v>41244</v>
      </c>
      <c r="B26" s="43">
        <v>1422</v>
      </c>
      <c r="C26" s="42">
        <v>76</v>
      </c>
      <c r="D26" s="42">
        <v>253</v>
      </c>
      <c r="E26" s="42">
        <v>192</v>
      </c>
      <c r="F26" s="42">
        <v>45</v>
      </c>
      <c r="G26" s="41">
        <v>6.0416666666666659E-4</v>
      </c>
      <c r="I26">
        <f t="shared" si="0"/>
        <v>-6.1728395061728447E-2</v>
      </c>
      <c r="J26">
        <f t="shared" si="1"/>
        <v>7.6595744680851174E-2</v>
      </c>
    </row>
    <row r="27" spans="1:10" x14ac:dyDescent="0.25">
      <c r="A27" s="44">
        <v>41275</v>
      </c>
      <c r="B27" s="43">
        <v>1478</v>
      </c>
      <c r="C27" s="42">
        <v>71</v>
      </c>
      <c r="D27" s="42">
        <v>268</v>
      </c>
      <c r="E27" s="42">
        <v>197</v>
      </c>
      <c r="F27" s="42">
        <v>45</v>
      </c>
      <c r="G27" s="41">
        <v>7.3416666666666671E-4</v>
      </c>
      <c r="I27">
        <f t="shared" si="0"/>
        <v>-6.5789473684210509E-2</v>
      </c>
      <c r="J27">
        <f t="shared" si="1"/>
        <v>5.9288537549407216E-2</v>
      </c>
    </row>
    <row r="28" spans="1:10" x14ac:dyDescent="0.25">
      <c r="A28" s="44">
        <v>41306</v>
      </c>
      <c r="B28" s="43">
        <v>1512</v>
      </c>
      <c r="C28" s="42">
        <v>65</v>
      </c>
      <c r="D28" s="42">
        <v>264</v>
      </c>
      <c r="E28" s="42">
        <v>201</v>
      </c>
      <c r="F28" s="42">
        <v>43</v>
      </c>
      <c r="G28" s="41">
        <v>6.4083333333333332E-4</v>
      </c>
      <c r="I28">
        <f t="shared" si="0"/>
        <v>-8.4507042253521125E-2</v>
      </c>
      <c r="J28">
        <f t="shared" si="1"/>
        <v>-1.4925373134328401E-2</v>
      </c>
    </row>
    <row r="29" spans="1:10" x14ac:dyDescent="0.25">
      <c r="A29" s="44">
        <v>41334</v>
      </c>
      <c r="B29" s="43">
        <v>1551</v>
      </c>
      <c r="C29" s="42">
        <v>63</v>
      </c>
      <c r="D29" s="42">
        <v>266</v>
      </c>
      <c r="E29" s="42">
        <v>211</v>
      </c>
      <c r="F29" s="42">
        <v>40</v>
      </c>
      <c r="G29" s="41">
        <v>6.4083333333333332E-4</v>
      </c>
      <c r="I29">
        <f t="shared" si="0"/>
        <v>-3.0769230769230771E-2</v>
      </c>
      <c r="J29">
        <f t="shared" si="1"/>
        <v>7.575757575757569E-3</v>
      </c>
    </row>
    <row r="30" spans="1:10" x14ac:dyDescent="0.25">
      <c r="A30" s="44">
        <v>41365</v>
      </c>
      <c r="B30" s="43">
        <v>1571</v>
      </c>
      <c r="C30" s="42">
        <v>60</v>
      </c>
      <c r="D30" s="42">
        <v>263</v>
      </c>
      <c r="E30" s="42">
        <v>205</v>
      </c>
      <c r="F30" s="42">
        <v>36</v>
      </c>
      <c r="G30" s="41">
        <v>5.6500000000000007E-4</v>
      </c>
      <c r="I30">
        <f t="shared" si="0"/>
        <v>-4.7619047619047672E-2</v>
      </c>
      <c r="J30">
        <f t="shared" si="1"/>
        <v>-1.1278195488721776E-2</v>
      </c>
    </row>
    <row r="31" spans="1:10" x14ac:dyDescent="0.25">
      <c r="A31" s="44">
        <v>41395</v>
      </c>
      <c r="B31" s="43">
        <v>1640</v>
      </c>
      <c r="C31" s="42">
        <v>64</v>
      </c>
      <c r="D31" s="42">
        <v>263</v>
      </c>
      <c r="E31" s="42">
        <v>205</v>
      </c>
      <c r="F31" s="42">
        <v>33</v>
      </c>
      <c r="G31" s="41">
        <v>8.7749999999999992E-4</v>
      </c>
      <c r="I31">
        <f t="shared" si="0"/>
        <v>6.6666666666666652E-2</v>
      </c>
      <c r="J31">
        <f t="shared" si="1"/>
        <v>0</v>
      </c>
    </row>
    <row r="32" spans="1:10" x14ac:dyDescent="0.25">
      <c r="A32" s="44">
        <v>41426</v>
      </c>
      <c r="B32" s="43">
        <v>1619</v>
      </c>
      <c r="C32" s="42">
        <v>61</v>
      </c>
      <c r="D32" s="42">
        <v>274</v>
      </c>
      <c r="E32" s="42">
        <v>201</v>
      </c>
      <c r="F32" s="42">
        <v>32</v>
      </c>
      <c r="G32" s="41">
        <v>1.1541666666666666E-3</v>
      </c>
      <c r="I32">
        <f t="shared" si="0"/>
        <v>-4.6875E-2</v>
      </c>
      <c r="J32">
        <f t="shared" si="1"/>
        <v>4.1825095057034245E-2</v>
      </c>
    </row>
    <row r="33" spans="1:10" x14ac:dyDescent="0.25">
      <c r="A33" s="44">
        <v>41456</v>
      </c>
      <c r="B33" s="43">
        <v>1669</v>
      </c>
      <c r="C33" s="42">
        <v>61</v>
      </c>
      <c r="D33" s="42">
        <v>299</v>
      </c>
      <c r="E33" s="42">
        <v>194</v>
      </c>
      <c r="F33" s="42">
        <v>29</v>
      </c>
      <c r="G33" s="41">
        <v>1.1591666666666666E-3</v>
      </c>
      <c r="I33">
        <f t="shared" si="0"/>
        <v>0</v>
      </c>
      <c r="J33">
        <f t="shared" si="1"/>
        <v>9.1240875912408814E-2</v>
      </c>
    </row>
    <row r="34" spans="1:10" x14ac:dyDescent="0.25">
      <c r="A34" s="44">
        <v>41487</v>
      </c>
      <c r="B34" s="43">
        <v>1670</v>
      </c>
      <c r="C34" s="42">
        <v>69</v>
      </c>
      <c r="D34" s="42">
        <v>291</v>
      </c>
      <c r="E34" s="42">
        <v>187</v>
      </c>
      <c r="F34" s="42">
        <v>31</v>
      </c>
      <c r="G34" s="41">
        <v>1.3341666666666667E-3</v>
      </c>
      <c r="I34">
        <f t="shared" si="0"/>
        <v>0.13114754098360648</v>
      </c>
      <c r="J34">
        <f t="shared" si="1"/>
        <v>-2.6755852842809347E-2</v>
      </c>
    </row>
    <row r="35" spans="1:10" x14ac:dyDescent="0.25">
      <c r="A35" s="44">
        <v>41518</v>
      </c>
      <c r="B35" s="43">
        <v>1687</v>
      </c>
      <c r="C35" s="42">
        <v>69</v>
      </c>
      <c r="D35" s="42">
        <v>305</v>
      </c>
      <c r="E35" s="42">
        <v>189</v>
      </c>
      <c r="F35" s="42">
        <v>29</v>
      </c>
      <c r="G35" s="41">
        <v>1.1566666666666665E-3</v>
      </c>
      <c r="I35">
        <f t="shared" si="0"/>
        <v>0</v>
      </c>
      <c r="J35">
        <f t="shared" si="1"/>
        <v>4.8109965635738883E-2</v>
      </c>
    </row>
    <row r="36" spans="1:10" x14ac:dyDescent="0.25">
      <c r="A36" s="44">
        <v>41548</v>
      </c>
      <c r="B36" s="43">
        <v>1720</v>
      </c>
      <c r="C36" s="42">
        <v>72</v>
      </c>
      <c r="D36" s="42">
        <v>326</v>
      </c>
      <c r="E36" s="42">
        <v>181</v>
      </c>
      <c r="F36" s="42">
        <v>27</v>
      </c>
      <c r="G36" s="41">
        <v>1.0958333333333334E-3</v>
      </c>
      <c r="I36">
        <f t="shared" si="0"/>
        <v>4.3478260869565188E-2</v>
      </c>
      <c r="J36">
        <f t="shared" si="1"/>
        <v>6.8852459016393475E-2</v>
      </c>
    </row>
    <row r="37" spans="1:10" x14ac:dyDescent="0.25">
      <c r="A37" s="44">
        <v>41579</v>
      </c>
      <c r="B37" s="43">
        <v>1784</v>
      </c>
      <c r="C37" s="42">
        <v>75</v>
      </c>
      <c r="D37" s="42">
        <v>365</v>
      </c>
      <c r="E37" s="42">
        <v>181</v>
      </c>
      <c r="F37" s="42">
        <v>27</v>
      </c>
      <c r="G37" s="41">
        <v>1.1391666666666666E-3</v>
      </c>
      <c r="I37">
        <f t="shared" si="0"/>
        <v>4.1666666666666741E-2</v>
      </c>
      <c r="J37">
        <f t="shared" si="1"/>
        <v>0.11963190184049077</v>
      </c>
    </row>
    <row r="38" spans="1:10" x14ac:dyDescent="0.25">
      <c r="A38" s="44">
        <v>41609</v>
      </c>
      <c r="B38" s="43">
        <v>1808</v>
      </c>
      <c r="C38" s="42">
        <v>80</v>
      </c>
      <c r="D38" s="42">
        <v>391</v>
      </c>
      <c r="E38" s="42">
        <v>179</v>
      </c>
      <c r="F38" s="42">
        <v>23</v>
      </c>
      <c r="G38" s="41">
        <v>1.4566666666666667E-3</v>
      </c>
      <c r="I38">
        <f t="shared" si="0"/>
        <v>6.6666666666666652E-2</v>
      </c>
      <c r="J38">
        <f t="shared" si="1"/>
        <v>7.1232876712328697E-2</v>
      </c>
    </row>
    <row r="39" spans="1:10" x14ac:dyDescent="0.25">
      <c r="A39" s="44">
        <v>41640</v>
      </c>
      <c r="B39" s="43">
        <v>1822</v>
      </c>
      <c r="C39" s="42">
        <v>77</v>
      </c>
      <c r="D39" s="42">
        <v>395</v>
      </c>
      <c r="E39" s="42">
        <v>184</v>
      </c>
      <c r="F39" s="42">
        <v>24</v>
      </c>
      <c r="G39" s="41">
        <v>1.2583333333333333E-3</v>
      </c>
      <c r="I39">
        <f t="shared" si="0"/>
        <v>-3.7499999999999978E-2</v>
      </c>
      <c r="J39">
        <f t="shared" si="1"/>
        <v>1.0230179028132946E-2</v>
      </c>
    </row>
    <row r="40" spans="1:10" x14ac:dyDescent="0.25">
      <c r="A40" s="44">
        <v>41671</v>
      </c>
      <c r="B40" s="43">
        <v>1816</v>
      </c>
      <c r="C40" s="42">
        <v>75</v>
      </c>
      <c r="D40" s="42">
        <v>355</v>
      </c>
      <c r="E40" s="42">
        <v>180</v>
      </c>
      <c r="F40" s="42">
        <v>23</v>
      </c>
      <c r="G40" s="41">
        <v>1.2591666666666665E-3</v>
      </c>
      <c r="I40">
        <f t="shared" si="0"/>
        <v>-2.5974025974025983E-2</v>
      </c>
      <c r="J40">
        <f t="shared" si="1"/>
        <v>-0.10126582278481011</v>
      </c>
    </row>
    <row r="41" spans="1:10" x14ac:dyDescent="0.25">
      <c r="A41" s="44">
        <v>41699</v>
      </c>
      <c r="B41" s="43">
        <v>1864</v>
      </c>
      <c r="C41" s="42">
        <v>76</v>
      </c>
      <c r="D41" s="42">
        <v>363</v>
      </c>
      <c r="E41" s="42">
        <v>188</v>
      </c>
      <c r="F41" s="42">
        <v>24</v>
      </c>
      <c r="G41" s="41">
        <v>1.4433333333333331E-3</v>
      </c>
      <c r="I41">
        <f t="shared" si="0"/>
        <v>1.3333333333333419E-2</v>
      </c>
      <c r="J41">
        <f t="shared" si="1"/>
        <v>2.2535211267605604E-2</v>
      </c>
    </row>
    <row r="42" spans="1:10" x14ac:dyDescent="0.25">
      <c r="A42" s="44">
        <v>41730</v>
      </c>
      <c r="B42" s="43">
        <v>1864</v>
      </c>
      <c r="C42" s="42">
        <v>77</v>
      </c>
      <c r="D42" s="42">
        <v>322</v>
      </c>
      <c r="E42" s="42">
        <v>194</v>
      </c>
      <c r="F42" s="42">
        <v>25</v>
      </c>
      <c r="G42" s="41">
        <v>1.4008333333333336E-3</v>
      </c>
      <c r="I42">
        <f t="shared" si="0"/>
        <v>1.3157894736842035E-2</v>
      </c>
      <c r="J42">
        <f t="shared" si="1"/>
        <v>-0.11294765840220389</v>
      </c>
    </row>
    <row r="43" spans="1:10" x14ac:dyDescent="0.25">
      <c r="A43" s="44">
        <v>41760</v>
      </c>
      <c r="B43" s="43">
        <v>1890</v>
      </c>
      <c r="C43" s="42">
        <v>86</v>
      </c>
      <c r="D43" s="42">
        <v>303</v>
      </c>
      <c r="E43" s="42">
        <v>188</v>
      </c>
      <c r="F43" s="42">
        <v>24</v>
      </c>
      <c r="G43" s="41">
        <v>1.2733333333333333E-3</v>
      </c>
      <c r="I43">
        <f t="shared" si="0"/>
        <v>0.11688311688311681</v>
      </c>
      <c r="J43">
        <f t="shared" si="1"/>
        <v>-5.9006211180124168E-2</v>
      </c>
    </row>
    <row r="44" spans="1:10" x14ac:dyDescent="0.25">
      <c r="A44" s="44">
        <v>41791</v>
      </c>
      <c r="B44" s="43">
        <v>1947</v>
      </c>
      <c r="C44" s="42">
        <v>92</v>
      </c>
      <c r="D44" s="42">
        <v>325</v>
      </c>
      <c r="E44" s="42">
        <v>183</v>
      </c>
      <c r="F44" s="42">
        <v>24</v>
      </c>
      <c r="G44" s="41">
        <v>1.3541666666666667E-3</v>
      </c>
      <c r="I44">
        <f t="shared" si="0"/>
        <v>6.9767441860465018E-2</v>
      </c>
      <c r="J44">
        <f t="shared" si="1"/>
        <v>7.2607260726072598E-2</v>
      </c>
    </row>
    <row r="45" spans="1:10" x14ac:dyDescent="0.25">
      <c r="A45" s="44">
        <v>41821</v>
      </c>
      <c r="B45" s="43">
        <v>1973</v>
      </c>
      <c r="C45" s="42">
        <v>96</v>
      </c>
      <c r="D45" s="42">
        <v>340</v>
      </c>
      <c r="E45" s="42">
        <v>191</v>
      </c>
      <c r="F45" s="42">
        <v>25</v>
      </c>
      <c r="G45" s="41">
        <v>1.4691666666666666E-3</v>
      </c>
      <c r="I45">
        <f t="shared" si="0"/>
        <v>4.3478260869565188E-2</v>
      </c>
      <c r="J45">
        <f t="shared" si="1"/>
        <v>4.6153846153846212E-2</v>
      </c>
    </row>
    <row r="46" spans="1:10" x14ac:dyDescent="0.25">
      <c r="A46" s="44">
        <v>41852</v>
      </c>
      <c r="B46" s="43">
        <v>1962</v>
      </c>
      <c r="C46" s="42">
        <v>98</v>
      </c>
      <c r="D46" s="42">
        <v>327</v>
      </c>
      <c r="E46" s="42">
        <v>189</v>
      </c>
      <c r="F46" s="42">
        <v>26</v>
      </c>
      <c r="G46" s="41">
        <v>1.3566666666666666E-3</v>
      </c>
      <c r="I46">
        <f t="shared" si="0"/>
        <v>2.0833333333333259E-2</v>
      </c>
      <c r="J46">
        <f t="shared" si="1"/>
        <v>-3.8235294117647034E-2</v>
      </c>
    </row>
    <row r="47" spans="1:10" x14ac:dyDescent="0.25">
      <c r="A47" s="44">
        <v>41883</v>
      </c>
      <c r="B47" s="43">
        <v>1993</v>
      </c>
      <c r="C47" s="42">
        <v>101</v>
      </c>
      <c r="D47" s="42">
        <v>330</v>
      </c>
      <c r="E47" s="42">
        <v>191</v>
      </c>
      <c r="F47" s="42">
        <v>25</v>
      </c>
      <c r="G47" s="41">
        <v>1.4833333333333332E-3</v>
      </c>
      <c r="I47">
        <f t="shared" si="0"/>
        <v>3.0612244897959107E-2</v>
      </c>
      <c r="J47">
        <f t="shared" si="1"/>
        <v>9.1743119266054496E-3</v>
      </c>
    </row>
    <row r="48" spans="1:10" x14ac:dyDescent="0.25">
      <c r="A48" s="44">
        <v>41913</v>
      </c>
      <c r="B48" s="43">
        <v>1937</v>
      </c>
      <c r="C48" s="42">
        <v>102</v>
      </c>
      <c r="D48" s="42">
        <v>308</v>
      </c>
      <c r="E48" s="42">
        <v>176</v>
      </c>
      <c r="F48" s="42">
        <v>22</v>
      </c>
      <c r="G48" s="41">
        <v>1.3441666666666665E-3</v>
      </c>
      <c r="I48">
        <f t="shared" si="0"/>
        <v>9.9009900990099098E-3</v>
      </c>
      <c r="J48">
        <f t="shared" si="1"/>
        <v>-6.6666666666666652E-2</v>
      </c>
    </row>
    <row r="49" spans="1:10" x14ac:dyDescent="0.25">
      <c r="A49" s="44">
        <v>41944</v>
      </c>
      <c r="B49" s="43">
        <v>2045</v>
      </c>
      <c r="C49" s="42">
        <v>113</v>
      </c>
      <c r="D49" s="42">
        <v>319</v>
      </c>
      <c r="E49" s="42">
        <v>162</v>
      </c>
      <c r="F49" s="42">
        <v>19</v>
      </c>
      <c r="G49" s="41">
        <v>1.2591666666666665E-3</v>
      </c>
      <c r="I49">
        <f t="shared" si="0"/>
        <v>0.10784313725490202</v>
      </c>
      <c r="J49">
        <f t="shared" si="1"/>
        <v>3.5714285714285809E-2</v>
      </c>
    </row>
    <row r="50" spans="1:10" x14ac:dyDescent="0.25">
      <c r="A50" s="44">
        <v>41974</v>
      </c>
      <c r="B50" s="43">
        <v>2054</v>
      </c>
      <c r="C50" s="42">
        <v>112</v>
      </c>
      <c r="D50" s="42">
        <v>309</v>
      </c>
      <c r="E50" s="42">
        <v>160</v>
      </c>
      <c r="F50" s="42">
        <v>19</v>
      </c>
      <c r="G50" s="41">
        <v>1.3775E-3</v>
      </c>
      <c r="I50">
        <f t="shared" si="0"/>
        <v>-8.8495575221239076E-3</v>
      </c>
      <c r="J50">
        <f t="shared" si="1"/>
        <v>-3.1347962382445194E-2</v>
      </c>
    </row>
    <row r="51" spans="1:10" x14ac:dyDescent="0.25">
      <c r="A51" s="44">
        <v>42005</v>
      </c>
      <c r="B51" s="43">
        <v>2028</v>
      </c>
      <c r="C51" s="42">
        <v>111</v>
      </c>
      <c r="D51" s="42">
        <v>303</v>
      </c>
      <c r="E51" s="42">
        <v>156</v>
      </c>
      <c r="F51" s="42">
        <v>22</v>
      </c>
      <c r="G51" s="41">
        <v>9.8916666666666662E-4</v>
      </c>
      <c r="I51">
        <f t="shared" si="0"/>
        <v>-8.9285714285713969E-3</v>
      </c>
      <c r="J51">
        <f t="shared" si="1"/>
        <v>-1.9417475728155331E-2</v>
      </c>
    </row>
    <row r="52" spans="1:10" x14ac:dyDescent="0.25">
      <c r="A52" s="44">
        <v>42036</v>
      </c>
      <c r="B52" s="43">
        <v>2082</v>
      </c>
      <c r="C52" s="42">
        <v>125</v>
      </c>
      <c r="D52" s="42">
        <v>376</v>
      </c>
      <c r="E52" s="42">
        <v>160</v>
      </c>
      <c r="F52" s="42">
        <v>25</v>
      </c>
      <c r="G52" s="41">
        <v>1.2541666666666667E-3</v>
      </c>
      <c r="I52">
        <f t="shared" si="0"/>
        <v>0.12612612612612617</v>
      </c>
      <c r="J52">
        <f t="shared" si="1"/>
        <v>0.24092409240924084</v>
      </c>
    </row>
    <row r="53" spans="1:10" x14ac:dyDescent="0.25">
      <c r="A53" s="44">
        <v>42064</v>
      </c>
      <c r="B53" s="43">
        <v>2080</v>
      </c>
      <c r="C53" s="42">
        <v>126</v>
      </c>
      <c r="D53" s="42">
        <v>375</v>
      </c>
      <c r="E53" s="42">
        <v>160</v>
      </c>
      <c r="F53" s="42">
        <v>23</v>
      </c>
      <c r="G53" s="41">
        <v>1.1458333333333333E-3</v>
      </c>
      <c r="I53">
        <f t="shared" si="0"/>
        <v>8.0000000000000071E-3</v>
      </c>
      <c r="J53">
        <f t="shared" si="1"/>
        <v>-2.6595744680850686E-3</v>
      </c>
    </row>
    <row r="54" spans="1:10" x14ac:dyDescent="0.25">
      <c r="A54" s="44">
        <v>42095</v>
      </c>
      <c r="B54" s="43">
        <v>2095</v>
      </c>
      <c r="C54" s="42">
        <v>127</v>
      </c>
      <c r="D54" s="42">
        <v>394</v>
      </c>
      <c r="E54" s="42">
        <v>165</v>
      </c>
      <c r="F54" s="42">
        <v>24</v>
      </c>
      <c r="G54" s="41">
        <v>1.2016666666666666E-3</v>
      </c>
      <c r="I54">
        <f t="shared" si="0"/>
        <v>7.9365079365079083E-3</v>
      </c>
      <c r="J54">
        <f t="shared" si="1"/>
        <v>5.0666666666666638E-2</v>
      </c>
    </row>
    <row r="55" spans="1:10" x14ac:dyDescent="0.25">
      <c r="A55" s="44">
        <v>42125</v>
      </c>
      <c r="B55" s="43">
        <v>2112</v>
      </c>
      <c r="C55" s="42">
        <v>129</v>
      </c>
      <c r="D55" s="42">
        <v>427</v>
      </c>
      <c r="E55" s="42">
        <v>172</v>
      </c>
      <c r="F55" s="42">
        <v>27</v>
      </c>
      <c r="G55" s="41">
        <v>1.2225000000000001E-3</v>
      </c>
      <c r="I55">
        <f t="shared" si="0"/>
        <v>1.5748031496062964E-2</v>
      </c>
      <c r="J55">
        <f t="shared" si="1"/>
        <v>8.3756345177665059E-2</v>
      </c>
    </row>
    <row r="56" spans="1:10" x14ac:dyDescent="0.25">
      <c r="A56" s="44">
        <v>42156</v>
      </c>
      <c r="B56" s="43">
        <v>2099</v>
      </c>
      <c r="C56" s="42">
        <v>128</v>
      </c>
      <c r="D56" s="42">
        <v>433</v>
      </c>
      <c r="E56" s="42">
        <v>167</v>
      </c>
      <c r="F56" s="42">
        <v>25</v>
      </c>
      <c r="G56" s="41">
        <v>1.3566666666666666E-3</v>
      </c>
      <c r="I56">
        <f t="shared" si="0"/>
        <v>-7.7519379844961378E-3</v>
      </c>
      <c r="J56">
        <f t="shared" si="1"/>
        <v>1.4051522248243575E-2</v>
      </c>
    </row>
    <row r="57" spans="1:10" x14ac:dyDescent="0.25">
      <c r="A57" s="44">
        <v>42186</v>
      </c>
      <c r="B57" s="43">
        <v>2094</v>
      </c>
      <c r="C57" s="42">
        <v>125</v>
      </c>
      <c r="D57" s="42">
        <v>479</v>
      </c>
      <c r="E57" s="42">
        <v>165</v>
      </c>
      <c r="F57" s="42">
        <v>20</v>
      </c>
      <c r="G57" s="41">
        <v>1.2900000000000001E-3</v>
      </c>
      <c r="I57">
        <f t="shared" si="0"/>
        <v>-2.34375E-2</v>
      </c>
      <c r="J57">
        <f t="shared" si="1"/>
        <v>0.10623556581986149</v>
      </c>
    </row>
    <row r="58" spans="1:10" x14ac:dyDescent="0.25">
      <c r="A58" s="44">
        <v>42217</v>
      </c>
      <c r="B58" s="43">
        <v>2040</v>
      </c>
      <c r="C58" s="42">
        <v>113</v>
      </c>
      <c r="D58" s="42">
        <v>518</v>
      </c>
      <c r="E58" s="42">
        <v>153</v>
      </c>
      <c r="F58" s="42">
        <v>17</v>
      </c>
      <c r="G58" s="41">
        <v>1.2366666666666665E-3</v>
      </c>
      <c r="I58">
        <f t="shared" si="0"/>
        <v>-9.5999999999999974E-2</v>
      </c>
      <c r="J58">
        <f t="shared" si="1"/>
        <v>8.1419624217119013E-2</v>
      </c>
    </row>
    <row r="59" spans="1:10" x14ac:dyDescent="0.25">
      <c r="A59" s="44">
        <v>42248</v>
      </c>
      <c r="B59" s="43">
        <v>1944</v>
      </c>
      <c r="C59" s="42">
        <v>113</v>
      </c>
      <c r="D59" s="42">
        <v>521</v>
      </c>
      <c r="E59" s="42">
        <v>145</v>
      </c>
      <c r="F59" s="42">
        <v>16</v>
      </c>
      <c r="G59" s="41">
        <v>1.1458333333333333E-3</v>
      </c>
      <c r="I59">
        <f t="shared" si="0"/>
        <v>0</v>
      </c>
      <c r="J59">
        <f t="shared" si="1"/>
        <v>5.791505791505891E-3</v>
      </c>
    </row>
    <row r="60" spans="1:10" x14ac:dyDescent="0.25">
      <c r="A60" s="44">
        <v>42278</v>
      </c>
      <c r="B60" s="43">
        <v>2025</v>
      </c>
      <c r="C60" s="42">
        <v>113</v>
      </c>
      <c r="D60" s="42">
        <v>567</v>
      </c>
      <c r="E60" s="42">
        <v>146</v>
      </c>
      <c r="F60" s="42">
        <v>19</v>
      </c>
      <c r="G60" s="41">
        <v>1.2733333333333333E-3</v>
      </c>
      <c r="I60">
        <f t="shared" si="0"/>
        <v>0</v>
      </c>
      <c r="J60">
        <f t="shared" si="1"/>
        <v>8.8291746641074864E-2</v>
      </c>
    </row>
    <row r="61" spans="1:10" x14ac:dyDescent="0.25">
      <c r="A61" s="44">
        <v>42309</v>
      </c>
      <c r="B61" s="43">
        <v>2081</v>
      </c>
      <c r="C61" s="42">
        <v>118</v>
      </c>
      <c r="D61" s="42">
        <v>658</v>
      </c>
      <c r="E61" s="42">
        <v>137</v>
      </c>
      <c r="F61" s="42">
        <v>18</v>
      </c>
      <c r="G61" s="41">
        <v>1.3783333333333332E-3</v>
      </c>
      <c r="I61">
        <f t="shared" si="0"/>
        <v>4.4247787610619538E-2</v>
      </c>
      <c r="J61">
        <f t="shared" si="1"/>
        <v>0.16049382716049387</v>
      </c>
    </row>
    <row r="62" spans="1:10" x14ac:dyDescent="0.25">
      <c r="A62" s="44">
        <v>42339</v>
      </c>
      <c r="B62" s="43">
        <v>2054</v>
      </c>
      <c r="C62" s="42">
        <v>112</v>
      </c>
      <c r="D62" s="42">
        <v>669</v>
      </c>
      <c r="E62" s="42">
        <v>138</v>
      </c>
      <c r="F62" s="42">
        <v>19</v>
      </c>
      <c r="G62" s="41">
        <v>1.4649999999999999E-3</v>
      </c>
      <c r="I62">
        <f t="shared" si="0"/>
        <v>-5.084745762711862E-2</v>
      </c>
      <c r="J62">
        <f t="shared" si="1"/>
        <v>1.6717325227963542E-2</v>
      </c>
    </row>
    <row r="63" spans="1:10" x14ac:dyDescent="0.25">
      <c r="A63" s="44">
        <v>42370</v>
      </c>
      <c r="B63" s="43">
        <v>1919</v>
      </c>
      <c r="C63" s="42">
        <v>98</v>
      </c>
      <c r="D63" s="42">
        <v>601</v>
      </c>
      <c r="E63" s="42">
        <v>128</v>
      </c>
      <c r="F63" s="42">
        <v>18</v>
      </c>
      <c r="G63" s="41">
        <v>1.1125E-3</v>
      </c>
      <c r="I63">
        <f t="shared" si="0"/>
        <v>-0.125</v>
      </c>
      <c r="J63">
        <f t="shared" si="1"/>
        <v>-0.10164424514200299</v>
      </c>
    </row>
    <row r="64" spans="1:10" x14ac:dyDescent="0.25">
      <c r="A64" s="44">
        <v>42401</v>
      </c>
      <c r="B64" s="43">
        <v>1904</v>
      </c>
      <c r="C64" s="42">
        <v>96</v>
      </c>
      <c r="D64" s="42">
        <v>531</v>
      </c>
      <c r="E64" s="42">
        <v>127</v>
      </c>
      <c r="F64" s="42">
        <v>24</v>
      </c>
      <c r="G64" s="41">
        <v>1.0166666666666666E-3</v>
      </c>
      <c r="I64">
        <f t="shared" si="0"/>
        <v>-2.0408163265306145E-2</v>
      </c>
      <c r="J64">
        <f t="shared" si="1"/>
        <v>-0.11647254575707155</v>
      </c>
    </row>
    <row r="65" spans="1:10" x14ac:dyDescent="0.25">
      <c r="A65" s="44">
        <v>42430</v>
      </c>
      <c r="B65" s="43">
        <v>2022</v>
      </c>
      <c r="C65" s="42">
        <v>104</v>
      </c>
      <c r="D65" s="42">
        <v>572</v>
      </c>
      <c r="E65" s="42">
        <v>144</v>
      </c>
      <c r="F65" s="42">
        <v>27</v>
      </c>
      <c r="G65" s="41">
        <v>1.0199999999999999E-3</v>
      </c>
      <c r="I65">
        <f t="shared" si="0"/>
        <v>8.3333333333333259E-2</v>
      </c>
      <c r="J65">
        <f t="shared" si="1"/>
        <v>7.7212806026365266E-2</v>
      </c>
    </row>
    <row r="66" spans="1:10" x14ac:dyDescent="0.25">
      <c r="A66" s="44">
        <v>42461</v>
      </c>
      <c r="B66" s="43">
        <v>2076</v>
      </c>
      <c r="C66" s="42">
        <v>107</v>
      </c>
      <c r="D66" s="42">
        <v>614</v>
      </c>
      <c r="E66" s="42">
        <v>149</v>
      </c>
      <c r="F66" s="42">
        <v>30</v>
      </c>
      <c r="G66" s="41">
        <v>1.0658333333333333E-3</v>
      </c>
      <c r="I66">
        <f t="shared" si="0"/>
        <v>2.8846153846153744E-2</v>
      </c>
      <c r="J66">
        <f t="shared" si="1"/>
        <v>7.3426573426573327E-2</v>
      </c>
    </row>
    <row r="67" spans="1:10" x14ac:dyDescent="0.25">
      <c r="A67" s="44">
        <v>42491</v>
      </c>
      <c r="B67" s="43">
        <v>2066</v>
      </c>
      <c r="C67" s="42">
        <v>95</v>
      </c>
      <c r="D67" s="42">
        <v>697</v>
      </c>
      <c r="E67" s="42">
        <v>148</v>
      </c>
      <c r="F67" s="42">
        <v>33</v>
      </c>
      <c r="G67" s="41">
        <v>1.1325E-3</v>
      </c>
      <c r="I67">
        <f t="shared" si="0"/>
        <v>-0.11214953271028039</v>
      </c>
      <c r="J67">
        <f t="shared" si="1"/>
        <v>0.1351791530944626</v>
      </c>
    </row>
    <row r="68" spans="1:10" x14ac:dyDescent="0.25">
      <c r="A68" s="44">
        <v>42522</v>
      </c>
      <c r="B68" s="43">
        <v>2084</v>
      </c>
      <c r="C68" s="42">
        <v>97</v>
      </c>
      <c r="D68" s="42">
        <v>716</v>
      </c>
      <c r="E68" s="42">
        <v>151</v>
      </c>
      <c r="F68" s="42">
        <v>36</v>
      </c>
      <c r="G68" s="41">
        <v>8.4249999999999993E-4</v>
      </c>
      <c r="I68">
        <f t="shared" si="0"/>
        <v>2.1052631578947434E-2</v>
      </c>
      <c r="J68">
        <f t="shared" si="1"/>
        <v>2.7259684361549574E-2</v>
      </c>
    </row>
    <row r="69" spans="1:10" x14ac:dyDescent="0.25">
      <c r="A69" s="44">
        <v>42552</v>
      </c>
      <c r="B69" s="43">
        <v>2149</v>
      </c>
      <c r="C69" s="42">
        <v>99</v>
      </c>
      <c r="D69" s="42">
        <v>741</v>
      </c>
      <c r="E69" s="42">
        <v>158</v>
      </c>
      <c r="F69" s="42">
        <v>41</v>
      </c>
      <c r="G69" s="41">
        <v>8.6083333333333324E-4</v>
      </c>
      <c r="I69">
        <f t="shared" ref="I69:I117" si="2">C69/C68-1</f>
        <v>2.0618556701030855E-2</v>
      </c>
      <c r="J69">
        <f t="shared" ref="J69:J117" si="3">D69/D68-1</f>
        <v>3.4916201117318524E-2</v>
      </c>
    </row>
    <row r="70" spans="1:10" x14ac:dyDescent="0.25">
      <c r="A70" s="44">
        <v>42583</v>
      </c>
      <c r="B70" s="43">
        <v>2177</v>
      </c>
      <c r="C70" s="42">
        <v>108</v>
      </c>
      <c r="D70" s="42">
        <v>765</v>
      </c>
      <c r="E70" s="42">
        <v>161</v>
      </c>
      <c r="F70" s="42">
        <v>43</v>
      </c>
      <c r="G70" s="41">
        <v>9.8333333333333324E-4</v>
      </c>
      <c r="I70">
        <f t="shared" si="2"/>
        <v>9.0909090909090828E-2</v>
      </c>
      <c r="J70">
        <f t="shared" si="3"/>
        <v>3.238866396761142E-2</v>
      </c>
    </row>
    <row r="71" spans="1:10" x14ac:dyDescent="0.25">
      <c r="A71" s="44">
        <v>42614</v>
      </c>
      <c r="B71" s="43">
        <v>2158</v>
      </c>
      <c r="C71" s="42">
        <v>111</v>
      </c>
      <c r="D71" s="42">
        <v>789</v>
      </c>
      <c r="E71" s="42">
        <v>157</v>
      </c>
      <c r="F71" s="42">
        <v>40</v>
      </c>
      <c r="G71" s="41">
        <v>9.6333333333333329E-4</v>
      </c>
      <c r="I71">
        <f t="shared" si="2"/>
        <v>2.7777777777777679E-2</v>
      </c>
      <c r="J71">
        <f t="shared" si="3"/>
        <v>3.1372549019607954E-2</v>
      </c>
    </row>
    <row r="72" spans="1:10" x14ac:dyDescent="0.25">
      <c r="A72" s="44">
        <v>42644</v>
      </c>
      <c r="B72" s="43">
        <v>2143</v>
      </c>
      <c r="C72" s="42">
        <v>116</v>
      </c>
      <c r="D72" s="42">
        <v>824</v>
      </c>
      <c r="E72" s="42">
        <v>154</v>
      </c>
      <c r="F72" s="42">
        <v>35</v>
      </c>
      <c r="G72" s="41">
        <v>1.0941666666666667E-3</v>
      </c>
      <c r="I72">
        <f t="shared" si="2"/>
        <v>4.5045045045045029E-2</v>
      </c>
      <c r="J72">
        <f t="shared" si="3"/>
        <v>4.4359949302914981E-2</v>
      </c>
    </row>
    <row r="73" spans="1:10" x14ac:dyDescent="0.25">
      <c r="A73" s="44">
        <v>42675</v>
      </c>
      <c r="B73" s="43">
        <v>2165</v>
      </c>
      <c r="C73" s="42">
        <v>110</v>
      </c>
      <c r="D73" s="42">
        <v>763</v>
      </c>
      <c r="E73" s="42">
        <v>159</v>
      </c>
      <c r="F73" s="42">
        <v>34</v>
      </c>
      <c r="G73" s="41">
        <v>1.5283333333333336E-3</v>
      </c>
      <c r="I73">
        <f t="shared" si="2"/>
        <v>-5.1724137931034475E-2</v>
      </c>
      <c r="J73">
        <f t="shared" si="3"/>
        <v>-7.4029126213592256E-2</v>
      </c>
    </row>
    <row r="74" spans="1:10" x14ac:dyDescent="0.25">
      <c r="A74" s="44">
        <v>42705</v>
      </c>
      <c r="B74" s="43">
        <v>2247</v>
      </c>
      <c r="C74" s="42">
        <v>114</v>
      </c>
      <c r="D74" s="42">
        <v>763</v>
      </c>
      <c r="E74" s="42">
        <v>165</v>
      </c>
      <c r="F74" s="42">
        <v>33</v>
      </c>
      <c r="G74" s="41">
        <v>1.5741666666666666E-3</v>
      </c>
      <c r="I74">
        <f t="shared" si="2"/>
        <v>3.6363636363636376E-2</v>
      </c>
      <c r="J74">
        <f t="shared" si="3"/>
        <v>0</v>
      </c>
    </row>
    <row r="75" spans="1:10" x14ac:dyDescent="0.25">
      <c r="A75" s="44">
        <v>42736</v>
      </c>
      <c r="B75" s="43">
        <v>2275</v>
      </c>
      <c r="C75" s="42">
        <v>120</v>
      </c>
      <c r="D75" s="42">
        <v>808</v>
      </c>
      <c r="E75" s="42">
        <v>171</v>
      </c>
      <c r="F75" s="42">
        <v>35</v>
      </c>
      <c r="G75" s="41">
        <v>1.5900000000000001E-3</v>
      </c>
      <c r="I75">
        <f t="shared" si="2"/>
        <v>5.2631578947368363E-2</v>
      </c>
      <c r="J75">
        <f t="shared" si="3"/>
        <v>5.8977719528178207E-2</v>
      </c>
    </row>
    <row r="76" spans="1:10" x14ac:dyDescent="0.25">
      <c r="A76" s="44">
        <v>42767</v>
      </c>
      <c r="B76" s="43">
        <v>2330</v>
      </c>
      <c r="C76" s="42">
        <v>134</v>
      </c>
      <c r="D76" s="42">
        <v>836</v>
      </c>
      <c r="E76" s="42">
        <v>179</v>
      </c>
      <c r="F76" s="42">
        <v>37</v>
      </c>
      <c r="G76" s="41">
        <v>1.5666666666666665E-3</v>
      </c>
      <c r="I76">
        <f t="shared" si="2"/>
        <v>0.1166666666666667</v>
      </c>
      <c r="J76">
        <f t="shared" si="3"/>
        <v>3.4653465346534684E-2</v>
      </c>
    </row>
    <row r="77" spans="1:10" x14ac:dyDescent="0.25">
      <c r="A77" s="44">
        <v>42795</v>
      </c>
      <c r="B77" s="43">
        <v>2367</v>
      </c>
      <c r="C77" s="42">
        <v>141</v>
      </c>
      <c r="D77" s="42">
        <v>854</v>
      </c>
      <c r="E77" s="42">
        <v>177</v>
      </c>
      <c r="F77" s="42">
        <v>33</v>
      </c>
      <c r="G77" s="41">
        <v>1.6075000000000002E-3</v>
      </c>
      <c r="I77">
        <f t="shared" si="2"/>
        <v>5.2238805970149294E-2</v>
      </c>
      <c r="J77">
        <f t="shared" si="3"/>
        <v>2.1531100478468845E-2</v>
      </c>
    </row>
    <row r="78" spans="1:10" x14ac:dyDescent="0.25">
      <c r="A78" s="44">
        <v>42826</v>
      </c>
      <c r="B78" s="43">
        <v>2359</v>
      </c>
      <c r="C78" s="42">
        <v>143</v>
      </c>
      <c r="D78" s="42">
        <v>903</v>
      </c>
      <c r="E78" s="42">
        <v>167</v>
      </c>
      <c r="F78" s="42">
        <v>34</v>
      </c>
      <c r="G78" s="41">
        <v>1.5133333333333333E-3</v>
      </c>
      <c r="I78">
        <f t="shared" si="2"/>
        <v>1.4184397163120588E-2</v>
      </c>
      <c r="J78">
        <f t="shared" si="3"/>
        <v>5.7377049180327822E-2</v>
      </c>
    </row>
    <row r="79" spans="1:10" x14ac:dyDescent="0.25">
      <c r="A79" s="44">
        <v>42856</v>
      </c>
      <c r="B79" s="43">
        <v>2395</v>
      </c>
      <c r="C79" s="42">
        <v>152</v>
      </c>
      <c r="D79" s="42">
        <v>962</v>
      </c>
      <c r="E79" s="42">
        <v>153</v>
      </c>
      <c r="F79" s="42">
        <v>33</v>
      </c>
      <c r="G79" s="41">
        <v>1.4566666666666667E-3</v>
      </c>
      <c r="I79">
        <f t="shared" si="2"/>
        <v>6.2937062937062915E-2</v>
      </c>
      <c r="J79">
        <f t="shared" si="3"/>
        <v>6.5337763012181638E-2</v>
      </c>
    </row>
    <row r="80" spans="1:10" x14ac:dyDescent="0.25">
      <c r="A80" s="44">
        <v>42887</v>
      </c>
      <c r="B80" s="43">
        <v>2434</v>
      </c>
      <c r="C80" s="42">
        <v>148</v>
      </c>
      <c r="D80" s="42">
        <v>990</v>
      </c>
      <c r="E80" s="42">
        <v>154</v>
      </c>
      <c r="F80" s="42">
        <v>34</v>
      </c>
      <c r="G80" s="41">
        <v>1.5708333333333332E-3</v>
      </c>
      <c r="I80">
        <f t="shared" si="2"/>
        <v>-2.6315789473684181E-2</v>
      </c>
      <c r="J80">
        <f t="shared" si="3"/>
        <v>2.9106029106028997E-2</v>
      </c>
    </row>
    <row r="81" spans="1:10" x14ac:dyDescent="0.25">
      <c r="A81" s="44">
        <v>42917</v>
      </c>
      <c r="B81" s="43">
        <v>2454</v>
      </c>
      <c r="C81" s="42">
        <v>148</v>
      </c>
      <c r="D81" s="43">
        <v>1008</v>
      </c>
      <c r="E81" s="42">
        <v>150</v>
      </c>
      <c r="F81" s="42">
        <v>34</v>
      </c>
      <c r="G81" s="41">
        <v>1.5266666666666666E-3</v>
      </c>
      <c r="I81">
        <f t="shared" si="2"/>
        <v>0</v>
      </c>
      <c r="J81">
        <f t="shared" si="3"/>
        <v>1.8181818181818077E-2</v>
      </c>
    </row>
    <row r="82" spans="1:10" x14ac:dyDescent="0.25">
      <c r="A82" s="44">
        <v>42948</v>
      </c>
      <c r="B82" s="43">
        <v>2456</v>
      </c>
      <c r="C82" s="42">
        <v>159</v>
      </c>
      <c r="D82" s="42">
        <v>971</v>
      </c>
      <c r="E82" s="42">
        <v>143</v>
      </c>
      <c r="F82" s="42">
        <v>37</v>
      </c>
      <c r="G82" s="41">
        <v>1.4225000000000002E-3</v>
      </c>
      <c r="I82">
        <f t="shared" si="2"/>
        <v>7.4324324324324342E-2</v>
      </c>
      <c r="J82">
        <f t="shared" si="3"/>
        <v>-3.6706349206349187E-2</v>
      </c>
    </row>
    <row r="83" spans="1:10" x14ac:dyDescent="0.25">
      <c r="A83" s="44">
        <v>42979</v>
      </c>
      <c r="B83" s="43">
        <v>2493</v>
      </c>
      <c r="C83" s="42">
        <v>158</v>
      </c>
      <c r="D83" s="42">
        <v>969</v>
      </c>
      <c r="E83" s="42">
        <v>145</v>
      </c>
      <c r="F83" s="42">
        <v>38</v>
      </c>
      <c r="G83" s="41">
        <v>1.6066666666666666E-3</v>
      </c>
      <c r="I83">
        <f t="shared" si="2"/>
        <v>-6.2893081761006275E-3</v>
      </c>
      <c r="J83">
        <f t="shared" si="3"/>
        <v>-2.059732234809486E-3</v>
      </c>
    </row>
    <row r="84" spans="1:10" x14ac:dyDescent="0.25">
      <c r="A84" s="44">
        <v>43009</v>
      </c>
      <c r="B84" s="43">
        <v>2557</v>
      </c>
      <c r="C84" s="42">
        <v>158</v>
      </c>
      <c r="D84" s="43">
        <v>1001</v>
      </c>
      <c r="E84" s="42">
        <v>151</v>
      </c>
      <c r="F84" s="42">
        <v>38</v>
      </c>
      <c r="G84" s="41">
        <v>1.6749999999999996E-3</v>
      </c>
      <c r="I84">
        <f t="shared" si="2"/>
        <v>0</v>
      </c>
      <c r="J84">
        <f t="shared" si="3"/>
        <v>3.302373581011353E-2</v>
      </c>
    </row>
    <row r="85" spans="1:10" x14ac:dyDescent="0.25">
      <c r="A85" s="44">
        <v>43040</v>
      </c>
      <c r="B85" s="43">
        <v>2594</v>
      </c>
      <c r="C85" s="42">
        <v>172</v>
      </c>
      <c r="D85" s="43">
        <v>1140</v>
      </c>
      <c r="E85" s="42">
        <v>151</v>
      </c>
      <c r="F85" s="42">
        <v>36</v>
      </c>
      <c r="G85" s="41">
        <v>1.7866666666666667E-3</v>
      </c>
      <c r="I85">
        <f t="shared" si="2"/>
        <v>8.8607594936708889E-2</v>
      </c>
      <c r="J85">
        <f t="shared" si="3"/>
        <v>0.13886113886113893</v>
      </c>
    </row>
    <row r="86" spans="1:10" x14ac:dyDescent="0.25">
      <c r="A86" s="44">
        <v>43070</v>
      </c>
      <c r="B86" s="43">
        <v>2664</v>
      </c>
      <c r="C86" s="42">
        <v>172</v>
      </c>
      <c r="D86" s="43">
        <v>1169</v>
      </c>
      <c r="E86" s="42">
        <v>154</v>
      </c>
      <c r="F86" s="42">
        <v>36</v>
      </c>
      <c r="G86" s="41">
        <v>1.8383333333333333E-3</v>
      </c>
      <c r="I86">
        <f t="shared" si="2"/>
        <v>0</v>
      </c>
      <c r="J86">
        <f t="shared" si="3"/>
        <v>2.5438596491228038E-2</v>
      </c>
    </row>
    <row r="87" spans="1:10" x14ac:dyDescent="0.25">
      <c r="A87" s="44">
        <v>43101</v>
      </c>
      <c r="B87" s="43">
        <v>2790</v>
      </c>
      <c r="C87" s="42">
        <v>174</v>
      </c>
      <c r="D87" s="43">
        <v>1309</v>
      </c>
      <c r="E87" s="42">
        <v>164</v>
      </c>
      <c r="F87" s="42">
        <v>39</v>
      </c>
      <c r="G87" s="41">
        <v>2.1033333333333334E-3</v>
      </c>
      <c r="I87">
        <f t="shared" si="2"/>
        <v>1.1627906976744207E-2</v>
      </c>
      <c r="J87">
        <f t="shared" si="3"/>
        <v>0.11976047904191622</v>
      </c>
    </row>
    <row r="88" spans="1:10" x14ac:dyDescent="0.25">
      <c r="A88" s="44">
        <v>43132</v>
      </c>
      <c r="B88" s="43">
        <v>2705</v>
      </c>
      <c r="C88" s="42">
        <v>168</v>
      </c>
      <c r="D88" s="43">
        <v>1442</v>
      </c>
      <c r="E88" s="42">
        <v>155</v>
      </c>
      <c r="F88" s="42">
        <v>38</v>
      </c>
      <c r="G88" s="41">
        <v>2.2083333333333334E-3</v>
      </c>
      <c r="I88">
        <f t="shared" si="2"/>
        <v>-3.4482758620689613E-2</v>
      </c>
      <c r="J88">
        <f t="shared" si="3"/>
        <v>0.10160427807486627</v>
      </c>
    </row>
    <row r="89" spans="1:10" x14ac:dyDescent="0.25">
      <c r="A89" s="44">
        <v>43160</v>
      </c>
      <c r="B89" s="43">
        <v>2703</v>
      </c>
      <c r="C89" s="42">
        <v>174</v>
      </c>
      <c r="D89" s="43">
        <v>1540</v>
      </c>
      <c r="E89" s="42">
        <v>156</v>
      </c>
      <c r="F89" s="42">
        <v>38</v>
      </c>
      <c r="G89" s="41">
        <v>2.1349999999999997E-3</v>
      </c>
      <c r="I89">
        <f t="shared" si="2"/>
        <v>3.5714285714285809E-2</v>
      </c>
      <c r="J89">
        <f t="shared" si="3"/>
        <v>6.7961165048543659E-2</v>
      </c>
    </row>
    <row r="90" spans="1:10" x14ac:dyDescent="0.25">
      <c r="A90" s="44">
        <v>43191</v>
      </c>
      <c r="B90" s="43">
        <v>2654</v>
      </c>
      <c r="C90" s="42">
        <v>170</v>
      </c>
      <c r="D90" s="43">
        <v>1468</v>
      </c>
      <c r="E90" s="42">
        <v>151</v>
      </c>
      <c r="F90" s="42">
        <v>40</v>
      </c>
      <c r="G90" s="41">
        <v>2.3241666666666667E-3</v>
      </c>
      <c r="I90">
        <f t="shared" si="2"/>
        <v>-2.2988505747126409E-2</v>
      </c>
      <c r="J90">
        <f t="shared" si="3"/>
        <v>-4.6753246753246769E-2</v>
      </c>
    </row>
    <row r="91" spans="1:10" x14ac:dyDescent="0.25">
      <c r="A91" s="44">
        <v>43221</v>
      </c>
      <c r="B91" s="43">
        <v>2701</v>
      </c>
      <c r="C91" s="42">
        <v>186</v>
      </c>
      <c r="D91" s="43">
        <v>1595</v>
      </c>
      <c r="E91" s="42">
        <v>144</v>
      </c>
      <c r="F91" s="42">
        <v>40</v>
      </c>
      <c r="G91" s="41">
        <v>2.2200000000000002E-3</v>
      </c>
      <c r="I91">
        <f t="shared" si="2"/>
        <v>9.4117647058823639E-2</v>
      </c>
      <c r="J91">
        <f t="shared" si="3"/>
        <v>8.65122615803815E-2</v>
      </c>
    </row>
    <row r="92" spans="1:10" x14ac:dyDescent="0.25">
      <c r="A92" s="44">
        <v>43252</v>
      </c>
      <c r="B92" s="43">
        <v>2754</v>
      </c>
      <c r="C92" s="42">
        <v>189</v>
      </c>
      <c r="D92" s="43">
        <v>1698</v>
      </c>
      <c r="E92" s="42">
        <v>143</v>
      </c>
      <c r="F92" s="42">
        <v>38</v>
      </c>
      <c r="G92" s="41">
        <v>2.2758333333333333E-3</v>
      </c>
      <c r="I92">
        <f t="shared" si="2"/>
        <v>1.6129032258064502E-2</v>
      </c>
      <c r="J92">
        <f t="shared" si="3"/>
        <v>6.4576802507837039E-2</v>
      </c>
    </row>
    <row r="93" spans="1:10" x14ac:dyDescent="0.25">
      <c r="A93" s="44">
        <v>43282</v>
      </c>
      <c r="B93" s="43">
        <v>2794</v>
      </c>
      <c r="C93" s="42">
        <v>190</v>
      </c>
      <c r="D93" s="43">
        <v>1785</v>
      </c>
      <c r="E93" s="42">
        <v>145</v>
      </c>
      <c r="F93" s="42">
        <v>37</v>
      </c>
      <c r="G93" s="41">
        <v>2.3733333333333332E-3</v>
      </c>
      <c r="I93">
        <f t="shared" si="2"/>
        <v>5.2910052910053462E-3</v>
      </c>
      <c r="J93">
        <f t="shared" si="3"/>
        <v>5.1236749116607694E-2</v>
      </c>
    </row>
    <row r="94" spans="1:10" x14ac:dyDescent="0.25">
      <c r="A94" s="44">
        <v>43313</v>
      </c>
      <c r="B94" s="43">
        <v>2858</v>
      </c>
      <c r="C94" s="42">
        <v>213</v>
      </c>
      <c r="D94" s="43">
        <v>1898</v>
      </c>
      <c r="E94" s="42">
        <v>146</v>
      </c>
      <c r="F94" s="42">
        <v>34</v>
      </c>
      <c r="G94" s="41">
        <v>2.2791666666666668E-3</v>
      </c>
      <c r="I94">
        <f t="shared" si="2"/>
        <v>0.1210526315789473</v>
      </c>
      <c r="J94">
        <f t="shared" si="3"/>
        <v>6.3305322128851538E-2</v>
      </c>
    </row>
    <row r="95" spans="1:10" x14ac:dyDescent="0.25">
      <c r="A95" s="44">
        <v>43344</v>
      </c>
      <c r="B95" s="43">
        <v>2902</v>
      </c>
      <c r="C95" s="42">
        <v>222</v>
      </c>
      <c r="D95" s="43">
        <v>1966</v>
      </c>
      <c r="E95" s="42">
        <v>148</v>
      </c>
      <c r="F95" s="42">
        <v>30</v>
      </c>
      <c r="G95" s="41">
        <v>2.4566666666666665E-3</v>
      </c>
      <c r="I95">
        <f t="shared" si="2"/>
        <v>4.2253521126760507E-2</v>
      </c>
      <c r="J95">
        <f t="shared" si="3"/>
        <v>3.5827186512118026E-2</v>
      </c>
    </row>
    <row r="96" spans="1:10" x14ac:dyDescent="0.25">
      <c r="A96" s="44">
        <v>43374</v>
      </c>
      <c r="B96" s="43">
        <v>2785</v>
      </c>
      <c r="C96" s="42">
        <v>221</v>
      </c>
      <c r="D96" s="43">
        <v>1782</v>
      </c>
      <c r="E96" s="42">
        <v>137</v>
      </c>
      <c r="F96" s="42">
        <v>31</v>
      </c>
      <c r="G96" s="41">
        <v>2.4891666666666669E-3</v>
      </c>
      <c r="I96">
        <f t="shared" si="2"/>
        <v>-4.5045045045044585E-3</v>
      </c>
      <c r="J96">
        <f t="shared" si="3"/>
        <v>-9.3591047812817907E-2</v>
      </c>
    </row>
    <row r="97" spans="1:10" x14ac:dyDescent="0.25">
      <c r="A97" s="44">
        <v>43405</v>
      </c>
      <c r="B97" s="43">
        <v>2723</v>
      </c>
      <c r="C97" s="42">
        <v>191</v>
      </c>
      <c r="D97" s="43">
        <v>1625</v>
      </c>
      <c r="E97" s="42">
        <v>121</v>
      </c>
      <c r="F97" s="42">
        <v>32</v>
      </c>
      <c r="G97" s="41">
        <v>2.3708333333333337E-3</v>
      </c>
      <c r="I97">
        <f t="shared" si="2"/>
        <v>-0.13574660633484159</v>
      </c>
      <c r="J97">
        <f t="shared" si="3"/>
        <v>-8.8103254769921424E-2</v>
      </c>
    </row>
    <row r="98" spans="1:10" x14ac:dyDescent="0.25">
      <c r="A98" s="44">
        <v>43435</v>
      </c>
      <c r="B98" s="43">
        <v>2567</v>
      </c>
      <c r="C98" s="42">
        <v>164</v>
      </c>
      <c r="D98" s="43">
        <v>1559</v>
      </c>
      <c r="E98" s="42">
        <v>117</v>
      </c>
      <c r="F98" s="42">
        <v>34</v>
      </c>
      <c r="G98" s="41">
        <v>2.0916666666666666E-3</v>
      </c>
      <c r="I98">
        <f t="shared" si="2"/>
        <v>-0.1413612565445026</v>
      </c>
      <c r="J98">
        <f t="shared" si="3"/>
        <v>-4.0615384615384609E-2</v>
      </c>
    </row>
    <row r="99" spans="1:10" x14ac:dyDescent="0.25">
      <c r="A99" s="44">
        <v>43466</v>
      </c>
      <c r="B99" s="43">
        <v>2607</v>
      </c>
      <c r="C99" s="42">
        <v>154</v>
      </c>
      <c r="D99" s="43">
        <v>1640</v>
      </c>
      <c r="E99" s="42">
        <v>125</v>
      </c>
      <c r="F99" s="42">
        <v>33</v>
      </c>
      <c r="G99" s="41">
        <v>2.0333333333333332E-3</v>
      </c>
      <c r="I99">
        <f t="shared" si="2"/>
        <v>-6.0975609756097615E-2</v>
      </c>
      <c r="J99">
        <f t="shared" si="3"/>
        <v>5.1956382296343806E-2</v>
      </c>
    </row>
    <row r="100" spans="1:10" x14ac:dyDescent="0.25">
      <c r="A100" s="44">
        <v>43497</v>
      </c>
      <c r="B100" s="43">
        <v>2755</v>
      </c>
      <c r="C100" s="42">
        <v>172</v>
      </c>
      <c r="D100" s="43">
        <v>1627</v>
      </c>
      <c r="E100" s="42">
        <v>137</v>
      </c>
      <c r="F100" s="42">
        <v>34</v>
      </c>
      <c r="G100" s="41">
        <v>2.090833333333333E-3</v>
      </c>
      <c r="I100">
        <f t="shared" si="2"/>
        <v>0.11688311688311681</v>
      </c>
      <c r="J100">
        <f t="shared" si="3"/>
        <v>-7.92682926829269E-3</v>
      </c>
    </row>
    <row r="101" spans="1:10" x14ac:dyDescent="0.25">
      <c r="A101" s="44">
        <v>43525</v>
      </c>
      <c r="B101" s="43">
        <v>2804</v>
      </c>
      <c r="C101" s="42">
        <v>183</v>
      </c>
      <c r="D101" s="43">
        <v>1722</v>
      </c>
      <c r="E101" s="42">
        <v>139</v>
      </c>
      <c r="F101" s="42">
        <v>34</v>
      </c>
      <c r="G101" s="41">
        <v>1.8691666666666665E-3</v>
      </c>
      <c r="I101">
        <f t="shared" si="2"/>
        <v>6.3953488372092915E-2</v>
      </c>
      <c r="J101">
        <f t="shared" si="3"/>
        <v>5.8389674247080414E-2</v>
      </c>
    </row>
    <row r="102" spans="1:10" x14ac:dyDescent="0.25">
      <c r="A102" s="44">
        <v>43556</v>
      </c>
      <c r="B102" s="43">
        <v>2904</v>
      </c>
      <c r="C102" s="42">
        <v>201</v>
      </c>
      <c r="D102" s="43">
        <v>1866</v>
      </c>
      <c r="E102" s="42">
        <v>142</v>
      </c>
      <c r="F102" s="42">
        <v>34</v>
      </c>
      <c r="G102" s="41">
        <v>1.9016666666666667E-3</v>
      </c>
      <c r="I102">
        <f t="shared" si="2"/>
        <v>9.8360655737705027E-2</v>
      </c>
      <c r="J102">
        <f t="shared" si="3"/>
        <v>8.362369337979092E-2</v>
      </c>
    </row>
    <row r="103" spans="1:10" x14ac:dyDescent="0.25">
      <c r="A103" s="44">
        <v>43586</v>
      </c>
      <c r="B103" s="43">
        <v>2855</v>
      </c>
      <c r="C103" s="42">
        <v>191</v>
      </c>
      <c r="D103" s="43">
        <v>1869</v>
      </c>
      <c r="E103" s="42">
        <v>135</v>
      </c>
      <c r="F103" s="42">
        <v>31</v>
      </c>
      <c r="G103" s="41">
        <v>1.6058333333333332E-3</v>
      </c>
      <c r="I103">
        <f t="shared" si="2"/>
        <v>-4.9751243781094523E-2</v>
      </c>
      <c r="J103">
        <f t="shared" si="3"/>
        <v>1.607717041800738E-3</v>
      </c>
    </row>
    <row r="104" spans="1:10" x14ac:dyDescent="0.25">
      <c r="A104" s="44">
        <v>43617</v>
      </c>
      <c r="B104" s="43">
        <v>2890</v>
      </c>
      <c r="C104" s="42">
        <v>193</v>
      </c>
      <c r="D104" s="43">
        <v>1853</v>
      </c>
      <c r="E104" s="42">
        <v>136</v>
      </c>
      <c r="F104" s="42">
        <v>36</v>
      </c>
      <c r="G104" s="41">
        <v>1.4649999999999999E-3</v>
      </c>
      <c r="I104">
        <f t="shared" si="2"/>
        <v>1.0471204188481575E-2</v>
      </c>
      <c r="J104">
        <f t="shared" si="3"/>
        <v>-8.5607276618512307E-3</v>
      </c>
    </row>
    <row r="105" spans="1:10" x14ac:dyDescent="0.25">
      <c r="A105" s="44">
        <v>43647</v>
      </c>
      <c r="B105" s="43">
        <v>2996</v>
      </c>
      <c r="C105" s="42">
        <v>205</v>
      </c>
      <c r="D105" s="43">
        <v>1966</v>
      </c>
      <c r="E105" s="42">
        <v>145</v>
      </c>
      <c r="F105" s="42">
        <v>39</v>
      </c>
      <c r="G105" s="41">
        <v>1.5366666666666669E-3</v>
      </c>
      <c r="I105">
        <f t="shared" si="2"/>
        <v>6.2176165803108807E-2</v>
      </c>
      <c r="J105">
        <f t="shared" si="3"/>
        <v>6.0982191041554223E-2</v>
      </c>
    </row>
    <row r="106" spans="1:10" x14ac:dyDescent="0.25">
      <c r="A106" s="44">
        <v>43678</v>
      </c>
      <c r="B106" s="43">
        <v>2897</v>
      </c>
      <c r="C106" s="42">
        <v>205</v>
      </c>
      <c r="D106" s="43">
        <v>1794</v>
      </c>
      <c r="E106" s="42">
        <v>136</v>
      </c>
      <c r="F106" s="42">
        <v>39</v>
      </c>
      <c r="G106" s="41">
        <v>1.1591666666666666E-3</v>
      </c>
      <c r="I106">
        <f t="shared" si="2"/>
        <v>0</v>
      </c>
      <c r="J106">
        <f t="shared" si="3"/>
        <v>-8.7487283825025464E-2</v>
      </c>
    </row>
    <row r="107" spans="1:10" x14ac:dyDescent="0.25">
      <c r="A107" s="44">
        <v>43709</v>
      </c>
      <c r="B107" s="43">
        <v>2982</v>
      </c>
      <c r="C107" s="42">
        <v>218</v>
      </c>
      <c r="D107" s="43">
        <v>1799</v>
      </c>
      <c r="E107" s="42">
        <v>142</v>
      </c>
      <c r="F107" s="42">
        <v>39</v>
      </c>
      <c r="G107" s="41">
        <v>1.2925E-3</v>
      </c>
      <c r="I107">
        <f t="shared" si="2"/>
        <v>6.341463414634152E-2</v>
      </c>
      <c r="J107">
        <f t="shared" si="3"/>
        <v>2.7870680044592699E-3</v>
      </c>
    </row>
    <row r="108" spans="1:10" x14ac:dyDescent="0.25">
      <c r="A108" s="44">
        <v>43739</v>
      </c>
      <c r="B108" s="43">
        <v>2978</v>
      </c>
      <c r="C108" s="42">
        <v>235</v>
      </c>
      <c r="D108" s="43">
        <v>1752</v>
      </c>
      <c r="E108" s="42">
        <v>138</v>
      </c>
      <c r="F108" s="42">
        <v>38</v>
      </c>
      <c r="G108" s="41">
        <v>1.2691666666666665E-3</v>
      </c>
      <c r="I108">
        <f t="shared" si="2"/>
        <v>7.7981651376146877E-2</v>
      </c>
      <c r="J108">
        <f t="shared" si="3"/>
        <v>-2.6125625347415249E-2</v>
      </c>
    </row>
    <row r="109" spans="1:10" x14ac:dyDescent="0.25">
      <c r="A109" s="44">
        <v>43770</v>
      </c>
      <c r="B109" s="43">
        <v>3105</v>
      </c>
      <c r="C109" s="42">
        <v>263</v>
      </c>
      <c r="D109" s="43">
        <v>1774</v>
      </c>
      <c r="E109" s="42">
        <v>135</v>
      </c>
      <c r="F109" s="42">
        <v>38</v>
      </c>
      <c r="G109" s="41">
        <v>1.3508333333333332E-3</v>
      </c>
      <c r="I109">
        <f t="shared" si="2"/>
        <v>0.11914893617021272</v>
      </c>
      <c r="J109">
        <f t="shared" si="3"/>
        <v>1.2557077625570789E-2</v>
      </c>
    </row>
    <row r="110" spans="1:10" x14ac:dyDescent="0.25">
      <c r="A110" s="44">
        <v>43800</v>
      </c>
      <c r="B110" s="43">
        <v>3177</v>
      </c>
      <c r="C110" s="42">
        <v>277</v>
      </c>
      <c r="D110" s="43">
        <v>1786</v>
      </c>
      <c r="E110" s="42">
        <v>134</v>
      </c>
      <c r="F110" s="42">
        <v>41</v>
      </c>
      <c r="G110" s="41">
        <v>1.4108333333333334E-3</v>
      </c>
      <c r="I110">
        <f t="shared" si="2"/>
        <v>5.323193916349811E-2</v>
      </c>
      <c r="J110">
        <f t="shared" si="3"/>
        <v>6.7643742953775732E-3</v>
      </c>
    </row>
    <row r="111" spans="1:10" x14ac:dyDescent="0.25">
      <c r="A111" s="44">
        <v>43831</v>
      </c>
      <c r="B111" s="43">
        <v>3278</v>
      </c>
      <c r="C111" s="42">
        <v>312</v>
      </c>
      <c r="D111" s="43">
        <v>1884</v>
      </c>
      <c r="E111" s="42">
        <v>138</v>
      </c>
      <c r="F111" s="42">
        <v>44</v>
      </c>
      <c r="G111" s="41">
        <v>1.1050000000000001E-3</v>
      </c>
      <c r="I111">
        <f t="shared" si="2"/>
        <v>0.12635379061371843</v>
      </c>
      <c r="J111">
        <f t="shared" si="3"/>
        <v>5.4871220604703286E-2</v>
      </c>
    </row>
    <row r="112" spans="1:10" x14ac:dyDescent="0.25">
      <c r="A112" s="44">
        <v>43862</v>
      </c>
      <c r="B112" s="43">
        <v>3277</v>
      </c>
      <c r="C112" s="42">
        <v>311</v>
      </c>
      <c r="D112" s="43">
        <v>2066</v>
      </c>
      <c r="E112" s="42">
        <v>149</v>
      </c>
      <c r="F112" s="42">
        <v>46</v>
      </c>
      <c r="G112" s="41">
        <v>7.6083333333333341E-4</v>
      </c>
      <c r="I112">
        <f t="shared" si="2"/>
        <v>-3.2051282051281937E-3</v>
      </c>
      <c r="J112">
        <f t="shared" si="3"/>
        <v>9.6602972399150833E-2</v>
      </c>
    </row>
    <row r="113" spans="1:10" x14ac:dyDescent="0.25">
      <c r="A113" s="44">
        <v>43891</v>
      </c>
      <c r="B113" s="43">
        <v>2652</v>
      </c>
      <c r="C113" s="42">
        <v>262</v>
      </c>
      <c r="D113" s="43">
        <v>1872</v>
      </c>
      <c r="E113" s="42">
        <v>113</v>
      </c>
      <c r="F113" s="42">
        <v>46</v>
      </c>
      <c r="G113" s="41">
        <v>3.1250000000000001E-4</v>
      </c>
      <c r="I113">
        <f t="shared" si="2"/>
        <v>-0.157556270096463</v>
      </c>
      <c r="J113">
        <f t="shared" si="3"/>
        <v>-9.3901258470474369E-2</v>
      </c>
    </row>
    <row r="114" spans="1:10" x14ac:dyDescent="0.25">
      <c r="A114" s="44">
        <v>43922</v>
      </c>
      <c r="B114" s="43">
        <v>2762</v>
      </c>
      <c r="C114" s="42">
        <v>272</v>
      </c>
      <c r="D114" s="43">
        <v>2229</v>
      </c>
      <c r="E114" s="42">
        <v>119</v>
      </c>
      <c r="F114" s="42">
        <v>57</v>
      </c>
      <c r="G114" s="41">
        <v>2.875E-4</v>
      </c>
      <c r="I114">
        <f t="shared" si="2"/>
        <v>3.8167938931297662E-2</v>
      </c>
      <c r="J114">
        <f t="shared" si="3"/>
        <v>0.19070512820512819</v>
      </c>
    </row>
    <row r="115" spans="1:10" x14ac:dyDescent="0.25">
      <c r="A115" s="44">
        <v>43952</v>
      </c>
      <c r="B115" s="43">
        <v>2920</v>
      </c>
      <c r="C115" s="42">
        <v>310</v>
      </c>
      <c r="D115" s="43">
        <v>2394</v>
      </c>
      <c r="E115" s="42">
        <v>121</v>
      </c>
      <c r="F115" s="42">
        <v>63</v>
      </c>
      <c r="G115" s="41">
        <v>2.5333333333333333E-4</v>
      </c>
      <c r="I115">
        <f t="shared" si="2"/>
        <v>0.13970588235294112</v>
      </c>
      <c r="J115">
        <f t="shared" si="3"/>
        <v>7.4024226110363411E-2</v>
      </c>
    </row>
    <row r="116" spans="1:10" x14ac:dyDescent="0.25">
      <c r="A116" s="44">
        <v>43983</v>
      </c>
      <c r="B116" s="43">
        <v>3105</v>
      </c>
      <c r="C116" s="42">
        <v>346</v>
      </c>
      <c r="D116" s="43">
        <v>2614</v>
      </c>
      <c r="E116" s="42">
        <v>124</v>
      </c>
      <c r="F116" s="42">
        <v>57</v>
      </c>
      <c r="G116" s="41">
        <v>2.4083333333333332E-4</v>
      </c>
      <c r="I116">
        <f t="shared" si="2"/>
        <v>0.11612903225806459</v>
      </c>
      <c r="J116">
        <f t="shared" si="3"/>
        <v>9.1896407685881476E-2</v>
      </c>
    </row>
    <row r="117" spans="1:10" x14ac:dyDescent="0.25">
      <c r="A117" s="44">
        <v>44013</v>
      </c>
      <c r="B117" s="43">
        <v>3208</v>
      </c>
      <c r="C117" s="42">
        <v>382</v>
      </c>
      <c r="D117" s="43">
        <v>3054</v>
      </c>
      <c r="E117" s="42">
        <v>123</v>
      </c>
      <c r="F117" s="42">
        <v>64</v>
      </c>
      <c r="G117" s="41">
        <v>1.7916666666666667E-4</v>
      </c>
      <c r="I117">
        <f t="shared" si="2"/>
        <v>0.10404624277456653</v>
      </c>
      <c r="J117">
        <f t="shared" si="3"/>
        <v>0.16832440703902063</v>
      </c>
    </row>
    <row r="118" spans="1:10" x14ac:dyDescent="0.25">
      <c r="A118" s="44"/>
      <c r="B118" s="43"/>
      <c r="C118" s="42"/>
      <c r="D118" s="43"/>
      <c r="E118" s="42"/>
      <c r="F118" s="42"/>
      <c r="G118" s="41"/>
    </row>
    <row r="119" spans="1:10" x14ac:dyDescent="0.25">
      <c r="G119" s="41"/>
    </row>
    <row r="120" spans="1:10" x14ac:dyDescent="0.25">
      <c r="C120" s="40">
        <f>COVAR(C$4:C$118,$B$4:$B$118)/VAR($B$4:$B$118)</f>
        <v>0.10863809902374297</v>
      </c>
      <c r="D120" s="40">
        <f>COVAR(D$4:D$118,$B$4:$B$118)/VAR($B$4:$B$118)</f>
        <v>1.0726192498930005</v>
      </c>
      <c r="E120" s="40">
        <f>COVAR(E$4:E$118,$B$4:$B$118)/VAR($B$4:$B$118)</f>
        <v>-3.1681589720519071E-2</v>
      </c>
      <c r="F120" s="40">
        <f>COVAR(F$4:F$118,$B$4:$B$118)/VAR($B$4:$B$118)</f>
        <v>-4.772419610585504E-3</v>
      </c>
    </row>
  </sheetData>
  <mergeCells count="2">
    <mergeCell ref="B1:F1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E16" sqref="E16"/>
    </sheetView>
  </sheetViews>
  <sheetFormatPr baseColWidth="10" defaultRowHeight="15.75" x14ac:dyDescent="0.25"/>
  <cols>
    <col min="1" max="1" width="11.875" style="3" bestFit="1" customWidth="1"/>
    <col min="2" max="2" width="27" style="3" bestFit="1" customWidth="1"/>
    <col min="3" max="3" width="23.625" style="3" bestFit="1" customWidth="1"/>
    <col min="4" max="4" width="15.625" style="3" bestFit="1" customWidth="1"/>
    <col min="5" max="7" width="10.875" style="3"/>
  </cols>
  <sheetData>
    <row r="1" spans="1:8" x14ac:dyDescent="0.25">
      <c r="A1" s="2" t="s">
        <v>16</v>
      </c>
      <c r="B1" s="12" t="s">
        <v>0</v>
      </c>
      <c r="C1" s="12" t="s">
        <v>1</v>
      </c>
      <c r="D1" s="12" t="s">
        <v>6</v>
      </c>
      <c r="E1" s="13" t="s">
        <v>2</v>
      </c>
      <c r="F1" s="13" t="s">
        <v>4</v>
      </c>
      <c r="G1"/>
    </row>
    <row r="2" spans="1:8" x14ac:dyDescent="0.25">
      <c r="A2" s="2" t="s">
        <v>9</v>
      </c>
      <c r="B2" s="12">
        <v>6</v>
      </c>
      <c r="C2" s="4">
        <v>0</v>
      </c>
      <c r="D2" s="36" t="s">
        <v>5</v>
      </c>
      <c r="E2" s="3">
        <v>97.5</v>
      </c>
      <c r="F2">
        <v>100</v>
      </c>
      <c r="G2"/>
    </row>
    <row r="3" spans="1:8" x14ac:dyDescent="0.25">
      <c r="A3" s="2" t="s">
        <v>10</v>
      </c>
      <c r="B3" s="12">
        <v>12</v>
      </c>
      <c r="C3" s="4">
        <v>2.5000000000000001E-2</v>
      </c>
      <c r="D3" s="36" t="s">
        <v>5</v>
      </c>
      <c r="E3" s="3">
        <v>97.8</v>
      </c>
      <c r="F3">
        <v>100</v>
      </c>
      <c r="G3"/>
    </row>
    <row r="4" spans="1:8" x14ac:dyDescent="0.25">
      <c r="A4" s="2" t="s">
        <v>11</v>
      </c>
      <c r="B4" s="12">
        <v>18</v>
      </c>
      <c r="C4" s="4">
        <v>2.8000000000000001E-2</v>
      </c>
      <c r="D4" s="36" t="s">
        <v>5</v>
      </c>
      <c r="E4" s="3">
        <v>97.5</v>
      </c>
      <c r="F4">
        <v>100</v>
      </c>
      <c r="G4"/>
    </row>
    <row r="5" spans="1:8" x14ac:dyDescent="0.25">
      <c r="A5" s="2" t="s">
        <v>12</v>
      </c>
      <c r="B5" s="12">
        <v>24</v>
      </c>
      <c r="C5" s="4">
        <v>0.03</v>
      </c>
      <c r="D5" s="36" t="s">
        <v>5</v>
      </c>
      <c r="E5" s="3">
        <v>97.9</v>
      </c>
      <c r="F5">
        <v>100</v>
      </c>
      <c r="G5"/>
    </row>
    <row r="6" spans="1:8" x14ac:dyDescent="0.25">
      <c r="A6" s="2" t="s">
        <v>13</v>
      </c>
      <c r="B6" s="12">
        <v>30</v>
      </c>
      <c r="C6" s="6">
        <v>3.125E-2</v>
      </c>
      <c r="D6" s="36" t="s">
        <v>5</v>
      </c>
      <c r="E6" s="5">
        <v>98</v>
      </c>
      <c r="F6">
        <v>100</v>
      </c>
      <c r="G6"/>
    </row>
    <row r="7" spans="1:8" x14ac:dyDescent="0.25">
      <c r="A7" s="2" t="s">
        <v>14</v>
      </c>
      <c r="B7" s="12">
        <v>36</v>
      </c>
      <c r="C7" s="4">
        <v>3.5000000000000003E-2</v>
      </c>
      <c r="D7" s="36" t="s">
        <v>5</v>
      </c>
      <c r="E7" s="5">
        <v>99</v>
      </c>
      <c r="F7">
        <v>100</v>
      </c>
      <c r="G7"/>
    </row>
    <row r="8" spans="1:8" x14ac:dyDescent="0.25">
      <c r="A8" s="2" t="s">
        <v>15</v>
      </c>
      <c r="B8" s="12">
        <v>48</v>
      </c>
      <c r="C8" s="14">
        <v>0.04</v>
      </c>
      <c r="D8" s="36" t="s">
        <v>5</v>
      </c>
      <c r="E8" s="3">
        <v>99.35</v>
      </c>
      <c r="F8">
        <v>100</v>
      </c>
      <c r="G8"/>
    </row>
    <row r="9" spans="1:8" x14ac:dyDescent="0.25">
      <c r="A9" s="2"/>
      <c r="B9" s="12"/>
      <c r="C9" s="12"/>
      <c r="D9" s="5"/>
      <c r="F9"/>
      <c r="G9"/>
    </row>
    <row r="10" spans="1:8" x14ac:dyDescent="0.25">
      <c r="A10" s="2"/>
      <c r="D10" s="5"/>
    </row>
    <row r="11" spans="1:8" x14ac:dyDescent="0.25">
      <c r="A11" s="2"/>
      <c r="D11" s="5"/>
    </row>
    <row r="12" spans="1:8" s="3" customFormat="1" x14ac:dyDescent="0.25"/>
    <row r="13" spans="1:8" s="3" customFormat="1" x14ac:dyDescent="0.25">
      <c r="D13" s="4"/>
    </row>
    <row r="14" spans="1:8" s="3" customFormat="1" x14ac:dyDescent="0.25">
      <c r="D14" s="4"/>
    </row>
    <row r="15" spans="1:8" s="3" customFormat="1" x14ac:dyDescent="0.25">
      <c r="D15" s="4"/>
      <c r="H15" s="7"/>
    </row>
    <row r="16" spans="1:8" s="3" customFormat="1" x14ac:dyDescent="0.25">
      <c r="D16" s="4"/>
    </row>
    <row r="17" spans="1:9" s="3" customFormat="1" x14ac:dyDescent="0.25">
      <c r="B17" s="5"/>
      <c r="C17" s="16"/>
      <c r="D17" s="6"/>
    </row>
    <row r="18" spans="1:9" s="3" customFormat="1" x14ac:dyDescent="0.25">
      <c r="B18" s="5"/>
      <c r="C18" s="16"/>
      <c r="D18" s="4"/>
      <c r="F18" s="17"/>
      <c r="H18" s="18"/>
      <c r="I18" s="19"/>
    </row>
    <row r="19" spans="1:9" s="3" customFormat="1" x14ac:dyDescent="0.25">
      <c r="C19" s="16"/>
      <c r="D19" s="4"/>
      <c r="F19" s="17"/>
      <c r="H19" s="18"/>
      <c r="I19" s="19"/>
    </row>
    <row r="20" spans="1:9" s="3" customFormat="1" x14ac:dyDescent="0.25">
      <c r="C20" s="16"/>
      <c r="D20" s="4"/>
      <c r="F20" s="17"/>
      <c r="H20" s="18"/>
      <c r="I20" s="19"/>
    </row>
    <row r="21" spans="1:9" s="3" customFormat="1" x14ac:dyDescent="0.25">
      <c r="C21" s="16"/>
      <c r="D21" s="4"/>
      <c r="F21" s="17"/>
      <c r="H21" s="18"/>
      <c r="I21" s="19"/>
    </row>
    <row r="22" spans="1:9" s="3" customFormat="1" x14ac:dyDescent="0.25">
      <c r="C22" s="16"/>
      <c r="D22" s="4"/>
      <c r="E22" s="7"/>
      <c r="F22" s="17"/>
      <c r="H22" s="18"/>
      <c r="I22" s="19"/>
    </row>
    <row r="23" spans="1:9" s="3" customFormat="1" x14ac:dyDescent="0.25">
      <c r="C23" s="16"/>
    </row>
    <row r="24" spans="1:9" s="3" customFormat="1" x14ac:dyDescent="0.25">
      <c r="A24" s="2"/>
      <c r="C24" s="16"/>
    </row>
    <row r="25" spans="1:9" s="3" customFormat="1" x14ac:dyDescent="0.25">
      <c r="C25" s="16"/>
    </row>
    <row r="26" spans="1:9" s="3" customFormat="1" x14ac:dyDescent="0.25">
      <c r="B26" s="11"/>
      <c r="C26" s="16"/>
    </row>
    <row r="27" spans="1:9" s="3" customFormat="1" x14ac:dyDescent="0.25">
      <c r="B27" s="11"/>
      <c r="C27" s="16"/>
      <c r="E27" s="8"/>
      <c r="H27" s="8"/>
    </row>
    <row r="28" spans="1:9" s="3" customFormat="1" x14ac:dyDescent="0.25">
      <c r="B28" s="11"/>
      <c r="C28" s="16"/>
      <c r="E28" s="8"/>
      <c r="H28" s="8"/>
    </row>
    <row r="29" spans="1:9" s="3" customFormat="1" x14ac:dyDescent="0.25">
      <c r="B29" s="15"/>
      <c r="C29" s="4"/>
      <c r="E29" s="8"/>
      <c r="H29" s="8"/>
    </row>
    <row r="30" spans="1:9" s="3" customFormat="1" x14ac:dyDescent="0.25">
      <c r="B30" s="11"/>
      <c r="C30" s="4"/>
      <c r="E30" s="8"/>
      <c r="H30" s="8"/>
    </row>
    <row r="31" spans="1:9" s="3" customFormat="1" x14ac:dyDescent="0.25">
      <c r="B31" s="11"/>
      <c r="C31" s="4"/>
      <c r="E31" s="8"/>
    </row>
    <row r="32" spans="1:9" s="3" customFormat="1" x14ac:dyDescent="0.25">
      <c r="B32" s="11"/>
      <c r="C32" s="4"/>
      <c r="E32" s="8"/>
    </row>
    <row r="33" spans="1:7" s="3" customFormat="1" x14ac:dyDescent="0.25">
      <c r="B33" s="11"/>
      <c r="C33" s="4"/>
      <c r="F33" s="9"/>
    </row>
    <row r="34" spans="1:7" s="3" customFormat="1" x14ac:dyDescent="0.25">
      <c r="B34" s="11"/>
      <c r="C34" s="4"/>
      <c r="F34" s="10"/>
    </row>
    <row r="35" spans="1:7" s="3" customFormat="1" x14ac:dyDescent="0.25">
      <c r="B35" s="11"/>
      <c r="C35" s="4"/>
    </row>
    <row r="36" spans="1:7" s="3" customFormat="1" x14ac:dyDescent="0.25">
      <c r="B36" s="11"/>
      <c r="C36" s="4"/>
    </row>
    <row r="37" spans="1:7" s="3" customFormat="1" x14ac:dyDescent="0.25"/>
    <row r="38" spans="1:7" s="3" customFormat="1" x14ac:dyDescent="0.25"/>
    <row r="41" spans="1:7" x14ac:dyDescent="0.25">
      <c r="A41"/>
      <c r="B41"/>
      <c r="C41"/>
      <c r="D41"/>
      <c r="E41" s="3">
        <f>243.1/223.1</f>
        <v>1.0896458987001345</v>
      </c>
      <c r="F41"/>
      <c r="G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10" workbookViewId="0">
      <selection activeCell="B32" sqref="B32"/>
    </sheetView>
  </sheetViews>
  <sheetFormatPr baseColWidth="10" defaultRowHeight="15.75" x14ac:dyDescent="0.25"/>
  <cols>
    <col min="1" max="1" width="10.875" style="25"/>
    <col min="2" max="2" width="25.875" style="31" bestFit="1" customWidth="1"/>
  </cols>
  <sheetData>
    <row r="1" spans="1:9" x14ac:dyDescent="0.25">
      <c r="B1" s="35" t="s">
        <v>8</v>
      </c>
      <c r="I1" s="20"/>
    </row>
    <row r="2" spans="1:9" x14ac:dyDescent="0.25">
      <c r="A2" s="22">
        <v>44196</v>
      </c>
      <c r="B2" s="32">
        <v>0.9959027777777778</v>
      </c>
      <c r="D2" s="23"/>
      <c r="I2" s="1"/>
    </row>
    <row r="3" spans="1:9" x14ac:dyDescent="0.25">
      <c r="A3" s="22">
        <v>44377</v>
      </c>
      <c r="B3" s="32">
        <v>0.98938965277777779</v>
      </c>
      <c r="D3" s="23"/>
      <c r="I3" s="1"/>
    </row>
    <row r="4" spans="1:9" x14ac:dyDescent="0.25">
      <c r="A4" s="22">
        <v>44561</v>
      </c>
      <c r="B4" s="32">
        <v>0.98249125000000004</v>
      </c>
      <c r="D4" s="23"/>
      <c r="F4" s="21"/>
    </row>
    <row r="5" spans="1:9" x14ac:dyDescent="0.25">
      <c r="A5" s="22">
        <v>44742</v>
      </c>
      <c r="B5" s="32">
        <v>0.97542277777777775</v>
      </c>
      <c r="D5" s="23"/>
      <c r="F5" s="21"/>
    </row>
    <row r="6" spans="1:9" x14ac:dyDescent="0.25">
      <c r="A6" s="22">
        <v>44926</v>
      </c>
      <c r="B6" s="32">
        <v>0.96796444444444441</v>
      </c>
      <c r="D6" s="23"/>
    </row>
    <row r="7" spans="1:9" x14ac:dyDescent="0.25">
      <c r="A7" s="22">
        <v>45107</v>
      </c>
      <c r="B7" s="32">
        <v>0.96031775833333333</v>
      </c>
      <c r="D7" s="23"/>
      <c r="G7" s="1"/>
    </row>
    <row r="8" spans="1:9" x14ac:dyDescent="0.25">
      <c r="A8" s="22">
        <v>45291</v>
      </c>
      <c r="B8" s="32">
        <v>0.95226845000000004</v>
      </c>
      <c r="D8" s="23"/>
      <c r="G8" s="1"/>
    </row>
    <row r="9" spans="1:9" x14ac:dyDescent="0.25">
      <c r="A9" s="22">
        <v>45473</v>
      </c>
      <c r="B9" s="32">
        <v>0.94401012500000003</v>
      </c>
      <c r="D9" s="23"/>
      <c r="G9" s="1"/>
    </row>
    <row r="10" spans="1:9" x14ac:dyDescent="0.25">
      <c r="A10" s="22">
        <v>45657</v>
      </c>
      <c r="B10" s="32">
        <v>0.93538381111111113</v>
      </c>
      <c r="D10" s="23"/>
      <c r="G10" s="1"/>
    </row>
    <row r="11" spans="1:9" x14ac:dyDescent="0.25">
      <c r="A11" s="22">
        <v>45838</v>
      </c>
      <c r="B11" s="32">
        <v>0.92659333333333338</v>
      </c>
      <c r="D11" s="23"/>
      <c r="G11" s="1"/>
    </row>
    <row r="12" spans="1:9" x14ac:dyDescent="0.25">
      <c r="A12" s="22">
        <v>46022</v>
      </c>
      <c r="B12" s="32">
        <v>0.91739079999999995</v>
      </c>
      <c r="D12" s="23"/>
      <c r="G12" s="1"/>
    </row>
    <row r="13" spans="1:9" x14ac:dyDescent="0.25">
      <c r="A13" s="22">
        <v>46203</v>
      </c>
      <c r="B13" s="32">
        <v>0.90802881944444447</v>
      </c>
      <c r="D13" s="23"/>
      <c r="G13" s="1"/>
    </row>
    <row r="14" spans="1:9" x14ac:dyDescent="0.25">
      <c r="A14" s="22">
        <v>46387</v>
      </c>
      <c r="B14" s="32">
        <v>0.89825006666666662</v>
      </c>
      <c r="D14" s="23"/>
      <c r="G14" s="1"/>
    </row>
    <row r="15" spans="1:9" x14ac:dyDescent="0.25">
      <c r="A15" s="22">
        <v>46568</v>
      </c>
      <c r="B15" s="32">
        <v>0.8883165833333333</v>
      </c>
      <c r="D15" s="23"/>
      <c r="G15" s="1"/>
    </row>
    <row r="16" spans="1:9" x14ac:dyDescent="0.25">
      <c r="A16" s="22">
        <v>46752</v>
      </c>
      <c r="B16" s="32">
        <v>0.87796161111111115</v>
      </c>
      <c r="D16" s="23"/>
      <c r="G16" s="1"/>
    </row>
    <row r="17" spans="1:9" x14ac:dyDescent="0.25">
      <c r="A17" s="22">
        <v>46934</v>
      </c>
      <c r="B17" s="32">
        <v>0.86850613333333337</v>
      </c>
      <c r="D17" s="23"/>
      <c r="G17" s="1"/>
    </row>
    <row r="18" spans="1:9" x14ac:dyDescent="0.25">
      <c r="A18" s="22">
        <v>47118</v>
      </c>
      <c r="B18" s="32">
        <v>0.85881130158730157</v>
      </c>
      <c r="D18" s="23"/>
      <c r="G18" s="1"/>
    </row>
    <row r="19" spans="1:9" s="23" customFormat="1" x14ac:dyDescent="0.25">
      <c r="A19" s="22">
        <v>47299</v>
      </c>
      <c r="B19" s="33">
        <v>0.84910893174603175</v>
      </c>
      <c r="E19"/>
      <c r="F19"/>
      <c r="G19" s="1"/>
      <c r="I19"/>
    </row>
    <row r="20" spans="1:9" x14ac:dyDescent="0.25">
      <c r="A20" s="22">
        <v>47483</v>
      </c>
      <c r="B20" s="32">
        <v>0.8391191547619048</v>
      </c>
      <c r="D20" s="23"/>
      <c r="G20" s="1"/>
    </row>
    <row r="21" spans="1:9" x14ac:dyDescent="0.25">
      <c r="A21" s="22">
        <v>47664</v>
      </c>
      <c r="B21" s="32">
        <v>0.82912425396825395</v>
      </c>
      <c r="D21" s="23"/>
      <c r="G21" s="1"/>
    </row>
    <row r="22" spans="1:9" x14ac:dyDescent="0.25">
      <c r="A22" s="22">
        <v>47848</v>
      </c>
      <c r="B22" s="32">
        <v>0.81883953174603175</v>
      </c>
      <c r="D22" s="23"/>
      <c r="G22" s="1"/>
    </row>
    <row r="23" spans="1:9" x14ac:dyDescent="0.25">
      <c r="A23" s="22">
        <v>48029</v>
      </c>
      <c r="B23" s="32">
        <v>0.8085521</v>
      </c>
      <c r="D23" s="23"/>
      <c r="G23" s="1"/>
    </row>
    <row r="24" spans="1:9" x14ac:dyDescent="0.25">
      <c r="A24" s="22">
        <v>48213</v>
      </c>
      <c r="B24" s="32">
        <v>0.79797243253968253</v>
      </c>
      <c r="D24" s="23"/>
      <c r="G24" s="1"/>
    </row>
    <row r="25" spans="1:9" x14ac:dyDescent="0.25">
      <c r="A25" s="22">
        <v>48395</v>
      </c>
      <c r="B25" s="32">
        <v>0.78734320952380954</v>
      </c>
      <c r="D25" s="23"/>
      <c r="G25" s="1"/>
    </row>
    <row r="26" spans="1:9" x14ac:dyDescent="0.25">
      <c r="A26" s="22">
        <v>48579</v>
      </c>
      <c r="B26" s="32">
        <v>0.77646819444444448</v>
      </c>
      <c r="D26" s="23"/>
      <c r="G26" s="1"/>
    </row>
    <row r="27" spans="1:9" x14ac:dyDescent="0.25">
      <c r="A27" s="22">
        <v>48760</v>
      </c>
      <c r="B27" s="32">
        <v>0.76559529841269836</v>
      </c>
      <c r="D27" s="23"/>
      <c r="G27" s="1"/>
    </row>
    <row r="28" spans="1:9" x14ac:dyDescent="0.25">
      <c r="A28" s="22">
        <v>48944</v>
      </c>
      <c r="B28" s="32">
        <v>0.75442533809523815</v>
      </c>
      <c r="D28" s="23"/>
      <c r="G28" s="1"/>
    </row>
    <row r="29" spans="1:9" x14ac:dyDescent="0.25">
      <c r="A29" s="22">
        <v>49125</v>
      </c>
      <c r="B29" s="32">
        <v>0.74325991111111112</v>
      </c>
      <c r="D29" s="23"/>
      <c r="G29" s="1"/>
    </row>
    <row r="30" spans="1:9" x14ac:dyDescent="0.25">
      <c r="A30" s="22">
        <v>49309</v>
      </c>
      <c r="B30" s="32">
        <v>0.73179500555555554</v>
      </c>
      <c r="D30" s="23"/>
      <c r="G30" s="1"/>
    </row>
    <row r="31" spans="1:9" x14ac:dyDescent="0.25">
      <c r="A31" s="22">
        <v>49490</v>
      </c>
      <c r="B31" s="32">
        <v>0.7203370476190476</v>
      </c>
      <c r="D31" s="23"/>
      <c r="G31" s="1"/>
    </row>
    <row r="32" spans="1:9" x14ac:dyDescent="0.25">
      <c r="A32" s="22">
        <v>49674</v>
      </c>
      <c r="B32" s="32">
        <v>0.70857719682539688</v>
      </c>
      <c r="D32" s="23"/>
      <c r="G32" s="1"/>
    </row>
    <row r="33" spans="1:7" x14ac:dyDescent="0.25">
      <c r="A33" s="22">
        <v>49856</v>
      </c>
      <c r="B33" s="32">
        <v>0.69677422857142868</v>
      </c>
      <c r="D33" s="23"/>
      <c r="G33" s="1"/>
    </row>
    <row r="34" spans="1:7" x14ac:dyDescent="0.25">
      <c r="A34" s="22">
        <v>50040</v>
      </c>
      <c r="B34" s="32">
        <v>0.68471903015873026</v>
      </c>
      <c r="D34" s="23"/>
      <c r="G34" s="1"/>
    </row>
    <row r="35" spans="1:7" x14ac:dyDescent="0.25">
      <c r="A35" s="22">
        <v>50221</v>
      </c>
      <c r="B35" s="32">
        <v>0.67267560793650794</v>
      </c>
      <c r="D35" s="23"/>
      <c r="G35" s="1"/>
    </row>
    <row r="36" spans="1:7" x14ac:dyDescent="0.25">
      <c r="A36" s="22">
        <v>50405</v>
      </c>
      <c r="B36" s="32">
        <v>0.66032546428571437</v>
      </c>
      <c r="D36" s="23"/>
      <c r="G36" s="1"/>
    </row>
    <row r="37" spans="1:7" x14ac:dyDescent="0.25">
      <c r="A37" s="22">
        <v>50586</v>
      </c>
      <c r="B37" s="32">
        <v>0.64798951111111114</v>
      </c>
      <c r="D37" s="23"/>
      <c r="F37" s="24"/>
      <c r="G37" s="1"/>
    </row>
    <row r="38" spans="1:7" x14ac:dyDescent="0.25">
      <c r="A38" s="22">
        <v>50770</v>
      </c>
      <c r="B38" s="32">
        <v>0.6353444222222222</v>
      </c>
      <c r="D38" s="23"/>
    </row>
    <row r="39" spans="1:7" x14ac:dyDescent="0.25">
      <c r="A39" s="22">
        <v>50951</v>
      </c>
      <c r="B39" s="32">
        <v>0.62271593809523806</v>
      </c>
      <c r="D39" s="23"/>
    </row>
    <row r="40" spans="1:7" x14ac:dyDescent="0.25">
      <c r="A40" s="22">
        <v>51135</v>
      </c>
      <c r="B40" s="32">
        <v>0.60977590396825398</v>
      </c>
      <c r="D40" s="23"/>
    </row>
    <row r="41" spans="1:7" x14ac:dyDescent="0.25">
      <c r="A41" s="22">
        <v>51317</v>
      </c>
      <c r="B41" s="32">
        <v>0.59679919047619057</v>
      </c>
      <c r="D41" s="23"/>
    </row>
    <row r="42" spans="1:7" x14ac:dyDescent="0.25">
      <c r="A42" s="22">
        <v>51501</v>
      </c>
      <c r="B42" s="32">
        <v>0.58356380873015878</v>
      </c>
      <c r="D42" s="23"/>
    </row>
    <row r="43" spans="1:7" x14ac:dyDescent="0.25">
      <c r="A43" s="22">
        <v>51682</v>
      </c>
      <c r="B43" s="32">
        <v>0.57034986031746038</v>
      </c>
      <c r="D43" s="23"/>
    </row>
    <row r="44" spans="1:7" x14ac:dyDescent="0.25">
      <c r="A44" s="22">
        <v>51866</v>
      </c>
      <c r="B44" s="32">
        <v>0.55681953333333345</v>
      </c>
      <c r="D44" s="23"/>
    </row>
    <row r="45" spans="1:7" x14ac:dyDescent="0.25">
      <c r="A45" s="22">
        <v>52047</v>
      </c>
      <c r="B45" s="32">
        <v>0.54331305396825402</v>
      </c>
      <c r="D45" s="23"/>
    </row>
    <row r="46" spans="1:7" x14ac:dyDescent="0.25">
      <c r="A46" s="22">
        <v>52231</v>
      </c>
      <c r="B46" s="32">
        <v>0.52948778174603184</v>
      </c>
      <c r="D46" s="23"/>
    </row>
    <row r="47" spans="1:7" x14ac:dyDescent="0.25">
      <c r="A47" s="22">
        <v>52412</v>
      </c>
      <c r="B47" s="32">
        <v>0.5156887714285715</v>
      </c>
      <c r="D47" s="23"/>
    </row>
    <row r="48" spans="1:7" x14ac:dyDescent="0.25">
      <c r="A48" s="22">
        <v>52596</v>
      </c>
      <c r="B48" s="32">
        <v>0.50156855396825406</v>
      </c>
      <c r="D48" s="23"/>
    </row>
    <row r="49" spans="1:4" x14ac:dyDescent="0.25">
      <c r="A49" s="22">
        <v>52778</v>
      </c>
      <c r="B49" s="32">
        <v>0.48741809523809532</v>
      </c>
      <c r="D49" s="23"/>
    </row>
    <row r="50" spans="1:4" x14ac:dyDescent="0.25">
      <c r="A50" s="22">
        <v>52962</v>
      </c>
      <c r="B50" s="32">
        <v>0.47300253015873028</v>
      </c>
      <c r="D50" s="23"/>
    </row>
    <row r="51" spans="1:4" x14ac:dyDescent="0.25">
      <c r="A51" s="22">
        <v>53143</v>
      </c>
      <c r="B51" s="32">
        <v>0.45861805555555557</v>
      </c>
      <c r="D51" s="23"/>
    </row>
    <row r="52" spans="1:4" x14ac:dyDescent="0.25">
      <c r="A52" s="22">
        <v>53327</v>
      </c>
      <c r="B52" s="32">
        <v>0.44634458333333338</v>
      </c>
      <c r="D52" s="23"/>
    </row>
    <row r="53" spans="1:4" x14ac:dyDescent="0.25">
      <c r="A53" s="22">
        <v>53508</v>
      </c>
      <c r="B53" s="32">
        <v>0.4349858333333334</v>
      </c>
      <c r="D53" s="23"/>
    </row>
    <row r="54" spans="1:4" x14ac:dyDescent="0.25">
      <c r="A54" s="22">
        <v>53692</v>
      </c>
      <c r="B54" s="32">
        <v>0.4234270555555556</v>
      </c>
      <c r="D54" s="23"/>
    </row>
    <row r="55" spans="1:4" x14ac:dyDescent="0.25">
      <c r="A55" s="22">
        <v>53873</v>
      </c>
      <c r="B55" s="32">
        <v>0.41202791666666672</v>
      </c>
      <c r="D55" s="23"/>
    </row>
    <row r="56" spans="1:4" x14ac:dyDescent="0.25">
      <c r="A56" s="22">
        <v>54057</v>
      </c>
      <c r="B56" s="32">
        <v>0.40042841666666673</v>
      </c>
      <c r="D56" s="23"/>
    </row>
    <row r="57" spans="1:4" x14ac:dyDescent="0.25">
      <c r="A57" s="22">
        <v>54239</v>
      </c>
      <c r="B57" s="32">
        <v>0.38892875000000005</v>
      </c>
      <c r="D57" s="23"/>
    </row>
    <row r="58" spans="1:4" x14ac:dyDescent="0.25">
      <c r="A58" s="22">
        <v>54423</v>
      </c>
      <c r="B58" s="32">
        <v>0.37728847222222239</v>
      </c>
      <c r="D58" s="23"/>
    </row>
    <row r="59" spans="1:4" x14ac:dyDescent="0.25">
      <c r="A59" s="22">
        <v>54604</v>
      </c>
      <c r="B59" s="32">
        <v>0.3658085000000002</v>
      </c>
      <c r="D59" s="23"/>
    </row>
    <row r="60" spans="1:4" x14ac:dyDescent="0.25">
      <c r="A60" s="22">
        <v>54788</v>
      </c>
      <c r="B60" s="32">
        <v>0.35412750000000015</v>
      </c>
      <c r="D60" s="23"/>
    </row>
    <row r="61" spans="1:4" x14ac:dyDescent="0.25">
      <c r="A61" s="22"/>
      <c r="B61" s="34"/>
      <c r="D61" s="23"/>
    </row>
    <row r="62" spans="1:4" x14ac:dyDescent="0.25">
      <c r="A62" s="22"/>
      <c r="B62" s="34"/>
      <c r="D62" s="23"/>
    </row>
    <row r="63" spans="1:4" x14ac:dyDescent="0.25">
      <c r="A63" s="22"/>
      <c r="B63" s="34"/>
      <c r="D63" s="23"/>
    </row>
    <row r="64" spans="1:4" x14ac:dyDescent="0.25">
      <c r="A64" s="22"/>
      <c r="B64" s="34"/>
      <c r="D64" s="23"/>
    </row>
    <row r="65" spans="1:4" x14ac:dyDescent="0.25">
      <c r="A65" s="22"/>
      <c r="B65" s="34"/>
      <c r="D65" s="23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H10" sqref="H10"/>
    </sheetView>
  </sheetViews>
  <sheetFormatPr baseColWidth="10" defaultRowHeight="15.75" x14ac:dyDescent="0.25"/>
  <cols>
    <col min="2" max="2" width="28.375" customWidth="1"/>
    <col min="5" max="5" width="15.75" customWidth="1"/>
    <col min="6" max="6" width="11.375" bestFit="1" customWidth="1"/>
  </cols>
  <sheetData>
    <row r="2" spans="1:6" x14ac:dyDescent="0.25">
      <c r="A2" s="27"/>
      <c r="B2" s="28" t="s">
        <v>7</v>
      </c>
      <c r="C2" t="s">
        <v>36</v>
      </c>
    </row>
    <row r="3" spans="1:6" x14ac:dyDescent="0.25">
      <c r="A3" s="29">
        <v>2021</v>
      </c>
      <c r="B3" s="30">
        <v>84500</v>
      </c>
      <c r="C3">
        <f>B3/(1+$C$9)^(A3-$C$11)</f>
        <v>79342.723004694839</v>
      </c>
      <c r="E3" t="s">
        <v>37</v>
      </c>
      <c r="F3">
        <v>250000</v>
      </c>
    </row>
    <row r="4" spans="1:6" x14ac:dyDescent="0.25">
      <c r="A4" s="29">
        <f>A3+1</f>
        <v>2022</v>
      </c>
      <c r="B4" s="30">
        <v>97600</v>
      </c>
      <c r="C4">
        <f t="shared" ref="C4:C7" si="0">B4/(1+$C$9)^(A4-$C$11)</f>
        <v>86049.945998368945</v>
      </c>
      <c r="E4" t="s">
        <v>38</v>
      </c>
      <c r="F4">
        <v>100000</v>
      </c>
    </row>
    <row r="5" spans="1:6" x14ac:dyDescent="0.25">
      <c r="A5" s="29">
        <f>A4+1</f>
        <v>2023</v>
      </c>
      <c r="B5" s="30">
        <v>108100</v>
      </c>
      <c r="C5">
        <f t="shared" si="0"/>
        <v>89490.486823902131</v>
      </c>
      <c r="E5" t="s">
        <v>39</v>
      </c>
      <c r="F5">
        <v>100000</v>
      </c>
    </row>
    <row r="6" spans="1:6" x14ac:dyDescent="0.25">
      <c r="A6" s="29">
        <f>A5+1</f>
        <v>2024</v>
      </c>
      <c r="B6" s="30">
        <v>116300</v>
      </c>
      <c r="C6">
        <f t="shared" si="0"/>
        <v>90402.67547106721</v>
      </c>
    </row>
    <row r="7" spans="1:6" x14ac:dyDescent="0.25">
      <c r="A7" s="29">
        <f>A6+1</f>
        <v>2025</v>
      </c>
      <c r="B7" s="30">
        <v>121000</v>
      </c>
      <c r="C7">
        <f t="shared" si="0"/>
        <v>88315.581219035535</v>
      </c>
      <c r="E7" t="s">
        <v>40</v>
      </c>
      <c r="F7" s="57">
        <f>C14/F3</f>
        <v>12.130411210709028</v>
      </c>
    </row>
    <row r="9" spans="1:6" x14ac:dyDescent="0.25">
      <c r="B9" t="s">
        <v>30</v>
      </c>
      <c r="C9" s="52">
        <v>6.5000000000000002E-2</v>
      </c>
    </row>
    <row r="10" spans="1:6" x14ac:dyDescent="0.25">
      <c r="B10" t="s">
        <v>31</v>
      </c>
      <c r="C10" s="1">
        <v>0.03</v>
      </c>
    </row>
    <row r="11" spans="1:6" x14ac:dyDescent="0.25">
      <c r="B11" t="s">
        <v>35</v>
      </c>
      <c r="C11">
        <v>2020</v>
      </c>
    </row>
    <row r="12" spans="1:6" x14ac:dyDescent="0.25">
      <c r="B12" t="s">
        <v>32</v>
      </c>
      <c r="C12">
        <f>B7*(1+C10)/(C9-C10)</f>
        <v>3560857.1428571427</v>
      </c>
    </row>
    <row r="13" spans="1:6" x14ac:dyDescent="0.25">
      <c r="B13" t="s">
        <v>33</v>
      </c>
      <c r="C13" s="56">
        <f>C12/(1+C9)^(A7-C11)</f>
        <v>2599001.3901601885</v>
      </c>
    </row>
    <row r="14" spans="1:6" x14ac:dyDescent="0.25">
      <c r="B14" t="s">
        <v>34</v>
      </c>
      <c r="C14">
        <f>SUM(C3:C7)+C13</f>
        <v>3032602.802677257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36" sqref="C36"/>
    </sheetView>
  </sheetViews>
  <sheetFormatPr baseColWidth="10" defaultRowHeight="15.75" x14ac:dyDescent="0.25"/>
  <cols>
    <col min="1" max="1" width="11.875" style="3" bestFit="1" customWidth="1"/>
    <col min="2" max="2" width="27" style="3" bestFit="1" customWidth="1"/>
    <col min="3" max="3" width="23.625" style="3" bestFit="1" customWidth="1"/>
    <col min="4" max="4" width="15.625" style="3" bestFit="1" customWidth="1"/>
    <col min="5" max="7" width="10.875" style="3"/>
  </cols>
  <sheetData>
    <row r="1" spans="1:8" x14ac:dyDescent="0.25">
      <c r="A1" s="2" t="s">
        <v>16</v>
      </c>
      <c r="B1" s="12" t="s">
        <v>0</v>
      </c>
      <c r="C1" s="12" t="s">
        <v>1</v>
      </c>
      <c r="D1" s="12" t="s">
        <v>6</v>
      </c>
      <c r="E1" s="13" t="s">
        <v>2</v>
      </c>
      <c r="F1" s="13" t="s">
        <v>4</v>
      </c>
      <c r="G1"/>
    </row>
    <row r="2" spans="1:8" x14ac:dyDescent="0.25">
      <c r="A2" s="2" t="s">
        <v>9</v>
      </c>
      <c r="B2" s="12">
        <v>6</v>
      </c>
      <c r="C2" s="4">
        <v>0</v>
      </c>
      <c r="D2" s="26" t="s">
        <v>5</v>
      </c>
      <c r="E2" s="3">
        <v>99</v>
      </c>
      <c r="F2">
        <v>100</v>
      </c>
      <c r="G2"/>
    </row>
    <row r="3" spans="1:8" x14ac:dyDescent="0.25">
      <c r="A3" s="2" t="s">
        <v>10</v>
      </c>
      <c r="B3" s="12">
        <v>12</v>
      </c>
      <c r="C3" s="4">
        <v>1.2500000000000001E-2</v>
      </c>
      <c r="D3" s="26" t="s">
        <v>5</v>
      </c>
      <c r="E3" s="3">
        <v>99</v>
      </c>
      <c r="F3">
        <v>100</v>
      </c>
      <c r="G3"/>
    </row>
    <row r="4" spans="1:8" x14ac:dyDescent="0.25">
      <c r="A4" s="2" t="s">
        <v>11</v>
      </c>
      <c r="B4" s="12">
        <v>18</v>
      </c>
      <c r="C4" s="4">
        <v>1.7999999999999999E-2</v>
      </c>
      <c r="D4" s="26" t="s">
        <v>5</v>
      </c>
      <c r="E4" s="3">
        <v>99.1</v>
      </c>
      <c r="F4">
        <v>100</v>
      </c>
      <c r="G4"/>
    </row>
    <row r="5" spans="1:8" x14ac:dyDescent="0.25">
      <c r="A5" s="2" t="s">
        <v>12</v>
      </c>
      <c r="B5" s="12">
        <v>24</v>
      </c>
      <c r="C5" s="4">
        <v>2.3E-2</v>
      </c>
      <c r="D5" s="26" t="s">
        <v>5</v>
      </c>
      <c r="E5" s="3">
        <v>99</v>
      </c>
      <c r="F5">
        <v>100</v>
      </c>
      <c r="G5"/>
    </row>
    <row r="6" spans="1:8" x14ac:dyDescent="0.25">
      <c r="A6" s="2" t="s">
        <v>13</v>
      </c>
      <c r="B6" s="12">
        <v>36</v>
      </c>
      <c r="C6" s="6">
        <v>2.5000000000000001E-2</v>
      </c>
      <c r="D6" s="26" t="s">
        <v>5</v>
      </c>
      <c r="E6" s="5">
        <v>98.8</v>
      </c>
      <c r="F6">
        <v>100</v>
      </c>
      <c r="G6"/>
    </row>
    <row r="7" spans="1:8" x14ac:dyDescent="0.25">
      <c r="A7" s="2" t="s">
        <v>14</v>
      </c>
      <c r="B7" s="12">
        <v>42</v>
      </c>
      <c r="C7" s="4">
        <v>2.8250000000000001E-2</v>
      </c>
      <c r="D7" s="26" t="s">
        <v>5</v>
      </c>
      <c r="E7" s="5">
        <v>98.8</v>
      </c>
      <c r="F7">
        <v>100</v>
      </c>
      <c r="G7"/>
    </row>
    <row r="8" spans="1:8" x14ac:dyDescent="0.25">
      <c r="A8" s="2" t="s">
        <v>15</v>
      </c>
      <c r="B8" s="12">
        <v>48</v>
      </c>
      <c r="C8" s="14">
        <v>3.2500000000000001E-2</v>
      </c>
      <c r="D8" s="26" t="s">
        <v>5</v>
      </c>
      <c r="E8" s="3">
        <v>98.25</v>
      </c>
      <c r="F8">
        <v>100</v>
      </c>
      <c r="G8"/>
    </row>
    <row r="9" spans="1:8" x14ac:dyDescent="0.25">
      <c r="A9" s="2"/>
      <c r="B9" s="12"/>
      <c r="C9" s="12"/>
      <c r="D9" s="12"/>
      <c r="F9"/>
      <c r="G9"/>
    </row>
    <row r="10" spans="1:8" x14ac:dyDescent="0.25">
      <c r="A10" s="2"/>
    </row>
    <row r="11" spans="1:8" x14ac:dyDescent="0.25">
      <c r="A11" s="2"/>
    </row>
    <row r="12" spans="1:8" s="3" customFormat="1" x14ac:dyDescent="0.25"/>
    <row r="13" spans="1:8" s="3" customFormat="1" x14ac:dyDescent="0.25">
      <c r="D13" s="4"/>
    </row>
    <row r="14" spans="1:8" s="3" customFormat="1" x14ac:dyDescent="0.25">
      <c r="D14" s="4"/>
    </row>
    <row r="15" spans="1:8" s="3" customFormat="1" x14ac:dyDescent="0.25">
      <c r="D15" s="4"/>
      <c r="H15" s="7"/>
    </row>
    <row r="16" spans="1:8" s="3" customFormat="1" x14ac:dyDescent="0.25">
      <c r="D16" s="4"/>
    </row>
    <row r="17" spans="1:9" s="3" customFormat="1" x14ac:dyDescent="0.25">
      <c r="B17" s="5"/>
      <c r="C17" s="16"/>
      <c r="D17" s="6"/>
    </row>
    <row r="18" spans="1:9" s="3" customFormat="1" x14ac:dyDescent="0.25">
      <c r="B18" s="5"/>
      <c r="C18" s="16"/>
      <c r="D18" s="4"/>
      <c r="F18" s="17"/>
      <c r="H18" s="18"/>
      <c r="I18" s="19"/>
    </row>
    <row r="19" spans="1:9" s="3" customFormat="1" x14ac:dyDescent="0.25">
      <c r="C19" s="16"/>
      <c r="D19" s="4"/>
      <c r="F19" s="17"/>
      <c r="H19" s="18"/>
      <c r="I19" s="19"/>
    </row>
    <row r="20" spans="1:9" s="3" customFormat="1" x14ac:dyDescent="0.25">
      <c r="C20" s="16"/>
      <c r="D20" s="4"/>
      <c r="F20" s="17"/>
      <c r="H20" s="18"/>
      <c r="I20" s="19"/>
    </row>
    <row r="21" spans="1:9" s="3" customFormat="1" x14ac:dyDescent="0.25">
      <c r="C21" s="16"/>
      <c r="D21" s="4"/>
      <c r="F21" s="17"/>
      <c r="H21" s="18"/>
      <c r="I21" s="19"/>
    </row>
    <row r="22" spans="1:9" s="3" customFormat="1" x14ac:dyDescent="0.25">
      <c r="C22" s="16"/>
      <c r="D22" s="4"/>
      <c r="E22" s="7"/>
      <c r="F22" s="17"/>
      <c r="H22" s="18"/>
      <c r="I22" s="19"/>
    </row>
    <row r="23" spans="1:9" s="3" customFormat="1" x14ac:dyDescent="0.25">
      <c r="C23" s="16"/>
    </row>
    <row r="24" spans="1:9" s="3" customFormat="1" x14ac:dyDescent="0.25">
      <c r="A24" s="2"/>
      <c r="C24" s="16"/>
    </row>
    <row r="25" spans="1:9" s="3" customFormat="1" x14ac:dyDescent="0.25">
      <c r="C25" s="16"/>
    </row>
    <row r="26" spans="1:9" s="3" customFormat="1" x14ac:dyDescent="0.25">
      <c r="B26" s="11"/>
      <c r="C26" s="16"/>
    </row>
    <row r="27" spans="1:9" s="3" customFormat="1" x14ac:dyDescent="0.25">
      <c r="B27" s="11"/>
      <c r="C27" s="16"/>
      <c r="E27" s="8"/>
      <c r="H27" s="8"/>
    </row>
    <row r="28" spans="1:9" s="3" customFormat="1" x14ac:dyDescent="0.25">
      <c r="B28" s="11"/>
      <c r="C28" s="16"/>
      <c r="E28" s="8"/>
      <c r="H28" s="8"/>
    </row>
    <row r="29" spans="1:9" s="3" customFormat="1" x14ac:dyDescent="0.25">
      <c r="B29" s="15"/>
      <c r="C29" s="4"/>
      <c r="E29" s="8"/>
      <c r="H29" s="8"/>
    </row>
    <row r="30" spans="1:9" s="3" customFormat="1" x14ac:dyDescent="0.25">
      <c r="B30" s="11"/>
      <c r="C30" s="4"/>
      <c r="E30" s="8"/>
      <c r="H30" s="8"/>
    </row>
    <row r="31" spans="1:9" s="3" customFormat="1" x14ac:dyDescent="0.25">
      <c r="B31" s="11"/>
      <c r="C31" s="4"/>
      <c r="E31" s="8"/>
    </row>
    <row r="32" spans="1:9" s="3" customFormat="1" x14ac:dyDescent="0.25">
      <c r="B32" s="11"/>
      <c r="C32" s="4"/>
      <c r="E32" s="8"/>
    </row>
    <row r="33" spans="1:7" s="3" customFormat="1" x14ac:dyDescent="0.25">
      <c r="B33" s="11"/>
      <c r="C33" s="4"/>
      <c r="F33" s="9"/>
    </row>
    <row r="34" spans="1:7" s="3" customFormat="1" x14ac:dyDescent="0.25">
      <c r="B34" s="11"/>
      <c r="C34" s="4"/>
      <c r="F34" s="10"/>
    </row>
    <row r="35" spans="1:7" s="3" customFormat="1" x14ac:dyDescent="0.25">
      <c r="B35" s="11"/>
      <c r="C35" s="4"/>
    </row>
    <row r="36" spans="1:7" s="3" customFormat="1" x14ac:dyDescent="0.25">
      <c r="B36" s="11"/>
      <c r="C36" s="4"/>
    </row>
    <row r="37" spans="1:7" s="3" customFormat="1" x14ac:dyDescent="0.25"/>
    <row r="38" spans="1:7" s="3" customFormat="1" x14ac:dyDescent="0.25"/>
    <row r="41" spans="1:7" x14ac:dyDescent="0.25">
      <c r="A41"/>
      <c r="B41"/>
      <c r="C41"/>
      <c r="D41"/>
      <c r="E41" s="3">
        <f>243.1/223.1</f>
        <v>1.0896458987001345</v>
      </c>
      <c r="F41"/>
      <c r="G4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J30" sqref="J30"/>
    </sheetView>
  </sheetViews>
  <sheetFormatPr baseColWidth="10" defaultRowHeight="15.75" x14ac:dyDescent="0.25"/>
  <cols>
    <col min="1" max="1" width="10.875" style="25"/>
    <col min="2" max="2" width="25.875" style="31" bestFit="1" customWidth="1"/>
  </cols>
  <sheetData>
    <row r="1" spans="1:9" x14ac:dyDescent="0.25">
      <c r="B1" s="35" t="s">
        <v>8</v>
      </c>
      <c r="I1" s="20"/>
    </row>
    <row r="2" spans="1:9" x14ac:dyDescent="0.25">
      <c r="A2" s="22">
        <v>44227</v>
      </c>
      <c r="B2" s="32">
        <v>0.99089444444444441</v>
      </c>
      <c r="D2" s="23"/>
      <c r="I2" s="1"/>
    </row>
    <row r="3" spans="1:9" x14ac:dyDescent="0.25">
      <c r="A3" s="22">
        <v>44408</v>
      </c>
      <c r="B3" s="32">
        <v>0.97960416666666672</v>
      </c>
      <c r="D3" s="23"/>
      <c r="I3" s="1"/>
    </row>
    <row r="4" spans="1:9" x14ac:dyDescent="0.25">
      <c r="A4" s="22">
        <v>44592</v>
      </c>
      <c r="B4" s="32">
        <v>0.96787500000000004</v>
      </c>
      <c r="D4" s="23"/>
      <c r="F4" s="21"/>
    </row>
    <row r="5" spans="1:9" x14ac:dyDescent="0.25">
      <c r="A5" s="22">
        <v>44773</v>
      </c>
      <c r="B5" s="32">
        <v>0.9560315972222222</v>
      </c>
      <c r="D5" s="23"/>
      <c r="F5" s="21"/>
    </row>
    <row r="6" spans="1:9" x14ac:dyDescent="0.25">
      <c r="A6" s="22">
        <v>44957</v>
      </c>
      <c r="B6" s="32">
        <v>0.94371958333333328</v>
      </c>
      <c r="D6" s="23"/>
    </row>
    <row r="7" spans="1:9" x14ac:dyDescent="0.25">
      <c r="A7" s="22">
        <v>45138</v>
      </c>
      <c r="B7" s="32">
        <v>0.93132083333333338</v>
      </c>
      <c r="D7" s="23"/>
      <c r="G7" s="1"/>
    </row>
    <row r="8" spans="1:9" x14ac:dyDescent="0.25">
      <c r="A8" s="22">
        <v>45322</v>
      </c>
      <c r="B8" s="32">
        <v>0.91844888888888887</v>
      </c>
      <c r="D8" s="23"/>
      <c r="G8" s="1"/>
    </row>
    <row r="9" spans="1:9" x14ac:dyDescent="0.25">
      <c r="A9" s="22">
        <v>45504</v>
      </c>
      <c r="B9" s="32">
        <v>0.90539678333333329</v>
      </c>
      <c r="D9" s="23"/>
      <c r="G9" s="1"/>
    </row>
    <row r="10" spans="1:9" x14ac:dyDescent="0.25">
      <c r="A10" s="22">
        <v>45688</v>
      </c>
      <c r="B10" s="32">
        <v>0.89192427777777783</v>
      </c>
      <c r="D10" s="23"/>
      <c r="G10" s="1"/>
    </row>
    <row r="11" spans="1:9" x14ac:dyDescent="0.25">
      <c r="A11" s="22">
        <v>45869</v>
      </c>
      <c r="B11" s="32">
        <v>0.87836622499999994</v>
      </c>
      <c r="D11" s="23"/>
      <c r="G11" s="1"/>
    </row>
    <row r="12" spans="1:9" x14ac:dyDescent="0.25">
      <c r="A12" s="22">
        <v>46053</v>
      </c>
      <c r="B12" s="32">
        <v>0.86431749999999996</v>
      </c>
      <c r="D12" s="23"/>
      <c r="G12" s="1"/>
    </row>
    <row r="13" spans="1:9" x14ac:dyDescent="0.25">
      <c r="A13" s="22">
        <v>46234</v>
      </c>
      <c r="B13" s="32">
        <v>0.85018794444444445</v>
      </c>
      <c r="D13" s="23"/>
      <c r="G13" s="1"/>
    </row>
    <row r="14" spans="1:9" x14ac:dyDescent="0.25">
      <c r="A14" s="22">
        <v>46418</v>
      </c>
      <c r="B14" s="32">
        <v>0.83556300000000006</v>
      </c>
      <c r="D14" s="23"/>
      <c r="G14" s="1"/>
    </row>
    <row r="15" spans="1:9" x14ac:dyDescent="0.25">
      <c r="A15" s="22">
        <v>46599</v>
      </c>
      <c r="B15" s="32">
        <v>0.82086194166666671</v>
      </c>
      <c r="D15" s="23"/>
      <c r="G15" s="1"/>
    </row>
    <row r="16" spans="1:9" x14ac:dyDescent="0.25">
      <c r="A16" s="22">
        <v>46783</v>
      </c>
      <c r="B16" s="32">
        <v>0.80566077777777778</v>
      </c>
      <c r="D16" s="23"/>
      <c r="G16" s="1"/>
    </row>
    <row r="17" spans="1:9" x14ac:dyDescent="0.25">
      <c r="A17" s="22">
        <v>46965</v>
      </c>
      <c r="B17" s="32">
        <v>0.79031558611111108</v>
      </c>
      <c r="D17" s="23"/>
      <c r="G17" s="1"/>
    </row>
    <row r="18" spans="1:9" x14ac:dyDescent="0.25">
      <c r="A18" s="22">
        <v>47149</v>
      </c>
      <c r="B18" s="32">
        <v>0.77453741666666664</v>
      </c>
      <c r="D18" s="23"/>
      <c r="G18" s="1"/>
    </row>
    <row r="19" spans="1:9" s="23" customFormat="1" x14ac:dyDescent="0.25">
      <c r="A19" s="22">
        <v>47330</v>
      </c>
      <c r="B19" s="37">
        <v>0.75994045714285718</v>
      </c>
      <c r="E19"/>
      <c r="F19"/>
      <c r="G19" s="1"/>
      <c r="I19"/>
    </row>
    <row r="20" spans="1:9" x14ac:dyDescent="0.25">
      <c r="A20" s="22">
        <v>47514</v>
      </c>
      <c r="B20" s="32">
        <v>0.7449751714285715</v>
      </c>
      <c r="D20" s="23"/>
      <c r="G20" s="1"/>
    </row>
    <row r="21" spans="1:9" x14ac:dyDescent="0.25">
      <c r="A21" s="22">
        <v>47695</v>
      </c>
      <c r="B21" s="32">
        <v>0.73008568095238091</v>
      </c>
      <c r="D21" s="23"/>
      <c r="G21" s="1"/>
    </row>
    <row r="22" spans="1:9" x14ac:dyDescent="0.25">
      <c r="A22" s="22">
        <v>47879</v>
      </c>
      <c r="B22" s="32">
        <v>0.71482544999999997</v>
      </c>
      <c r="D22" s="23"/>
      <c r="G22" s="1"/>
    </row>
    <row r="23" spans="1:9" x14ac:dyDescent="0.25">
      <c r="A23" s="22">
        <v>48060</v>
      </c>
      <c r="B23" s="32">
        <v>0.69964342857142858</v>
      </c>
      <c r="D23" s="23"/>
      <c r="G23" s="1"/>
    </row>
    <row r="24" spans="1:9" x14ac:dyDescent="0.25">
      <c r="A24" s="22">
        <v>48244</v>
      </c>
      <c r="B24" s="32">
        <v>0.68408825238095239</v>
      </c>
      <c r="D24" s="23"/>
      <c r="G24" s="1"/>
    </row>
    <row r="25" spans="1:9" x14ac:dyDescent="0.25">
      <c r="A25" s="22">
        <v>48426</v>
      </c>
      <c r="B25" s="32">
        <v>0.66853746666666658</v>
      </c>
      <c r="D25" s="23"/>
      <c r="G25" s="1"/>
    </row>
    <row r="26" spans="1:9" x14ac:dyDescent="0.25">
      <c r="A26" s="22">
        <v>48610</v>
      </c>
      <c r="B26" s="32">
        <v>0.6526869428571429</v>
      </c>
      <c r="D26" s="23"/>
      <c r="G26" s="1"/>
    </row>
    <row r="27" spans="1:9" x14ac:dyDescent="0.25">
      <c r="A27" s="22">
        <v>48791</v>
      </c>
      <c r="B27" s="32">
        <v>0.63691945714285714</v>
      </c>
      <c r="D27" s="23"/>
      <c r="G27" s="1"/>
    </row>
    <row r="28" spans="1:9" x14ac:dyDescent="0.25">
      <c r="A28" s="22">
        <v>48975</v>
      </c>
      <c r="B28" s="32">
        <v>0.62077398809523809</v>
      </c>
      <c r="D28" s="23"/>
      <c r="G28" s="1"/>
    </row>
    <row r="29" spans="1:9" x14ac:dyDescent="0.25">
      <c r="A29" s="22">
        <v>49156</v>
      </c>
      <c r="B29" s="32">
        <v>0.60471397142857142</v>
      </c>
      <c r="D29" s="23"/>
      <c r="G29" s="1"/>
    </row>
    <row r="30" spans="1:9" x14ac:dyDescent="0.25">
      <c r="A30" s="22">
        <v>49340</v>
      </c>
      <c r="B30" s="32">
        <v>0.58827355714285712</v>
      </c>
      <c r="D30" s="23"/>
      <c r="G30" s="1"/>
    </row>
    <row r="31" spans="1:9" x14ac:dyDescent="0.25">
      <c r="A31" s="22">
        <v>49521</v>
      </c>
      <c r="B31" s="32">
        <v>0.57192100952380953</v>
      </c>
      <c r="D31" s="23"/>
      <c r="G31" s="1"/>
    </row>
    <row r="32" spans="1:9" x14ac:dyDescent="0.25">
      <c r="A32" s="22">
        <v>49705</v>
      </c>
      <c r="B32" s="32">
        <v>0.55518565000000009</v>
      </c>
      <c r="D32" s="23"/>
      <c r="G32" s="1"/>
    </row>
    <row r="33" spans="1:7" x14ac:dyDescent="0.25">
      <c r="A33" s="22">
        <v>49887</v>
      </c>
      <c r="B33" s="32">
        <v>0.53846111904761895</v>
      </c>
      <c r="D33" s="23"/>
      <c r="G33" s="1"/>
    </row>
    <row r="34" spans="1:7" x14ac:dyDescent="0.25">
      <c r="A34" s="22">
        <v>50071</v>
      </c>
      <c r="B34" s="32">
        <v>0.52143041190476191</v>
      </c>
      <c r="D34" s="23"/>
      <c r="G34" s="1"/>
    </row>
    <row r="35" spans="1:7" x14ac:dyDescent="0.25">
      <c r="A35" s="22">
        <v>50252</v>
      </c>
      <c r="B35" s="32">
        <v>0.50449239999999995</v>
      </c>
      <c r="D35" s="23"/>
      <c r="G35" s="1"/>
    </row>
    <row r="36" spans="1:7" x14ac:dyDescent="0.25">
      <c r="A36" s="22">
        <v>50436</v>
      </c>
      <c r="B36" s="32">
        <v>0.48716674761904766</v>
      </c>
      <c r="D36" s="23"/>
      <c r="G36" s="1"/>
    </row>
    <row r="37" spans="1:7" x14ac:dyDescent="0.25">
      <c r="A37" s="22">
        <v>50617</v>
      </c>
      <c r="B37" s="32">
        <v>0.46993620476190467</v>
      </c>
      <c r="D37" s="23"/>
      <c r="F37" s="24"/>
      <c r="G37" s="1"/>
    </row>
    <row r="38" spans="1:7" x14ac:dyDescent="0.25">
      <c r="A38" s="22">
        <v>50801</v>
      </c>
      <c r="B38" s="32">
        <v>0.45231560714285712</v>
      </c>
      <c r="D38" s="23"/>
    </row>
    <row r="39" spans="1:7" x14ac:dyDescent="0.25">
      <c r="A39" s="22">
        <v>50982</v>
      </c>
      <c r="B39" s="32">
        <v>0.43479253333333334</v>
      </c>
      <c r="D39" s="23"/>
    </row>
    <row r="40" spans="1:7" x14ac:dyDescent="0.25">
      <c r="A40" s="22">
        <v>51166</v>
      </c>
      <c r="B40" s="32">
        <v>0.41687699047619053</v>
      </c>
      <c r="D40" s="23"/>
    </row>
    <row r="41" spans="1:7" x14ac:dyDescent="0.25">
      <c r="A41" s="22">
        <v>51348</v>
      </c>
      <c r="B41" s="32">
        <v>0.39897871428571419</v>
      </c>
      <c r="D41" s="23"/>
    </row>
    <row r="42" spans="1:7" x14ac:dyDescent="0.25">
      <c r="A42" s="22">
        <v>51532</v>
      </c>
      <c r="B42" s="32">
        <v>0.38076782380952379</v>
      </c>
      <c r="D42" s="23"/>
    </row>
    <row r="43" spans="1:7" x14ac:dyDescent="0.25">
      <c r="A43" s="22">
        <v>51713</v>
      </c>
      <c r="B43" s="32">
        <v>0.36265928571428574</v>
      </c>
      <c r="D43" s="23"/>
    </row>
    <row r="44" spans="1:7" x14ac:dyDescent="0.25">
      <c r="A44" s="22">
        <v>51897</v>
      </c>
      <c r="B44" s="32">
        <v>0.34415345000000008</v>
      </c>
      <c r="D44" s="23"/>
    </row>
    <row r="45" spans="1:7" x14ac:dyDescent="0.25">
      <c r="A45" s="22">
        <v>52078</v>
      </c>
      <c r="B45" s="32">
        <v>0.3257523809523809</v>
      </c>
      <c r="D45" s="23"/>
    </row>
    <row r="46" spans="1:7" x14ac:dyDescent="0.25">
      <c r="A46" s="22">
        <v>52262</v>
      </c>
      <c r="B46" s="32">
        <v>0.30695159999999999</v>
      </c>
      <c r="D46" s="23"/>
    </row>
    <row r="47" spans="1:7" x14ac:dyDescent="0.25">
      <c r="A47" s="22">
        <v>52443</v>
      </c>
      <c r="B47" s="32">
        <v>0.28825800000000013</v>
      </c>
      <c r="D47" s="23"/>
    </row>
    <row r="48" spans="1:7" x14ac:dyDescent="0.25">
      <c r="A48" s="22">
        <v>52627</v>
      </c>
      <c r="B48" s="32">
        <v>0.26916227380952396</v>
      </c>
      <c r="D48" s="23"/>
    </row>
    <row r="49" spans="1:4" x14ac:dyDescent="0.25">
      <c r="A49" s="22">
        <v>52809</v>
      </c>
      <c r="B49" s="32">
        <v>0.25009025238095239</v>
      </c>
      <c r="D49" s="23"/>
    </row>
    <row r="50" spans="1:4" x14ac:dyDescent="0.25">
      <c r="A50" s="22">
        <v>52993</v>
      </c>
      <c r="B50" s="32">
        <v>0.23069917857142863</v>
      </c>
      <c r="D50" s="23"/>
    </row>
    <row r="51" spans="1:4" x14ac:dyDescent="0.25">
      <c r="A51" s="22">
        <v>53174</v>
      </c>
      <c r="B51" s="32">
        <v>0.21142011428571439</v>
      </c>
      <c r="D51" s="23"/>
    </row>
    <row r="52" spans="1:4" x14ac:dyDescent="0.25">
      <c r="A52" s="22">
        <v>53358</v>
      </c>
      <c r="B52" s="32">
        <v>0.19173409523809537</v>
      </c>
      <c r="D52" s="23"/>
    </row>
    <row r="53" spans="1:4" x14ac:dyDescent="0.25">
      <c r="A53" s="22">
        <v>53539</v>
      </c>
      <c r="B53" s="32">
        <v>0.1721625</v>
      </c>
      <c r="D53" s="23"/>
    </row>
    <row r="54" spans="1:4" x14ac:dyDescent="0.25">
      <c r="A54" s="22">
        <v>53723</v>
      </c>
      <c r="B54" s="32">
        <v>0.1547229166666666</v>
      </c>
      <c r="D54" s="23"/>
    </row>
    <row r="55" spans="1:4" x14ac:dyDescent="0.25">
      <c r="A55" s="22">
        <v>53904</v>
      </c>
      <c r="B55" s="32">
        <v>0.13831438888888892</v>
      </c>
      <c r="D55" s="23"/>
    </row>
    <row r="56" spans="1:4" x14ac:dyDescent="0.25">
      <c r="A56" s="22">
        <v>54088</v>
      </c>
      <c r="B56" s="32">
        <v>0.12162250000000008</v>
      </c>
      <c r="D56" s="23"/>
    </row>
    <row r="57" spans="1:4" x14ac:dyDescent="0.25">
      <c r="A57" s="22">
        <v>54270</v>
      </c>
      <c r="B57" s="32">
        <v>0.10508577777777783</v>
      </c>
      <c r="D57" s="23"/>
    </row>
    <row r="58" spans="1:4" x14ac:dyDescent="0.25">
      <c r="A58" s="22">
        <v>54454</v>
      </c>
      <c r="B58" s="32">
        <v>8.8353111111111104E-2</v>
      </c>
      <c r="D58" s="23"/>
    </row>
    <row r="59" spans="1:4" x14ac:dyDescent="0.25">
      <c r="A59" s="22">
        <v>54635</v>
      </c>
      <c r="B59" s="32">
        <v>7.1863750000000115E-2</v>
      </c>
      <c r="D59" s="23"/>
    </row>
    <row r="60" spans="1:4" x14ac:dyDescent="0.25">
      <c r="A60" s="22">
        <v>54819</v>
      </c>
      <c r="B60" s="32">
        <v>5.5090361111111208E-2</v>
      </c>
      <c r="D60" s="23"/>
    </row>
    <row r="61" spans="1:4" x14ac:dyDescent="0.25">
      <c r="A61" s="22">
        <v>55000</v>
      </c>
      <c r="B61" s="34">
        <v>3.8560611111111309E-2</v>
      </c>
      <c r="D61" s="23"/>
    </row>
    <row r="62" spans="1:4" x14ac:dyDescent="0.25">
      <c r="A62" s="22">
        <v>55184</v>
      </c>
      <c r="B62" s="34">
        <v>2.1746500000000113E-2</v>
      </c>
      <c r="D62" s="23"/>
    </row>
    <row r="63" spans="1:4" x14ac:dyDescent="0.25">
      <c r="A63" s="22"/>
      <c r="B63" s="34"/>
      <c r="D63" s="23"/>
    </row>
    <row r="64" spans="1:4" x14ac:dyDescent="0.25">
      <c r="A64" s="22"/>
      <c r="B64" s="34"/>
      <c r="D64" s="23"/>
    </row>
    <row r="65" spans="1:4" x14ac:dyDescent="0.25">
      <c r="A65" s="22"/>
      <c r="B65" s="34"/>
      <c r="D65" s="23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C10" sqref="C10"/>
    </sheetView>
  </sheetViews>
  <sheetFormatPr baseColWidth="10" defaultRowHeight="15.75" x14ac:dyDescent="0.25"/>
  <cols>
    <col min="2" max="2" width="28.375" customWidth="1"/>
  </cols>
  <sheetData>
    <row r="2" spans="1:2" x14ac:dyDescent="0.25">
      <c r="A2" s="27"/>
      <c r="B2" s="28" t="s">
        <v>7</v>
      </c>
    </row>
    <row r="3" spans="1:2" x14ac:dyDescent="0.25">
      <c r="A3" s="29">
        <v>2021</v>
      </c>
      <c r="B3" s="30">
        <v>63750</v>
      </c>
    </row>
    <row r="4" spans="1:2" x14ac:dyDescent="0.25">
      <c r="A4" s="29">
        <f>A3+1</f>
        <v>2022</v>
      </c>
      <c r="B4" s="30">
        <v>68953</v>
      </c>
    </row>
    <row r="5" spans="1:2" x14ac:dyDescent="0.25">
      <c r="A5" s="29">
        <f>A4+1</f>
        <v>2023</v>
      </c>
      <c r="B5" s="30">
        <v>74002</v>
      </c>
    </row>
    <row r="6" spans="1:2" x14ac:dyDescent="0.25">
      <c r="A6" s="29">
        <f>A5+1</f>
        <v>2024</v>
      </c>
      <c r="B6" s="30">
        <v>78940</v>
      </c>
    </row>
    <row r="7" spans="1:2" x14ac:dyDescent="0.25">
      <c r="A7" s="29">
        <f>A6+1</f>
        <v>2025</v>
      </c>
      <c r="B7" s="30">
        <v>83356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D30" sqref="D30"/>
    </sheetView>
  </sheetViews>
  <sheetFormatPr baseColWidth="10" defaultRowHeight="15.75" x14ac:dyDescent="0.25"/>
  <cols>
    <col min="1" max="1" width="11.875" style="3" bestFit="1" customWidth="1"/>
    <col min="2" max="2" width="27" style="3" bestFit="1" customWidth="1"/>
    <col min="3" max="3" width="23.625" style="3" bestFit="1" customWidth="1"/>
    <col min="4" max="4" width="15.625" style="3" bestFit="1" customWidth="1"/>
    <col min="5" max="7" width="10.875" style="3"/>
  </cols>
  <sheetData>
    <row r="1" spans="1:8" x14ac:dyDescent="0.25">
      <c r="A1" s="2" t="s">
        <v>16</v>
      </c>
      <c r="B1" s="12" t="s">
        <v>0</v>
      </c>
      <c r="C1" s="12" t="s">
        <v>1</v>
      </c>
      <c r="D1" s="12" t="s">
        <v>6</v>
      </c>
      <c r="E1" s="13" t="s">
        <v>2</v>
      </c>
      <c r="F1" s="13" t="s">
        <v>4</v>
      </c>
      <c r="G1"/>
    </row>
    <row r="2" spans="1:8" x14ac:dyDescent="0.25">
      <c r="A2" s="2" t="s">
        <v>9</v>
      </c>
      <c r="B2" s="12">
        <v>6</v>
      </c>
      <c r="C2" s="4">
        <v>0</v>
      </c>
      <c r="D2" s="26" t="s">
        <v>5</v>
      </c>
      <c r="E2" s="3">
        <v>98</v>
      </c>
      <c r="F2">
        <v>100</v>
      </c>
      <c r="G2"/>
    </row>
    <row r="3" spans="1:8" x14ac:dyDescent="0.25">
      <c r="A3" s="2" t="s">
        <v>10</v>
      </c>
      <c r="B3" s="12">
        <v>12</v>
      </c>
      <c r="C3" s="4">
        <v>0.03</v>
      </c>
      <c r="D3" s="26" t="s">
        <v>5</v>
      </c>
      <c r="E3" s="3">
        <v>99</v>
      </c>
      <c r="F3">
        <v>100</v>
      </c>
      <c r="G3"/>
    </row>
    <row r="4" spans="1:8" x14ac:dyDescent="0.25">
      <c r="A4" s="2" t="s">
        <v>11</v>
      </c>
      <c r="B4" s="12">
        <v>18</v>
      </c>
      <c r="C4" s="4">
        <v>3.5000000000000003E-2</v>
      </c>
      <c r="D4" s="26" t="s">
        <v>5</v>
      </c>
      <c r="E4" s="3">
        <v>99.1</v>
      </c>
      <c r="F4">
        <v>100</v>
      </c>
      <c r="G4"/>
    </row>
    <row r="5" spans="1:8" x14ac:dyDescent="0.25">
      <c r="A5" s="2" t="s">
        <v>12</v>
      </c>
      <c r="B5" s="12">
        <v>24</v>
      </c>
      <c r="C5" s="4">
        <v>3.5000000000000003E-2</v>
      </c>
      <c r="D5" s="26" t="s">
        <v>5</v>
      </c>
      <c r="E5" s="3">
        <v>98.625</v>
      </c>
      <c r="F5">
        <v>100</v>
      </c>
      <c r="G5"/>
    </row>
    <row r="6" spans="1:8" x14ac:dyDescent="0.25">
      <c r="A6" s="2" t="s">
        <v>13</v>
      </c>
      <c r="B6" s="12">
        <v>30</v>
      </c>
      <c r="C6" s="6">
        <v>3.7999999999999999E-2</v>
      </c>
      <c r="D6" s="26" t="s">
        <v>5</v>
      </c>
      <c r="E6" s="5">
        <v>98.25</v>
      </c>
      <c r="F6">
        <v>100</v>
      </c>
      <c r="G6"/>
    </row>
    <row r="7" spans="1:8" x14ac:dyDescent="0.25">
      <c r="A7" s="2" t="s">
        <v>14</v>
      </c>
      <c r="B7" s="12">
        <v>42</v>
      </c>
      <c r="C7" s="4">
        <v>0.04</v>
      </c>
      <c r="D7" s="26" t="s">
        <v>5</v>
      </c>
      <c r="E7" s="5">
        <v>96</v>
      </c>
      <c r="F7">
        <v>100</v>
      </c>
      <c r="G7"/>
    </row>
    <row r="8" spans="1:8" x14ac:dyDescent="0.25">
      <c r="A8" s="2" t="s">
        <v>15</v>
      </c>
      <c r="B8" s="12">
        <v>48</v>
      </c>
      <c r="C8" s="14">
        <v>4.2500000000000003E-2</v>
      </c>
      <c r="D8" s="26" t="s">
        <v>5</v>
      </c>
      <c r="E8" s="3">
        <v>96</v>
      </c>
      <c r="F8">
        <v>100</v>
      </c>
      <c r="G8"/>
    </row>
    <row r="9" spans="1:8" x14ac:dyDescent="0.25">
      <c r="A9" s="2"/>
      <c r="B9" s="12"/>
      <c r="C9" s="12"/>
      <c r="D9" s="12"/>
      <c r="F9"/>
      <c r="G9"/>
    </row>
    <row r="10" spans="1:8" x14ac:dyDescent="0.25">
      <c r="A10" s="2"/>
    </row>
    <row r="11" spans="1:8" x14ac:dyDescent="0.25">
      <c r="A11" s="2"/>
    </row>
    <row r="12" spans="1:8" s="3" customFormat="1" x14ac:dyDescent="0.25"/>
    <row r="13" spans="1:8" s="3" customFormat="1" x14ac:dyDescent="0.25">
      <c r="D13" s="4"/>
    </row>
    <row r="14" spans="1:8" s="3" customFormat="1" x14ac:dyDescent="0.25">
      <c r="D14" s="4"/>
    </row>
    <row r="15" spans="1:8" s="3" customFormat="1" x14ac:dyDescent="0.25">
      <c r="D15" s="4"/>
      <c r="H15" s="7"/>
    </row>
    <row r="16" spans="1:8" s="3" customFormat="1" x14ac:dyDescent="0.25">
      <c r="D16" s="4"/>
    </row>
    <row r="17" spans="1:9" s="3" customFormat="1" x14ac:dyDescent="0.25">
      <c r="B17" s="5"/>
      <c r="C17" s="16"/>
      <c r="D17" s="6"/>
    </row>
    <row r="18" spans="1:9" s="3" customFormat="1" x14ac:dyDescent="0.25">
      <c r="B18" s="5"/>
      <c r="C18" s="16"/>
      <c r="D18" s="4"/>
      <c r="F18" s="17"/>
      <c r="H18" s="18"/>
      <c r="I18" s="19"/>
    </row>
    <row r="19" spans="1:9" s="3" customFormat="1" x14ac:dyDescent="0.25">
      <c r="C19" s="16"/>
      <c r="D19" s="4"/>
      <c r="F19" s="17"/>
      <c r="H19" s="18"/>
      <c r="I19" s="19"/>
    </row>
    <row r="20" spans="1:9" s="3" customFormat="1" x14ac:dyDescent="0.25">
      <c r="C20" s="16"/>
      <c r="D20" s="4"/>
      <c r="F20" s="17"/>
      <c r="H20" s="18"/>
      <c r="I20" s="19"/>
    </row>
    <row r="21" spans="1:9" s="3" customFormat="1" x14ac:dyDescent="0.25">
      <c r="C21" s="16"/>
      <c r="D21" s="4"/>
      <c r="F21" s="17"/>
      <c r="H21" s="18"/>
      <c r="I21" s="19"/>
    </row>
    <row r="22" spans="1:9" s="3" customFormat="1" x14ac:dyDescent="0.25">
      <c r="C22" s="16"/>
      <c r="D22" s="4"/>
      <c r="E22" s="7"/>
      <c r="F22" s="17"/>
      <c r="H22" s="18"/>
      <c r="I22" s="19"/>
    </row>
    <row r="23" spans="1:9" s="3" customFormat="1" x14ac:dyDescent="0.25">
      <c r="C23" s="16"/>
    </row>
    <row r="24" spans="1:9" s="3" customFormat="1" x14ac:dyDescent="0.25">
      <c r="A24" s="2"/>
      <c r="C24" s="16"/>
    </row>
    <row r="25" spans="1:9" s="3" customFormat="1" x14ac:dyDescent="0.25">
      <c r="C25" s="16"/>
    </row>
    <row r="26" spans="1:9" s="3" customFormat="1" x14ac:dyDescent="0.25">
      <c r="B26" s="11"/>
      <c r="C26" s="16"/>
    </row>
    <row r="27" spans="1:9" s="3" customFormat="1" x14ac:dyDescent="0.25">
      <c r="B27" s="11"/>
      <c r="C27" s="16"/>
      <c r="E27" s="8"/>
      <c r="H27" s="8"/>
    </row>
    <row r="28" spans="1:9" s="3" customFormat="1" x14ac:dyDescent="0.25">
      <c r="B28" s="11"/>
      <c r="C28" s="16"/>
      <c r="E28" s="8"/>
      <c r="H28" s="8"/>
    </row>
    <row r="29" spans="1:9" s="3" customFormat="1" x14ac:dyDescent="0.25">
      <c r="B29" s="15"/>
      <c r="C29" s="4"/>
      <c r="E29" s="8"/>
      <c r="H29" s="8"/>
    </row>
    <row r="30" spans="1:9" s="3" customFormat="1" x14ac:dyDescent="0.25">
      <c r="B30" s="11"/>
      <c r="C30" s="4"/>
      <c r="E30" s="8"/>
      <c r="H30" s="8"/>
    </row>
    <row r="31" spans="1:9" s="3" customFormat="1" x14ac:dyDescent="0.25">
      <c r="B31" s="11"/>
      <c r="C31" s="4"/>
      <c r="E31" s="8"/>
    </row>
    <row r="32" spans="1:9" s="3" customFormat="1" x14ac:dyDescent="0.25">
      <c r="B32" s="11"/>
      <c r="C32" s="4"/>
      <c r="E32" s="8"/>
    </row>
    <row r="33" spans="1:7" s="3" customFormat="1" x14ac:dyDescent="0.25">
      <c r="B33" s="11"/>
      <c r="C33" s="4"/>
      <c r="F33" s="9"/>
    </row>
    <row r="34" spans="1:7" s="3" customFormat="1" x14ac:dyDescent="0.25">
      <c r="B34" s="11"/>
      <c r="C34" s="4"/>
      <c r="F34" s="10"/>
    </row>
    <row r="35" spans="1:7" s="3" customFormat="1" x14ac:dyDescent="0.25">
      <c r="B35" s="11"/>
      <c r="C35" s="4"/>
    </row>
    <row r="36" spans="1:7" s="3" customFormat="1" x14ac:dyDescent="0.25">
      <c r="B36" s="11"/>
      <c r="C36" s="4"/>
    </row>
    <row r="37" spans="1:7" s="3" customFormat="1" x14ac:dyDescent="0.25"/>
    <row r="38" spans="1:7" s="3" customFormat="1" x14ac:dyDescent="0.25"/>
    <row r="41" spans="1:7" x14ac:dyDescent="0.25">
      <c r="A41"/>
      <c r="B41"/>
      <c r="C41"/>
      <c r="D41"/>
      <c r="E41" s="3">
        <f>243.1/223.1</f>
        <v>1.0896458987001345</v>
      </c>
      <c r="F41"/>
      <c r="G4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O22" sqref="O22"/>
    </sheetView>
  </sheetViews>
  <sheetFormatPr baseColWidth="10" defaultRowHeight="15.75" x14ac:dyDescent="0.25"/>
  <cols>
    <col min="1" max="1" width="10.875" style="25"/>
    <col min="2" max="2" width="25.875" style="31" bestFit="1" customWidth="1"/>
  </cols>
  <sheetData>
    <row r="1" spans="1:9" x14ac:dyDescent="0.25">
      <c r="B1" s="35" t="s">
        <v>8</v>
      </c>
      <c r="I1" s="20"/>
    </row>
    <row r="2" spans="1:9" x14ac:dyDescent="0.25">
      <c r="A2" s="22">
        <v>44104</v>
      </c>
      <c r="B2" s="25">
        <v>0.99765277777777783</v>
      </c>
      <c r="D2" s="23"/>
      <c r="I2" s="1"/>
    </row>
    <row r="3" spans="1:9" x14ac:dyDescent="0.25">
      <c r="A3" s="22">
        <v>44286</v>
      </c>
      <c r="B3" s="25">
        <v>0.98106333333333329</v>
      </c>
      <c r="D3" s="23"/>
      <c r="I3" s="1"/>
    </row>
    <row r="4" spans="1:9" x14ac:dyDescent="0.25">
      <c r="A4" s="22">
        <v>44469</v>
      </c>
      <c r="B4" s="25">
        <v>0.96410402777777782</v>
      </c>
      <c r="D4" s="23"/>
      <c r="F4" s="21"/>
    </row>
    <row r="5" spans="1:9" x14ac:dyDescent="0.25">
      <c r="A5" s="22">
        <v>44651</v>
      </c>
      <c r="B5" s="25">
        <v>0.94695770833333337</v>
      </c>
      <c r="D5" s="23"/>
      <c r="F5" s="21"/>
    </row>
    <row r="6" spans="1:9" x14ac:dyDescent="0.25">
      <c r="A6" s="22">
        <v>44834</v>
      </c>
      <c r="B6" s="25">
        <v>0.92944000000000004</v>
      </c>
      <c r="D6" s="23"/>
    </row>
    <row r="7" spans="1:9" x14ac:dyDescent="0.25">
      <c r="A7" s="22">
        <v>45016</v>
      </c>
      <c r="B7" s="25">
        <v>0.91171596111111108</v>
      </c>
      <c r="D7" s="23"/>
      <c r="G7" s="1"/>
    </row>
    <row r="8" spans="1:9" x14ac:dyDescent="0.25">
      <c r="A8" s="22">
        <v>45199</v>
      </c>
      <c r="B8" s="25">
        <v>0.89361087222222224</v>
      </c>
      <c r="D8" s="23"/>
      <c r="G8" s="1"/>
    </row>
    <row r="9" spans="1:9" x14ac:dyDescent="0.25">
      <c r="A9" s="22">
        <v>45382</v>
      </c>
      <c r="B9" s="25">
        <v>0.87521806666666668</v>
      </c>
      <c r="D9" s="23"/>
      <c r="G9" s="1"/>
    </row>
    <row r="10" spans="1:9" x14ac:dyDescent="0.25">
      <c r="A10" s="22">
        <v>45565</v>
      </c>
      <c r="B10" s="25">
        <v>0.85653754444444441</v>
      </c>
      <c r="D10" s="23"/>
      <c r="G10" s="1"/>
    </row>
    <row r="11" spans="1:9" x14ac:dyDescent="0.25">
      <c r="A11" s="22">
        <v>45747</v>
      </c>
      <c r="B11" s="25">
        <v>0.8376665694444444</v>
      </c>
      <c r="D11" s="23"/>
      <c r="G11" s="1"/>
    </row>
    <row r="12" spans="1:9" x14ac:dyDescent="0.25">
      <c r="A12" s="22">
        <v>45930</v>
      </c>
      <c r="B12" s="25">
        <v>0.81841140000000001</v>
      </c>
      <c r="D12" s="23"/>
      <c r="G12" s="1"/>
    </row>
    <row r="13" spans="1:9" x14ac:dyDescent="0.25">
      <c r="A13" s="22">
        <v>46112</v>
      </c>
      <c r="B13" s="25">
        <v>0.79896734999999997</v>
      </c>
      <c r="D13" s="23"/>
      <c r="G13" s="1"/>
    </row>
    <row r="14" spans="1:9" x14ac:dyDescent="0.25">
      <c r="A14" s="22">
        <v>46295</v>
      </c>
      <c r="B14" s="25">
        <v>0.77913753333333324</v>
      </c>
      <c r="D14" s="23"/>
      <c r="G14" s="1"/>
    </row>
    <row r="15" spans="1:9" x14ac:dyDescent="0.25">
      <c r="A15" s="22">
        <v>46477</v>
      </c>
      <c r="B15" s="25">
        <v>0.75912040833333327</v>
      </c>
      <c r="D15" s="23"/>
      <c r="G15" s="1"/>
    </row>
    <row r="16" spans="1:9" x14ac:dyDescent="0.25">
      <c r="A16" s="22">
        <v>46660</v>
      </c>
      <c r="B16" s="25">
        <v>0.74110429444444437</v>
      </c>
      <c r="D16" s="23"/>
      <c r="G16" s="1"/>
    </row>
    <row r="17" spans="1:9" x14ac:dyDescent="0.25">
      <c r="A17" s="22">
        <v>46843</v>
      </c>
      <c r="B17" s="25">
        <v>0.7231390138888889</v>
      </c>
      <c r="D17" s="23"/>
      <c r="G17" s="1"/>
    </row>
    <row r="18" spans="1:9" x14ac:dyDescent="0.25">
      <c r="A18" s="22">
        <v>47026</v>
      </c>
      <c r="B18" s="25">
        <v>0.70522456666666666</v>
      </c>
      <c r="D18" s="23"/>
      <c r="G18" s="1"/>
    </row>
    <row r="19" spans="1:9" s="23" customFormat="1" x14ac:dyDescent="0.25">
      <c r="A19" s="22">
        <v>47208</v>
      </c>
      <c r="B19" s="25">
        <v>0.68746080555555555</v>
      </c>
      <c r="E19"/>
      <c r="F19"/>
      <c r="G19" s="1"/>
      <c r="I19"/>
    </row>
    <row r="20" spans="1:9" x14ac:dyDescent="0.25">
      <c r="A20" s="22">
        <v>47391</v>
      </c>
      <c r="B20" s="25">
        <v>0.66964788611111103</v>
      </c>
      <c r="D20" s="23"/>
      <c r="G20" s="1"/>
    </row>
    <row r="21" spans="1:9" x14ac:dyDescent="0.25">
      <c r="A21" s="22">
        <v>47573</v>
      </c>
      <c r="B21" s="25">
        <v>0.65198537499999998</v>
      </c>
      <c r="D21" s="23"/>
      <c r="G21" s="1"/>
    </row>
    <row r="22" spans="1:9" x14ac:dyDescent="0.25">
      <c r="A22" s="22">
        <v>47756</v>
      </c>
      <c r="B22" s="25">
        <v>0.63427398333333329</v>
      </c>
      <c r="D22" s="23"/>
      <c r="G22" s="1"/>
    </row>
    <row r="23" spans="1:9" x14ac:dyDescent="0.25">
      <c r="A23" s="22">
        <v>47938</v>
      </c>
      <c r="B23" s="25">
        <v>0.61671272222222229</v>
      </c>
      <c r="D23" s="23"/>
      <c r="G23" s="1"/>
    </row>
    <row r="24" spans="1:9" x14ac:dyDescent="0.25">
      <c r="A24" s="22">
        <v>48121</v>
      </c>
      <c r="B24" s="25">
        <v>0.59910285833333343</v>
      </c>
      <c r="D24" s="23"/>
      <c r="G24" s="1"/>
    </row>
    <row r="25" spans="1:9" x14ac:dyDescent="0.25">
      <c r="A25" s="22">
        <v>48304</v>
      </c>
      <c r="B25" s="25">
        <v>0.58154382777777791</v>
      </c>
      <c r="D25" s="23"/>
      <c r="G25" s="1"/>
    </row>
    <row r="26" spans="1:9" x14ac:dyDescent="0.25">
      <c r="A26" s="22">
        <v>48487</v>
      </c>
      <c r="B26" s="25">
        <v>0.56403563055555561</v>
      </c>
      <c r="D26" s="23"/>
      <c r="G26" s="1"/>
    </row>
    <row r="27" spans="1:9" x14ac:dyDescent="0.25">
      <c r="A27" s="22">
        <v>48669</v>
      </c>
      <c r="B27" s="25">
        <v>0.54667700833333344</v>
      </c>
      <c r="D27" s="23"/>
      <c r="G27" s="1"/>
    </row>
    <row r="28" spans="1:9" x14ac:dyDescent="0.25">
      <c r="A28" s="22">
        <v>48852</v>
      </c>
      <c r="B28" s="25">
        <v>0.52927033888888908</v>
      </c>
      <c r="D28" s="23"/>
      <c r="G28" s="1"/>
    </row>
    <row r="29" spans="1:9" x14ac:dyDescent="0.25">
      <c r="A29" s="22">
        <v>49034</v>
      </c>
      <c r="B29" s="25">
        <v>0.51201296666666685</v>
      </c>
      <c r="D29" s="23"/>
      <c r="G29" s="1"/>
    </row>
    <row r="30" spans="1:9" x14ac:dyDescent="0.25">
      <c r="A30" s="22">
        <v>49217</v>
      </c>
      <c r="B30" s="25">
        <v>0.49470782500000021</v>
      </c>
      <c r="D30" s="23"/>
      <c r="G30" s="1"/>
    </row>
    <row r="31" spans="1:9" x14ac:dyDescent="0.25">
      <c r="A31" s="22">
        <v>49399</v>
      </c>
      <c r="B31" s="25">
        <v>0.47755170277777803</v>
      </c>
      <c r="D31" s="23"/>
      <c r="G31" s="1"/>
    </row>
    <row r="32" spans="1:9" x14ac:dyDescent="0.25">
      <c r="A32" s="22">
        <v>49582</v>
      </c>
      <c r="B32" s="25">
        <v>0.46034808888888923</v>
      </c>
      <c r="D32" s="23"/>
      <c r="G32" s="1"/>
    </row>
    <row r="33" spans="1:7" x14ac:dyDescent="0.25">
      <c r="A33" s="22">
        <v>49765</v>
      </c>
      <c r="B33" s="25">
        <v>0.44319530833333365</v>
      </c>
      <c r="D33" s="23"/>
      <c r="G33" s="1"/>
    </row>
    <row r="34" spans="1:7" x14ac:dyDescent="0.25">
      <c r="A34" s="22">
        <v>49948</v>
      </c>
      <c r="B34" s="25">
        <v>0.42609336111111151</v>
      </c>
      <c r="D34" s="23"/>
      <c r="G34" s="1"/>
    </row>
    <row r="35" spans="1:7" x14ac:dyDescent="0.25">
      <c r="A35" s="22">
        <v>50130</v>
      </c>
      <c r="B35" s="25">
        <v>0.40913987777777816</v>
      </c>
      <c r="D35" s="23"/>
      <c r="G35" s="1"/>
    </row>
    <row r="36" spans="1:7" x14ac:dyDescent="0.25">
      <c r="A36" s="22">
        <v>50313</v>
      </c>
      <c r="B36" s="25">
        <v>0.39213945833333375</v>
      </c>
      <c r="D36" s="23"/>
      <c r="G36" s="1"/>
    </row>
    <row r="37" spans="1:7" x14ac:dyDescent="0.25">
      <c r="A37" s="22">
        <v>50495</v>
      </c>
      <c r="B37" s="25">
        <v>0.37528722500000045</v>
      </c>
      <c r="D37" s="23"/>
      <c r="F37" s="24"/>
      <c r="G37" s="1"/>
    </row>
    <row r="38" spans="1:7" x14ac:dyDescent="0.25">
      <c r="A38" s="22">
        <v>50678</v>
      </c>
      <c r="B38" s="25">
        <v>0.35838833333333386</v>
      </c>
      <c r="D38" s="23"/>
    </row>
    <row r="39" spans="1:7" x14ac:dyDescent="0.25">
      <c r="A39" s="22">
        <v>50860</v>
      </c>
      <c r="B39" s="25">
        <v>0.34163735000000051</v>
      </c>
      <c r="D39" s="23"/>
    </row>
    <row r="40" spans="1:7" x14ac:dyDescent="0.25">
      <c r="A40" s="22">
        <v>51043</v>
      </c>
      <c r="B40" s="25">
        <v>0.32483998611111164</v>
      </c>
      <c r="D40" s="23"/>
    </row>
    <row r="41" spans="1:7" x14ac:dyDescent="0.25">
      <c r="A41" s="22">
        <v>51226</v>
      </c>
      <c r="B41" s="25">
        <v>0.30809345555555623</v>
      </c>
      <c r="D41" s="23"/>
    </row>
    <row r="42" spans="1:7" x14ac:dyDescent="0.25">
      <c r="A42" s="22">
        <v>51409</v>
      </c>
      <c r="B42" s="25">
        <v>0.29139775833333403</v>
      </c>
      <c r="D42" s="23"/>
    </row>
    <row r="43" spans="1:7" x14ac:dyDescent="0.25">
      <c r="A43" s="22">
        <v>51591</v>
      </c>
      <c r="B43" s="25">
        <v>0.27484941388888962</v>
      </c>
      <c r="D43" s="23"/>
    </row>
    <row r="44" spans="1:7" x14ac:dyDescent="0.25">
      <c r="A44" s="22">
        <v>51774</v>
      </c>
      <c r="B44" s="25">
        <v>0.25825524444444514</v>
      </c>
      <c r="D44" s="23"/>
    </row>
    <row r="45" spans="1:7" x14ac:dyDescent="0.25">
      <c r="A45" s="22">
        <v>51956</v>
      </c>
      <c r="B45" s="25">
        <v>0.24180815000000078</v>
      </c>
      <c r="D45" s="23"/>
    </row>
    <row r="46" spans="1:7" x14ac:dyDescent="0.25">
      <c r="A46" s="22">
        <v>52139</v>
      </c>
      <c r="B46" s="25">
        <v>0.22531550833333414</v>
      </c>
      <c r="D46" s="23"/>
    </row>
    <row r="47" spans="1:7" x14ac:dyDescent="0.25">
      <c r="A47" s="22">
        <v>52321</v>
      </c>
      <c r="B47" s="25">
        <v>0.20896966388888982</v>
      </c>
      <c r="D47" s="23"/>
    </row>
    <row r="48" spans="1:7" x14ac:dyDescent="0.25">
      <c r="A48" s="22">
        <v>52504</v>
      </c>
      <c r="B48" s="25">
        <v>0.19257855000000101</v>
      </c>
      <c r="D48" s="23"/>
    </row>
    <row r="49" spans="1:4" x14ac:dyDescent="0.25">
      <c r="A49" s="22">
        <v>52687</v>
      </c>
      <c r="B49" s="25">
        <v>0.17623826944444543</v>
      </c>
      <c r="D49" s="23"/>
    </row>
    <row r="50" spans="1:4" x14ac:dyDescent="0.25">
      <c r="A50" s="22">
        <v>52870</v>
      </c>
      <c r="B50" s="25">
        <v>0.15994882222222329</v>
      </c>
      <c r="D50" s="23"/>
    </row>
    <row r="51" spans="1:4" x14ac:dyDescent="0.25">
      <c r="A51" s="22">
        <v>53052</v>
      </c>
      <c r="B51" s="25">
        <v>0.14380561666666791</v>
      </c>
      <c r="D51" s="23"/>
    </row>
    <row r="52" spans="1:4" x14ac:dyDescent="0.25">
      <c r="A52" s="22">
        <v>53235</v>
      </c>
      <c r="B52" s="25">
        <v>0.12761769722222338</v>
      </c>
      <c r="D52" s="23"/>
    </row>
    <row r="53" spans="1:4" x14ac:dyDescent="0.25">
      <c r="A53" s="22">
        <v>53417</v>
      </c>
      <c r="B53" s="25">
        <v>0.11157574166666784</v>
      </c>
      <c r="D53" s="23"/>
    </row>
    <row r="54" spans="1:4" x14ac:dyDescent="0.25">
      <c r="A54" s="22">
        <v>53600</v>
      </c>
      <c r="B54" s="25">
        <v>9.548935000000125E-2</v>
      </c>
      <c r="D54" s="23"/>
    </row>
    <row r="55" spans="1:4" x14ac:dyDescent="0.25">
      <c r="A55" s="22">
        <v>53782</v>
      </c>
      <c r="B55" s="25">
        <v>7.9548644444445871E-2</v>
      </c>
      <c r="D55" s="23"/>
    </row>
    <row r="56" spans="1:4" x14ac:dyDescent="0.25">
      <c r="A56" s="22">
        <v>53965</v>
      </c>
      <c r="B56" s="25">
        <v>6.3563780555557003E-2</v>
      </c>
      <c r="D56" s="23"/>
    </row>
    <row r="57" spans="1:4" x14ac:dyDescent="0.25">
      <c r="A57" s="22">
        <v>54148</v>
      </c>
      <c r="B57" s="25">
        <v>4.7629750000001581E-2</v>
      </c>
      <c r="D57" s="23"/>
    </row>
    <row r="58" spans="1:4" x14ac:dyDescent="0.25">
      <c r="A58" s="22">
        <v>54331</v>
      </c>
      <c r="B58" s="25">
        <v>3.174655277777938E-2</v>
      </c>
      <c r="D58" s="23"/>
    </row>
    <row r="59" spans="1:4" x14ac:dyDescent="0.25">
      <c r="A59" s="22"/>
      <c r="B59" s="32"/>
      <c r="D59" s="23"/>
    </row>
    <row r="60" spans="1:4" x14ac:dyDescent="0.25">
      <c r="A60" s="22"/>
      <c r="B60" s="32"/>
      <c r="D60" s="23"/>
    </row>
    <row r="61" spans="1:4" x14ac:dyDescent="0.25">
      <c r="A61" s="22"/>
      <c r="B61" s="34"/>
      <c r="D61" s="23"/>
    </row>
    <row r="62" spans="1:4" x14ac:dyDescent="0.25">
      <c r="A62" s="22"/>
      <c r="B62" s="34"/>
      <c r="D62" s="23"/>
    </row>
    <row r="63" spans="1:4" x14ac:dyDescent="0.25">
      <c r="A63" s="22"/>
      <c r="B63" s="34"/>
      <c r="D63" s="23"/>
    </row>
    <row r="64" spans="1:4" x14ac:dyDescent="0.25">
      <c r="A64" s="22"/>
      <c r="B64" s="34"/>
      <c r="D64" s="23"/>
    </row>
    <row r="65" spans="1:4" x14ac:dyDescent="0.25">
      <c r="A65" s="22"/>
      <c r="B65" s="34"/>
      <c r="D65" s="2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Factores</vt:lpstr>
      <vt:lpstr>Data_parte_2</vt:lpstr>
      <vt:lpstr>Hoja 1</vt:lpstr>
      <vt:lpstr>Hoja 2</vt:lpstr>
      <vt:lpstr>Hoja 3</vt:lpstr>
      <vt:lpstr>Hoja 4</vt:lpstr>
      <vt:lpstr>Hoja 5</vt:lpstr>
      <vt:lpstr>Hoja 6</vt:lpstr>
      <vt:lpstr>Hoja 7</vt:lpstr>
      <vt:lpstr>Hoja 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</cp:lastModifiedBy>
  <dcterms:created xsi:type="dcterms:W3CDTF">2020-08-31T10:08:29Z</dcterms:created>
  <dcterms:modified xsi:type="dcterms:W3CDTF">2021-08-22T00:16:13Z</dcterms:modified>
</cp:coreProperties>
</file>