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https://d.docs.live.net/7026a2e461ef0427/Documents/Work/Intro MC/"/>
    </mc:Choice>
  </mc:AlternateContent>
  <xr:revisionPtr revIDLastSave="0" documentId="8_{FDAE3E32-1C14-4616-9097-D9C454D2E890}" xr6:coauthVersionLast="47" xr6:coauthVersionMax="47" xr10:uidLastSave="{00000000-0000-0000-0000-000000000000}"/>
  <bookViews>
    <workbookView xWindow="-110" yWindow="-110" windowWidth="22780" windowHeight="14540" xr2:uid="{AED3A934-F903-42DE-A41D-1CD6341E48C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31" i="1" l="1"/>
  <c r="M30" i="1"/>
  <c r="Q30" i="1" s="1"/>
  <c r="K33" i="1"/>
  <c r="L31" i="1"/>
  <c r="K30" i="1"/>
  <c r="M26" i="1" s="1"/>
  <c r="N10" i="1"/>
  <c r="O10" i="1" s="1"/>
  <c r="B39" i="1" s="1"/>
  <c r="M10" i="1"/>
  <c r="N7" i="1"/>
  <c r="M6" i="1"/>
  <c r="H37" i="1"/>
  <c r="B13" i="1"/>
  <c r="F10" i="1"/>
  <c r="E6" i="1"/>
  <c r="D6" i="1"/>
  <c r="H10" i="1" s="1"/>
  <c r="E7" i="1"/>
  <c r="D37" i="1" l="1"/>
  <c r="N26" i="1"/>
  <c r="Q10" i="1"/>
  <c r="N6" i="1"/>
  <c r="F11" i="1" l="1"/>
  <c r="C31" i="1"/>
  <c r="D35" i="1"/>
  <c r="B42" i="1"/>
  <c r="B30" i="1"/>
  <c r="D26" i="1" s="1"/>
  <c r="C15" i="1"/>
  <c r="C16" i="1"/>
  <c r="F13" i="1"/>
  <c r="E10" i="1"/>
  <c r="D10" i="1"/>
  <c r="E26" i="1" l="1"/>
  <c r="E16" i="1"/>
  <c r="C19" i="1" s="1"/>
  <c r="E18" i="1"/>
  <c r="C20" i="1" l="1"/>
  <c r="B40" i="1"/>
  <c r="D41" i="1" s="1"/>
  <c r="E41" i="1" s="1"/>
</calcChain>
</file>

<file path=xl/sharedStrings.xml><?xml version="1.0" encoding="utf-8"?>
<sst xmlns="http://schemas.openxmlformats.org/spreadsheetml/2006/main" count="80" uniqueCount="52">
  <si>
    <t>Tres Ejemplos Simples</t>
  </si>
  <si>
    <t>Lede Agosto</t>
  </si>
  <si>
    <t>Fecha Emision</t>
  </si>
  <si>
    <t>Vencimiento</t>
  </si>
  <si>
    <t>Cupon</t>
  </si>
  <si>
    <t>Cero</t>
  </si>
  <si>
    <t>Principal</t>
  </si>
  <si>
    <t>Fecha Liquidacion</t>
  </si>
  <si>
    <t>Z</t>
  </si>
  <si>
    <t>Ultima Tase Pase</t>
  </si>
  <si>
    <t>Valuacion Dirty (Pag 75 slides)</t>
  </si>
  <si>
    <t>Usemos el concepto de tasa semianual y Factores de Descuento Zs en la Letra a Descuento de Agosto</t>
  </si>
  <si>
    <t>CER Inicial</t>
  </si>
  <si>
    <t>Precio Mercado</t>
  </si>
  <si>
    <t>Principal Real</t>
  </si>
  <si>
    <t>Principal Indexado</t>
  </si>
  <si>
    <t>Precio Ajustado por inflacion realizada</t>
  </si>
  <si>
    <t>r real</t>
  </si>
  <si>
    <t>Z real</t>
  </si>
  <si>
    <t>Z Nominal</t>
  </si>
  <si>
    <t>Precio de hoy llevado a la nominal (no arbitraje)</t>
  </si>
  <si>
    <t>Precio ajustado por CER a ese momento</t>
  </si>
  <si>
    <t>r real par futura inflacion</t>
  </si>
  <si>
    <t>T</t>
  </si>
  <si>
    <t>Retorno Efectivo</t>
  </si>
  <si>
    <t>r semi annual</t>
  </si>
  <si>
    <t>Lepas Agosto (Tasa Flotante)</t>
  </si>
  <si>
    <t>Tenor Total (para calculo de tasa)</t>
  </si>
  <si>
    <t>Pago si tasa fuera la ultima tasa</t>
  </si>
  <si>
    <t>Valuacion Clean con tasa constante</t>
  </si>
  <si>
    <t>Interes Devengado</t>
  </si>
  <si>
    <t>Precio ajustado por cambio en CER</t>
  </si>
  <si>
    <t>Z real al 29/7</t>
  </si>
  <si>
    <t>TNA</t>
  </si>
  <si>
    <t>Precio al 13/7 (liquida el 15, t+2)</t>
  </si>
  <si>
    <t>Lecer Octubre</t>
  </si>
  <si>
    <t>Ultima Tasa Referencia: Pase + spread 1400bp</t>
  </si>
  <si>
    <t>Ultimo CER (15/8)</t>
  </si>
  <si>
    <t>100*CER/38.1829</t>
  </si>
  <si>
    <t>Precio al viernes 13/7 (liquida el 15, t+2)</t>
  </si>
  <si>
    <t>Tiempo al 29/8</t>
  </si>
  <si>
    <t>El CER se conoce hasta el 15/8. Como la infla mensual anualizada es mayor a la tasa, el mercado paga algo mas, volviendo las tasas negativas, por que ya conoce el cer hasta el 15/8, e incluso espera una infla similar para julio. Como lo ajustamos? Pensemos en valuar el instrumento hasta el ultimo dia posible de liquidacion donde se podria usar el CER disponible. Dado que el bono se valua al CER de 10 dias habiles antes, hasta el 29/8 se conoce el CER a usar. Entonces valuamos al 29/8, y luego derivamos el Z y la tasa a ese dia, para analizar la tasa real sobre la inflacion aun no observada</t>
  </si>
  <si>
    <t>(aca asumimos misma tasa que a octubre)</t>
  </si>
  <si>
    <t>Ultimo CER(1/7, 10 dias habiles antes de liquidacion)</t>
  </si>
  <si>
    <t>Lede Octubre</t>
  </si>
  <si>
    <t>Fecha para bonos (10 dias habiles: 29/8)</t>
  </si>
  <si>
    <t>Tiempo hasta maturity ajustado</t>
  </si>
  <si>
    <t>Lecer Agosto (todo el CER ya es conocido)</t>
  </si>
  <si>
    <t>CER Final</t>
  </si>
  <si>
    <t>100*CER/36.862317</t>
  </si>
  <si>
    <t>Pago Final</t>
  </si>
  <si>
    <t>Ejemplos Simples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</si>
</sst>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0%"/>
    <numFmt numFmtId="166" formatCode="0.0"/>
    <numFmt numFmtId="169" formatCode="0.000"/>
  </numFmts>
  <fonts count="8" x14ac:knownFonts="1">
    <font>
      <sz val="11"/>
      <color theme="1"/>
      <name val="Calibri"/>
      <family val="2"/>
      <scheme val="minor"/>
    </font>
    <font>
      <sz val="11"/>
      <color theme="1"/>
      <name val="Calibri"/>
      <family val="2"/>
      <scheme val="minor"/>
    </font>
    <font>
      <b/>
      <sz val="12"/>
      <color theme="1"/>
      <name val="Arial Narrow"/>
      <family val="2"/>
    </font>
    <font>
      <b/>
      <sz val="10"/>
      <color theme="1"/>
      <name val="Arial Narrow"/>
      <family val="2"/>
    </font>
    <font>
      <sz val="11"/>
      <color theme="1"/>
      <name val="Arial Narrow"/>
      <family val="2"/>
    </font>
    <font>
      <b/>
      <sz val="11"/>
      <color theme="1"/>
      <name val="Arial Narrow"/>
      <family val="2"/>
    </font>
    <font>
      <b/>
      <sz val="11"/>
      <color rgb="FFFF0000"/>
      <name val="Arial Narrow"/>
      <family val="2"/>
    </font>
    <font>
      <i/>
      <sz val="11"/>
      <color theme="1"/>
      <name val="Arial Narrow"/>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14" fontId="2" fillId="2" borderId="0" xfId="0" applyNumberFormat="1" applyFont="1" applyFill="1"/>
    <xf numFmtId="0" fontId="3" fillId="2" borderId="0" xfId="0" quotePrefix="1" applyFont="1" applyFill="1" applyAlignment="1">
      <alignment horizontal="center" vertical="center" wrapText="1"/>
    </xf>
    <xf numFmtId="0" fontId="4" fillId="2" borderId="0" xfId="0" applyFont="1" applyFill="1"/>
    <xf numFmtId="15" fontId="4" fillId="2" borderId="0" xfId="0" applyNumberFormat="1" applyFont="1" applyFill="1"/>
    <xf numFmtId="0" fontId="5" fillId="2" borderId="0" xfId="0" applyFont="1" applyFill="1"/>
    <xf numFmtId="15" fontId="5" fillId="2" borderId="0" xfId="0" applyNumberFormat="1" applyFont="1" applyFill="1"/>
    <xf numFmtId="0" fontId="6" fillId="2" borderId="0" xfId="0" applyFont="1" applyFill="1"/>
    <xf numFmtId="164" fontId="6" fillId="2" borderId="0" xfId="1" applyNumberFormat="1" applyFont="1" applyFill="1"/>
    <xf numFmtId="10" fontId="6" fillId="2" borderId="0" xfId="1" applyNumberFormat="1" applyFont="1" applyFill="1"/>
    <xf numFmtId="165" fontId="5" fillId="2" borderId="0" xfId="0" applyNumberFormat="1" applyFont="1" applyFill="1"/>
    <xf numFmtId="10" fontId="5" fillId="2" borderId="0" xfId="0" applyNumberFormat="1" applyFont="1" applyFill="1"/>
    <xf numFmtId="166" fontId="6" fillId="2" borderId="0" xfId="0" applyNumberFormat="1" applyFont="1" applyFill="1"/>
    <xf numFmtId="0" fontId="7" fillId="2" borderId="0" xfId="0" applyFont="1" applyFill="1"/>
    <xf numFmtId="164" fontId="4" fillId="2" borderId="0" xfId="1" applyNumberFormat="1" applyFont="1" applyFill="1"/>
    <xf numFmtId="0" fontId="4" fillId="2" borderId="0" xfId="0" applyFont="1" applyFill="1" applyAlignment="1">
      <alignment horizontal="left" wrapText="1"/>
    </xf>
    <xf numFmtId="10" fontId="4" fillId="2" borderId="0" xfId="1" applyNumberFormat="1" applyFont="1" applyFill="1"/>
    <xf numFmtId="169" fontId="6" fillId="2" borderId="0" xfId="0" applyNumberFormat="1" applyFont="1" applyFill="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5444E-8A25-4FB1-A4BD-5EEBB6A5DDC9}">
  <dimension ref="A1:Q45"/>
  <sheetViews>
    <sheetView tabSelected="1" workbookViewId="0">
      <selection activeCell="A3" sqref="A3"/>
    </sheetView>
  </sheetViews>
  <sheetFormatPr defaultColWidth="8.7265625" defaultRowHeight="14" x14ac:dyDescent="0.3"/>
  <cols>
    <col min="1" max="1" width="34.26953125" style="3" customWidth="1"/>
    <col min="2" max="2" width="15.26953125" style="3" customWidth="1"/>
    <col min="3" max="3" width="9.54296875" style="3" bestFit="1" customWidth="1"/>
    <col min="4" max="4" width="8.7265625" style="3"/>
    <col min="5" max="5" width="22.1796875" style="3" customWidth="1"/>
    <col min="6" max="9" width="8.7265625" style="3"/>
    <col min="10" max="10" width="35.7265625" style="3" customWidth="1"/>
    <col min="11" max="11" width="17" style="3" customWidth="1"/>
    <col min="12" max="16" width="8.7265625" style="3"/>
    <col min="17" max="17" width="9.36328125" style="3" bestFit="1" customWidth="1"/>
    <col min="18" max="16384" width="8.7265625" style="3"/>
  </cols>
  <sheetData>
    <row r="1" spans="1:17" x14ac:dyDescent="0.3">
      <c r="A1" s="5" t="s">
        <v>51</v>
      </c>
      <c r="J1" s="5" t="s">
        <v>0</v>
      </c>
    </row>
    <row r="3" spans="1:17" x14ac:dyDescent="0.3">
      <c r="A3" s="3" t="s">
        <v>7</v>
      </c>
      <c r="B3" s="4">
        <v>44757</v>
      </c>
      <c r="J3" s="3" t="s">
        <v>7</v>
      </c>
      <c r="K3" s="4">
        <v>44757</v>
      </c>
    </row>
    <row r="4" spans="1:17" x14ac:dyDescent="0.3">
      <c r="A4" s="3" t="s">
        <v>11</v>
      </c>
      <c r="B4" s="4"/>
      <c r="J4" s="3" t="s">
        <v>11</v>
      </c>
      <c r="K4" s="4"/>
    </row>
    <row r="5" spans="1:17" x14ac:dyDescent="0.3">
      <c r="A5" s="5" t="s">
        <v>44</v>
      </c>
      <c r="B5" s="5"/>
      <c r="J5" s="5" t="s">
        <v>1</v>
      </c>
      <c r="K5" s="5"/>
    </row>
    <row r="6" spans="1:17" x14ac:dyDescent="0.3">
      <c r="A6" s="5" t="s">
        <v>2</v>
      </c>
      <c r="B6" s="5"/>
      <c r="C6" s="5" t="s">
        <v>23</v>
      </c>
      <c r="D6" s="5">
        <f>(B7-B3)</f>
        <v>108</v>
      </c>
      <c r="E6" s="3">
        <f>D6/365</f>
        <v>0.29589041095890412</v>
      </c>
      <c r="J6" s="5" t="s">
        <v>2</v>
      </c>
      <c r="K6" s="5"/>
      <c r="L6" s="5" t="s">
        <v>23</v>
      </c>
      <c r="M6" s="5">
        <f>(K7-K3)</f>
        <v>47</v>
      </c>
      <c r="N6" s="3">
        <f>M6/365</f>
        <v>0.12876712328767123</v>
      </c>
    </row>
    <row r="7" spans="1:17" x14ac:dyDescent="0.3">
      <c r="A7" s="5" t="s">
        <v>3</v>
      </c>
      <c r="B7" s="6">
        <v>44865</v>
      </c>
      <c r="E7" s="3">
        <f>B7-B3</f>
        <v>108</v>
      </c>
      <c r="J7" s="5" t="s">
        <v>3</v>
      </c>
      <c r="K7" s="6">
        <v>44804</v>
      </c>
      <c r="N7" s="3">
        <f>K7-K3</f>
        <v>47</v>
      </c>
    </row>
    <row r="8" spans="1:17" x14ac:dyDescent="0.3">
      <c r="A8" s="5" t="s">
        <v>4</v>
      </c>
      <c r="B8" s="5" t="s">
        <v>5</v>
      </c>
      <c r="J8" s="5" t="s">
        <v>4</v>
      </c>
      <c r="K8" s="5" t="s">
        <v>5</v>
      </c>
    </row>
    <row r="9" spans="1:17" x14ac:dyDescent="0.3">
      <c r="A9" s="5" t="s">
        <v>6</v>
      </c>
      <c r="B9" s="5">
        <v>100</v>
      </c>
      <c r="D9" s="7" t="s">
        <v>24</v>
      </c>
      <c r="E9" s="7" t="s">
        <v>8</v>
      </c>
      <c r="F9" s="7" t="s">
        <v>25</v>
      </c>
      <c r="H9" s="3" t="s">
        <v>33</v>
      </c>
      <c r="J9" s="5" t="s">
        <v>6</v>
      </c>
      <c r="K9" s="5">
        <v>100</v>
      </c>
      <c r="M9" s="7" t="s">
        <v>24</v>
      </c>
      <c r="N9" s="7" t="s">
        <v>8</v>
      </c>
      <c r="O9" s="7" t="s">
        <v>25</v>
      </c>
      <c r="Q9" s="3" t="s">
        <v>33</v>
      </c>
    </row>
    <row r="10" spans="1:17" x14ac:dyDescent="0.3">
      <c r="A10" s="5" t="s">
        <v>34</v>
      </c>
      <c r="B10" s="5">
        <v>84.191000000000003</v>
      </c>
      <c r="D10" s="8">
        <f>B9/B10-1</f>
        <v>0.18777541542445153</v>
      </c>
      <c r="E10" s="7">
        <f>B10/100</f>
        <v>0.84191000000000005</v>
      </c>
      <c r="F10" s="9">
        <f>2*(1/(E10^(1/(2*E6)))-1)</f>
        <v>0.67495929093164575</v>
      </c>
      <c r="H10" s="16">
        <f>D10*365/D6</f>
        <v>0.63461135768448906</v>
      </c>
      <c r="J10" s="5" t="s">
        <v>34</v>
      </c>
      <c r="K10" s="5">
        <v>94.17</v>
      </c>
      <c r="M10" s="8">
        <f>K9/K10-1</f>
        <v>6.190931294467461E-2</v>
      </c>
      <c r="N10" s="7">
        <f>K10/100</f>
        <v>0.94169999999999998</v>
      </c>
      <c r="O10" s="9">
        <f>2*(1/(N10^(1/(2*N6)))-1)</f>
        <v>0.52538112207847609</v>
      </c>
      <c r="Q10" s="16">
        <f>M10*365/M6</f>
        <v>0.48078508988949431</v>
      </c>
    </row>
    <row r="11" spans="1:17" x14ac:dyDescent="0.3">
      <c r="F11" s="14">
        <f>1*(1/(E10^(1/(1*D6)))-1)</f>
        <v>1.594623384218119E-3</v>
      </c>
    </row>
    <row r="12" spans="1:17" x14ac:dyDescent="0.3">
      <c r="A12" s="5" t="s">
        <v>26</v>
      </c>
    </row>
    <row r="13" spans="1:17" x14ac:dyDescent="0.3">
      <c r="A13" s="5" t="s">
        <v>36</v>
      </c>
      <c r="B13" s="10">
        <f>B14+14%</f>
        <v>0.54</v>
      </c>
      <c r="E13" s="5" t="s">
        <v>27</v>
      </c>
      <c r="F13" s="5">
        <f>(B16-B15)/365</f>
        <v>0.40273972602739727</v>
      </c>
    </row>
    <row r="14" spans="1:17" x14ac:dyDescent="0.3">
      <c r="A14" s="5" t="s">
        <v>9</v>
      </c>
      <c r="B14" s="11">
        <v>0.4</v>
      </c>
      <c r="C14" s="3" t="s">
        <v>23</v>
      </c>
    </row>
    <row r="15" spans="1:17" ht="15.5" x14ac:dyDescent="0.35">
      <c r="A15" s="5" t="s">
        <v>2</v>
      </c>
      <c r="B15" s="1">
        <v>44642</v>
      </c>
      <c r="C15" s="5">
        <f>-(B15-B3)/365</f>
        <v>0.31506849315068491</v>
      </c>
      <c r="E15" s="5" t="s">
        <v>28</v>
      </c>
    </row>
    <row r="16" spans="1:17" ht="15.5" x14ac:dyDescent="0.35">
      <c r="A16" s="5" t="s">
        <v>3</v>
      </c>
      <c r="B16" s="1">
        <v>44789</v>
      </c>
      <c r="C16" s="5">
        <f>(B16-B3)/365</f>
        <v>8.7671232876712329E-2</v>
      </c>
      <c r="E16" s="5">
        <f>F13*B13*100</f>
        <v>21.747945205479454</v>
      </c>
    </row>
    <row r="18" spans="1:17" x14ac:dyDescent="0.3">
      <c r="A18" s="7" t="s">
        <v>29</v>
      </c>
      <c r="B18" s="7"/>
      <c r="C18" s="7">
        <v>100</v>
      </c>
      <c r="E18" s="3">
        <f>1/((1+F10/2)^(2*C16))</f>
        <v>0.95029073314689572</v>
      </c>
    </row>
    <row r="19" spans="1:17" x14ac:dyDescent="0.3">
      <c r="A19" s="7" t="s">
        <v>30</v>
      </c>
      <c r="B19" s="7"/>
      <c r="C19" s="12">
        <f>E16*C15/F13</f>
        <v>17.013698630136986</v>
      </c>
    </row>
    <row r="20" spans="1:17" x14ac:dyDescent="0.3">
      <c r="A20" s="7" t="s">
        <v>10</v>
      </c>
      <c r="B20" s="7"/>
      <c r="C20" s="17">
        <f>(C18+E16)*E18</f>
        <v>115.69594410844316</v>
      </c>
    </row>
    <row r="21" spans="1:17" x14ac:dyDescent="0.3">
      <c r="A21" s="7" t="s">
        <v>13</v>
      </c>
      <c r="B21" s="7"/>
      <c r="C21" s="17">
        <v>115.92400000000001</v>
      </c>
    </row>
    <row r="23" spans="1:17" x14ac:dyDescent="0.3">
      <c r="A23" s="5" t="s">
        <v>35</v>
      </c>
      <c r="J23" s="5" t="s">
        <v>47</v>
      </c>
    </row>
    <row r="25" spans="1:17" x14ac:dyDescent="0.3">
      <c r="A25" s="5" t="s">
        <v>12</v>
      </c>
      <c r="B25" s="5">
        <v>38.182899999999997</v>
      </c>
      <c r="D25" s="7" t="s">
        <v>18</v>
      </c>
      <c r="E25" s="7" t="s">
        <v>17</v>
      </c>
      <c r="J25" s="5" t="s">
        <v>12</v>
      </c>
      <c r="K25" s="5">
        <v>36.862316999999997</v>
      </c>
      <c r="M25" s="7" t="s">
        <v>18</v>
      </c>
      <c r="N25" s="7" t="s">
        <v>17</v>
      </c>
    </row>
    <row r="26" spans="1:17" x14ac:dyDescent="0.3">
      <c r="A26" s="5" t="s">
        <v>43</v>
      </c>
      <c r="B26" s="5">
        <v>51.285921000000002</v>
      </c>
      <c r="D26" s="7">
        <f>B30/100</f>
        <v>1.0274243100752738</v>
      </c>
      <c r="E26" s="9">
        <f>2*(1/(D26^(1/(2*C31)))-1)</f>
        <v>-9.8269722962039507E-2</v>
      </c>
      <c r="J26" s="5" t="s">
        <v>43</v>
      </c>
      <c r="K26" s="5">
        <v>51.285921000000002</v>
      </c>
      <c r="M26" s="7">
        <f>K30/100</f>
        <v>1.0120154093752161</v>
      </c>
      <c r="N26" s="9">
        <f>2*(1/(M26^(1/(2*L31)))-1)</f>
        <v>-0.13169760016224474</v>
      </c>
    </row>
    <row r="27" spans="1:17" x14ac:dyDescent="0.3">
      <c r="A27" s="5" t="s">
        <v>14</v>
      </c>
      <c r="B27" s="5">
        <v>100</v>
      </c>
      <c r="J27" s="5" t="s">
        <v>14</v>
      </c>
      <c r="K27" s="5">
        <v>100</v>
      </c>
    </row>
    <row r="28" spans="1:17" ht="26" x14ac:dyDescent="0.3">
      <c r="A28" s="5" t="s">
        <v>15</v>
      </c>
      <c r="B28" s="2" t="s">
        <v>38</v>
      </c>
      <c r="J28" s="5" t="s">
        <v>15</v>
      </c>
      <c r="K28" s="2" t="s">
        <v>49</v>
      </c>
    </row>
    <row r="29" spans="1:17" x14ac:dyDescent="0.3">
      <c r="A29" s="5" t="s">
        <v>39</v>
      </c>
      <c r="B29" s="5">
        <v>138</v>
      </c>
      <c r="J29" s="5" t="s">
        <v>39</v>
      </c>
      <c r="K29" s="5">
        <v>140.80000000000001</v>
      </c>
      <c r="M29" s="7" t="s">
        <v>24</v>
      </c>
      <c r="N29" s="7"/>
      <c r="O29" s="7"/>
      <c r="Q29" s="3" t="s">
        <v>33</v>
      </c>
    </row>
    <row r="30" spans="1:17" x14ac:dyDescent="0.3">
      <c r="A30" s="5" t="s">
        <v>31</v>
      </c>
      <c r="B30" s="5">
        <f>B29*B25/B26</f>
        <v>102.74243100752737</v>
      </c>
      <c r="J30" s="5" t="s">
        <v>31</v>
      </c>
      <c r="K30" s="5">
        <f>K29*K25/K26</f>
        <v>101.20154093752161</v>
      </c>
      <c r="M30" s="8">
        <f>K33/K29-1</f>
        <v>4.2118409098572673E-2</v>
      </c>
      <c r="N30" s="7"/>
      <c r="O30" s="9"/>
      <c r="Q30" s="16">
        <f>M30*365/M31</f>
        <v>0.48041310378059454</v>
      </c>
    </row>
    <row r="31" spans="1:17" x14ac:dyDescent="0.3">
      <c r="A31" s="5" t="s">
        <v>3</v>
      </c>
      <c r="B31" s="6">
        <v>44855</v>
      </c>
      <c r="C31" s="3">
        <f>(B31-B3)/365</f>
        <v>0.26849315068493151</v>
      </c>
      <c r="J31" s="5" t="s">
        <v>3</v>
      </c>
      <c r="K31" s="6">
        <v>44789</v>
      </c>
      <c r="L31" s="3">
        <f>(K31-K3)/365</f>
        <v>8.7671232876712329E-2</v>
      </c>
      <c r="M31" s="3">
        <f>K31-K3</f>
        <v>32</v>
      </c>
    </row>
    <row r="32" spans="1:17" x14ac:dyDescent="0.3">
      <c r="J32" s="3" t="s">
        <v>48</v>
      </c>
      <c r="K32" s="3">
        <v>54.088177999999999</v>
      </c>
    </row>
    <row r="33" spans="1:11" ht="76" customHeight="1" x14ac:dyDescent="0.3">
      <c r="A33" s="15" t="s">
        <v>41</v>
      </c>
      <c r="B33" s="15"/>
      <c r="C33" s="15"/>
      <c r="D33" s="15"/>
      <c r="E33" s="15"/>
      <c r="F33" s="15"/>
      <c r="G33" s="15"/>
      <c r="H33" s="15"/>
      <c r="I33" s="15"/>
      <c r="J33" s="3" t="s">
        <v>50</v>
      </c>
      <c r="K33" s="3">
        <f>100*K32/K25</f>
        <v>146.73027200107904</v>
      </c>
    </row>
    <row r="34" spans="1:11" x14ac:dyDescent="0.3">
      <c r="D34" s="3" t="s">
        <v>40</v>
      </c>
    </row>
    <row r="35" spans="1:11" x14ac:dyDescent="0.3">
      <c r="A35" s="3" t="s">
        <v>16</v>
      </c>
      <c r="D35" s="3">
        <f>(B37-B3)/365</f>
        <v>0.12328767123287671</v>
      </c>
    </row>
    <row r="36" spans="1:11" x14ac:dyDescent="0.3">
      <c r="A36" s="5" t="s">
        <v>37</v>
      </c>
      <c r="B36" s="5">
        <v>55.272334000000001</v>
      </c>
      <c r="D36" s="3" t="s">
        <v>19</v>
      </c>
      <c r="E36" s="3" t="s">
        <v>42</v>
      </c>
    </row>
    <row r="37" spans="1:11" x14ac:dyDescent="0.3">
      <c r="A37" s="5" t="s">
        <v>45</v>
      </c>
      <c r="B37" s="6">
        <v>44802</v>
      </c>
      <c r="D37" s="3">
        <f>1/((1+O10/2)^(2*D35))</f>
        <v>0.94411016545014137</v>
      </c>
      <c r="H37" s="3">
        <f>B36/B26-1</f>
        <v>7.7729188094330937E-2</v>
      </c>
    </row>
    <row r="38" spans="1:11" x14ac:dyDescent="0.3">
      <c r="A38" s="5"/>
      <c r="B38" s="5"/>
    </row>
    <row r="39" spans="1:11" x14ac:dyDescent="0.3">
      <c r="A39" s="5" t="s">
        <v>20</v>
      </c>
      <c r="B39" s="5">
        <f>B29*((1+O10/2)^(2*D35))</f>
        <v>146.1693826103473</v>
      </c>
    </row>
    <row r="40" spans="1:11" x14ac:dyDescent="0.3">
      <c r="A40" s="5" t="s">
        <v>21</v>
      </c>
      <c r="B40" s="5">
        <f>B39*B25/B36</f>
        <v>100.97585021961673</v>
      </c>
      <c r="D40" s="7" t="s">
        <v>32</v>
      </c>
      <c r="E40" s="7" t="s">
        <v>22</v>
      </c>
    </row>
    <row r="41" spans="1:11" x14ac:dyDescent="0.3">
      <c r="D41" s="7">
        <f>B40/100</f>
        <v>1.0097585021961673</v>
      </c>
      <c r="E41" s="9">
        <f>2*(1/(D41^(1/(2*B42)))-1)</f>
        <v>-6.577314880324403E-2</v>
      </c>
    </row>
    <row r="42" spans="1:11" x14ac:dyDescent="0.3">
      <c r="A42" s="3" t="s">
        <v>46</v>
      </c>
      <c r="B42" s="5">
        <f>(B31-B37)/365</f>
        <v>0.14520547945205478</v>
      </c>
    </row>
    <row r="43" spans="1:11" x14ac:dyDescent="0.3">
      <c r="A43" s="13"/>
      <c r="B43" s="13"/>
    </row>
    <row r="44" spans="1:11" x14ac:dyDescent="0.3">
      <c r="A44" s="13"/>
      <c r="B44" s="13"/>
    </row>
    <row r="45" spans="1:11" x14ac:dyDescent="0.3">
      <c r="A45" s="13"/>
      <c r="B45" s="13"/>
    </row>
  </sheetData>
  <mergeCells count="1">
    <mergeCell ref="A33:I33"/>
  </mergeCells>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costaad</dc:creator>
  <cp:lastModifiedBy>Alejo Costa</cp:lastModifiedBy>
  <dcterms:created xsi:type="dcterms:W3CDTF">2021-07-03T22:36:49Z</dcterms:created>
  <dcterms:modified xsi:type="dcterms:W3CDTF">2022-07-17T23:59:14Z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710bd7e-5127-4e54-969c-4515b2527c83_Enabled">
    <vt:lpwstr>true</vt:lpwstr>
  </property>
  <property fmtid="{D5CDD505-2E9C-101B-9397-08002B2CF9AE}" pid="3" name="MSIP_Label_b710bd7e-5127-4e54-969c-4515b2527c83_SetDate">
    <vt:lpwstr>2021-07-03T22:36:50Z</vt:lpwstr>
  </property>
  <property fmtid="{D5CDD505-2E9C-101B-9397-08002B2CF9AE}" pid="4" name="MSIP_Label_b710bd7e-5127-4e54-969c-4515b2527c83_Method">
    <vt:lpwstr>Standard</vt:lpwstr>
  </property>
  <property fmtid="{D5CDD505-2E9C-101B-9397-08002B2CF9AE}" pid="5" name="MSIP_Label_b710bd7e-5127-4e54-969c-4515b2527c83_Name">
    <vt:lpwstr>b710bd7e-5127-4e54-969c-4515b2527c83</vt:lpwstr>
  </property>
  <property fmtid="{D5CDD505-2E9C-101B-9397-08002B2CF9AE}" pid="6" name="MSIP_Label_b710bd7e-5127-4e54-969c-4515b2527c83_SiteId">
    <vt:lpwstr>16e7cf3f-6af4-4e76-941e-aecafb9704e9</vt:lpwstr>
  </property>
  <property fmtid="{D5CDD505-2E9C-101B-9397-08002B2CF9AE}" pid="7" name="MSIP_Label_b710bd7e-5127-4e54-969c-4515b2527c83_ActionId">
    <vt:lpwstr>5b22a425-e762-4a50-9e61-75dc54bf11b1</vt:lpwstr>
  </property>
  <property fmtid="{D5CDD505-2E9C-101B-9397-08002B2CF9AE}" pid="8" name="MSIP_Label_b710bd7e-5127-4e54-969c-4515b2527c83_ContentBits">
    <vt:lpwstr>0</vt:lpwstr>
  </property>
</Properties>
</file>