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elich/Documents/Maestria/Instrumento de Mercado de Capitales/TP2/"/>
    </mc:Choice>
  </mc:AlternateContent>
  <xr:revisionPtr revIDLastSave="0" documentId="13_ncr:1_{FF78113B-30C4-7448-BC7D-19ED38EC279E}" xr6:coauthVersionLast="47" xr6:coauthVersionMax="47" xr10:uidLastSave="{00000000-0000-0000-0000-000000000000}"/>
  <bookViews>
    <workbookView xWindow="0" yWindow="500" windowWidth="28800" windowHeight="15880" activeTab="2" xr2:uid="{169014FD-3C05-6041-8086-8701A9649ECE}"/>
  </bookViews>
  <sheets>
    <sheet name="Ejercio 1" sheetId="1" r:id="rId1"/>
    <sheet name="Ejercicio 2" sheetId="2" r:id="rId2"/>
    <sheet name="Ejercicio 3" sheetId="6" r:id="rId3"/>
    <sheet name="Ejercicio 4" sheetId="8" r:id="rId4"/>
    <sheet name="Ejercicio 5" sheetId="9" r:id="rId5"/>
    <sheet name="Ejercicio 6" sheetId="7" r:id="rId6"/>
  </sheets>
  <definedNames>
    <definedName name="_xlnm._FilterDatabase" localSheetId="0" hidden="1">'Ejercio 1'!$C$41:$D$71</definedName>
    <definedName name="solver_adj" localSheetId="1" hidden="1">'Ejercicio 2'!$B$13</definedName>
    <definedName name="solver_adj" localSheetId="2" hidden="1">'Ejercicio 3'!$B$42</definedName>
    <definedName name="solver_adj" localSheetId="3" hidden="1">'Ejercicio 4'!$C$42</definedName>
    <definedName name="solver_adj" localSheetId="4" hidden="1">'Ejercicio 5'!$C$42</definedName>
    <definedName name="solver_adj" localSheetId="5" hidden="1">'Ejercicio 6'!$G$21:$G$27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5" hidden="1">'Ejercicio 6'!$N$10:$N$16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opt" localSheetId="1" hidden="1">'Ejercicio 2'!$B$8</definedName>
    <definedName name="solver_opt" localSheetId="2" hidden="1">'Ejercicio 3'!$B$21</definedName>
    <definedName name="solver_opt" localSheetId="3" hidden="1">'Ejercicio 4'!$C$37</definedName>
    <definedName name="solver_opt" localSheetId="4" hidden="1">'Ejercicio 5'!$C$37</definedName>
    <definedName name="solver_opt" localSheetId="5" hidden="1">'Ejercicio 6'!$G$18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5" hidden="1">3</definedName>
    <definedName name="solver_rhs1" localSheetId="5" hidden="1">'Ejercicio 6'!$P$10:$P$16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3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0.8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3" i="6" l="1"/>
  <c r="B38" i="6"/>
  <c r="B41" i="6"/>
  <c r="B40" i="6"/>
  <c r="B37" i="6"/>
  <c r="C41" i="6"/>
  <c r="C38" i="6"/>
  <c r="D18" i="7" a="1"/>
  <c r="D18" i="7"/>
  <c r="C19" i="7" a="1"/>
  <c r="C19" i="7"/>
  <c r="D19" i="7" a="1"/>
  <c r="D19" i="7"/>
  <c r="E19" i="7" a="1"/>
  <c r="E19" i="7"/>
  <c r="F19" i="7" a="1"/>
  <c r="F19" i="7"/>
  <c r="G19" i="7" a="1"/>
  <c r="G19" i="7"/>
  <c r="H19" i="7" a="1"/>
  <c r="H19" i="7"/>
  <c r="I19" i="7" a="1"/>
  <c r="I19" i="7"/>
  <c r="B19" i="7" a="1"/>
  <c r="B19" i="7"/>
  <c r="B18" i="7" a="1"/>
  <c r="B18" i="7"/>
  <c r="E18" i="7" a="1"/>
  <c r="E18" i="7"/>
  <c r="F18" i="7" a="1"/>
  <c r="F18" i="7"/>
  <c r="G18" i="7" a="1"/>
  <c r="G18" i="7"/>
  <c r="H18" i="7" a="1"/>
  <c r="H18" i="7"/>
  <c r="I18" i="7" a="1"/>
  <c r="I18" i="7"/>
  <c r="C18" i="7" a="1"/>
  <c r="C18" i="7"/>
  <c r="D50" i="7"/>
  <c r="D51" i="7"/>
  <c r="D52" i="7"/>
  <c r="D53" i="7"/>
  <c r="D54" i="7"/>
  <c r="D55" i="7"/>
  <c r="D56" i="7"/>
  <c r="D49" i="7"/>
  <c r="A49" i="7"/>
  <c r="A51" i="7"/>
  <c r="A52" i="7"/>
  <c r="A53" i="7"/>
  <c r="A54" i="7"/>
  <c r="A55" i="7"/>
  <c r="A56" i="7"/>
  <c r="A50" i="7"/>
  <c r="E53" i="7"/>
  <c r="E54" i="7"/>
  <c r="E55" i="7"/>
  <c r="E56" i="7"/>
  <c r="E52" i="7"/>
  <c r="E49" i="7"/>
  <c r="E50" i="7"/>
  <c r="E51" i="7"/>
  <c r="B52" i="7"/>
  <c r="B51" i="7"/>
  <c r="B50" i="7"/>
  <c r="B49" i="7"/>
  <c r="B53" i="7"/>
  <c r="B56" i="7"/>
  <c r="B55" i="7"/>
  <c r="B54" i="7"/>
  <c r="B42" i="7"/>
  <c r="B41" i="7"/>
  <c r="B44" i="7"/>
  <c r="B39" i="7"/>
  <c r="B38" i="7"/>
  <c r="B37" i="9"/>
  <c r="M7" i="7"/>
  <c r="M4" i="7" a="1"/>
  <c r="M4" i="7"/>
  <c r="N16" i="7"/>
  <c r="M16" i="7"/>
  <c r="M5" i="7" a="1"/>
  <c r="M5" i="7"/>
  <c r="C31" i="7"/>
  <c r="C44" i="7"/>
  <c r="C39" i="7"/>
  <c r="C32" i="7"/>
  <c r="C42" i="7"/>
  <c r="C41" i="7"/>
  <c r="C38" i="7"/>
  <c r="C33" i="7"/>
  <c r="D32" i="7"/>
  <c r="D31" i="7"/>
  <c r="C29" i="9"/>
  <c r="B21" i="9"/>
  <c r="G16" i="9"/>
  <c r="N5" i="7" a="1"/>
  <c r="N5" i="7"/>
  <c r="N4" i="7" a="1"/>
  <c r="N4" i="7"/>
  <c r="L10" i="7"/>
  <c r="L11" i="7"/>
  <c r="L12" i="7"/>
  <c r="L13" i="7"/>
  <c r="L14" i="7"/>
  <c r="L15" i="7"/>
  <c r="L16" i="7"/>
  <c r="L5" i="7" a="1"/>
  <c r="L5" i="7"/>
  <c r="L4" i="7" a="1"/>
  <c r="L4" i="7"/>
  <c r="N7" i="7"/>
  <c r="L7" i="7"/>
  <c r="B37" i="8"/>
  <c r="B41" i="8"/>
  <c r="B40" i="8"/>
  <c r="C43" i="8"/>
  <c r="C38" i="8"/>
  <c r="B43" i="8"/>
  <c r="B38" i="8"/>
  <c r="C41" i="8"/>
  <c r="C40" i="8"/>
  <c r="B43" i="9"/>
  <c r="C43" i="9"/>
  <c r="B27" i="9"/>
  <c r="B26" i="9"/>
  <c r="B18" i="9"/>
  <c r="C26" i="9"/>
  <c r="B17" i="9"/>
  <c r="B19" i="9"/>
  <c r="C41" i="9"/>
  <c r="C40" i="9"/>
  <c r="U15" i="9"/>
  <c r="U16" i="9"/>
  <c r="T15" i="9"/>
  <c r="T16" i="9"/>
  <c r="S15" i="9"/>
  <c r="S17" i="9"/>
  <c r="R15" i="9"/>
  <c r="R17" i="9"/>
  <c r="Q15" i="9"/>
  <c r="Q16" i="9"/>
  <c r="P15" i="9"/>
  <c r="P16" i="9"/>
  <c r="O15" i="9"/>
  <c r="O17" i="9"/>
  <c r="N15" i="9"/>
  <c r="N17" i="9"/>
  <c r="M15" i="9"/>
  <c r="M16" i="9"/>
  <c r="L15" i="9"/>
  <c r="L16" i="9"/>
  <c r="K15" i="9"/>
  <c r="K17" i="9"/>
  <c r="J15" i="9"/>
  <c r="J17" i="9"/>
  <c r="I15" i="9"/>
  <c r="I16" i="9"/>
  <c r="H15" i="9"/>
  <c r="H16" i="9"/>
  <c r="G15" i="9"/>
  <c r="G17" i="9"/>
  <c r="F15" i="9"/>
  <c r="F17" i="9"/>
  <c r="A13" i="9"/>
  <c r="T17" i="9"/>
  <c r="D27" i="8"/>
  <c r="B27" i="8"/>
  <c r="B26" i="8"/>
  <c r="B18" i="8"/>
  <c r="C26" i="8"/>
  <c r="Q17" i="8"/>
  <c r="B17" i="8"/>
  <c r="S16" i="8"/>
  <c r="O16" i="8"/>
  <c r="K16" i="8"/>
  <c r="G16" i="8"/>
  <c r="U15" i="8"/>
  <c r="U16" i="8"/>
  <c r="T15" i="8"/>
  <c r="S15" i="8"/>
  <c r="R15" i="8"/>
  <c r="R16" i="8"/>
  <c r="Q15" i="8"/>
  <c r="Q16" i="8"/>
  <c r="P15" i="8"/>
  <c r="P17" i="8"/>
  <c r="O15" i="8"/>
  <c r="N15" i="8"/>
  <c r="N16" i="8"/>
  <c r="M15" i="8"/>
  <c r="M16" i="8"/>
  <c r="L15" i="8"/>
  <c r="L17" i="8"/>
  <c r="K15" i="8"/>
  <c r="J15" i="8"/>
  <c r="J16" i="8"/>
  <c r="I15" i="8"/>
  <c r="I16" i="8"/>
  <c r="H15" i="8"/>
  <c r="H17" i="8"/>
  <c r="G15" i="8"/>
  <c r="F15" i="8"/>
  <c r="F16" i="8"/>
  <c r="A13" i="8"/>
  <c r="B21" i="6"/>
  <c r="C27" i="6"/>
  <c r="D27" i="6"/>
  <c r="D26" i="6"/>
  <c r="C29" i="6"/>
  <c r="B18" i="6"/>
  <c r="B19" i="6"/>
  <c r="U15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F17" i="6"/>
  <c r="G17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F16" i="6"/>
  <c r="F15" i="6"/>
  <c r="L15" i="6"/>
  <c r="M15" i="6"/>
  <c r="N15" i="6"/>
  <c r="O15" i="6"/>
  <c r="P15" i="6"/>
  <c r="Q15" i="6"/>
  <c r="R15" i="6"/>
  <c r="S15" i="6"/>
  <c r="T15" i="6"/>
  <c r="V15" i="6"/>
  <c r="W15" i="6"/>
  <c r="X15" i="6"/>
  <c r="Y15" i="6"/>
  <c r="Z15" i="6"/>
  <c r="J15" i="6"/>
  <c r="K15" i="6"/>
  <c r="G15" i="6"/>
  <c r="H15" i="6"/>
  <c r="I15" i="6"/>
  <c r="C26" i="6"/>
  <c r="A13" i="6"/>
  <c r="B27" i="6"/>
  <c r="B26" i="6"/>
  <c r="B17" i="6"/>
  <c r="C43" i="6"/>
  <c r="C40" i="6"/>
  <c r="B12" i="2"/>
  <c r="B11" i="2"/>
  <c r="C9" i="2"/>
  <c r="B9" i="2"/>
  <c r="C12" i="2"/>
  <c r="C11" i="2"/>
  <c r="C14" i="2"/>
  <c r="B14" i="2"/>
  <c r="E62" i="1"/>
  <c r="F62" i="1"/>
  <c r="F63" i="1"/>
  <c r="F64" i="1"/>
  <c r="F65" i="1"/>
  <c r="F66" i="1"/>
  <c r="F67" i="1"/>
  <c r="F68" i="1"/>
  <c r="F69" i="1"/>
  <c r="F70" i="1"/>
  <c r="F71" i="1"/>
  <c r="F61" i="1"/>
  <c r="F60" i="1"/>
  <c r="F59" i="1"/>
  <c r="E59" i="1"/>
  <c r="F58" i="1"/>
  <c r="F57" i="1"/>
  <c r="F56" i="1"/>
  <c r="F55" i="1"/>
  <c r="E55" i="1"/>
  <c r="F54" i="1"/>
  <c r="F53" i="1"/>
  <c r="F52" i="1"/>
  <c r="F51" i="1"/>
  <c r="E51" i="1"/>
  <c r="F50" i="1"/>
  <c r="F49" i="1"/>
  <c r="F48" i="1"/>
  <c r="F47" i="1"/>
  <c r="E47" i="1"/>
  <c r="F46" i="1"/>
  <c r="F45" i="1"/>
  <c r="F44" i="1"/>
  <c r="F43" i="1"/>
  <c r="E43" i="1"/>
  <c r="F42" i="1"/>
  <c r="F41" i="1"/>
  <c r="E26" i="1"/>
  <c r="E22" i="1"/>
  <c r="E23" i="1"/>
  <c r="E27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10" i="1"/>
  <c r="B29" i="1"/>
  <c r="C29" i="1"/>
  <c r="D29" i="1"/>
  <c r="B30" i="1"/>
  <c r="C30" i="1"/>
  <c r="D30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D11" i="1"/>
  <c r="D12" i="1"/>
  <c r="D13" i="1"/>
  <c r="D14" i="1"/>
  <c r="D15" i="1"/>
  <c r="D16" i="1"/>
  <c r="D17" i="1"/>
  <c r="D18" i="1"/>
  <c r="D19" i="1"/>
  <c r="D1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C38" i="9"/>
  <c r="C37" i="9"/>
  <c r="B41" i="9"/>
  <c r="B40" i="9"/>
  <c r="B38" i="9"/>
  <c r="C37" i="8"/>
  <c r="C27" i="9"/>
  <c r="D27" i="9"/>
  <c r="H17" i="9"/>
  <c r="F16" i="9"/>
  <c r="J16" i="9"/>
  <c r="N16" i="9"/>
  <c r="R16" i="9"/>
  <c r="I17" i="9"/>
  <c r="M17" i="9"/>
  <c r="Q17" i="9"/>
  <c r="U17" i="9"/>
  <c r="K16" i="9"/>
  <c r="O16" i="9"/>
  <c r="S16" i="9"/>
  <c r="L17" i="9"/>
  <c r="P17" i="9"/>
  <c r="I17" i="8"/>
  <c r="M17" i="8"/>
  <c r="T17" i="8"/>
  <c r="B19" i="8"/>
  <c r="B21" i="8"/>
  <c r="U17" i="8"/>
  <c r="L16" i="8"/>
  <c r="T16" i="8"/>
  <c r="J17" i="8"/>
  <c r="R17" i="8"/>
  <c r="G17" i="8"/>
  <c r="K17" i="8"/>
  <c r="O17" i="8"/>
  <c r="S17" i="8"/>
  <c r="H16" i="8"/>
  <c r="P16" i="8"/>
  <c r="F17" i="8"/>
  <c r="N17" i="8"/>
  <c r="E19" i="1"/>
  <c r="E15" i="1"/>
  <c r="E11" i="1"/>
  <c r="E28" i="1"/>
  <c r="E45" i="1"/>
  <c r="E49" i="1"/>
  <c r="E53" i="1"/>
  <c r="E57" i="1"/>
  <c r="E61" i="1"/>
  <c r="E18" i="1"/>
  <c r="E14" i="1"/>
  <c r="E41" i="1"/>
  <c r="E70" i="1"/>
  <c r="E68" i="1"/>
  <c r="E66" i="1"/>
  <c r="E64" i="1"/>
  <c r="E17" i="1"/>
  <c r="E13" i="1"/>
  <c r="E30" i="1"/>
  <c r="E25" i="1"/>
  <c r="E21" i="1"/>
  <c r="E44" i="1"/>
  <c r="E46" i="1"/>
  <c r="E48" i="1"/>
  <c r="E50" i="1"/>
  <c r="E52" i="1"/>
  <c r="E54" i="1"/>
  <c r="E56" i="1"/>
  <c r="E58" i="1"/>
  <c r="E60" i="1"/>
  <c r="E42" i="1"/>
  <c r="E10" i="1"/>
  <c r="E16" i="1"/>
  <c r="E12" i="1"/>
  <c r="E29" i="1"/>
  <c r="E24" i="1"/>
  <c r="E20" i="1"/>
  <c r="E71" i="1"/>
  <c r="E69" i="1"/>
  <c r="E67" i="1"/>
  <c r="E65" i="1"/>
  <c r="E63" i="1"/>
  <c r="B8" i="2"/>
  <c r="C37" i="6"/>
  <c r="C8" i="2"/>
  <c r="D26" i="9"/>
  <c r="C27" i="8"/>
  <c r="C29" i="8"/>
  <c r="D2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<sst xmlns="http://schemas.openxmlformats.org/spreadsheetml/2006/main" count="226" uniqueCount="64">
  <si>
    <t>E[r]</t>
  </si>
  <si>
    <t>𝞼</t>
  </si>
  <si>
    <t>SPX</t>
  </si>
  <si>
    <t>Peso de activos en portafolio</t>
  </si>
  <si>
    <t>E[rp]</t>
  </si>
  <si>
    <t>Retorno portafolio</t>
  </si>
  <si>
    <t>Varianza de portafolio</t>
  </si>
  <si>
    <t>𝞼 [p]</t>
  </si>
  <si>
    <t xml:space="preserve">Treasury </t>
  </si>
  <si>
    <t>Con venta en corto</t>
  </si>
  <si>
    <t>Treasury</t>
  </si>
  <si>
    <t>Sin venta en corto del activo incierto</t>
  </si>
  <si>
    <t>Si la tasa de corto fuerta 4%</t>
  </si>
  <si>
    <t xml:space="preserve">Función de utilidad </t>
  </si>
  <si>
    <t xml:space="preserve">Utilidad </t>
  </si>
  <si>
    <t xml:space="preserve">Retorno esperado </t>
  </si>
  <si>
    <t>𝛄</t>
  </si>
  <si>
    <t>Agente 1 𝛄=4</t>
  </si>
  <si>
    <t>Agente 1 𝛄=2</t>
  </si>
  <si>
    <t>Cantidad  de SPX</t>
  </si>
  <si>
    <t>Cantidad  de Treasury</t>
  </si>
  <si>
    <t>Volatilidad del portafolio</t>
  </si>
  <si>
    <t>Varianza</t>
  </si>
  <si>
    <t>XBT</t>
  </si>
  <si>
    <t>correlación XBTC y SPX</t>
  </si>
  <si>
    <t>covarianza  XBTC y SPX</t>
  </si>
  <si>
    <t>1)</t>
  </si>
  <si>
    <t xml:space="preserve">2) Buscamos el portafolio optimo </t>
  </si>
  <si>
    <t>Peso de SPX</t>
  </si>
  <si>
    <t>Peso de BTX</t>
  </si>
  <si>
    <t>E(Rp)</t>
  </si>
  <si>
    <t>SD(Rp)</t>
  </si>
  <si>
    <t>Sharpe Ratio (Rp)</t>
  </si>
  <si>
    <t xml:space="preserve">3) Linea tangente </t>
  </si>
  <si>
    <t>Libre de riesgo</t>
  </si>
  <si>
    <t>Rp</t>
  </si>
  <si>
    <t>E(R)</t>
  </si>
  <si>
    <t>S.D.</t>
  </si>
  <si>
    <t>Sharpe Ratio(Exceso de retorno)</t>
  </si>
  <si>
    <t>Cantidad  de Portafolio</t>
  </si>
  <si>
    <t>Retorno Esperado</t>
  </si>
  <si>
    <t>VAR-COV</t>
  </si>
  <si>
    <t>APPL</t>
  </si>
  <si>
    <t>CVX</t>
  </si>
  <si>
    <t>DIS</t>
  </si>
  <si>
    <t>JNJ</t>
  </si>
  <si>
    <t>KO</t>
  </si>
  <si>
    <t>MSFT</t>
  </si>
  <si>
    <t>Calculamos el portafolio</t>
  </si>
  <si>
    <t>Retorno esperado</t>
  </si>
  <si>
    <t>Sharpe Ratio</t>
  </si>
  <si>
    <t>Retorno</t>
  </si>
  <si>
    <t>W</t>
  </si>
  <si>
    <t>Curva de utilidad 𝛄 = 4</t>
  </si>
  <si>
    <t>Curva de utilidad 𝛄 = 2</t>
  </si>
  <si>
    <t>Igual peso</t>
  </si>
  <si>
    <t>Maximizo el Sharp</t>
  </si>
  <si>
    <t>Minimizo la varianza</t>
  </si>
  <si>
    <t>Frontera eficiente</t>
  </si>
  <si>
    <t>Encontramos CAL</t>
  </si>
  <si>
    <t>Treasury (Rf)</t>
  </si>
  <si>
    <t>Portafolio optimo</t>
  </si>
  <si>
    <t>Utilidad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</si>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</sst>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%"/>
    <numFmt numFmtId="166" formatCode="0.000"/>
    <numFmt numFmtId="167" formatCode="0.000%"/>
  </numFmts>
  <fonts count="3" x14ac:knownFonts="1">
    <font>
      <sz val="12"/>
      <color theme="1"/>
      <name val="HK Grotesk"/>
      <family val="2"/>
    </font>
    <font>
      <sz val="12"/>
      <color theme="1"/>
      <name val="HK Grotesk"/>
      <family val="2"/>
    </font>
    <font>
      <b/>
      <sz val="12"/>
      <color theme="1"/>
      <name val="HK Grotes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9" fontId="0" fillId="0" borderId="0" xfId="2" applyFont="1"/>
    <xf numFmtId="165" fontId="0" fillId="0" borderId="0" xfId="2" applyNumberFormat="1" applyFont="1"/>
    <xf numFmtId="166" fontId="0" fillId="0" borderId="0" xfId="0" applyNumberFormat="1"/>
    <xf numFmtId="2" fontId="0" fillId="0" borderId="0" xfId="0" applyNumberFormat="1"/>
    <xf numFmtId="0" fontId="0" fillId="0" borderId="0" xfId="0" applyAlignment="1"/>
    <xf numFmtId="10" fontId="0" fillId="0" borderId="0" xfId="2" applyNumberFormat="1" applyFont="1"/>
    <xf numFmtId="43" fontId="0" fillId="0" borderId="0" xfId="1" applyFont="1"/>
    <xf numFmtId="167" fontId="0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2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 corto a tasa Risk-Free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'Ejercio 1'!$F$10:$F$30</c:f>
              <c:numCache>
                <c:formatCode>0.0%</c:formatCode>
                <c:ptCount val="21"/>
                <c:pt idx="0">
                  <c:v>0</c:v>
                </c:pt>
                <c:pt idx="1">
                  <c:v>1.8000000000000002E-2</c:v>
                </c:pt>
                <c:pt idx="2">
                  <c:v>3.6000000000000004E-2</c:v>
                </c:pt>
                <c:pt idx="3">
                  <c:v>5.3999999999999999E-2</c:v>
                </c:pt>
                <c:pt idx="4">
                  <c:v>7.2000000000000008E-2</c:v>
                </c:pt>
                <c:pt idx="5">
                  <c:v>0.09</c:v>
                </c:pt>
                <c:pt idx="6">
                  <c:v>0.108</c:v>
                </c:pt>
                <c:pt idx="7">
                  <c:v>0.126</c:v>
                </c:pt>
                <c:pt idx="8">
                  <c:v>0.14400000000000002</c:v>
                </c:pt>
                <c:pt idx="9">
                  <c:v>0.16200000000000001</c:v>
                </c:pt>
                <c:pt idx="10">
                  <c:v>0.18</c:v>
                </c:pt>
                <c:pt idx="11">
                  <c:v>0.19800000000000001</c:v>
                </c:pt>
                <c:pt idx="12">
                  <c:v>0.216</c:v>
                </c:pt>
                <c:pt idx="13">
                  <c:v>0.23399999999999999</c:v>
                </c:pt>
                <c:pt idx="14">
                  <c:v>0.252</c:v>
                </c:pt>
                <c:pt idx="15">
                  <c:v>0.26999999999999996</c:v>
                </c:pt>
                <c:pt idx="16">
                  <c:v>0.28800000000000003</c:v>
                </c:pt>
                <c:pt idx="17">
                  <c:v>0.30599999999999999</c:v>
                </c:pt>
                <c:pt idx="18">
                  <c:v>0.32400000000000001</c:v>
                </c:pt>
                <c:pt idx="19">
                  <c:v>0.34199999999999997</c:v>
                </c:pt>
                <c:pt idx="20">
                  <c:v>0.36</c:v>
                </c:pt>
              </c:numCache>
            </c:numRef>
          </c:cat>
          <c:val>
            <c:numRef>
              <c:f>'Ejercio 1'!$C$10:$C$30</c:f>
              <c:numCache>
                <c:formatCode>0.0%</c:formatCode>
                <c:ptCount val="21"/>
                <c:pt idx="0">
                  <c:v>2.5000000000000001E-2</c:v>
                </c:pt>
                <c:pt idx="1">
                  <c:v>3.0500000000000003E-2</c:v>
                </c:pt>
                <c:pt idx="2">
                  <c:v>3.6000000000000004E-2</c:v>
                </c:pt>
                <c:pt idx="3">
                  <c:v>4.1499999999999995E-2</c:v>
                </c:pt>
                <c:pt idx="4">
                  <c:v>4.7E-2</c:v>
                </c:pt>
                <c:pt idx="5">
                  <c:v>5.2500000000000005E-2</c:v>
                </c:pt>
                <c:pt idx="6">
                  <c:v>5.8000000000000003E-2</c:v>
                </c:pt>
                <c:pt idx="7">
                  <c:v>6.3500000000000001E-2</c:v>
                </c:pt>
                <c:pt idx="8">
                  <c:v>6.9000000000000006E-2</c:v>
                </c:pt>
                <c:pt idx="9">
                  <c:v>7.4500000000000011E-2</c:v>
                </c:pt>
                <c:pt idx="10">
                  <c:v>0.08</c:v>
                </c:pt>
                <c:pt idx="11">
                  <c:v>8.5500000000000007E-2</c:v>
                </c:pt>
                <c:pt idx="12">
                  <c:v>9.0999999999999998E-2</c:v>
                </c:pt>
                <c:pt idx="13">
                  <c:v>9.6500000000000002E-2</c:v>
                </c:pt>
                <c:pt idx="14">
                  <c:v>0.10199999999999999</c:v>
                </c:pt>
                <c:pt idx="15">
                  <c:v>0.1075</c:v>
                </c:pt>
                <c:pt idx="16">
                  <c:v>0.113</c:v>
                </c:pt>
                <c:pt idx="17">
                  <c:v>0.11850000000000001</c:v>
                </c:pt>
                <c:pt idx="18">
                  <c:v>0.12400000000000001</c:v>
                </c:pt>
                <c:pt idx="19">
                  <c:v>0.1295</c:v>
                </c:pt>
                <c:pt idx="20">
                  <c:v>0.13500000000000001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AB-F14D-A90F-A5E0A8B81232}"/>
            </c:ext>
          </c:extLst>
        </c:ser>
        <c:ser>
          <c:idx val="1"/>
          <c:order val="1"/>
          <c:tx>
            <c:v>Con tasa de corto en 4%</c:v>
          </c:tx>
          <c:spPr>
            <a:ln w="28575" cap="rnd">
              <a:solidFill>
                <a:schemeClr val="accent2">
                  <a:alpha val="49226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'Ejercio 1'!$F$10:$F$30</c:f>
              <c:numCache>
                <c:formatCode>0.0%</c:formatCode>
                <c:ptCount val="21"/>
                <c:pt idx="0">
                  <c:v>0</c:v>
                </c:pt>
                <c:pt idx="1">
                  <c:v>1.8000000000000002E-2</c:v>
                </c:pt>
                <c:pt idx="2">
                  <c:v>3.6000000000000004E-2</c:v>
                </c:pt>
                <c:pt idx="3">
                  <c:v>5.3999999999999999E-2</c:v>
                </c:pt>
                <c:pt idx="4">
                  <c:v>7.2000000000000008E-2</c:v>
                </c:pt>
                <c:pt idx="5">
                  <c:v>0.09</c:v>
                </c:pt>
                <c:pt idx="6">
                  <c:v>0.108</c:v>
                </c:pt>
                <c:pt idx="7">
                  <c:v>0.126</c:v>
                </c:pt>
                <c:pt idx="8">
                  <c:v>0.14400000000000002</c:v>
                </c:pt>
                <c:pt idx="9">
                  <c:v>0.16200000000000001</c:v>
                </c:pt>
                <c:pt idx="10">
                  <c:v>0.18</c:v>
                </c:pt>
                <c:pt idx="11">
                  <c:v>0.19800000000000001</c:v>
                </c:pt>
                <c:pt idx="12">
                  <c:v>0.216</c:v>
                </c:pt>
                <c:pt idx="13">
                  <c:v>0.23399999999999999</c:v>
                </c:pt>
                <c:pt idx="14">
                  <c:v>0.252</c:v>
                </c:pt>
                <c:pt idx="15">
                  <c:v>0.26999999999999996</c:v>
                </c:pt>
                <c:pt idx="16">
                  <c:v>0.28800000000000003</c:v>
                </c:pt>
                <c:pt idx="17">
                  <c:v>0.30599999999999999</c:v>
                </c:pt>
                <c:pt idx="18">
                  <c:v>0.32400000000000001</c:v>
                </c:pt>
                <c:pt idx="19">
                  <c:v>0.34199999999999997</c:v>
                </c:pt>
                <c:pt idx="20">
                  <c:v>0.36</c:v>
                </c:pt>
              </c:numCache>
            </c:numRef>
          </c:cat>
          <c:val>
            <c:numRef>
              <c:f>'Ejercio 1'!$E$10:$E$30</c:f>
              <c:numCache>
                <c:formatCode>0.0%</c:formatCode>
                <c:ptCount val="21"/>
                <c:pt idx="0">
                  <c:v>2.5000000000000001E-2</c:v>
                </c:pt>
                <c:pt idx="1">
                  <c:v>3.0500000000000003E-2</c:v>
                </c:pt>
                <c:pt idx="2">
                  <c:v>3.6000000000000004E-2</c:v>
                </c:pt>
                <c:pt idx="3">
                  <c:v>4.1499999999999995E-2</c:v>
                </c:pt>
                <c:pt idx="4">
                  <c:v>4.7E-2</c:v>
                </c:pt>
                <c:pt idx="5">
                  <c:v>5.2500000000000005E-2</c:v>
                </c:pt>
                <c:pt idx="6">
                  <c:v>5.8000000000000003E-2</c:v>
                </c:pt>
                <c:pt idx="7">
                  <c:v>6.3500000000000001E-2</c:v>
                </c:pt>
                <c:pt idx="8">
                  <c:v>6.9000000000000006E-2</c:v>
                </c:pt>
                <c:pt idx="9">
                  <c:v>7.4500000000000011E-2</c:v>
                </c:pt>
                <c:pt idx="10">
                  <c:v>0.08</c:v>
                </c:pt>
                <c:pt idx="11">
                  <c:v>8.4000000000000005E-2</c:v>
                </c:pt>
                <c:pt idx="12">
                  <c:v>8.8000000000000009E-2</c:v>
                </c:pt>
                <c:pt idx="13">
                  <c:v>9.2000000000000012E-2</c:v>
                </c:pt>
                <c:pt idx="14">
                  <c:v>9.5999999999999988E-2</c:v>
                </c:pt>
                <c:pt idx="15">
                  <c:v>9.9999999999999992E-2</c:v>
                </c:pt>
                <c:pt idx="16">
                  <c:v>0.104</c:v>
                </c:pt>
                <c:pt idx="17">
                  <c:v>0.10800000000000001</c:v>
                </c:pt>
                <c:pt idx="18">
                  <c:v>0.11200000000000002</c:v>
                </c:pt>
                <c:pt idx="19">
                  <c:v>0.11599999999999999</c:v>
                </c:pt>
                <c:pt idx="20">
                  <c:v>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AB-F14D-A90F-A5E0A8B81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363999"/>
        <c:axId val="1308669999"/>
      </c:lineChart>
      <c:catAx>
        <c:axId val="1355363999"/>
        <c:scaling>
          <c:orientation val="minMax"/>
        </c:scaling>
        <c:delete val="0"/>
        <c:axPos val="b"/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308669999"/>
        <c:crosses val="autoZero"/>
        <c:auto val="1"/>
        <c:lblAlgn val="ctr"/>
        <c:lblOffset val="100"/>
        <c:noMultiLvlLbl val="0"/>
      </c:catAx>
      <c:valAx>
        <c:axId val="130866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35536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 tasa de corto igual a Risk Free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'Ejercio 1'!$D$41:$D$71</c:f>
              <c:numCache>
                <c:formatCode>0%</c:formatCode>
                <c:ptCount val="31"/>
                <c:pt idx="0">
                  <c:v>0.18</c:v>
                </c:pt>
                <c:pt idx="1">
                  <c:v>0.16200000000000001</c:v>
                </c:pt>
                <c:pt idx="2">
                  <c:v>0.14400000000000002</c:v>
                </c:pt>
                <c:pt idx="3">
                  <c:v>0.126</c:v>
                </c:pt>
                <c:pt idx="4">
                  <c:v>0.108</c:v>
                </c:pt>
                <c:pt idx="5">
                  <c:v>0.09</c:v>
                </c:pt>
                <c:pt idx="6">
                  <c:v>7.2000000000000008E-2</c:v>
                </c:pt>
                <c:pt idx="7">
                  <c:v>5.3999999999999999E-2</c:v>
                </c:pt>
                <c:pt idx="8">
                  <c:v>3.6000000000000004E-2</c:v>
                </c:pt>
                <c:pt idx="9">
                  <c:v>1.8000000000000002E-2</c:v>
                </c:pt>
                <c:pt idx="10">
                  <c:v>0</c:v>
                </c:pt>
                <c:pt idx="11">
                  <c:v>1.8000000000000002E-2</c:v>
                </c:pt>
                <c:pt idx="12">
                  <c:v>3.6000000000000004E-2</c:v>
                </c:pt>
                <c:pt idx="13">
                  <c:v>5.3999999999999999E-2</c:v>
                </c:pt>
                <c:pt idx="14">
                  <c:v>7.2000000000000008E-2</c:v>
                </c:pt>
                <c:pt idx="15">
                  <c:v>0.09</c:v>
                </c:pt>
                <c:pt idx="16">
                  <c:v>0.108</c:v>
                </c:pt>
                <c:pt idx="17">
                  <c:v>0.126</c:v>
                </c:pt>
                <c:pt idx="18">
                  <c:v>0.14400000000000002</c:v>
                </c:pt>
                <c:pt idx="19">
                  <c:v>0.16200000000000001</c:v>
                </c:pt>
                <c:pt idx="20">
                  <c:v>0.18</c:v>
                </c:pt>
                <c:pt idx="21">
                  <c:v>0.19800000000000001</c:v>
                </c:pt>
                <c:pt idx="22">
                  <c:v>0.216</c:v>
                </c:pt>
                <c:pt idx="23">
                  <c:v>0.23399999999999999</c:v>
                </c:pt>
                <c:pt idx="24">
                  <c:v>0.252</c:v>
                </c:pt>
                <c:pt idx="25">
                  <c:v>0.26999999999999996</c:v>
                </c:pt>
                <c:pt idx="26">
                  <c:v>0.28800000000000003</c:v>
                </c:pt>
                <c:pt idx="27">
                  <c:v>0.30599999999999999</c:v>
                </c:pt>
                <c:pt idx="28">
                  <c:v>0.32400000000000001</c:v>
                </c:pt>
                <c:pt idx="29">
                  <c:v>0.34199999999999997</c:v>
                </c:pt>
                <c:pt idx="30">
                  <c:v>0.36</c:v>
                </c:pt>
              </c:numCache>
            </c:numRef>
          </c:xVal>
          <c:yVal>
            <c:numRef>
              <c:f>'Ejercio 1'!$C$41:$C$71</c:f>
              <c:numCache>
                <c:formatCode>0.0%</c:formatCode>
                <c:ptCount val="31"/>
                <c:pt idx="0">
                  <c:v>-0.03</c:v>
                </c:pt>
                <c:pt idx="1">
                  <c:v>-2.4500000000000008E-2</c:v>
                </c:pt>
                <c:pt idx="2">
                  <c:v>-1.8999999999999996E-2</c:v>
                </c:pt>
                <c:pt idx="3">
                  <c:v>-1.3499999999999991E-2</c:v>
                </c:pt>
                <c:pt idx="4">
                  <c:v>-7.9999999999999932E-3</c:v>
                </c:pt>
                <c:pt idx="5">
                  <c:v>-2.4999999999999953E-3</c:v>
                </c:pt>
                <c:pt idx="6">
                  <c:v>2.9999999999999957E-3</c:v>
                </c:pt>
                <c:pt idx="7">
                  <c:v>8.5000000000000006E-3</c:v>
                </c:pt>
                <c:pt idx="8">
                  <c:v>1.3999999999999999E-2</c:v>
                </c:pt>
                <c:pt idx="9">
                  <c:v>1.9500000000000003E-2</c:v>
                </c:pt>
                <c:pt idx="10">
                  <c:v>2.5000000000000001E-2</c:v>
                </c:pt>
                <c:pt idx="11">
                  <c:v>3.0500000000000003E-2</c:v>
                </c:pt>
                <c:pt idx="12">
                  <c:v>3.6000000000000004E-2</c:v>
                </c:pt>
                <c:pt idx="13">
                  <c:v>4.1499999999999995E-2</c:v>
                </c:pt>
                <c:pt idx="14">
                  <c:v>4.7E-2</c:v>
                </c:pt>
                <c:pt idx="15">
                  <c:v>5.2500000000000005E-2</c:v>
                </c:pt>
                <c:pt idx="16">
                  <c:v>5.8000000000000003E-2</c:v>
                </c:pt>
                <c:pt idx="17">
                  <c:v>6.3500000000000001E-2</c:v>
                </c:pt>
                <c:pt idx="18">
                  <c:v>6.9000000000000006E-2</c:v>
                </c:pt>
                <c:pt idx="19">
                  <c:v>7.4500000000000011E-2</c:v>
                </c:pt>
                <c:pt idx="20">
                  <c:v>0.08</c:v>
                </c:pt>
                <c:pt idx="21">
                  <c:v>8.5500000000000007E-2</c:v>
                </c:pt>
                <c:pt idx="22">
                  <c:v>9.0999999999999998E-2</c:v>
                </c:pt>
                <c:pt idx="23">
                  <c:v>9.6500000000000002E-2</c:v>
                </c:pt>
                <c:pt idx="24">
                  <c:v>0.10199999999999999</c:v>
                </c:pt>
                <c:pt idx="25">
                  <c:v>0.1075</c:v>
                </c:pt>
                <c:pt idx="26">
                  <c:v>0.113</c:v>
                </c:pt>
                <c:pt idx="27">
                  <c:v>0.11850000000000001</c:v>
                </c:pt>
                <c:pt idx="28">
                  <c:v>0.12400000000000001</c:v>
                </c:pt>
                <c:pt idx="29">
                  <c:v>0.1295</c:v>
                </c:pt>
                <c:pt idx="30">
                  <c:v>0.13500000000000001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B0-1D45-8A30-D55C8F0ED1E7}"/>
            </c:ext>
          </c:extLst>
        </c:ser>
        <c:ser>
          <c:idx val="1"/>
          <c:order val="1"/>
          <c:tx>
            <c:v>Con tasa de corto en 4%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'Ejercio 1'!$F$41:$F$71</c:f>
              <c:numCache>
                <c:formatCode>0.0%</c:formatCode>
                <c:ptCount val="31"/>
                <c:pt idx="0">
                  <c:v>0.18</c:v>
                </c:pt>
                <c:pt idx="1">
                  <c:v>0.16200000000000001</c:v>
                </c:pt>
                <c:pt idx="2">
                  <c:v>0.14400000000000002</c:v>
                </c:pt>
                <c:pt idx="3">
                  <c:v>0.126</c:v>
                </c:pt>
                <c:pt idx="4">
                  <c:v>0.108</c:v>
                </c:pt>
                <c:pt idx="5">
                  <c:v>0.09</c:v>
                </c:pt>
                <c:pt idx="6">
                  <c:v>7.2000000000000008E-2</c:v>
                </c:pt>
                <c:pt idx="7">
                  <c:v>5.3999999999999999E-2</c:v>
                </c:pt>
                <c:pt idx="8">
                  <c:v>3.6000000000000004E-2</c:v>
                </c:pt>
                <c:pt idx="9">
                  <c:v>1.8000000000000002E-2</c:v>
                </c:pt>
                <c:pt idx="10">
                  <c:v>0</c:v>
                </c:pt>
                <c:pt idx="11">
                  <c:v>1.8000000000000002E-2</c:v>
                </c:pt>
                <c:pt idx="12">
                  <c:v>3.6000000000000004E-2</c:v>
                </c:pt>
                <c:pt idx="13">
                  <c:v>5.3999999999999999E-2</c:v>
                </c:pt>
                <c:pt idx="14">
                  <c:v>7.2000000000000008E-2</c:v>
                </c:pt>
                <c:pt idx="15">
                  <c:v>0.09</c:v>
                </c:pt>
                <c:pt idx="16">
                  <c:v>0.108</c:v>
                </c:pt>
                <c:pt idx="17">
                  <c:v>0.126</c:v>
                </c:pt>
                <c:pt idx="18">
                  <c:v>0.14400000000000002</c:v>
                </c:pt>
                <c:pt idx="19">
                  <c:v>0.16200000000000001</c:v>
                </c:pt>
                <c:pt idx="20">
                  <c:v>0.18</c:v>
                </c:pt>
                <c:pt idx="21">
                  <c:v>0.19800000000000001</c:v>
                </c:pt>
                <c:pt idx="22">
                  <c:v>0.216</c:v>
                </c:pt>
                <c:pt idx="23">
                  <c:v>0.23399999999999999</c:v>
                </c:pt>
                <c:pt idx="24">
                  <c:v>0.252</c:v>
                </c:pt>
                <c:pt idx="25">
                  <c:v>0.26999999999999996</c:v>
                </c:pt>
                <c:pt idx="26">
                  <c:v>0.28800000000000003</c:v>
                </c:pt>
                <c:pt idx="27">
                  <c:v>0.30599999999999999</c:v>
                </c:pt>
                <c:pt idx="28">
                  <c:v>0.32400000000000001</c:v>
                </c:pt>
                <c:pt idx="29">
                  <c:v>0.34199999999999997</c:v>
                </c:pt>
                <c:pt idx="30">
                  <c:v>0.36</c:v>
                </c:pt>
              </c:numCache>
            </c:numRef>
          </c:xVal>
          <c:yVal>
            <c:numRef>
              <c:f>'Ejercio 1'!$E$41:$E$71</c:f>
              <c:numCache>
                <c:formatCode>0.0%</c:formatCode>
                <c:ptCount val="31"/>
                <c:pt idx="0">
                  <c:v>-0.03</c:v>
                </c:pt>
                <c:pt idx="1">
                  <c:v>-2.4500000000000008E-2</c:v>
                </c:pt>
                <c:pt idx="2">
                  <c:v>-1.8999999999999996E-2</c:v>
                </c:pt>
                <c:pt idx="3">
                  <c:v>-1.3499999999999991E-2</c:v>
                </c:pt>
                <c:pt idx="4">
                  <c:v>-7.9999999999999932E-3</c:v>
                </c:pt>
                <c:pt idx="5">
                  <c:v>-2.4999999999999953E-3</c:v>
                </c:pt>
                <c:pt idx="6">
                  <c:v>2.9999999999999957E-3</c:v>
                </c:pt>
                <c:pt idx="7">
                  <c:v>8.5000000000000006E-3</c:v>
                </c:pt>
                <c:pt idx="8">
                  <c:v>1.3999999999999999E-2</c:v>
                </c:pt>
                <c:pt idx="9">
                  <c:v>1.9500000000000003E-2</c:v>
                </c:pt>
                <c:pt idx="10">
                  <c:v>2.5000000000000001E-2</c:v>
                </c:pt>
                <c:pt idx="11">
                  <c:v>3.0500000000000003E-2</c:v>
                </c:pt>
                <c:pt idx="12">
                  <c:v>3.6000000000000004E-2</c:v>
                </c:pt>
                <c:pt idx="13">
                  <c:v>4.1499999999999995E-2</c:v>
                </c:pt>
                <c:pt idx="14">
                  <c:v>4.7E-2</c:v>
                </c:pt>
                <c:pt idx="15">
                  <c:v>5.2500000000000005E-2</c:v>
                </c:pt>
                <c:pt idx="16">
                  <c:v>5.8000000000000003E-2</c:v>
                </c:pt>
                <c:pt idx="17">
                  <c:v>6.3500000000000001E-2</c:v>
                </c:pt>
                <c:pt idx="18">
                  <c:v>6.9000000000000006E-2</c:v>
                </c:pt>
                <c:pt idx="19">
                  <c:v>7.4500000000000011E-2</c:v>
                </c:pt>
                <c:pt idx="20">
                  <c:v>0.08</c:v>
                </c:pt>
                <c:pt idx="21">
                  <c:v>8.4000000000000005E-2</c:v>
                </c:pt>
                <c:pt idx="22">
                  <c:v>8.8000000000000009E-2</c:v>
                </c:pt>
                <c:pt idx="23">
                  <c:v>9.2000000000000012E-2</c:v>
                </c:pt>
                <c:pt idx="24">
                  <c:v>9.5999999999999988E-2</c:v>
                </c:pt>
                <c:pt idx="25">
                  <c:v>9.9999999999999992E-2</c:v>
                </c:pt>
                <c:pt idx="26">
                  <c:v>0.104</c:v>
                </c:pt>
                <c:pt idx="27">
                  <c:v>0.10800000000000001</c:v>
                </c:pt>
                <c:pt idx="28">
                  <c:v>0.11200000000000002</c:v>
                </c:pt>
                <c:pt idx="29">
                  <c:v>0.11599999999999999</c:v>
                </c:pt>
                <c:pt idx="30">
                  <c:v>0.12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B0-1D45-8A30-D55C8F0ED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363999"/>
        <c:axId val="1308669999"/>
      </c:scatterChart>
      <c:valAx>
        <c:axId val="135536399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308669999"/>
        <c:crosses val="autoZero"/>
        <c:crossBetween val="midCat"/>
      </c:valAx>
      <c:valAx>
        <c:axId val="130866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35536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Curva de portfolio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'Ejercicio 3'!$F$17:$AJ$17</c:f>
              <c:numCache>
                <c:formatCode>0.0</c:formatCode>
                <c:ptCount val="31"/>
                <c:pt idx="0">
                  <c:v>0.41677331968349418</c:v>
                </c:pt>
                <c:pt idx="1">
                  <c:v>0.31680909077865793</c:v>
                </c:pt>
                <c:pt idx="2">
                  <c:v>0.22264770378335361</c:v>
                </c:pt>
                <c:pt idx="3">
                  <c:v>0.14598630072715721</c:v>
                </c:pt>
                <c:pt idx="4">
                  <c:v>0.12485191228010881</c:v>
                </c:pt>
                <c:pt idx="5">
                  <c:v>0.18</c:v>
                </c:pt>
                <c:pt idx="6">
                  <c:v>0.26785817142659751</c:v>
                </c:pt>
                <c:pt idx="7">
                  <c:v>0.36555710908146855</c:v>
                </c:pt>
                <c:pt idx="8">
                  <c:v>0.46696038375862359</c:v>
                </c:pt>
                <c:pt idx="9">
                  <c:v>0.5700947289705468</c:v>
                </c:pt>
                <c:pt idx="10">
                  <c:v>0.67416615162732696</c:v>
                </c:pt>
                <c:pt idx="11">
                  <c:v>0.77879907550022165</c:v>
                </c:pt>
                <c:pt idx="12">
                  <c:v>0.88379409366661865</c:v>
                </c:pt>
                <c:pt idx="13">
                  <c:v>0.98903589419191451</c:v>
                </c:pt>
                <c:pt idx="14">
                  <c:v>1.0944532881763389</c:v>
                </c:pt>
                <c:pt idx="15">
                  <c:v>1.2</c:v>
                </c:pt>
                <c:pt idx="16">
                  <c:v>1.3056446683535303</c:v>
                </c:pt>
                <c:pt idx="17">
                  <c:v>1.4113652964417114</c:v>
                </c:pt>
                <c:pt idx="18">
                  <c:v>1.5171460048393497</c:v>
                </c:pt>
                <c:pt idx="19">
                  <c:v>1.6229750460188843</c:v>
                </c:pt>
                <c:pt idx="20">
                  <c:v>1.728843544106869</c:v>
                </c:pt>
              </c:numCache>
            </c:numRef>
          </c:xVal>
          <c:yVal>
            <c:numRef>
              <c:f>'Ejercicio 3'!$F$16:$AJ$16</c:f>
              <c:numCache>
                <c:formatCode>0.0</c:formatCode>
                <c:ptCount val="31"/>
                <c:pt idx="0">
                  <c:v>-0.13</c:v>
                </c:pt>
                <c:pt idx="1">
                  <c:v>-8.7999999999999967E-2</c:v>
                </c:pt>
                <c:pt idx="2">
                  <c:v>-4.6000000000000013E-2</c:v>
                </c:pt>
                <c:pt idx="3">
                  <c:v>-3.9999999999999758E-3</c:v>
                </c:pt>
                <c:pt idx="4">
                  <c:v>3.7999999999999964E-2</c:v>
                </c:pt>
                <c:pt idx="5">
                  <c:v>0.08</c:v>
                </c:pt>
                <c:pt idx="6">
                  <c:v>0.12200000000000041</c:v>
                </c:pt>
                <c:pt idx="7">
                  <c:v>0.1640000000000004</c:v>
                </c:pt>
                <c:pt idx="8">
                  <c:v>0.20600000000000043</c:v>
                </c:pt>
                <c:pt idx="9">
                  <c:v>0.24800000000000044</c:v>
                </c:pt>
                <c:pt idx="10">
                  <c:v>0.28999999999999998</c:v>
                </c:pt>
                <c:pt idx="11">
                  <c:v>0.33199999999999996</c:v>
                </c:pt>
                <c:pt idx="12">
                  <c:v>0.374</c:v>
                </c:pt>
                <c:pt idx="13">
                  <c:v>0.41600000000000004</c:v>
                </c:pt>
                <c:pt idx="14">
                  <c:v>0.45800000000000002</c:v>
                </c:pt>
                <c:pt idx="15">
                  <c:v>0.5</c:v>
                </c:pt>
                <c:pt idx="16">
                  <c:v>0.54200000000000004</c:v>
                </c:pt>
                <c:pt idx="17">
                  <c:v>0.58399999999999996</c:v>
                </c:pt>
                <c:pt idx="18">
                  <c:v>0.626</c:v>
                </c:pt>
                <c:pt idx="19">
                  <c:v>0.66799999999999993</c:v>
                </c:pt>
                <c:pt idx="20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EC-DF43-9D36-D692750BC3E0}"/>
            </c:ext>
          </c:extLst>
        </c:ser>
        <c:ser>
          <c:idx val="0"/>
          <c:order val="1"/>
          <c:tx>
            <c:v>Tangente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'Ejercicio 3'!$B$27:$D$27</c:f>
              <c:numCache>
                <c:formatCode>0.00</c:formatCode>
                <c:ptCount val="3"/>
                <c:pt idx="0">
                  <c:v>0</c:v>
                </c:pt>
                <c:pt idx="1">
                  <c:v>0.24565295057822376</c:v>
                </c:pt>
                <c:pt idx="2">
                  <c:v>0.98261180231289502</c:v>
                </c:pt>
              </c:numCache>
            </c:numRef>
          </c:xVal>
          <c:yVal>
            <c:numRef>
              <c:f>'Ejercicio 3'!$B$26:$D$26</c:f>
              <c:numCache>
                <c:formatCode>0.00</c:formatCode>
                <c:ptCount val="3"/>
                <c:pt idx="0" formatCode="0.000">
                  <c:v>2.5000000000000001E-2</c:v>
                </c:pt>
                <c:pt idx="1">
                  <c:v>0.11200930457576071</c:v>
                </c:pt>
                <c:pt idx="2">
                  <c:v>0.37303721830304282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EC-DF43-9D36-D692750BC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626928"/>
        <c:axId val="765420000"/>
      </c:scatterChart>
      <c:valAx>
        <c:axId val="81462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65420000"/>
        <c:crosses val="autoZero"/>
        <c:crossBetween val="midCat"/>
      </c:valAx>
      <c:valAx>
        <c:axId val="76542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81462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Curva de portfolio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'Ejercicio 4'!$F$17:$AJ$17</c:f>
              <c:numCache>
                <c:formatCode>0.0</c:formatCode>
                <c:ptCount val="31"/>
                <c:pt idx="0">
                  <c:v>0.57939623747483893</c:v>
                </c:pt>
                <c:pt idx="1">
                  <c:v>0.47045509881390374</c:v>
                </c:pt>
                <c:pt idx="2">
                  <c:v>0.36580322579222835</c:v>
                </c:pt>
                <c:pt idx="3">
                  <c:v>0.27046626407003144</c:v>
                </c:pt>
                <c:pt idx="4">
                  <c:v>0.19836330305779851</c:v>
                </c:pt>
                <c:pt idx="5">
                  <c:v>0.18</c:v>
                </c:pt>
                <c:pt idx="6">
                  <c:v>0.22870942263055169</c:v>
                </c:pt>
                <c:pt idx="7">
                  <c:v>0.31475704916649694</c:v>
                </c:pt>
                <c:pt idx="8">
                  <c:v>0.4155622697021481</c:v>
                </c:pt>
                <c:pt idx="9">
                  <c:v>0.52265476176918269</c:v>
                </c:pt>
                <c:pt idx="10">
                  <c:v>0.6328506932918696</c:v>
                </c:pt>
                <c:pt idx="11">
                  <c:v>0.74477379116077924</c:v>
                </c:pt>
                <c:pt idx="12">
                  <c:v>0.85774821480432117</c:v>
                </c:pt>
                <c:pt idx="13">
                  <c:v>0.97140722665625656</c:v>
                </c:pt>
                <c:pt idx="14">
                  <c:v>1.0855358123986514</c:v>
                </c:pt>
                <c:pt idx="15">
                  <c:v>1.2</c:v>
                </c:pt>
              </c:numCache>
            </c:numRef>
          </c:xVal>
          <c:yVal>
            <c:numRef>
              <c:f>'Ejercicio 4'!$F$16:$AJ$16</c:f>
              <c:numCache>
                <c:formatCode>0.0</c:formatCode>
                <c:ptCount val="31"/>
                <c:pt idx="0">
                  <c:v>-0.13</c:v>
                </c:pt>
                <c:pt idx="1">
                  <c:v>-8.7999999999999967E-2</c:v>
                </c:pt>
                <c:pt idx="2">
                  <c:v>-4.6000000000000013E-2</c:v>
                </c:pt>
                <c:pt idx="3">
                  <c:v>-3.9999999999999758E-3</c:v>
                </c:pt>
                <c:pt idx="4">
                  <c:v>3.7999999999999964E-2</c:v>
                </c:pt>
                <c:pt idx="5">
                  <c:v>0.08</c:v>
                </c:pt>
                <c:pt idx="6">
                  <c:v>0.12200000000000041</c:v>
                </c:pt>
                <c:pt idx="7">
                  <c:v>0.1640000000000004</c:v>
                </c:pt>
                <c:pt idx="8">
                  <c:v>0.20600000000000043</c:v>
                </c:pt>
                <c:pt idx="9">
                  <c:v>0.24800000000000044</c:v>
                </c:pt>
                <c:pt idx="10">
                  <c:v>0.28999999999999998</c:v>
                </c:pt>
                <c:pt idx="11">
                  <c:v>0.33199999999999996</c:v>
                </c:pt>
                <c:pt idx="12">
                  <c:v>0.374</c:v>
                </c:pt>
                <c:pt idx="13">
                  <c:v>0.41600000000000004</c:v>
                </c:pt>
                <c:pt idx="14">
                  <c:v>0.45800000000000002</c:v>
                </c:pt>
                <c:pt idx="1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FA-884C-A62E-FCF4649D9BC8}"/>
            </c:ext>
          </c:extLst>
        </c:ser>
        <c:ser>
          <c:idx val="0"/>
          <c:order val="1"/>
          <c:tx>
            <c:v>Tangente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'Ejercicio 4'!$B$27:$D$27</c:f>
              <c:numCache>
                <c:formatCode>0.00</c:formatCode>
                <c:ptCount val="3"/>
                <c:pt idx="0">
                  <c:v>0</c:v>
                </c:pt>
                <c:pt idx="1">
                  <c:v>0.24191552558939255</c:v>
                </c:pt>
                <c:pt idx="2">
                  <c:v>0.72574657676817766</c:v>
                </c:pt>
              </c:numCache>
            </c:numRef>
          </c:xVal>
          <c:yVal>
            <c:numRef>
              <c:f>'Ejercicio 4'!$B$26:$D$26</c:f>
              <c:numCache>
                <c:formatCode>0.00</c:formatCode>
                <c:ptCount val="3"/>
                <c:pt idx="0" formatCode="0.000">
                  <c:v>2.5000000000000001E-2</c:v>
                </c:pt>
                <c:pt idx="1">
                  <c:v>0.12931696243875962</c:v>
                </c:pt>
                <c:pt idx="2">
                  <c:v>0.33795088731627887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FA-884C-A62E-FCF4649D9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626928"/>
        <c:axId val="765420000"/>
      </c:scatterChart>
      <c:valAx>
        <c:axId val="81462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65420000"/>
        <c:crosses val="autoZero"/>
        <c:crossBetween val="midCat"/>
      </c:valAx>
      <c:valAx>
        <c:axId val="76542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81462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Curva de portfolio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'Ejercicio 5'!$F$17:$AJ$17</c:f>
              <c:numCache>
                <c:formatCode>0.0</c:formatCode>
                <c:ptCount val="31"/>
                <c:pt idx="0">
                  <c:v>0.57939623747483893</c:v>
                </c:pt>
                <c:pt idx="1">
                  <c:v>0.47045509881390374</c:v>
                </c:pt>
                <c:pt idx="2">
                  <c:v>0.36580322579222835</c:v>
                </c:pt>
                <c:pt idx="3">
                  <c:v>0.27046626407003144</c:v>
                </c:pt>
                <c:pt idx="4">
                  <c:v>0.19836330305779851</c:v>
                </c:pt>
                <c:pt idx="5">
                  <c:v>0.18</c:v>
                </c:pt>
                <c:pt idx="6">
                  <c:v>0.22870942263055169</c:v>
                </c:pt>
                <c:pt idx="7">
                  <c:v>0.31475704916649694</c:v>
                </c:pt>
                <c:pt idx="8">
                  <c:v>0.4155622697021481</c:v>
                </c:pt>
                <c:pt idx="9">
                  <c:v>0.52265476176918269</c:v>
                </c:pt>
                <c:pt idx="10">
                  <c:v>0.6328506932918696</c:v>
                </c:pt>
                <c:pt idx="11">
                  <c:v>0.74477379116077924</c:v>
                </c:pt>
                <c:pt idx="12">
                  <c:v>0.85774821480432117</c:v>
                </c:pt>
                <c:pt idx="13">
                  <c:v>0.97140722665625656</c:v>
                </c:pt>
                <c:pt idx="14">
                  <c:v>1.0855358123986514</c:v>
                </c:pt>
                <c:pt idx="15">
                  <c:v>1.2</c:v>
                </c:pt>
              </c:numCache>
            </c:numRef>
          </c:xVal>
          <c:yVal>
            <c:numRef>
              <c:f>'Ejercicio 5'!$F$16:$AJ$16</c:f>
              <c:numCache>
                <c:formatCode>0.0</c:formatCode>
                <c:ptCount val="31"/>
                <c:pt idx="0">
                  <c:v>1.999999999999999E-2</c:v>
                </c:pt>
                <c:pt idx="1">
                  <c:v>3.2000000000000001E-2</c:v>
                </c:pt>
                <c:pt idx="2">
                  <c:v>4.3999999999999997E-2</c:v>
                </c:pt>
                <c:pt idx="3">
                  <c:v>5.6000000000000008E-2</c:v>
                </c:pt>
                <c:pt idx="4">
                  <c:v>6.7999999999999991E-2</c:v>
                </c:pt>
                <c:pt idx="5">
                  <c:v>0.08</c:v>
                </c:pt>
                <c:pt idx="6">
                  <c:v>9.2000000000000123E-2</c:v>
                </c:pt>
                <c:pt idx="7">
                  <c:v>0.10400000000000012</c:v>
                </c:pt>
                <c:pt idx="8">
                  <c:v>0.11600000000000013</c:v>
                </c:pt>
                <c:pt idx="9">
                  <c:v>0.12800000000000011</c:v>
                </c:pt>
                <c:pt idx="10">
                  <c:v>0.14000000000000001</c:v>
                </c:pt>
                <c:pt idx="11">
                  <c:v>0.152</c:v>
                </c:pt>
                <c:pt idx="12">
                  <c:v>0.16399999999999998</c:v>
                </c:pt>
                <c:pt idx="13">
                  <c:v>0.17600000000000005</c:v>
                </c:pt>
                <c:pt idx="14">
                  <c:v>0.18800000000000003</c:v>
                </c:pt>
                <c:pt idx="15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A8-4945-A3B0-85E294C60299}"/>
            </c:ext>
          </c:extLst>
        </c:ser>
        <c:ser>
          <c:idx val="0"/>
          <c:order val="1"/>
          <c:tx>
            <c:v>Tangente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'Ejercicio 5'!$B$27:$D$27</c:f>
              <c:numCache>
                <c:formatCode>0.00</c:formatCode>
                <c:ptCount val="3"/>
                <c:pt idx="0">
                  <c:v>0</c:v>
                </c:pt>
                <c:pt idx="1">
                  <c:v>0.18281554429956939</c:v>
                </c:pt>
                <c:pt idx="2">
                  <c:v>0.54844663289870821</c:v>
                </c:pt>
              </c:numCache>
            </c:numRef>
          </c:xVal>
          <c:yVal>
            <c:numRef>
              <c:f>'Ejercicio 5'!$B$26:$D$26</c:f>
              <c:numCache>
                <c:formatCode>0.00</c:formatCode>
                <c:ptCount val="3"/>
                <c:pt idx="0" formatCode="0.000">
                  <c:v>2.5000000000000001E-2</c:v>
                </c:pt>
                <c:pt idx="1">
                  <c:v>8.1502086406370286E-2</c:v>
                </c:pt>
                <c:pt idx="2">
                  <c:v>0.19450625921911088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A8-4945-A3B0-85E294C60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626928"/>
        <c:axId val="765420000"/>
      </c:scatterChart>
      <c:valAx>
        <c:axId val="81462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65420000"/>
        <c:crosses val="autoZero"/>
        <c:crossBetween val="midCat"/>
      </c:valAx>
      <c:valAx>
        <c:axId val="76542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81462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27543779249816E-2"/>
          <c:y val="3.6243822075782535E-2"/>
          <c:w val="0.91228096487939003"/>
          <c:h val="0.79835826123052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'Ejercicio 6'!$A$17</c:f>
              <c:strCache>
                <c:ptCount val="1"/>
                <c:pt idx="0">
                  <c:v>Frontera eficiente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'Ejercicio 6'!$B$19:$I$19</c:f>
              <c:numCache>
                <c:formatCode>0.00</c:formatCode>
                <c:ptCount val="8"/>
                <c:pt idx="0">
                  <c:v>0.25396542217095153</c:v>
                </c:pt>
                <c:pt idx="1">
                  <c:v>0.24364588747899688</c:v>
                </c:pt>
                <c:pt idx="2">
                  <c:v>0.2256162298897729</c:v>
                </c:pt>
                <c:pt idx="3">
                  <c:v>0.21433771363226919</c:v>
                </c:pt>
                <c:pt idx="4">
                  <c:v>0.20506506285336912</c:v>
                </c:pt>
                <c:pt idx="5">
                  <c:v>0.19807962253273401</c:v>
                </c:pt>
                <c:pt idx="6">
                  <c:v>0.1935741801427856</c:v>
                </c:pt>
                <c:pt idx="7">
                  <c:v>0.19127482298987689</c:v>
                </c:pt>
              </c:numCache>
            </c:numRef>
          </c:xVal>
          <c:yVal>
            <c:numRef>
              <c:f>'Ejercicio 6'!$B$18:$I$18</c:f>
              <c:numCache>
                <c:formatCode>0.00</c:formatCode>
                <c:ptCount val="8"/>
                <c:pt idx="0">
                  <c:v>0.17000016329487228</c:v>
                </c:pt>
                <c:pt idx="1">
                  <c:v>0.16337159490147574</c:v>
                </c:pt>
                <c:pt idx="2">
                  <c:v>0.15000000000470382</c:v>
                </c:pt>
                <c:pt idx="3">
                  <c:v>0.13999983569765601</c:v>
                </c:pt>
                <c:pt idx="4">
                  <c:v>0.13000000040348042</c:v>
                </c:pt>
                <c:pt idx="5">
                  <c:v>0.11999999984943668</c:v>
                </c:pt>
                <c:pt idx="6">
                  <c:v>0.10999999947232313</c:v>
                </c:pt>
                <c:pt idx="7">
                  <c:v>9.6220081930969148E-2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97-AA49-8BBE-81C79BF88EA4}"/>
            </c:ext>
          </c:extLst>
        </c:ser>
        <c:ser>
          <c:idx val="1"/>
          <c:order val="1"/>
          <c:tx>
            <c:strRef>
              <c:f>'Ejercicio 6'!$A$47</c:f>
              <c:strCache>
                <c:ptCount val="1"/>
                <c:pt idx="0">
                  <c:v>Curva de utilidad 𝛄 = 4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'Ejercicio 6'!$B$49:$B$56</c:f>
              <c:numCache>
                <c:formatCode>0.00</c:formatCode>
                <c:ptCount val="8"/>
                <c:pt idx="0">
                  <c:v>0.39198022733809179</c:v>
                </c:pt>
                <c:pt idx="1">
                  <c:v>0.3419802273380918</c:v>
                </c:pt>
                <c:pt idx="2">
                  <c:v>0.29198022733809181</c:v>
                </c:pt>
                <c:pt idx="3">
                  <c:v>0.24198022733809182</c:v>
                </c:pt>
                <c:pt idx="4">
                  <c:v>0.19198022733809184</c:v>
                </c:pt>
                <c:pt idx="5">
                  <c:v>0.14198022733809182</c:v>
                </c:pt>
                <c:pt idx="6">
                  <c:v>9.1980227338091816E-2</c:v>
                </c:pt>
                <c:pt idx="7">
                  <c:v>4.1980227338091813E-2</c:v>
                </c:pt>
              </c:numCache>
            </c:numRef>
          </c:xVal>
          <c:yVal>
            <c:numRef>
              <c:f>'Ejercicio 6'!$A$49:$A$56</c:f>
              <c:numCache>
                <c:formatCode>0%</c:formatCode>
                <c:ptCount val="8"/>
                <c:pt idx="0">
                  <c:v>0.37261376769669696</c:v>
                </c:pt>
                <c:pt idx="1">
                  <c:v>0.29921772222907861</c:v>
                </c:pt>
                <c:pt idx="2">
                  <c:v>0.23582167676146029</c:v>
                </c:pt>
                <c:pt idx="3">
                  <c:v>0.18242563129384193</c:v>
                </c:pt>
                <c:pt idx="4">
                  <c:v>0.13902958582622357</c:v>
                </c:pt>
                <c:pt idx="5">
                  <c:v>0.1056335403586052</c:v>
                </c:pt>
                <c:pt idx="6">
                  <c:v>8.2237494890986834E-2</c:v>
                </c:pt>
                <c:pt idx="7">
                  <c:v>6.8841449423368464E-2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97-AA49-8BBE-81C79BF88EA4}"/>
            </c:ext>
          </c:extLst>
        </c:ser>
        <c:ser>
          <c:idx val="2"/>
          <c:order val="2"/>
          <c:tx>
            <c:strRef>
              <c:f>'Ejercicio 6'!$D$47</c:f>
              <c:strCache>
                <c:ptCount val="1"/>
                <c:pt idx="0">
                  <c:v>Curva de utilidad 𝛄 = 2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'Ejercicio 6'!$E$49:$E$56</c:f>
              <c:numCache>
                <c:formatCode>0.00</c:formatCode>
                <c:ptCount val="8"/>
                <c:pt idx="0">
                  <c:v>0.38396045657327998</c:v>
                </c:pt>
                <c:pt idx="1">
                  <c:v>0.33396045657328</c:v>
                </c:pt>
                <c:pt idx="2">
                  <c:v>0.28396045657328001</c:v>
                </c:pt>
                <c:pt idx="3">
                  <c:v>0.23396045657328002</c:v>
                </c:pt>
                <c:pt idx="4">
                  <c:v>0.18396045657328003</c:v>
                </c:pt>
                <c:pt idx="5">
                  <c:v>0.13396045657328004</c:v>
                </c:pt>
                <c:pt idx="6">
                  <c:v>8.3960456573280037E-2</c:v>
                </c:pt>
                <c:pt idx="7">
                  <c:v>3.3960456573280035E-2</c:v>
                </c:pt>
              </c:numCache>
            </c:numRef>
          </c:xVal>
          <c:yVal>
            <c:numRef>
              <c:f>'Ejercicio 6'!$D$49:$D$56</c:f>
              <c:numCache>
                <c:formatCode>0%</c:formatCode>
                <c:ptCount val="8"/>
                <c:pt idx="0">
                  <c:v>0.25305917310926707</c:v>
                </c:pt>
                <c:pt idx="1">
                  <c:v>0.21716312745193905</c:v>
                </c:pt>
                <c:pt idx="2">
                  <c:v>0.18626708179461107</c:v>
                </c:pt>
                <c:pt idx="3">
                  <c:v>0.1603710361372831</c:v>
                </c:pt>
                <c:pt idx="4">
                  <c:v>0.1394749904799551</c:v>
                </c:pt>
                <c:pt idx="5">
                  <c:v>0.12357894482262709</c:v>
                </c:pt>
                <c:pt idx="6">
                  <c:v>0.11268289916529908</c:v>
                </c:pt>
                <c:pt idx="7">
                  <c:v>0.10678685350797107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97-AA49-8BBE-81C79BF88EA4}"/>
            </c:ext>
          </c:extLst>
        </c:ser>
        <c:ser>
          <c:idx val="3"/>
          <c:order val="3"/>
          <c:tx>
            <c:strRef>
              <c:f>'Ejercicio 6'!$A$30</c:f>
              <c:strCache>
                <c:ptCount val="1"/>
                <c:pt idx="0">
                  <c:v>CAL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'Ejercicio 6'!$B$32:$D$32</c:f>
              <c:numCache>
                <c:formatCode>0.00</c:formatCode>
                <c:ptCount val="3"/>
                <c:pt idx="0" formatCode="General">
                  <c:v>0</c:v>
                </c:pt>
                <c:pt idx="1">
                  <c:v>0.24364588747899688</c:v>
                </c:pt>
                <c:pt idx="2" formatCode="0,000">
                  <c:v>0.36546883121849533</c:v>
                </c:pt>
              </c:numCache>
            </c:numRef>
          </c:xVal>
          <c:yVal>
            <c:numRef>
              <c:f>'Ejercicio 6'!$B$31:$D$31</c:f>
              <c:numCache>
                <c:formatCode>0.00</c:formatCode>
                <c:ptCount val="3"/>
                <c:pt idx="0" formatCode="General">
                  <c:v>2.5000000000000001E-2</c:v>
                </c:pt>
                <c:pt idx="1">
                  <c:v>0.16337159490147574</c:v>
                </c:pt>
                <c:pt idx="2" formatCode="0,000">
                  <c:v>0.23255739235221359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97-AA49-8BBE-81C79BF88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738767"/>
        <c:axId val="1277576671"/>
      </c:scatterChart>
      <c:valAx>
        <c:axId val="121773876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277576671"/>
        <c:crosses val="autoZero"/>
        <c:crossBetween val="midCat"/>
      </c:valAx>
      <c:valAx>
        <c:axId val="127757667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1217738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7</xdr:row>
      <xdr:rowOff>107950</xdr:rowOff>
    </xdr:from>
    <xdr:to>
      <xdr:col>14</xdr:col>
      <xdr:colOff>787400</xdr:colOff>
      <xdr:row>29</xdr:row>
      <xdr:rowOff>44450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F082178-816E-AF83-A8A0-F17579314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635000</xdr:colOff>
      <xdr:row>41</xdr:row>
      <xdr:rowOff>76200</xdr:rowOff>
    </xdr:from>
    <xdr:to>
      <xdr:col>16</xdr:col>
      <xdr:colOff>127000</xdr:colOff>
      <xdr:row>63</xdr:row>
      <xdr:rowOff>88900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E7ECF3F-8067-7546-BB55-158FE3FD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334433</xdr:colOff>
      <xdr:row>0</xdr:row>
      <xdr:rowOff>155575</xdr:rowOff>
    </xdr:from>
    <xdr:ext cx="4692650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C0753A-C772-05AF-478C-BDBF8BFBED43}"/>
                </a:ext>
              </a:extLst>
            </xdr:cNvPr>
            <xdr:cNvSpPr txBox="1"/>
          </xdr:nvSpPr>
          <xdr:spPr>
            <a:xfrm>
              <a:off x="1805516" y="155575"/>
              <a:ext cx="4692650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𝑀𝑎𝑥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𝛾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400" b="0" i="1">
                        <a:latin typeface="Cambria Math" panose="02040503050406030204" pitchFamily="18" charset="0"/>
                      </a:rPr>
                      <m:t>𝑉𝑎𝑟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) 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0C0753A-C772-05AF-478C-BDBF8BFBED43}"/>
                </a:ext>
              </a:extLst>
            </xdr:cNvPr>
            <xdr:cNvSpPr txBox="1"/>
          </xdr:nvSpPr>
          <xdr:spPr>
            <a:xfrm>
              <a:off x="1805516" y="155575"/>
              <a:ext cx="4692650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𝑀𝑎𝑥 𝑈=𝐸(𝑅_𝑝 )−𝛾  1/2 𝑉𝑎𝑟(𝑅_𝑝) </a:t>
              </a:r>
              <a:endParaRPr 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114300</xdr:rowOff>
    </xdr:from>
    <xdr:ext cx="4692650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CD6ABD2-6582-DA4D-8A6A-D3B7C45695A2}"/>
                </a:ext>
              </a:extLst>
            </xdr:cNvPr>
            <xdr:cNvSpPr txBox="1"/>
          </xdr:nvSpPr>
          <xdr:spPr>
            <a:xfrm>
              <a:off x="609600" y="1409700"/>
              <a:ext cx="4692650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𝑀𝑎𝑥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𝛾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400" b="0" i="1">
                        <a:latin typeface="Cambria Math" panose="02040503050406030204" pitchFamily="18" charset="0"/>
                      </a:rPr>
                      <m:t>𝑉𝑎𝑟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) 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CD6ABD2-6582-DA4D-8A6A-D3B7C45695A2}"/>
                </a:ext>
              </a:extLst>
            </xdr:cNvPr>
            <xdr:cNvSpPr txBox="1"/>
          </xdr:nvSpPr>
          <xdr:spPr>
            <a:xfrm>
              <a:off x="609600" y="1409700"/>
              <a:ext cx="4692650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𝑀𝑎𝑥 𝑈=𝐸(𝑅_𝑝 )−𝛾  1/2 𝑉𝑎𝑟(𝑅_𝑝) </a:t>
              </a:r>
              <a:endParaRPr lang="en-US" sz="1400"/>
            </a:p>
          </xdr:txBody>
        </xdr:sp>
      </mc:Fallback>
    </mc:AlternateContent>
    <xdr:clientData/>
  </xdr:oneCellAnchor>
  <xdr:twoCellAnchor>
    <xdr:from>
      <xdr:col>5</xdr:col>
      <xdr:colOff>165100</xdr:colOff>
      <xdr:row>20</xdr:row>
      <xdr:rowOff>57150</xdr:rowOff>
    </xdr:from>
    <xdr:to>
      <xdr:col>10</xdr:col>
      <xdr:colOff>165100</xdr:colOff>
      <xdr:row>32</xdr:row>
      <xdr:rowOff>209550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D002AC-0B53-8723-CF6A-500230505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114300</xdr:rowOff>
    </xdr:from>
    <xdr:ext cx="4692650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BF43F77-3491-624D-AC9E-045D97252BD8}"/>
                </a:ext>
              </a:extLst>
            </xdr:cNvPr>
            <xdr:cNvSpPr txBox="1"/>
          </xdr:nvSpPr>
          <xdr:spPr>
            <a:xfrm>
              <a:off x="609600" y="1409700"/>
              <a:ext cx="4692650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𝑀𝑎𝑥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𝛾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400" b="0" i="1">
                        <a:latin typeface="Cambria Math" panose="02040503050406030204" pitchFamily="18" charset="0"/>
                      </a:rPr>
                      <m:t>𝑉𝑎𝑟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) 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BF43F77-3491-624D-AC9E-045D97252BD8}"/>
                </a:ext>
              </a:extLst>
            </xdr:cNvPr>
            <xdr:cNvSpPr txBox="1"/>
          </xdr:nvSpPr>
          <xdr:spPr>
            <a:xfrm>
              <a:off x="609600" y="1409700"/>
              <a:ext cx="4692650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𝑀𝑎𝑥 𝑈=𝐸(𝑅_𝑝 )−𝛾  1/2 𝑉𝑎𝑟(𝑅_𝑝) </a:t>
              </a:r>
              <a:endParaRPr lang="en-US" sz="1400"/>
            </a:p>
          </xdr:txBody>
        </xdr:sp>
      </mc:Fallback>
    </mc:AlternateContent>
    <xdr:clientData/>
  </xdr:oneCellAnchor>
  <xdr:twoCellAnchor>
    <xdr:from>
      <xdr:col>5</xdr:col>
      <xdr:colOff>165100</xdr:colOff>
      <xdr:row>20</xdr:row>
      <xdr:rowOff>57150</xdr:rowOff>
    </xdr:from>
    <xdr:to>
      <xdr:col>10</xdr:col>
      <xdr:colOff>165100</xdr:colOff>
      <xdr:row>32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8978D1-7F1E-0645-9B27-C3567A2823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114300</xdr:rowOff>
    </xdr:from>
    <xdr:ext cx="4692650" cy="4033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B38042-4677-AF48-87AA-74593A8EC177}"/>
                </a:ext>
              </a:extLst>
            </xdr:cNvPr>
            <xdr:cNvSpPr txBox="1"/>
          </xdr:nvSpPr>
          <xdr:spPr>
            <a:xfrm>
              <a:off x="609600" y="1409700"/>
              <a:ext cx="4692650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𝑀𝑎𝑥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e>
                    </m:d>
                    <m:r>
                      <a:rPr lang="en-US" sz="14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𝛾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400" b="0" i="1">
                        <a:latin typeface="Cambria Math" panose="02040503050406030204" pitchFamily="18" charset="0"/>
                      </a:rPr>
                      <m:t>𝑉𝑎𝑟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400" b="0" i="1">
                        <a:latin typeface="Cambria Math" panose="02040503050406030204" pitchFamily="18" charset="0"/>
                      </a:rPr>
                      <m:t>) </m:t>
                    </m:r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B38042-4677-AF48-87AA-74593A8EC177}"/>
                </a:ext>
              </a:extLst>
            </xdr:cNvPr>
            <xdr:cNvSpPr txBox="1"/>
          </xdr:nvSpPr>
          <xdr:spPr>
            <a:xfrm>
              <a:off x="609600" y="1409700"/>
              <a:ext cx="4692650" cy="4033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𝑀𝑎𝑥 𝑈=𝐸(𝑅_𝑝 )−𝛾  1/2 𝑉𝑎𝑟(𝑅_𝑝) </a:t>
              </a:r>
              <a:endParaRPr lang="en-US" sz="1400"/>
            </a:p>
          </xdr:txBody>
        </xdr:sp>
      </mc:Fallback>
    </mc:AlternateContent>
    <xdr:clientData/>
  </xdr:oneCellAnchor>
  <xdr:twoCellAnchor>
    <xdr:from>
      <xdr:col>5</xdr:col>
      <xdr:colOff>165100</xdr:colOff>
      <xdr:row>20</xdr:row>
      <xdr:rowOff>57150</xdr:rowOff>
    </xdr:from>
    <xdr:to>
      <xdr:col>10</xdr:col>
      <xdr:colOff>165100</xdr:colOff>
      <xdr:row>32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DC4C34-054E-5646-8486-12A12F96C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29</xdr:row>
      <xdr:rowOff>57150</xdr:rowOff>
    </xdr:from>
    <xdr:to>
      <xdr:col>16</xdr:col>
      <xdr:colOff>647700</xdr:colOff>
      <xdr:row>46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B858DD-0D7E-C0AF-EBCA-6D51841A1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E7C3-EB5B-FD48-804E-E281D3711364}">
  <dimension ref="A1:G71"/>
  <sheetViews>
    <sheetView topLeftCell="A8" workbookViewId="0">
      <selection activeCell="E27" sqref="E27"/>
    </sheetView>
  </sheetViews>
  <sheetFormatPr baseColWidth="10" defaultRowHeight="17" x14ac:dyDescent="0.25"/>
  <cols>
    <col min="1" max="1" width="15.85546875" bestFit="1" customWidth="1"/>
    <col min="3" max="3" width="15.28515625" bestFit="1" customWidth="1"/>
    <col min="4" max="4" width="18.140625" bestFit="1" customWidth="1"/>
    <col min="5" max="5" width="15.28515625" bestFit="1" customWidth="1"/>
    <col min="6" max="6" width="18.140625" bestFit="1" customWidth="1"/>
  </cols>
  <sheetData>
    <row r="1" spans="1:7" x14ac:dyDescent="0.25">
      <c r="A1" s="15" t="s">
        <v>11</v>
      </c>
      <c r="B1" s="15"/>
      <c r="C1" s="15"/>
      <c r="D1" s="15"/>
    </row>
    <row r="2" spans="1:7" x14ac:dyDescent="0.25">
      <c r="A2" s="15"/>
      <c r="B2" s="15"/>
      <c r="C2" s="15"/>
      <c r="D2" s="15"/>
    </row>
    <row r="3" spans="1:7" x14ac:dyDescent="0.25">
      <c r="B3" t="s">
        <v>8</v>
      </c>
      <c r="C3" t="s">
        <v>2</v>
      </c>
    </row>
    <row r="4" spans="1:7" x14ac:dyDescent="0.25">
      <c r="A4" t="s">
        <v>0</v>
      </c>
      <c r="B4">
        <v>2.5000000000000001E-2</v>
      </c>
      <c r="C4">
        <v>0.08</v>
      </c>
    </row>
    <row r="5" spans="1:7" x14ac:dyDescent="0.25">
      <c r="A5" t="s">
        <v>1</v>
      </c>
      <c r="B5">
        <v>0</v>
      </c>
      <c r="C5" s="6">
        <v>0.18</v>
      </c>
    </row>
    <row r="7" spans="1:7" x14ac:dyDescent="0.25">
      <c r="E7" s="15" t="s">
        <v>12</v>
      </c>
      <c r="F7" s="15"/>
      <c r="G7" s="7"/>
    </row>
    <row r="8" spans="1:7" x14ac:dyDescent="0.25">
      <c r="A8" s="15" t="s">
        <v>3</v>
      </c>
      <c r="B8" s="15"/>
      <c r="C8" t="s">
        <v>5</v>
      </c>
      <c r="D8" t="s">
        <v>6</v>
      </c>
      <c r="E8" t="s">
        <v>5</v>
      </c>
      <c r="F8" t="s">
        <v>6</v>
      </c>
    </row>
    <row r="9" spans="1:7" x14ac:dyDescent="0.25">
      <c r="A9" s="1" t="s">
        <v>2</v>
      </c>
      <c r="B9" s="1" t="s">
        <v>10</v>
      </c>
      <c r="C9" t="s">
        <v>4</v>
      </c>
      <c r="D9" t="s">
        <v>7</v>
      </c>
      <c r="E9" t="s">
        <v>4</v>
      </c>
      <c r="F9" t="s">
        <v>7</v>
      </c>
    </row>
    <row r="10" spans="1:7" x14ac:dyDescent="0.25">
      <c r="A10">
        <v>0</v>
      </c>
      <c r="B10">
        <f t="shared" ref="B10:B30" si="0">1-A10</f>
        <v>1</v>
      </c>
      <c r="C10" s="4">
        <f>A10*$C$4+B10*$B$4</f>
        <v>2.5000000000000001E-2</v>
      </c>
      <c r="D10" s="4">
        <f>SQRT((A10^2)*($C$5)^2)</f>
        <v>0</v>
      </c>
      <c r="E10" s="4">
        <f>IF(B10&lt;0,A10*$C$4+B10*0.04,A10*$C$4+B10*$B$4)</f>
        <v>2.5000000000000001E-2</v>
      </c>
      <c r="F10" s="4">
        <f>SQRT((A10^2)*($C$5)^2)</f>
        <v>0</v>
      </c>
    </row>
    <row r="11" spans="1:7" x14ac:dyDescent="0.25">
      <c r="A11">
        <v>0.1</v>
      </c>
      <c r="B11">
        <f t="shared" si="0"/>
        <v>0.9</v>
      </c>
      <c r="C11" s="4">
        <f t="shared" ref="C11:C19" si="1">A11*$C$4+B11*$B$4</f>
        <v>3.0500000000000003E-2</v>
      </c>
      <c r="D11" s="4">
        <f t="shared" ref="D11:D19" si="2">SQRT((A11^2)*($C$5)^2)</f>
        <v>1.8000000000000002E-2</v>
      </c>
      <c r="E11" s="4">
        <f t="shared" ref="E11:E30" si="3">IF(B11&lt;0,A11*$C$4+B11*0.04,A11*$C$4+B11*$B$4)</f>
        <v>3.0500000000000003E-2</v>
      </c>
      <c r="F11" s="4">
        <f t="shared" ref="F11:F30" si="4">SQRT((A11^2)*($C$5)^2)</f>
        <v>1.8000000000000002E-2</v>
      </c>
    </row>
    <row r="12" spans="1:7" x14ac:dyDescent="0.25">
      <c r="A12">
        <v>0.2</v>
      </c>
      <c r="B12">
        <f t="shared" si="0"/>
        <v>0.8</v>
      </c>
      <c r="C12" s="4">
        <f t="shared" si="1"/>
        <v>3.6000000000000004E-2</v>
      </c>
      <c r="D12" s="4">
        <f t="shared" si="2"/>
        <v>3.6000000000000004E-2</v>
      </c>
      <c r="E12" s="4">
        <f t="shared" si="3"/>
        <v>3.6000000000000004E-2</v>
      </c>
      <c r="F12" s="4">
        <f t="shared" si="4"/>
        <v>3.6000000000000004E-2</v>
      </c>
    </row>
    <row r="13" spans="1:7" x14ac:dyDescent="0.25">
      <c r="A13">
        <v>0.3</v>
      </c>
      <c r="B13">
        <f t="shared" si="0"/>
        <v>0.7</v>
      </c>
      <c r="C13" s="4">
        <f t="shared" si="1"/>
        <v>4.1499999999999995E-2</v>
      </c>
      <c r="D13" s="4">
        <f t="shared" si="2"/>
        <v>5.3999999999999999E-2</v>
      </c>
      <c r="E13" s="4">
        <f t="shared" si="3"/>
        <v>4.1499999999999995E-2</v>
      </c>
      <c r="F13" s="4">
        <f t="shared" si="4"/>
        <v>5.3999999999999999E-2</v>
      </c>
    </row>
    <row r="14" spans="1:7" x14ac:dyDescent="0.25">
      <c r="A14">
        <v>0.4</v>
      </c>
      <c r="B14">
        <f t="shared" si="0"/>
        <v>0.6</v>
      </c>
      <c r="C14" s="4">
        <f t="shared" si="1"/>
        <v>4.7E-2</v>
      </c>
      <c r="D14" s="4">
        <f t="shared" si="2"/>
        <v>7.2000000000000008E-2</v>
      </c>
      <c r="E14" s="4">
        <f t="shared" si="3"/>
        <v>4.7E-2</v>
      </c>
      <c r="F14" s="4">
        <f t="shared" si="4"/>
        <v>7.2000000000000008E-2</v>
      </c>
    </row>
    <row r="15" spans="1:7" x14ac:dyDescent="0.25">
      <c r="A15">
        <v>0.5</v>
      </c>
      <c r="B15">
        <f t="shared" si="0"/>
        <v>0.5</v>
      </c>
      <c r="C15" s="4">
        <f t="shared" si="1"/>
        <v>5.2500000000000005E-2</v>
      </c>
      <c r="D15" s="4">
        <f t="shared" si="2"/>
        <v>0.09</v>
      </c>
      <c r="E15" s="4">
        <f t="shared" si="3"/>
        <v>5.2500000000000005E-2</v>
      </c>
      <c r="F15" s="4">
        <f t="shared" si="4"/>
        <v>0.09</v>
      </c>
    </row>
    <row r="16" spans="1:7" x14ac:dyDescent="0.25">
      <c r="A16">
        <v>0.6</v>
      </c>
      <c r="B16">
        <f t="shared" si="0"/>
        <v>0.4</v>
      </c>
      <c r="C16" s="4">
        <f t="shared" si="1"/>
        <v>5.8000000000000003E-2</v>
      </c>
      <c r="D16" s="4">
        <f t="shared" si="2"/>
        <v>0.108</v>
      </c>
      <c r="E16" s="4">
        <f t="shared" si="3"/>
        <v>5.8000000000000003E-2</v>
      </c>
      <c r="F16" s="4">
        <f t="shared" si="4"/>
        <v>0.108</v>
      </c>
    </row>
    <row r="17" spans="1:6" x14ac:dyDescent="0.25">
      <c r="A17">
        <v>0.7</v>
      </c>
      <c r="B17">
        <f t="shared" si="0"/>
        <v>0.30000000000000004</v>
      </c>
      <c r="C17" s="4">
        <f t="shared" si="1"/>
        <v>6.3500000000000001E-2</v>
      </c>
      <c r="D17" s="4">
        <f t="shared" si="2"/>
        <v>0.126</v>
      </c>
      <c r="E17" s="4">
        <f t="shared" si="3"/>
        <v>6.3500000000000001E-2</v>
      </c>
      <c r="F17" s="4">
        <f t="shared" si="4"/>
        <v>0.126</v>
      </c>
    </row>
    <row r="18" spans="1:6" x14ac:dyDescent="0.25">
      <c r="A18">
        <v>0.8</v>
      </c>
      <c r="B18">
        <f t="shared" si="0"/>
        <v>0.19999999999999996</v>
      </c>
      <c r="C18" s="4">
        <f t="shared" si="1"/>
        <v>6.9000000000000006E-2</v>
      </c>
      <c r="D18" s="4">
        <f t="shared" si="2"/>
        <v>0.14400000000000002</v>
      </c>
      <c r="E18" s="4">
        <f t="shared" si="3"/>
        <v>6.9000000000000006E-2</v>
      </c>
      <c r="F18" s="4">
        <f t="shared" si="4"/>
        <v>0.14400000000000002</v>
      </c>
    </row>
    <row r="19" spans="1:6" x14ac:dyDescent="0.25">
      <c r="A19">
        <v>0.9</v>
      </c>
      <c r="B19">
        <f t="shared" si="0"/>
        <v>9.9999999999999978E-2</v>
      </c>
      <c r="C19" s="4">
        <f t="shared" si="1"/>
        <v>7.4500000000000011E-2</v>
      </c>
      <c r="D19" s="4">
        <f t="shared" si="2"/>
        <v>0.16200000000000001</v>
      </c>
      <c r="E19" s="4">
        <f t="shared" si="3"/>
        <v>7.4500000000000011E-2</v>
      </c>
      <c r="F19" s="4">
        <f t="shared" si="4"/>
        <v>0.16200000000000001</v>
      </c>
    </row>
    <row r="20" spans="1:6" x14ac:dyDescent="0.25">
      <c r="A20">
        <v>1</v>
      </c>
      <c r="B20">
        <f t="shared" si="0"/>
        <v>0</v>
      </c>
      <c r="C20" s="4">
        <f t="shared" ref="C20:C28" si="5">A20*$C$4+B20*$B$4</f>
        <v>0.08</v>
      </c>
      <c r="D20" s="4">
        <f t="shared" ref="D20:D28" si="6">SQRT((A20^2)*($C$5)^2)</f>
        <v>0.18</v>
      </c>
      <c r="E20" s="4">
        <f t="shared" si="3"/>
        <v>0.08</v>
      </c>
      <c r="F20" s="4">
        <f t="shared" si="4"/>
        <v>0.18</v>
      </c>
    </row>
    <row r="21" spans="1:6" x14ac:dyDescent="0.25">
      <c r="A21">
        <v>1.1000000000000001</v>
      </c>
      <c r="B21">
        <f t="shared" si="0"/>
        <v>-0.10000000000000009</v>
      </c>
      <c r="C21" s="4">
        <f t="shared" si="5"/>
        <v>8.5500000000000007E-2</v>
      </c>
      <c r="D21" s="4">
        <f t="shared" si="6"/>
        <v>0.19800000000000001</v>
      </c>
      <c r="E21" s="4">
        <f t="shared" si="3"/>
        <v>8.4000000000000005E-2</v>
      </c>
      <c r="F21" s="4">
        <f t="shared" si="4"/>
        <v>0.19800000000000001</v>
      </c>
    </row>
    <row r="22" spans="1:6" x14ac:dyDescent="0.25">
      <c r="A22">
        <v>1.2</v>
      </c>
      <c r="B22">
        <f t="shared" si="0"/>
        <v>-0.19999999999999996</v>
      </c>
      <c r="C22" s="4">
        <f t="shared" si="5"/>
        <v>9.0999999999999998E-2</v>
      </c>
      <c r="D22" s="4">
        <f t="shared" si="6"/>
        <v>0.216</v>
      </c>
      <c r="E22" s="4">
        <f t="shared" si="3"/>
        <v>8.8000000000000009E-2</v>
      </c>
      <c r="F22" s="4">
        <f t="shared" si="4"/>
        <v>0.216</v>
      </c>
    </row>
    <row r="23" spans="1:6" x14ac:dyDescent="0.25">
      <c r="A23">
        <v>1.3</v>
      </c>
      <c r="B23">
        <f t="shared" si="0"/>
        <v>-0.30000000000000004</v>
      </c>
      <c r="C23" s="4">
        <f t="shared" si="5"/>
        <v>9.6500000000000002E-2</v>
      </c>
      <c r="D23" s="4">
        <f t="shared" si="6"/>
        <v>0.23399999999999999</v>
      </c>
      <c r="E23" s="4">
        <f t="shared" si="3"/>
        <v>9.2000000000000012E-2</v>
      </c>
      <c r="F23" s="4">
        <f t="shared" si="4"/>
        <v>0.23399999999999999</v>
      </c>
    </row>
    <row r="24" spans="1:6" x14ac:dyDescent="0.25">
      <c r="A24">
        <v>1.4</v>
      </c>
      <c r="B24">
        <f t="shared" si="0"/>
        <v>-0.39999999999999991</v>
      </c>
      <c r="C24" s="4">
        <f t="shared" si="5"/>
        <v>0.10199999999999999</v>
      </c>
      <c r="D24" s="4">
        <f t="shared" si="6"/>
        <v>0.252</v>
      </c>
      <c r="E24" s="4">
        <f t="shared" si="3"/>
        <v>9.5999999999999988E-2</v>
      </c>
      <c r="F24" s="4">
        <f t="shared" si="4"/>
        <v>0.252</v>
      </c>
    </row>
    <row r="25" spans="1:6" x14ac:dyDescent="0.25">
      <c r="A25">
        <v>1.5</v>
      </c>
      <c r="B25">
        <f t="shared" si="0"/>
        <v>-0.5</v>
      </c>
      <c r="C25" s="4">
        <f t="shared" si="5"/>
        <v>0.1075</v>
      </c>
      <c r="D25" s="4">
        <f t="shared" si="6"/>
        <v>0.26999999999999996</v>
      </c>
      <c r="E25" s="4">
        <f t="shared" si="3"/>
        <v>9.9999999999999992E-2</v>
      </c>
      <c r="F25" s="4">
        <f t="shared" si="4"/>
        <v>0.26999999999999996</v>
      </c>
    </row>
    <row r="26" spans="1:6" x14ac:dyDescent="0.25">
      <c r="A26">
        <v>1.6</v>
      </c>
      <c r="B26">
        <f t="shared" si="0"/>
        <v>-0.60000000000000009</v>
      </c>
      <c r="C26" s="4">
        <f t="shared" si="5"/>
        <v>0.113</v>
      </c>
      <c r="D26" s="4">
        <f t="shared" si="6"/>
        <v>0.28800000000000003</v>
      </c>
      <c r="E26" s="4">
        <f>IF(B26&lt;0,A26*$C$4+B26*0.04,A26*$C$4+B26*$B$4)</f>
        <v>0.104</v>
      </c>
      <c r="F26" s="4">
        <f t="shared" si="4"/>
        <v>0.28800000000000003</v>
      </c>
    </row>
    <row r="27" spans="1:6" x14ac:dyDescent="0.25">
      <c r="A27">
        <v>1.7</v>
      </c>
      <c r="B27">
        <f t="shared" si="0"/>
        <v>-0.7</v>
      </c>
      <c r="C27" s="4">
        <f t="shared" si="5"/>
        <v>0.11850000000000001</v>
      </c>
      <c r="D27" s="4">
        <f t="shared" si="6"/>
        <v>0.30599999999999999</v>
      </c>
      <c r="E27" s="4">
        <f t="shared" si="3"/>
        <v>0.10800000000000001</v>
      </c>
      <c r="F27" s="4">
        <f t="shared" si="4"/>
        <v>0.30599999999999999</v>
      </c>
    </row>
    <row r="28" spans="1:6" x14ac:dyDescent="0.25">
      <c r="A28">
        <v>1.8</v>
      </c>
      <c r="B28">
        <f t="shared" si="0"/>
        <v>-0.8</v>
      </c>
      <c r="C28" s="4">
        <f t="shared" si="5"/>
        <v>0.12400000000000001</v>
      </c>
      <c r="D28" s="4">
        <f t="shared" si="6"/>
        <v>0.32400000000000001</v>
      </c>
      <c r="E28" s="4">
        <f t="shared" si="3"/>
        <v>0.11200000000000002</v>
      </c>
      <c r="F28" s="4">
        <f t="shared" si="4"/>
        <v>0.32400000000000001</v>
      </c>
    </row>
    <row r="29" spans="1:6" x14ac:dyDescent="0.25">
      <c r="A29">
        <v>1.9</v>
      </c>
      <c r="B29">
        <f t="shared" si="0"/>
        <v>-0.89999999999999991</v>
      </c>
      <c r="C29" s="4">
        <f t="shared" ref="C29:C30" si="7">A29*$C$4+B29*$B$4</f>
        <v>0.1295</v>
      </c>
      <c r="D29" s="4">
        <f t="shared" ref="D29:D30" si="8">SQRT((A29^2)*($C$5)^2)</f>
        <v>0.34199999999999997</v>
      </c>
      <c r="E29" s="4">
        <f t="shared" si="3"/>
        <v>0.11599999999999999</v>
      </c>
      <c r="F29" s="4">
        <f t="shared" si="4"/>
        <v>0.34199999999999997</v>
      </c>
    </row>
    <row r="30" spans="1:6" x14ac:dyDescent="0.25">
      <c r="A30">
        <v>2</v>
      </c>
      <c r="B30">
        <f t="shared" si="0"/>
        <v>-1</v>
      </c>
      <c r="C30" s="4">
        <f t="shared" si="7"/>
        <v>0.13500000000000001</v>
      </c>
      <c r="D30" s="4">
        <f t="shared" si="8"/>
        <v>0.36</v>
      </c>
      <c r="E30" s="4">
        <f t="shared" si="3"/>
        <v>0.12</v>
      </c>
      <c r="F30" s="4">
        <f t="shared" si="4"/>
        <v>0.36</v>
      </c>
    </row>
    <row r="32" spans="1:6" x14ac:dyDescent="0.25">
      <c r="A32" s="15" t="s">
        <v>9</v>
      </c>
      <c r="B32" s="15"/>
      <c r="C32" s="15"/>
      <c r="D32" s="15"/>
    </row>
    <row r="33" spans="1:6" x14ac:dyDescent="0.25">
      <c r="A33" s="15"/>
      <c r="B33" s="15"/>
      <c r="C33" s="15"/>
      <c r="D33" s="15"/>
    </row>
    <row r="34" spans="1:6" x14ac:dyDescent="0.25">
      <c r="B34" t="s">
        <v>8</v>
      </c>
      <c r="C34" t="s">
        <v>2</v>
      </c>
    </row>
    <row r="35" spans="1:6" x14ac:dyDescent="0.25">
      <c r="A35" t="s">
        <v>0</v>
      </c>
      <c r="B35" s="3">
        <v>2.5000000000000001E-2</v>
      </c>
      <c r="C35" s="3">
        <v>0.08</v>
      </c>
    </row>
    <row r="36" spans="1:6" x14ac:dyDescent="0.25">
      <c r="A36" t="s">
        <v>1</v>
      </c>
      <c r="B36">
        <v>0</v>
      </c>
      <c r="C36" s="2">
        <v>0.18</v>
      </c>
    </row>
    <row r="38" spans="1:6" x14ac:dyDescent="0.25">
      <c r="E38" s="15" t="s">
        <v>12</v>
      </c>
      <c r="F38" s="15"/>
    </row>
    <row r="39" spans="1:6" x14ac:dyDescent="0.25">
      <c r="A39" t="s">
        <v>3</v>
      </c>
      <c r="C39" t="s">
        <v>5</v>
      </c>
      <c r="D39" t="s">
        <v>6</v>
      </c>
      <c r="E39" t="s">
        <v>5</v>
      </c>
      <c r="F39" t="s">
        <v>6</v>
      </c>
    </row>
    <row r="40" spans="1:6" x14ac:dyDescent="0.25">
      <c r="A40" s="1" t="s">
        <v>2</v>
      </c>
      <c r="B40" s="1" t="s">
        <v>10</v>
      </c>
      <c r="C40" t="s">
        <v>4</v>
      </c>
      <c r="D40" t="s">
        <v>7</v>
      </c>
      <c r="E40" t="s">
        <v>4</v>
      </c>
      <c r="F40" t="s">
        <v>7</v>
      </c>
    </row>
    <row r="41" spans="1:6" x14ac:dyDescent="0.25">
      <c r="A41">
        <v>-1</v>
      </c>
      <c r="B41">
        <f t="shared" ref="B41:B50" si="9">1-A41</f>
        <v>2</v>
      </c>
      <c r="C41" s="4">
        <f>A41*$C$35+B41*$B$35</f>
        <v>-0.03</v>
      </c>
      <c r="D41" s="3">
        <f>SQRT((A41^2)*($C$36)^2)</f>
        <v>0.18</v>
      </c>
      <c r="E41" s="4">
        <f>IF(B41&lt;0,A41*$C$4+B41*0.04,A41*$C$4+B41*$B$4)</f>
        <v>-0.03</v>
      </c>
      <c r="F41" s="4">
        <f>SQRT((A41^2)*($C$5)^2)</f>
        <v>0.18</v>
      </c>
    </row>
    <row r="42" spans="1:6" x14ac:dyDescent="0.25">
      <c r="A42">
        <v>-0.9</v>
      </c>
      <c r="B42">
        <f t="shared" si="9"/>
        <v>1.9</v>
      </c>
      <c r="C42" s="4">
        <f t="shared" ref="C42:C71" si="10">A42*$C$35+B42*$B$35</f>
        <v>-2.4500000000000008E-2</v>
      </c>
      <c r="D42" s="3">
        <f t="shared" ref="D42:D71" si="11">SQRT((A42^2)*($C$36)^2)</f>
        <v>0.16200000000000001</v>
      </c>
      <c r="E42" s="4">
        <f>IF(B42&lt;0,A42*$C$4+B42*0.04,A42*$C$4+B42*$B$4)</f>
        <v>-2.4500000000000008E-2</v>
      </c>
      <c r="F42" s="4">
        <f t="shared" ref="F42:F61" si="12">SQRT((A42^2)*($C$5)^2)</f>
        <v>0.16200000000000001</v>
      </c>
    </row>
    <row r="43" spans="1:6" x14ac:dyDescent="0.25">
      <c r="A43">
        <v>-0.8</v>
      </c>
      <c r="B43">
        <f t="shared" si="9"/>
        <v>1.8</v>
      </c>
      <c r="C43" s="4">
        <f t="shared" si="10"/>
        <v>-1.8999999999999996E-2</v>
      </c>
      <c r="D43" s="3">
        <f t="shared" si="11"/>
        <v>0.14400000000000002</v>
      </c>
      <c r="E43" s="4">
        <f t="shared" ref="E43:E56" si="13">IF(B43&lt;0,A43*$C$4+B43*0.04,A43*$C$4+B43*$B$4)</f>
        <v>-1.8999999999999996E-2</v>
      </c>
      <c r="F43" s="4">
        <f t="shared" si="12"/>
        <v>0.14400000000000002</v>
      </c>
    </row>
    <row r="44" spans="1:6" x14ac:dyDescent="0.25">
      <c r="A44">
        <v>-0.7</v>
      </c>
      <c r="B44">
        <f t="shared" si="9"/>
        <v>1.7</v>
      </c>
      <c r="C44" s="4">
        <f t="shared" si="10"/>
        <v>-1.3499999999999991E-2</v>
      </c>
      <c r="D44" s="3">
        <f t="shared" si="11"/>
        <v>0.126</v>
      </c>
      <c r="E44" s="4">
        <f t="shared" si="13"/>
        <v>-1.3499999999999991E-2</v>
      </c>
      <c r="F44" s="4">
        <f t="shared" si="12"/>
        <v>0.126</v>
      </c>
    </row>
    <row r="45" spans="1:6" x14ac:dyDescent="0.25">
      <c r="A45">
        <v>-0.6</v>
      </c>
      <c r="B45">
        <f t="shared" si="9"/>
        <v>1.6</v>
      </c>
      <c r="C45" s="4">
        <f t="shared" si="10"/>
        <v>-7.9999999999999932E-3</v>
      </c>
      <c r="D45" s="3">
        <f t="shared" si="11"/>
        <v>0.108</v>
      </c>
      <c r="E45" s="4">
        <f t="shared" si="13"/>
        <v>-7.9999999999999932E-3</v>
      </c>
      <c r="F45" s="4">
        <f t="shared" si="12"/>
        <v>0.108</v>
      </c>
    </row>
    <row r="46" spans="1:6" x14ac:dyDescent="0.25">
      <c r="A46">
        <v>-0.5</v>
      </c>
      <c r="B46">
        <f t="shared" si="9"/>
        <v>1.5</v>
      </c>
      <c r="C46" s="4">
        <f t="shared" si="10"/>
        <v>-2.4999999999999953E-3</v>
      </c>
      <c r="D46" s="3">
        <f t="shared" si="11"/>
        <v>0.09</v>
      </c>
      <c r="E46" s="4">
        <f t="shared" si="13"/>
        <v>-2.4999999999999953E-3</v>
      </c>
      <c r="F46" s="4">
        <f t="shared" si="12"/>
        <v>0.09</v>
      </c>
    </row>
    <row r="47" spans="1:6" x14ac:dyDescent="0.25">
      <c r="A47">
        <v>-0.4</v>
      </c>
      <c r="B47">
        <f t="shared" si="9"/>
        <v>1.4</v>
      </c>
      <c r="C47" s="4">
        <f t="shared" si="10"/>
        <v>2.9999999999999957E-3</v>
      </c>
      <c r="D47" s="3">
        <f t="shared" si="11"/>
        <v>7.2000000000000008E-2</v>
      </c>
      <c r="E47" s="4">
        <f t="shared" si="13"/>
        <v>2.9999999999999957E-3</v>
      </c>
      <c r="F47" s="4">
        <f t="shared" si="12"/>
        <v>7.2000000000000008E-2</v>
      </c>
    </row>
    <row r="48" spans="1:6" x14ac:dyDescent="0.25">
      <c r="A48">
        <v>-0.3</v>
      </c>
      <c r="B48">
        <f t="shared" si="9"/>
        <v>1.3</v>
      </c>
      <c r="C48" s="4">
        <f t="shared" si="10"/>
        <v>8.5000000000000006E-3</v>
      </c>
      <c r="D48" s="3">
        <f t="shared" si="11"/>
        <v>5.3999999999999999E-2</v>
      </c>
      <c r="E48" s="4">
        <f t="shared" si="13"/>
        <v>8.5000000000000006E-3</v>
      </c>
      <c r="F48" s="4">
        <f t="shared" si="12"/>
        <v>5.3999999999999999E-2</v>
      </c>
    </row>
    <row r="49" spans="1:6" x14ac:dyDescent="0.25">
      <c r="A49">
        <v>-0.2</v>
      </c>
      <c r="B49">
        <f t="shared" si="9"/>
        <v>1.2</v>
      </c>
      <c r="C49" s="4">
        <f t="shared" si="10"/>
        <v>1.3999999999999999E-2</v>
      </c>
      <c r="D49" s="3">
        <f t="shared" si="11"/>
        <v>3.6000000000000004E-2</v>
      </c>
      <c r="E49" s="4">
        <f t="shared" si="13"/>
        <v>1.3999999999999999E-2</v>
      </c>
      <c r="F49" s="4">
        <f t="shared" si="12"/>
        <v>3.6000000000000004E-2</v>
      </c>
    </row>
    <row r="50" spans="1:6" x14ac:dyDescent="0.25">
      <c r="A50">
        <v>-0.1</v>
      </c>
      <c r="B50">
        <f t="shared" si="9"/>
        <v>1.1000000000000001</v>
      </c>
      <c r="C50" s="4">
        <f t="shared" si="10"/>
        <v>1.9500000000000003E-2</v>
      </c>
      <c r="D50" s="3">
        <f t="shared" si="11"/>
        <v>1.8000000000000002E-2</v>
      </c>
      <c r="E50" s="4">
        <f t="shared" si="13"/>
        <v>1.9500000000000003E-2</v>
      </c>
      <c r="F50" s="4">
        <f t="shared" si="12"/>
        <v>1.8000000000000002E-2</v>
      </c>
    </row>
    <row r="51" spans="1:6" x14ac:dyDescent="0.25">
      <c r="A51">
        <v>0</v>
      </c>
      <c r="B51">
        <f t="shared" ref="B51:B71" si="14">1-A51</f>
        <v>1</v>
      </c>
      <c r="C51" s="4">
        <f t="shared" si="10"/>
        <v>2.5000000000000001E-2</v>
      </c>
      <c r="D51" s="3">
        <f t="shared" si="11"/>
        <v>0</v>
      </c>
      <c r="E51" s="4">
        <f t="shared" si="13"/>
        <v>2.5000000000000001E-2</v>
      </c>
      <c r="F51" s="4">
        <f t="shared" si="12"/>
        <v>0</v>
      </c>
    </row>
    <row r="52" spans="1:6" x14ac:dyDescent="0.25">
      <c r="A52">
        <v>0.1</v>
      </c>
      <c r="B52">
        <f t="shared" si="14"/>
        <v>0.9</v>
      </c>
      <c r="C52" s="4">
        <f t="shared" si="10"/>
        <v>3.0500000000000003E-2</v>
      </c>
      <c r="D52" s="3">
        <f t="shared" si="11"/>
        <v>1.8000000000000002E-2</v>
      </c>
      <c r="E52" s="4">
        <f t="shared" si="13"/>
        <v>3.0500000000000003E-2</v>
      </c>
      <c r="F52" s="4">
        <f t="shared" si="12"/>
        <v>1.8000000000000002E-2</v>
      </c>
    </row>
    <row r="53" spans="1:6" x14ac:dyDescent="0.25">
      <c r="A53">
        <v>0.2</v>
      </c>
      <c r="B53">
        <f t="shared" si="14"/>
        <v>0.8</v>
      </c>
      <c r="C53" s="4">
        <f t="shared" si="10"/>
        <v>3.6000000000000004E-2</v>
      </c>
      <c r="D53" s="3">
        <f t="shared" si="11"/>
        <v>3.6000000000000004E-2</v>
      </c>
      <c r="E53" s="4">
        <f t="shared" si="13"/>
        <v>3.6000000000000004E-2</v>
      </c>
      <c r="F53" s="4">
        <f t="shared" si="12"/>
        <v>3.6000000000000004E-2</v>
      </c>
    </row>
    <row r="54" spans="1:6" x14ac:dyDescent="0.25">
      <c r="A54">
        <v>0.3</v>
      </c>
      <c r="B54">
        <f t="shared" si="14"/>
        <v>0.7</v>
      </c>
      <c r="C54" s="4">
        <f t="shared" si="10"/>
        <v>4.1499999999999995E-2</v>
      </c>
      <c r="D54" s="3">
        <f t="shared" si="11"/>
        <v>5.3999999999999999E-2</v>
      </c>
      <c r="E54" s="4">
        <f t="shared" si="13"/>
        <v>4.1499999999999995E-2</v>
      </c>
      <c r="F54" s="4">
        <f t="shared" si="12"/>
        <v>5.3999999999999999E-2</v>
      </c>
    </row>
    <row r="55" spans="1:6" x14ac:dyDescent="0.25">
      <c r="A55">
        <v>0.4</v>
      </c>
      <c r="B55">
        <f t="shared" si="14"/>
        <v>0.6</v>
      </c>
      <c r="C55" s="4">
        <f t="shared" si="10"/>
        <v>4.7E-2</v>
      </c>
      <c r="D55" s="3">
        <f t="shared" si="11"/>
        <v>7.2000000000000008E-2</v>
      </c>
      <c r="E55" s="4">
        <f t="shared" si="13"/>
        <v>4.7E-2</v>
      </c>
      <c r="F55" s="4">
        <f t="shared" si="12"/>
        <v>7.2000000000000008E-2</v>
      </c>
    </row>
    <row r="56" spans="1:6" x14ac:dyDescent="0.25">
      <c r="A56">
        <v>0.5</v>
      </c>
      <c r="B56">
        <f t="shared" si="14"/>
        <v>0.5</v>
      </c>
      <c r="C56" s="4">
        <f t="shared" si="10"/>
        <v>5.2500000000000005E-2</v>
      </c>
      <c r="D56" s="3">
        <f t="shared" si="11"/>
        <v>0.09</v>
      </c>
      <c r="E56" s="4">
        <f t="shared" si="13"/>
        <v>5.2500000000000005E-2</v>
      </c>
      <c r="F56" s="4">
        <f t="shared" si="12"/>
        <v>0.09</v>
      </c>
    </row>
    <row r="57" spans="1:6" x14ac:dyDescent="0.25">
      <c r="A57">
        <v>0.6</v>
      </c>
      <c r="B57">
        <f t="shared" si="14"/>
        <v>0.4</v>
      </c>
      <c r="C57" s="4">
        <f t="shared" si="10"/>
        <v>5.8000000000000003E-2</v>
      </c>
      <c r="D57" s="3">
        <f t="shared" si="11"/>
        <v>0.108</v>
      </c>
      <c r="E57" s="4">
        <f>IF(B57&lt;0,A57*$C$4+B57*0.04,A57*$C$4+B57*$B$4)</f>
        <v>5.8000000000000003E-2</v>
      </c>
      <c r="F57" s="4">
        <f t="shared" si="12"/>
        <v>0.108</v>
      </c>
    </row>
    <row r="58" spans="1:6" x14ac:dyDescent="0.25">
      <c r="A58">
        <v>0.7</v>
      </c>
      <c r="B58">
        <f t="shared" si="14"/>
        <v>0.30000000000000004</v>
      </c>
      <c r="C58" s="4">
        <f t="shared" si="10"/>
        <v>6.3500000000000001E-2</v>
      </c>
      <c r="D58" s="3">
        <f t="shared" si="11"/>
        <v>0.126</v>
      </c>
      <c r="E58" s="4">
        <f t="shared" ref="E58:E61" si="15">IF(B58&lt;0,A58*$C$4+B58*0.04,A58*$C$4+B58*$B$4)</f>
        <v>6.3500000000000001E-2</v>
      </c>
      <c r="F58" s="4">
        <f t="shared" si="12"/>
        <v>0.126</v>
      </c>
    </row>
    <row r="59" spans="1:6" x14ac:dyDescent="0.25">
      <c r="A59">
        <v>0.8</v>
      </c>
      <c r="B59">
        <f t="shared" si="14"/>
        <v>0.19999999999999996</v>
      </c>
      <c r="C59" s="4">
        <f t="shared" si="10"/>
        <v>6.9000000000000006E-2</v>
      </c>
      <c r="D59" s="3">
        <f t="shared" si="11"/>
        <v>0.14400000000000002</v>
      </c>
      <c r="E59" s="4">
        <f t="shared" si="15"/>
        <v>6.9000000000000006E-2</v>
      </c>
      <c r="F59" s="4">
        <f t="shared" si="12"/>
        <v>0.14400000000000002</v>
      </c>
    </row>
    <row r="60" spans="1:6" x14ac:dyDescent="0.25">
      <c r="A60">
        <v>0.9</v>
      </c>
      <c r="B60">
        <f t="shared" si="14"/>
        <v>9.9999999999999978E-2</v>
      </c>
      <c r="C60" s="4">
        <f t="shared" si="10"/>
        <v>7.4500000000000011E-2</v>
      </c>
      <c r="D60" s="3">
        <f t="shared" si="11"/>
        <v>0.16200000000000001</v>
      </c>
      <c r="E60" s="4">
        <f t="shared" si="15"/>
        <v>7.4500000000000011E-2</v>
      </c>
      <c r="F60" s="4">
        <f t="shared" si="12"/>
        <v>0.16200000000000001</v>
      </c>
    </row>
    <row r="61" spans="1:6" x14ac:dyDescent="0.25">
      <c r="A61">
        <v>1</v>
      </c>
      <c r="B61">
        <f t="shared" si="14"/>
        <v>0</v>
      </c>
      <c r="C61" s="4">
        <f t="shared" si="10"/>
        <v>0.08</v>
      </c>
      <c r="D61" s="3">
        <f t="shared" si="11"/>
        <v>0.18</v>
      </c>
      <c r="E61" s="4">
        <f t="shared" si="15"/>
        <v>0.08</v>
      </c>
      <c r="F61" s="4">
        <f t="shared" si="12"/>
        <v>0.18</v>
      </c>
    </row>
    <row r="62" spans="1:6" x14ac:dyDescent="0.25">
      <c r="A62">
        <v>1.1000000000000001</v>
      </c>
      <c r="B62">
        <f t="shared" si="14"/>
        <v>-0.10000000000000009</v>
      </c>
      <c r="C62" s="4">
        <f t="shared" si="10"/>
        <v>8.5500000000000007E-2</v>
      </c>
      <c r="D62" s="3">
        <f t="shared" si="11"/>
        <v>0.19800000000000001</v>
      </c>
      <c r="E62" s="4">
        <f t="shared" ref="E62:E71" si="16">IF(B62&lt;0,A62*$C$4+B62*0.04,A62*$C$4+B62*$B$4)</f>
        <v>8.4000000000000005E-2</v>
      </c>
      <c r="F62" s="4">
        <f t="shared" ref="F62:F71" si="17">SQRT((A62^2)*($C$5)^2)</f>
        <v>0.19800000000000001</v>
      </c>
    </row>
    <row r="63" spans="1:6" x14ac:dyDescent="0.25">
      <c r="A63">
        <v>1.2</v>
      </c>
      <c r="B63">
        <f t="shared" si="14"/>
        <v>-0.19999999999999996</v>
      </c>
      <c r="C63" s="4">
        <f t="shared" si="10"/>
        <v>9.0999999999999998E-2</v>
      </c>
      <c r="D63" s="3">
        <f t="shared" si="11"/>
        <v>0.216</v>
      </c>
      <c r="E63" s="4">
        <f t="shared" si="16"/>
        <v>8.8000000000000009E-2</v>
      </c>
      <c r="F63" s="4">
        <f t="shared" si="17"/>
        <v>0.216</v>
      </c>
    </row>
    <row r="64" spans="1:6" x14ac:dyDescent="0.25">
      <c r="A64">
        <v>1.3</v>
      </c>
      <c r="B64">
        <f t="shared" si="14"/>
        <v>-0.30000000000000004</v>
      </c>
      <c r="C64" s="4">
        <f t="shared" si="10"/>
        <v>9.6500000000000002E-2</v>
      </c>
      <c r="D64" s="3">
        <f t="shared" si="11"/>
        <v>0.23399999999999999</v>
      </c>
      <c r="E64" s="4">
        <f t="shared" si="16"/>
        <v>9.2000000000000012E-2</v>
      </c>
      <c r="F64" s="4">
        <f t="shared" si="17"/>
        <v>0.23399999999999999</v>
      </c>
    </row>
    <row r="65" spans="1:6" x14ac:dyDescent="0.25">
      <c r="A65">
        <v>1.4</v>
      </c>
      <c r="B65">
        <f t="shared" si="14"/>
        <v>-0.39999999999999991</v>
      </c>
      <c r="C65" s="4">
        <f t="shared" si="10"/>
        <v>0.10199999999999999</v>
      </c>
      <c r="D65" s="3">
        <f t="shared" si="11"/>
        <v>0.252</v>
      </c>
      <c r="E65" s="4">
        <f t="shared" si="16"/>
        <v>9.5999999999999988E-2</v>
      </c>
      <c r="F65" s="4">
        <f t="shared" si="17"/>
        <v>0.252</v>
      </c>
    </row>
    <row r="66" spans="1:6" x14ac:dyDescent="0.25">
      <c r="A66">
        <v>1.5</v>
      </c>
      <c r="B66">
        <f t="shared" si="14"/>
        <v>-0.5</v>
      </c>
      <c r="C66" s="4">
        <f t="shared" si="10"/>
        <v>0.1075</v>
      </c>
      <c r="D66" s="3">
        <f t="shared" si="11"/>
        <v>0.26999999999999996</v>
      </c>
      <c r="E66" s="4">
        <f t="shared" si="16"/>
        <v>9.9999999999999992E-2</v>
      </c>
      <c r="F66" s="4">
        <f t="shared" si="17"/>
        <v>0.26999999999999996</v>
      </c>
    </row>
    <row r="67" spans="1:6" x14ac:dyDescent="0.25">
      <c r="A67">
        <v>1.6</v>
      </c>
      <c r="B67">
        <f t="shared" si="14"/>
        <v>-0.60000000000000009</v>
      </c>
      <c r="C67" s="4">
        <f t="shared" si="10"/>
        <v>0.113</v>
      </c>
      <c r="D67" s="3">
        <f t="shared" si="11"/>
        <v>0.28800000000000003</v>
      </c>
      <c r="E67" s="4">
        <f t="shared" si="16"/>
        <v>0.104</v>
      </c>
      <c r="F67" s="4">
        <f t="shared" si="17"/>
        <v>0.28800000000000003</v>
      </c>
    </row>
    <row r="68" spans="1:6" x14ac:dyDescent="0.25">
      <c r="A68">
        <v>1.7</v>
      </c>
      <c r="B68">
        <f t="shared" si="14"/>
        <v>-0.7</v>
      </c>
      <c r="C68" s="4">
        <f t="shared" si="10"/>
        <v>0.11850000000000001</v>
      </c>
      <c r="D68" s="3">
        <f t="shared" si="11"/>
        <v>0.30599999999999999</v>
      </c>
      <c r="E68" s="4">
        <f t="shared" si="16"/>
        <v>0.10800000000000001</v>
      </c>
      <c r="F68" s="4">
        <f t="shared" si="17"/>
        <v>0.30599999999999999</v>
      </c>
    </row>
    <row r="69" spans="1:6" x14ac:dyDescent="0.25">
      <c r="A69">
        <v>1.8</v>
      </c>
      <c r="B69">
        <f t="shared" si="14"/>
        <v>-0.8</v>
      </c>
      <c r="C69" s="4">
        <f t="shared" si="10"/>
        <v>0.12400000000000001</v>
      </c>
      <c r="D69" s="3">
        <f t="shared" si="11"/>
        <v>0.32400000000000001</v>
      </c>
      <c r="E69" s="4">
        <f t="shared" si="16"/>
        <v>0.11200000000000002</v>
      </c>
      <c r="F69" s="4">
        <f t="shared" si="17"/>
        <v>0.32400000000000001</v>
      </c>
    </row>
    <row r="70" spans="1:6" x14ac:dyDescent="0.25">
      <c r="A70">
        <v>1.9</v>
      </c>
      <c r="B70">
        <f t="shared" si="14"/>
        <v>-0.89999999999999991</v>
      </c>
      <c r="C70" s="4">
        <f t="shared" si="10"/>
        <v>0.1295</v>
      </c>
      <c r="D70" s="3">
        <f t="shared" si="11"/>
        <v>0.34199999999999997</v>
      </c>
      <c r="E70" s="4">
        <f t="shared" si="16"/>
        <v>0.11599999999999999</v>
      </c>
      <c r="F70" s="4">
        <f t="shared" si="17"/>
        <v>0.34199999999999997</v>
      </c>
    </row>
    <row r="71" spans="1:6" x14ac:dyDescent="0.25">
      <c r="A71">
        <v>2</v>
      </c>
      <c r="B71">
        <f t="shared" si="14"/>
        <v>-1</v>
      </c>
      <c r="C71" s="4">
        <f t="shared" si="10"/>
        <v>0.13500000000000001</v>
      </c>
      <c r="D71" s="3">
        <f t="shared" si="11"/>
        <v>0.36</v>
      </c>
      <c r="E71" s="4">
        <f t="shared" si="16"/>
        <v>0.12</v>
      </c>
      <c r="F71" s="4">
        <f t="shared" si="17"/>
        <v>0.36</v>
      </c>
    </row>
  </sheetData>
  <sortState xmlns:xlrd2="http://schemas.microsoft.com/office/spreadsheetml/2017/richdata2" ref="E41:F71">
    <sortCondition ref="F41:F71"/>
  </sortState>
  <mergeCells count="5">
    <mergeCell ref="A8:B8"/>
    <mergeCell ref="A1:D2"/>
    <mergeCell ref="A32:D33"/>
    <mergeCell ref="E7:F7"/>
    <mergeCell ref="E38:F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F6B5-B4A5-0747-9B6C-76C8D1B78198}">
  <dimension ref="A2:G14"/>
  <sheetViews>
    <sheetView zoomScale="130" zoomScaleNormal="130" workbookViewId="0">
      <selection activeCell="B8" sqref="B8"/>
    </sheetView>
  </sheetViews>
  <sheetFormatPr baseColWidth="10" defaultRowHeight="17" x14ac:dyDescent="0.25"/>
  <cols>
    <col min="1" max="1" width="19.5703125" customWidth="1"/>
    <col min="2" max="2" width="11.28515625" customWidth="1"/>
  </cols>
  <sheetData>
    <row r="2" spans="1:7" x14ac:dyDescent="0.25">
      <c r="A2" t="s">
        <v>13</v>
      </c>
    </row>
    <row r="7" spans="1:7" x14ac:dyDescent="0.25">
      <c r="B7" t="s">
        <v>17</v>
      </c>
      <c r="C7" t="s">
        <v>18</v>
      </c>
    </row>
    <row r="8" spans="1:7" x14ac:dyDescent="0.25">
      <c r="A8" t="s">
        <v>14</v>
      </c>
      <c r="B8" s="9">
        <f>B9-(B10*0.5*B11)</f>
        <v>3.6670524691358022E-2</v>
      </c>
      <c r="C8" s="9">
        <f>C9-(C10*0.5*C11)</f>
        <v>4.834104938271605E-2</v>
      </c>
      <c r="F8" t="s">
        <v>8</v>
      </c>
      <c r="G8" t="s">
        <v>2</v>
      </c>
    </row>
    <row r="9" spans="1:7" x14ac:dyDescent="0.25">
      <c r="A9" t="s">
        <v>15</v>
      </c>
      <c r="B9" s="8">
        <f>B13*$G$9+(1-$B$13)*F9</f>
        <v>4.8341049328694097E-2</v>
      </c>
      <c r="C9" s="8">
        <f>C13*$G$9+(1-$C$13)*F9</f>
        <v>7.1682097906057105E-2</v>
      </c>
      <c r="E9" t="s">
        <v>0</v>
      </c>
      <c r="F9">
        <v>2.5000000000000001E-2</v>
      </c>
      <c r="G9">
        <v>0.08</v>
      </c>
    </row>
    <row r="10" spans="1:7" x14ac:dyDescent="0.25">
      <c r="A10" t="s">
        <v>16</v>
      </c>
      <c r="B10">
        <v>4</v>
      </c>
      <c r="C10">
        <v>2</v>
      </c>
      <c r="E10" t="s">
        <v>1</v>
      </c>
      <c r="F10">
        <v>0</v>
      </c>
      <c r="G10" s="6">
        <v>0.18</v>
      </c>
    </row>
    <row r="11" spans="1:7" x14ac:dyDescent="0.25">
      <c r="A11" t="s">
        <v>22</v>
      </c>
      <c r="B11" s="5">
        <f>B12^2</f>
        <v>5.8352623186680372E-3</v>
      </c>
      <c r="C11" s="5">
        <f>C12^2</f>
        <v>2.3341048523341058E-2</v>
      </c>
      <c r="G11" s="6"/>
    </row>
    <row r="12" spans="1:7" x14ac:dyDescent="0.25">
      <c r="A12" t="s">
        <v>21</v>
      </c>
      <c r="B12" s="5">
        <f>SQRT(B13^2*G10^2)</f>
        <v>7.6388888712089778E-2</v>
      </c>
      <c r="C12" s="5">
        <f>SQRT(C13^2*G10^2)</f>
        <v>0.15277777496527778</v>
      </c>
    </row>
    <row r="13" spans="1:7" x14ac:dyDescent="0.25">
      <c r="A13" t="s">
        <v>19</v>
      </c>
      <c r="B13" s="5">
        <v>0.42438271506716546</v>
      </c>
      <c r="C13" s="5">
        <v>0.84876541647376547</v>
      </c>
    </row>
    <row r="14" spans="1:7" x14ac:dyDescent="0.25">
      <c r="A14" t="s">
        <v>20</v>
      </c>
      <c r="B14" s="5">
        <f>1-B13</f>
        <v>0.57561728493283448</v>
      </c>
      <c r="C14" s="5">
        <f>1-C13</f>
        <v>0.15123458352623453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293B-63A9-F949-B984-111CC8D910E8}">
  <dimension ref="A3:AJ43"/>
  <sheetViews>
    <sheetView tabSelected="1" workbookViewId="0">
      <selection activeCell="E38" sqref="E38:E39"/>
    </sheetView>
  </sheetViews>
  <sheetFormatPr baseColWidth="10" defaultRowHeight="17" x14ac:dyDescent="0.25"/>
  <cols>
    <col min="1" max="1" width="30.5703125" customWidth="1"/>
    <col min="2" max="2" width="12.28515625" bestFit="1" customWidth="1"/>
    <col min="3" max="3" width="11.42578125" bestFit="1" customWidth="1"/>
    <col min="6" max="6" width="8.5703125" customWidth="1"/>
  </cols>
  <sheetData>
    <row r="3" spans="1:26" x14ac:dyDescent="0.25">
      <c r="B3" t="s">
        <v>8</v>
      </c>
      <c r="C3" t="s">
        <v>2</v>
      </c>
      <c r="D3" t="s">
        <v>23</v>
      </c>
      <c r="F3" t="s">
        <v>24</v>
      </c>
    </row>
    <row r="4" spans="1:26" x14ac:dyDescent="0.25">
      <c r="A4" t="s">
        <v>0</v>
      </c>
      <c r="B4">
        <v>2.5000000000000001E-2</v>
      </c>
      <c r="C4">
        <v>0.08</v>
      </c>
      <c r="D4">
        <v>0.5</v>
      </c>
      <c r="F4">
        <v>0.8</v>
      </c>
    </row>
    <row r="5" spans="1:26" x14ac:dyDescent="0.25">
      <c r="A5" t="s">
        <v>1</v>
      </c>
      <c r="B5">
        <v>0</v>
      </c>
      <c r="C5" s="6">
        <v>0.18</v>
      </c>
      <c r="D5">
        <v>1.2</v>
      </c>
    </row>
    <row r="8" spans="1:26" x14ac:dyDescent="0.25">
      <c r="A8" t="s">
        <v>13</v>
      </c>
    </row>
    <row r="11" spans="1:26" x14ac:dyDescent="0.25">
      <c r="A11" t="s">
        <v>26</v>
      </c>
    </row>
    <row r="12" spans="1:26" x14ac:dyDescent="0.25">
      <c r="A12" t="s">
        <v>25</v>
      </c>
    </row>
    <row r="13" spans="1:26" x14ac:dyDescent="0.25">
      <c r="A13">
        <f>F4*(D5*C5)</f>
        <v>0.17280000000000001</v>
      </c>
    </row>
    <row r="14" spans="1:26" x14ac:dyDescent="0.25">
      <c r="E14" t="s">
        <v>28</v>
      </c>
      <c r="F14" s="2">
        <v>1.5</v>
      </c>
      <c r="G14" s="2">
        <v>1.4</v>
      </c>
      <c r="H14" s="2">
        <v>1.3</v>
      </c>
      <c r="I14" s="2">
        <v>1.2</v>
      </c>
      <c r="J14" s="2">
        <v>1.1000000000000001</v>
      </c>
      <c r="K14" s="2">
        <v>1</v>
      </c>
      <c r="L14" s="2">
        <v>0.89999999999999902</v>
      </c>
      <c r="M14" s="2">
        <v>0.79999999999999905</v>
      </c>
      <c r="N14" s="2">
        <v>0.69999999999999896</v>
      </c>
      <c r="O14" s="2">
        <v>0.59999999999999898</v>
      </c>
      <c r="P14" s="2">
        <v>0.5</v>
      </c>
      <c r="Q14" s="2">
        <v>0.4</v>
      </c>
      <c r="R14" s="2">
        <v>0.3</v>
      </c>
      <c r="S14" s="2">
        <v>0.2</v>
      </c>
      <c r="T14" s="2">
        <v>0.1</v>
      </c>
      <c r="U14" s="2">
        <v>0</v>
      </c>
      <c r="V14" s="2">
        <v>-0.1</v>
      </c>
      <c r="W14" s="2">
        <v>-0.2</v>
      </c>
      <c r="X14" s="2">
        <v>-0.3</v>
      </c>
      <c r="Y14" s="2">
        <v>-0.4</v>
      </c>
      <c r="Z14" s="2">
        <v>-0.5</v>
      </c>
    </row>
    <row r="15" spans="1:26" x14ac:dyDescent="0.25">
      <c r="A15" t="s">
        <v>27</v>
      </c>
      <c r="E15" t="s">
        <v>29</v>
      </c>
      <c r="F15" s="2">
        <f>1-F14</f>
        <v>-0.5</v>
      </c>
      <c r="G15" s="2">
        <f t="shared" ref="G15:I15" si="0">1-G14</f>
        <v>-0.39999999999999991</v>
      </c>
      <c r="H15" s="2">
        <f t="shared" si="0"/>
        <v>-0.30000000000000004</v>
      </c>
      <c r="I15" s="2">
        <f t="shared" si="0"/>
        <v>-0.19999999999999996</v>
      </c>
      <c r="J15" s="2">
        <f>1-J14</f>
        <v>-0.10000000000000009</v>
      </c>
      <c r="K15" s="2">
        <f t="shared" ref="K15:L15" si="1">1-K14</f>
        <v>0</v>
      </c>
      <c r="L15" s="2">
        <f t="shared" si="1"/>
        <v>0.10000000000000098</v>
      </c>
      <c r="M15" s="2">
        <f t="shared" ref="M15" si="2">1-M14</f>
        <v>0.20000000000000095</v>
      </c>
      <c r="N15" s="2">
        <f t="shared" ref="N15" si="3">1-N14</f>
        <v>0.30000000000000104</v>
      </c>
      <c r="O15" s="2">
        <f t="shared" ref="O15:P15" si="4">1-O14</f>
        <v>0.40000000000000102</v>
      </c>
      <c r="P15" s="2">
        <f t="shared" si="4"/>
        <v>0.5</v>
      </c>
      <c r="Q15" s="2">
        <f t="shared" ref="Q15:R15" si="5">1-Q14</f>
        <v>0.6</v>
      </c>
      <c r="R15" s="2">
        <f t="shared" si="5"/>
        <v>0.7</v>
      </c>
      <c r="S15" s="2">
        <f t="shared" ref="S15" si="6">1-S14</f>
        <v>0.8</v>
      </c>
      <c r="T15" s="2">
        <f t="shared" ref="T15" si="7">1-T14</f>
        <v>0.9</v>
      </c>
      <c r="U15" s="2">
        <f>1-U14</f>
        <v>1</v>
      </c>
      <c r="V15" s="2">
        <f t="shared" ref="V15" si="8">1-V14</f>
        <v>1.1000000000000001</v>
      </c>
      <c r="W15" s="2">
        <f t="shared" ref="W15:X15" si="9">1-W14</f>
        <v>1.2</v>
      </c>
      <c r="X15" s="2">
        <f t="shared" si="9"/>
        <v>1.3</v>
      </c>
      <c r="Y15" s="2">
        <f t="shared" ref="Y15" si="10">1-Y14</f>
        <v>1.4</v>
      </c>
      <c r="Z15" s="2">
        <f t="shared" ref="Z15" si="11">1-Z14</f>
        <v>1.5</v>
      </c>
    </row>
    <row r="16" spans="1:26" x14ac:dyDescent="0.25">
      <c r="A16" t="s">
        <v>28</v>
      </c>
      <c r="B16" s="6">
        <v>0.92378737005771261</v>
      </c>
      <c r="E16" t="s">
        <v>30</v>
      </c>
      <c r="F16" s="2">
        <f>F14*$C$4+(F15)*$D$4</f>
        <v>-0.13</v>
      </c>
      <c r="G16" s="2">
        <f t="shared" ref="G16:Z16" si="12">G14*$C$4+(G15)*$D$4</f>
        <v>-8.7999999999999967E-2</v>
      </c>
      <c r="H16" s="2">
        <f t="shared" si="12"/>
        <v>-4.6000000000000013E-2</v>
      </c>
      <c r="I16" s="2">
        <f t="shared" si="12"/>
        <v>-3.9999999999999758E-3</v>
      </c>
      <c r="J16" s="2">
        <f t="shared" si="12"/>
        <v>3.7999999999999964E-2</v>
      </c>
      <c r="K16" s="2">
        <f t="shared" si="12"/>
        <v>0.08</v>
      </c>
      <c r="L16" s="2">
        <f t="shared" si="12"/>
        <v>0.12200000000000041</v>
      </c>
      <c r="M16" s="2">
        <f t="shared" si="12"/>
        <v>0.1640000000000004</v>
      </c>
      <c r="N16" s="2">
        <f t="shared" si="12"/>
        <v>0.20600000000000043</v>
      </c>
      <c r="O16" s="2">
        <f t="shared" si="12"/>
        <v>0.24800000000000044</v>
      </c>
      <c r="P16" s="2">
        <f t="shared" si="12"/>
        <v>0.28999999999999998</v>
      </c>
      <c r="Q16" s="2">
        <f t="shared" si="12"/>
        <v>0.33199999999999996</v>
      </c>
      <c r="R16" s="2">
        <f t="shared" si="12"/>
        <v>0.374</v>
      </c>
      <c r="S16" s="2">
        <f t="shared" si="12"/>
        <v>0.41600000000000004</v>
      </c>
      <c r="T16" s="2">
        <f t="shared" si="12"/>
        <v>0.45800000000000002</v>
      </c>
      <c r="U16" s="2">
        <f t="shared" si="12"/>
        <v>0.5</v>
      </c>
      <c r="V16" s="2">
        <f t="shared" si="12"/>
        <v>0.54200000000000004</v>
      </c>
      <c r="W16" s="2">
        <f t="shared" si="12"/>
        <v>0.58399999999999996</v>
      </c>
      <c r="X16" s="2">
        <f t="shared" si="12"/>
        <v>0.626</v>
      </c>
      <c r="Y16" s="2">
        <f t="shared" si="12"/>
        <v>0.66799999999999993</v>
      </c>
      <c r="Z16" s="2">
        <f t="shared" si="12"/>
        <v>0.71</v>
      </c>
    </row>
    <row r="17" spans="1:36" x14ac:dyDescent="0.25">
      <c r="A17" t="s">
        <v>29</v>
      </c>
      <c r="B17" s="6">
        <f>1-B16</f>
        <v>7.6212629942287391E-2</v>
      </c>
      <c r="E17" t="s">
        <v>31</v>
      </c>
      <c r="F17" s="2">
        <f>SQRT((F14*$C$5)^2+(F15*$D$5)^2+2*F15*F14*$A$13)</f>
        <v>0.41677331968349418</v>
      </c>
      <c r="G17" s="2">
        <f>SQRT((G14*$C$5)^2+(G15*$D$5)^2+2*G15*G14*$A$13)</f>
        <v>0.31680909077865793</v>
      </c>
      <c r="H17" s="2">
        <f t="shared" ref="H17:Z17" si="13">SQRT((H14*$C$5)^2+(H15*$D$5)^2+2*H15*H14*$A$13)</f>
        <v>0.22264770378335361</v>
      </c>
      <c r="I17" s="2">
        <f t="shared" si="13"/>
        <v>0.14598630072715721</v>
      </c>
      <c r="J17" s="2">
        <f t="shared" si="13"/>
        <v>0.12485191228010881</v>
      </c>
      <c r="K17" s="2">
        <f t="shared" si="13"/>
        <v>0.18</v>
      </c>
      <c r="L17" s="2">
        <f t="shared" si="13"/>
        <v>0.26785817142659751</v>
      </c>
      <c r="M17" s="2">
        <f t="shared" si="13"/>
        <v>0.36555710908146855</v>
      </c>
      <c r="N17" s="2">
        <f t="shared" si="13"/>
        <v>0.46696038375862359</v>
      </c>
      <c r="O17" s="2">
        <f t="shared" si="13"/>
        <v>0.5700947289705468</v>
      </c>
      <c r="P17" s="2">
        <f t="shared" si="13"/>
        <v>0.67416615162732696</v>
      </c>
      <c r="Q17" s="2">
        <f t="shared" si="13"/>
        <v>0.77879907550022165</v>
      </c>
      <c r="R17" s="2">
        <f t="shared" si="13"/>
        <v>0.88379409366661865</v>
      </c>
      <c r="S17" s="2">
        <f t="shared" si="13"/>
        <v>0.98903589419191451</v>
      </c>
      <c r="T17" s="2">
        <f t="shared" si="13"/>
        <v>1.0944532881763389</v>
      </c>
      <c r="U17" s="2">
        <f t="shared" si="13"/>
        <v>1.2</v>
      </c>
      <c r="V17" s="2">
        <f t="shared" si="13"/>
        <v>1.3056446683535303</v>
      </c>
      <c r="W17" s="2">
        <f t="shared" si="13"/>
        <v>1.4113652964417114</v>
      </c>
      <c r="X17" s="2">
        <f t="shared" si="13"/>
        <v>1.5171460048393497</v>
      </c>
      <c r="Y17" s="2">
        <f t="shared" si="13"/>
        <v>1.6229750460188843</v>
      </c>
      <c r="Z17" s="2">
        <f t="shared" si="13"/>
        <v>1.728843544106869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x14ac:dyDescent="0.25">
      <c r="A18" t="s">
        <v>30</v>
      </c>
      <c r="B18" s="6">
        <f>B16*C4+(1-B16)*D4</f>
        <v>0.11200930457576071</v>
      </c>
    </row>
    <row r="19" spans="1:36" x14ac:dyDescent="0.25">
      <c r="A19" t="s">
        <v>31</v>
      </c>
      <c r="B19" s="6">
        <f>SQRT((B16*C5)^2+(B17*D5)^2+2*B17*B16*A13)</f>
        <v>0.24565295057822376</v>
      </c>
    </row>
    <row r="21" spans="1:36" x14ac:dyDescent="0.25">
      <c r="A21" t="s">
        <v>32</v>
      </c>
      <c r="B21">
        <f>B18/B19</f>
        <v>0.45596563897201536</v>
      </c>
    </row>
    <row r="23" spans="1:36" x14ac:dyDescent="0.25">
      <c r="A23" t="s">
        <v>33</v>
      </c>
    </row>
    <row r="25" spans="1:36" x14ac:dyDescent="0.25">
      <c r="B25" t="s">
        <v>34</v>
      </c>
      <c r="C25" t="s">
        <v>35</v>
      </c>
    </row>
    <row r="26" spans="1:36" x14ac:dyDescent="0.25">
      <c r="A26" t="s">
        <v>36</v>
      </c>
      <c r="B26" s="5">
        <f>B4</f>
        <v>2.5000000000000001E-2</v>
      </c>
      <c r="C26" s="6">
        <f>B18</f>
        <v>0.11200930457576071</v>
      </c>
      <c r="D26" s="6">
        <f>D27*C29+B26</f>
        <v>0.37303721830304282</v>
      </c>
    </row>
    <row r="27" spans="1:36" x14ac:dyDescent="0.25">
      <c r="A27" t="s">
        <v>37</v>
      </c>
      <c r="B27" s="6">
        <f>B5</f>
        <v>0</v>
      </c>
      <c r="C27" s="6">
        <f>B19</f>
        <v>0.24565295057822376</v>
      </c>
      <c r="D27" s="6">
        <f>C27*4</f>
        <v>0.98261180231289502</v>
      </c>
    </row>
    <row r="28" spans="1:36" x14ac:dyDescent="0.25">
      <c r="B28" s="6"/>
      <c r="C28" s="6"/>
      <c r="D28" s="6"/>
    </row>
    <row r="29" spans="1:36" x14ac:dyDescent="0.25">
      <c r="A29" t="s">
        <v>38</v>
      </c>
      <c r="B29" s="6"/>
      <c r="C29" s="6">
        <f>(C26-B26)/C27</f>
        <v>0.35419604922699333</v>
      </c>
      <c r="D29" s="6"/>
    </row>
    <row r="36" spans="1:3" x14ac:dyDescent="0.25">
      <c r="B36" t="s">
        <v>17</v>
      </c>
      <c r="C36" t="s">
        <v>18</v>
      </c>
    </row>
    <row r="37" spans="1:3" x14ac:dyDescent="0.25">
      <c r="A37" t="s">
        <v>14</v>
      </c>
      <c r="B37" s="9">
        <f>B38-(B39*0.5*B40)</f>
        <v>4.0188758718832748E-2</v>
      </c>
      <c r="C37" s="9">
        <f>C38-(C39*0.5*C40)</f>
        <v>5.537751767874087E-2</v>
      </c>
    </row>
    <row r="38" spans="1:3" x14ac:dyDescent="0.25">
      <c r="A38" t="s">
        <v>15</v>
      </c>
      <c r="B38" s="8">
        <f>B42*$C$26+$B$26*B43</f>
        <v>6.1925244997429213E-2</v>
      </c>
      <c r="C38" s="8">
        <f>C42*$C$26+$B$26*C43</f>
        <v>9.8850488635338241E-2</v>
      </c>
    </row>
    <row r="39" spans="1:3" x14ac:dyDescent="0.25">
      <c r="A39" t="s">
        <v>16</v>
      </c>
      <c r="B39">
        <v>4</v>
      </c>
      <c r="C39">
        <v>2</v>
      </c>
    </row>
    <row r="40" spans="1:3" x14ac:dyDescent="0.25">
      <c r="A40" t="s">
        <v>22</v>
      </c>
      <c r="B40" s="5">
        <f>B41^2</f>
        <v>1.0868243139298234E-2</v>
      </c>
      <c r="C40" s="5">
        <f>C41^2</f>
        <v>4.347297095659737E-2</v>
      </c>
    </row>
    <row r="41" spans="1:3" x14ac:dyDescent="0.25">
      <c r="A41" t="s">
        <v>21</v>
      </c>
      <c r="B41" s="5">
        <f>SQRT(B42^2*$C$27^2)</f>
        <v>0.10425086637193109</v>
      </c>
      <c r="C41" s="5">
        <f>SQRT(C42^2*$C$27^2)</f>
        <v>0.20850172890553539</v>
      </c>
    </row>
    <row r="42" spans="1:3" x14ac:dyDescent="0.25">
      <c r="A42" t="s">
        <v>39</v>
      </c>
      <c r="B42" s="5">
        <v>0.42438271604938155</v>
      </c>
      <c r="C42" s="5">
        <v>0.84876541647376547</v>
      </c>
    </row>
    <row r="43" spans="1:3" x14ac:dyDescent="0.25">
      <c r="A43" t="s">
        <v>20</v>
      </c>
      <c r="B43" s="5">
        <f>1-B42</f>
        <v>0.5756172839506184</v>
      </c>
      <c r="C43" s="5">
        <f>1-C42</f>
        <v>0.15123458352623453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BBDD-7227-1347-8D27-96510F63E46A}">
  <dimension ref="A3:AJ43"/>
  <sheetViews>
    <sheetView workbookViewId="0">
      <selection activeCell="A29" sqref="A29"/>
    </sheetView>
  </sheetViews>
  <sheetFormatPr baseColWidth="10" defaultRowHeight="17" x14ac:dyDescent="0.25"/>
  <cols>
    <col min="1" max="1" width="30.5703125" customWidth="1"/>
    <col min="2" max="2" width="12.28515625" bestFit="1" customWidth="1"/>
    <col min="3" max="3" width="11.42578125" bestFit="1" customWidth="1"/>
    <col min="6" max="6" width="8.5703125" customWidth="1"/>
  </cols>
  <sheetData>
    <row r="3" spans="1:26" x14ac:dyDescent="0.25">
      <c r="B3" t="s">
        <v>8</v>
      </c>
      <c r="C3" t="s">
        <v>2</v>
      </c>
      <c r="D3" t="s">
        <v>23</v>
      </c>
      <c r="F3" t="s">
        <v>24</v>
      </c>
    </row>
    <row r="4" spans="1:26" x14ac:dyDescent="0.25">
      <c r="A4" t="s">
        <v>0</v>
      </c>
      <c r="B4">
        <v>2.5000000000000001E-2</v>
      </c>
      <c r="C4">
        <v>0.08</v>
      </c>
      <c r="D4">
        <v>0.5</v>
      </c>
      <c r="F4">
        <v>0.3</v>
      </c>
    </row>
    <row r="5" spans="1:26" x14ac:dyDescent="0.25">
      <c r="A5" t="s">
        <v>1</v>
      </c>
      <c r="B5">
        <v>0</v>
      </c>
      <c r="C5" s="6">
        <v>0.18</v>
      </c>
      <c r="D5">
        <v>1.2</v>
      </c>
    </row>
    <row r="8" spans="1:26" x14ac:dyDescent="0.25">
      <c r="A8" t="s">
        <v>13</v>
      </c>
    </row>
    <row r="11" spans="1:26" x14ac:dyDescent="0.25">
      <c r="A11" t="s">
        <v>26</v>
      </c>
    </row>
    <row r="12" spans="1:26" x14ac:dyDescent="0.25">
      <c r="A12" t="s">
        <v>25</v>
      </c>
    </row>
    <row r="13" spans="1:26" x14ac:dyDescent="0.25">
      <c r="A13">
        <f>F4*(D5*C5)</f>
        <v>6.4799999999999996E-2</v>
      </c>
    </row>
    <row r="14" spans="1:26" x14ac:dyDescent="0.25">
      <c r="E14" t="s">
        <v>28</v>
      </c>
      <c r="F14" s="2">
        <v>1.5</v>
      </c>
      <c r="G14" s="2">
        <v>1.4</v>
      </c>
      <c r="H14" s="2">
        <v>1.3</v>
      </c>
      <c r="I14" s="2">
        <v>1.2</v>
      </c>
      <c r="J14" s="2">
        <v>1.1000000000000001</v>
      </c>
      <c r="K14" s="2">
        <v>1</v>
      </c>
      <c r="L14" s="2">
        <v>0.89999999999999902</v>
      </c>
      <c r="M14" s="2">
        <v>0.79999999999999905</v>
      </c>
      <c r="N14" s="2">
        <v>0.69999999999999896</v>
      </c>
      <c r="O14" s="2">
        <v>0.59999999999999898</v>
      </c>
      <c r="P14" s="2">
        <v>0.5</v>
      </c>
      <c r="Q14" s="2">
        <v>0.4</v>
      </c>
      <c r="R14" s="2">
        <v>0.3</v>
      </c>
      <c r="S14" s="2">
        <v>0.2</v>
      </c>
      <c r="T14" s="2">
        <v>0.1</v>
      </c>
      <c r="U14" s="2">
        <v>0</v>
      </c>
      <c r="V14" s="2"/>
      <c r="W14" s="2"/>
      <c r="X14" s="2"/>
      <c r="Y14" s="2"/>
      <c r="Z14" s="2"/>
    </row>
    <row r="15" spans="1:26" x14ac:dyDescent="0.25">
      <c r="A15" t="s">
        <v>27</v>
      </c>
      <c r="E15" t="s">
        <v>29</v>
      </c>
      <c r="F15" s="2">
        <f>1-F14</f>
        <v>-0.5</v>
      </c>
      <c r="G15" s="2">
        <f t="shared" ref="G15:I15" si="0">1-G14</f>
        <v>-0.39999999999999991</v>
      </c>
      <c r="H15" s="2">
        <f t="shared" si="0"/>
        <v>-0.30000000000000004</v>
      </c>
      <c r="I15" s="2">
        <f t="shared" si="0"/>
        <v>-0.19999999999999996</v>
      </c>
      <c r="J15" s="2">
        <f>1-J14</f>
        <v>-0.10000000000000009</v>
      </c>
      <c r="K15" s="2">
        <f t="shared" ref="K15:T15" si="1">1-K14</f>
        <v>0</v>
      </c>
      <c r="L15" s="2">
        <f t="shared" si="1"/>
        <v>0.10000000000000098</v>
      </c>
      <c r="M15" s="2">
        <f t="shared" si="1"/>
        <v>0.20000000000000095</v>
      </c>
      <c r="N15" s="2">
        <f t="shared" si="1"/>
        <v>0.30000000000000104</v>
      </c>
      <c r="O15" s="2">
        <f t="shared" si="1"/>
        <v>0.40000000000000102</v>
      </c>
      <c r="P15" s="2">
        <f t="shared" si="1"/>
        <v>0.5</v>
      </c>
      <c r="Q15" s="2">
        <f t="shared" si="1"/>
        <v>0.6</v>
      </c>
      <c r="R15" s="2">
        <f t="shared" si="1"/>
        <v>0.7</v>
      </c>
      <c r="S15" s="2">
        <f t="shared" si="1"/>
        <v>0.8</v>
      </c>
      <c r="T15" s="2">
        <f t="shared" si="1"/>
        <v>0.9</v>
      </c>
      <c r="U15" s="2">
        <f>1-U14</f>
        <v>1</v>
      </c>
      <c r="V15" s="2"/>
      <c r="W15" s="2"/>
      <c r="X15" s="2"/>
      <c r="Y15" s="2"/>
      <c r="Z15" s="2"/>
    </row>
    <row r="16" spans="1:26" x14ac:dyDescent="0.25">
      <c r="A16" t="s">
        <v>28</v>
      </c>
      <c r="B16" s="6">
        <v>0.88257866086009618</v>
      </c>
      <c r="E16" t="s">
        <v>30</v>
      </c>
      <c r="F16" s="2">
        <f>F14*$C$4+(F15)*$D$4</f>
        <v>-0.13</v>
      </c>
      <c r="G16" s="2">
        <f t="shared" ref="G16:U16" si="2">G14*$C$4+(G15)*$D$4</f>
        <v>-8.7999999999999967E-2</v>
      </c>
      <c r="H16" s="2">
        <f t="shared" si="2"/>
        <v>-4.6000000000000013E-2</v>
      </c>
      <c r="I16" s="2">
        <f t="shared" si="2"/>
        <v>-3.9999999999999758E-3</v>
      </c>
      <c r="J16" s="2">
        <f t="shared" si="2"/>
        <v>3.7999999999999964E-2</v>
      </c>
      <c r="K16" s="2">
        <f t="shared" si="2"/>
        <v>0.08</v>
      </c>
      <c r="L16" s="2">
        <f t="shared" si="2"/>
        <v>0.12200000000000041</v>
      </c>
      <c r="M16" s="2">
        <f t="shared" si="2"/>
        <v>0.1640000000000004</v>
      </c>
      <c r="N16" s="2">
        <f t="shared" si="2"/>
        <v>0.20600000000000043</v>
      </c>
      <c r="O16" s="2">
        <f t="shared" si="2"/>
        <v>0.24800000000000044</v>
      </c>
      <c r="P16" s="2">
        <f t="shared" si="2"/>
        <v>0.28999999999999998</v>
      </c>
      <c r="Q16" s="2">
        <f t="shared" si="2"/>
        <v>0.33199999999999996</v>
      </c>
      <c r="R16" s="2">
        <f t="shared" si="2"/>
        <v>0.374</v>
      </c>
      <c r="S16" s="2">
        <f t="shared" si="2"/>
        <v>0.41600000000000004</v>
      </c>
      <c r="T16" s="2">
        <f t="shared" si="2"/>
        <v>0.45800000000000002</v>
      </c>
      <c r="U16" s="2">
        <f t="shared" si="2"/>
        <v>0.5</v>
      </c>
      <c r="V16" s="2"/>
      <c r="W16" s="2"/>
      <c r="X16" s="2"/>
      <c r="Y16" s="2"/>
      <c r="Z16" s="2"/>
    </row>
    <row r="17" spans="1:36" x14ac:dyDescent="0.25">
      <c r="A17" t="s">
        <v>29</v>
      </c>
      <c r="B17" s="6">
        <f>1-B16</f>
        <v>0.11742133913990382</v>
      </c>
      <c r="E17" t="s">
        <v>31</v>
      </c>
      <c r="F17" s="2">
        <f>SQRT((F14*$C$5)^2+(F15*$D$5)^2+2*F15*F14*$A$13)</f>
        <v>0.57939623747483893</v>
      </c>
      <c r="G17" s="2">
        <f>SQRT((G14*$C$5)^2+(G15*$D$5)^2+2*G15*G14*$A$13)</f>
        <v>0.47045509881390374</v>
      </c>
      <c r="H17" s="2">
        <f t="shared" ref="H17:U17" si="3">SQRT((H14*$C$5)^2+(H15*$D$5)^2+2*H15*H14*$A$13)</f>
        <v>0.36580322579222835</v>
      </c>
      <c r="I17" s="2">
        <f t="shared" si="3"/>
        <v>0.27046626407003144</v>
      </c>
      <c r="J17" s="2">
        <f t="shared" si="3"/>
        <v>0.19836330305779851</v>
      </c>
      <c r="K17" s="2">
        <f t="shared" si="3"/>
        <v>0.18</v>
      </c>
      <c r="L17" s="2">
        <f t="shared" si="3"/>
        <v>0.22870942263055169</v>
      </c>
      <c r="M17" s="2">
        <f t="shared" si="3"/>
        <v>0.31475704916649694</v>
      </c>
      <c r="N17" s="2">
        <f t="shared" si="3"/>
        <v>0.4155622697021481</v>
      </c>
      <c r="O17" s="2">
        <f t="shared" si="3"/>
        <v>0.52265476176918269</v>
      </c>
      <c r="P17" s="2">
        <f t="shared" si="3"/>
        <v>0.6328506932918696</v>
      </c>
      <c r="Q17" s="2">
        <f t="shared" si="3"/>
        <v>0.74477379116077924</v>
      </c>
      <c r="R17" s="2">
        <f t="shared" si="3"/>
        <v>0.85774821480432117</v>
      </c>
      <c r="S17" s="2">
        <f t="shared" si="3"/>
        <v>0.97140722665625656</v>
      </c>
      <c r="T17" s="2">
        <f t="shared" si="3"/>
        <v>1.0855358123986514</v>
      </c>
      <c r="U17" s="2">
        <f t="shared" si="3"/>
        <v>1.2</v>
      </c>
      <c r="V17" s="2"/>
      <c r="W17" s="2"/>
      <c r="X17" s="2"/>
      <c r="Y17" s="2"/>
      <c r="Z17" s="2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x14ac:dyDescent="0.25">
      <c r="A18" t="s">
        <v>30</v>
      </c>
      <c r="B18" s="6">
        <f>B16*C4+(1-B16)*D4</f>
        <v>0.12931696243875962</v>
      </c>
    </row>
    <row r="19" spans="1:36" x14ac:dyDescent="0.25">
      <c r="A19" t="s">
        <v>31</v>
      </c>
      <c r="B19" s="6">
        <f>SQRT((B16*C5)^2+(B17*D5)^2+2*B17*B16*A13)</f>
        <v>0.24191552558939255</v>
      </c>
    </row>
    <row r="21" spans="1:36" x14ac:dyDescent="0.25">
      <c r="A21" t="s">
        <v>32</v>
      </c>
      <c r="B21">
        <f>B18/B19</f>
        <v>0.53455420905168183</v>
      </c>
    </row>
    <row r="23" spans="1:36" x14ac:dyDescent="0.25">
      <c r="A23" t="s">
        <v>33</v>
      </c>
    </row>
    <row r="25" spans="1:36" x14ac:dyDescent="0.25">
      <c r="B25" t="s">
        <v>34</v>
      </c>
      <c r="C25" t="s">
        <v>35</v>
      </c>
    </row>
    <row r="26" spans="1:36" x14ac:dyDescent="0.25">
      <c r="A26" t="s">
        <v>36</v>
      </c>
      <c r="B26" s="5">
        <f>B4</f>
        <v>2.5000000000000001E-2</v>
      </c>
      <c r="C26" s="6">
        <f>B18</f>
        <v>0.12931696243875962</v>
      </c>
      <c r="D26" s="6">
        <f>D27*C29+B26</f>
        <v>0.33795088731627887</v>
      </c>
    </row>
    <row r="27" spans="1:36" x14ac:dyDescent="0.25">
      <c r="A27" t="s">
        <v>37</v>
      </c>
      <c r="B27" s="6">
        <f>B5</f>
        <v>0</v>
      </c>
      <c r="C27" s="6">
        <f>B19</f>
        <v>0.24191552558939255</v>
      </c>
      <c r="D27" s="6">
        <f>C27*3</f>
        <v>0.72574657676817766</v>
      </c>
    </row>
    <row r="28" spans="1:36" x14ac:dyDescent="0.25">
      <c r="B28" s="6"/>
      <c r="C28" s="6"/>
      <c r="D28" s="6"/>
    </row>
    <row r="29" spans="1:36" x14ac:dyDescent="0.25">
      <c r="A29" t="s">
        <v>38</v>
      </c>
      <c r="B29" s="6"/>
      <c r="C29" s="6">
        <f>(C26-B26)/C27</f>
        <v>0.43121235061125684</v>
      </c>
      <c r="D29" s="6"/>
    </row>
    <row r="36" spans="1:3" x14ac:dyDescent="0.25">
      <c r="B36" t="s">
        <v>17</v>
      </c>
      <c r="C36" t="s">
        <v>18</v>
      </c>
    </row>
    <row r="37" spans="1:3" x14ac:dyDescent="0.25">
      <c r="A37" t="s">
        <v>14</v>
      </c>
      <c r="B37" s="10">
        <f>B38-(B39*0.5*B40)</f>
        <v>4.8243011414960693E-2</v>
      </c>
      <c r="C37" s="9">
        <f>C38-(C39*0.5*C40)</f>
        <v>7.1486022829921364E-2</v>
      </c>
    </row>
    <row r="38" spans="1:3" x14ac:dyDescent="0.25">
      <c r="A38" t="s">
        <v>15</v>
      </c>
      <c r="B38" s="8">
        <f>B42*$B$18+$B$4*B43</f>
        <v>7.1486022829921503E-2</v>
      </c>
      <c r="C38" s="8">
        <f>C42*$B$18+$B$4*C43</f>
        <v>0.11797204427639521</v>
      </c>
    </row>
    <row r="39" spans="1:3" x14ac:dyDescent="0.25">
      <c r="A39" t="s">
        <v>16</v>
      </c>
      <c r="B39">
        <v>4</v>
      </c>
      <c r="C39">
        <v>2</v>
      </c>
    </row>
    <row r="40" spans="1:3" x14ac:dyDescent="0.25">
      <c r="A40" t="s">
        <v>22</v>
      </c>
      <c r="B40" s="5">
        <f>B41^2</f>
        <v>1.1621505707480407E-2</v>
      </c>
      <c r="C40" s="5">
        <f>C41^2</f>
        <v>4.6486021446473853E-2</v>
      </c>
    </row>
    <row r="41" spans="1:3" x14ac:dyDescent="0.25">
      <c r="A41" t="s">
        <v>21</v>
      </c>
      <c r="B41" s="5">
        <f>SQRT(B42^2*$B$19^2)</f>
        <v>0.1078030876528145</v>
      </c>
      <c r="C41" s="5">
        <f>SQRT(C42^2*$B$19^2)</f>
        <v>0.21560617209735405</v>
      </c>
    </row>
    <row r="42" spans="1:3" x14ac:dyDescent="0.25">
      <c r="A42" t="s">
        <v>39</v>
      </c>
      <c r="B42" s="5">
        <v>0.44562285694631509</v>
      </c>
      <c r="C42" s="5">
        <v>0.89124570063066633</v>
      </c>
    </row>
    <row r="43" spans="1:3" x14ac:dyDescent="0.25">
      <c r="A43" t="s">
        <v>20</v>
      </c>
      <c r="B43" s="5">
        <f>1-B42</f>
        <v>0.55437714305368491</v>
      </c>
      <c r="C43" s="5">
        <f>1-C42</f>
        <v>0.10875429936933367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B383-0ADB-ED45-98B8-FB658649743C}">
  <dimension ref="A3:AJ43"/>
  <sheetViews>
    <sheetView topLeftCell="A16" workbookViewId="0">
      <selection activeCell="B38" sqref="B38"/>
    </sheetView>
  </sheetViews>
  <sheetFormatPr baseColWidth="10" defaultRowHeight="17" x14ac:dyDescent="0.25"/>
  <cols>
    <col min="1" max="1" width="30.5703125" customWidth="1"/>
    <col min="2" max="2" width="12.28515625" bestFit="1" customWidth="1"/>
    <col min="3" max="3" width="11.42578125" bestFit="1" customWidth="1"/>
    <col min="6" max="6" width="8.5703125" customWidth="1"/>
  </cols>
  <sheetData>
    <row r="3" spans="1:26" x14ac:dyDescent="0.25">
      <c r="B3" t="s">
        <v>8</v>
      </c>
      <c r="C3" t="s">
        <v>2</v>
      </c>
      <c r="D3" t="s">
        <v>23</v>
      </c>
      <c r="F3" t="s">
        <v>24</v>
      </c>
    </row>
    <row r="4" spans="1:26" x14ac:dyDescent="0.25">
      <c r="A4" t="s">
        <v>0</v>
      </c>
      <c r="B4">
        <v>2.5000000000000001E-2</v>
      </c>
      <c r="C4">
        <v>0.08</v>
      </c>
      <c r="D4">
        <v>0.2</v>
      </c>
      <c r="F4">
        <v>0.3</v>
      </c>
    </row>
    <row r="5" spans="1:26" x14ac:dyDescent="0.25">
      <c r="A5" t="s">
        <v>1</v>
      </c>
      <c r="B5">
        <v>0</v>
      </c>
      <c r="C5" s="6">
        <v>0.18</v>
      </c>
      <c r="D5">
        <v>1.2</v>
      </c>
    </row>
    <row r="8" spans="1:26" x14ac:dyDescent="0.25">
      <c r="A8" t="s">
        <v>13</v>
      </c>
    </row>
    <row r="11" spans="1:26" x14ac:dyDescent="0.25">
      <c r="A11" t="s">
        <v>26</v>
      </c>
    </row>
    <row r="12" spans="1:26" x14ac:dyDescent="0.25">
      <c r="A12" t="s">
        <v>25</v>
      </c>
    </row>
    <row r="13" spans="1:26" x14ac:dyDescent="0.25">
      <c r="A13">
        <f>F4*(D5*C5)</f>
        <v>6.4799999999999996E-2</v>
      </c>
    </row>
    <row r="14" spans="1:26" x14ac:dyDescent="0.25">
      <c r="E14" t="s">
        <v>28</v>
      </c>
      <c r="F14" s="2">
        <v>1.5</v>
      </c>
      <c r="G14" s="2">
        <v>1.4</v>
      </c>
      <c r="H14" s="2">
        <v>1.3</v>
      </c>
      <c r="I14" s="2">
        <v>1.2</v>
      </c>
      <c r="J14" s="2">
        <v>1.1000000000000001</v>
      </c>
      <c r="K14" s="2">
        <v>1</v>
      </c>
      <c r="L14" s="2">
        <v>0.89999999999999902</v>
      </c>
      <c r="M14" s="2">
        <v>0.79999999999999905</v>
      </c>
      <c r="N14" s="2">
        <v>0.69999999999999896</v>
      </c>
      <c r="O14" s="2">
        <v>0.59999999999999898</v>
      </c>
      <c r="P14" s="2">
        <v>0.5</v>
      </c>
      <c r="Q14" s="2">
        <v>0.4</v>
      </c>
      <c r="R14" s="2">
        <v>0.3</v>
      </c>
      <c r="S14" s="2">
        <v>0.2</v>
      </c>
      <c r="T14" s="2">
        <v>0.1</v>
      </c>
      <c r="U14" s="2">
        <v>0</v>
      </c>
      <c r="V14" s="2"/>
      <c r="W14" s="2"/>
      <c r="X14" s="2"/>
      <c r="Y14" s="2"/>
      <c r="Z14" s="2"/>
    </row>
    <row r="15" spans="1:26" x14ac:dyDescent="0.25">
      <c r="A15" t="s">
        <v>27</v>
      </c>
      <c r="E15" t="s">
        <v>29</v>
      </c>
      <c r="F15" s="2">
        <f>1-F14</f>
        <v>-0.5</v>
      </c>
      <c r="G15" s="2">
        <f t="shared" ref="G15:I15" si="0">1-G14</f>
        <v>-0.39999999999999991</v>
      </c>
      <c r="H15" s="2">
        <f t="shared" si="0"/>
        <v>-0.30000000000000004</v>
      </c>
      <c r="I15" s="2">
        <f t="shared" si="0"/>
        <v>-0.19999999999999996</v>
      </c>
      <c r="J15" s="2">
        <f>1-J14</f>
        <v>-0.10000000000000009</v>
      </c>
      <c r="K15" s="2">
        <f t="shared" ref="K15:T15" si="1">1-K14</f>
        <v>0</v>
      </c>
      <c r="L15" s="2">
        <f t="shared" si="1"/>
        <v>0.10000000000000098</v>
      </c>
      <c r="M15" s="2">
        <f t="shared" si="1"/>
        <v>0.20000000000000095</v>
      </c>
      <c r="N15" s="2">
        <f t="shared" si="1"/>
        <v>0.30000000000000104</v>
      </c>
      <c r="O15" s="2">
        <f t="shared" si="1"/>
        <v>0.40000000000000102</v>
      </c>
      <c r="P15" s="2">
        <f t="shared" si="1"/>
        <v>0.5</v>
      </c>
      <c r="Q15" s="2">
        <f t="shared" si="1"/>
        <v>0.6</v>
      </c>
      <c r="R15" s="2">
        <f t="shared" si="1"/>
        <v>0.7</v>
      </c>
      <c r="S15" s="2">
        <f t="shared" si="1"/>
        <v>0.8</v>
      </c>
      <c r="T15" s="2">
        <f t="shared" si="1"/>
        <v>0.9</v>
      </c>
      <c r="U15" s="2">
        <f>1-U14</f>
        <v>1</v>
      </c>
      <c r="V15" s="2"/>
      <c r="W15" s="2"/>
      <c r="X15" s="2"/>
      <c r="Y15" s="2"/>
      <c r="Z15" s="2"/>
    </row>
    <row r="16" spans="1:26" x14ac:dyDescent="0.25">
      <c r="A16" t="s">
        <v>28</v>
      </c>
      <c r="B16" s="6">
        <v>0.98748261328024767</v>
      </c>
      <c r="E16" t="s">
        <v>30</v>
      </c>
      <c r="F16" s="2">
        <f>F14*$C$4+(F15)*$D$4</f>
        <v>1.999999999999999E-2</v>
      </c>
      <c r="G16" s="2">
        <f>G14*$C$4+(G15)*$D$4</f>
        <v>3.2000000000000001E-2</v>
      </c>
      <c r="H16" s="2">
        <f t="shared" ref="G16:U16" si="2">H14*$C$4+(H15)*$D$4</f>
        <v>4.3999999999999997E-2</v>
      </c>
      <c r="I16" s="2">
        <f t="shared" si="2"/>
        <v>5.6000000000000008E-2</v>
      </c>
      <c r="J16" s="2">
        <f t="shared" si="2"/>
        <v>6.7999999999999991E-2</v>
      </c>
      <c r="K16" s="2">
        <f t="shared" si="2"/>
        <v>0.08</v>
      </c>
      <c r="L16" s="2">
        <f t="shared" si="2"/>
        <v>9.2000000000000123E-2</v>
      </c>
      <c r="M16" s="2">
        <f t="shared" si="2"/>
        <v>0.10400000000000012</v>
      </c>
      <c r="N16" s="2">
        <f t="shared" si="2"/>
        <v>0.11600000000000013</v>
      </c>
      <c r="O16" s="2">
        <f t="shared" si="2"/>
        <v>0.12800000000000011</v>
      </c>
      <c r="P16" s="2">
        <f t="shared" si="2"/>
        <v>0.14000000000000001</v>
      </c>
      <c r="Q16" s="2">
        <f t="shared" si="2"/>
        <v>0.152</v>
      </c>
      <c r="R16" s="2">
        <f t="shared" si="2"/>
        <v>0.16399999999999998</v>
      </c>
      <c r="S16" s="2">
        <f t="shared" si="2"/>
        <v>0.17600000000000005</v>
      </c>
      <c r="T16" s="2">
        <f t="shared" si="2"/>
        <v>0.18800000000000003</v>
      </c>
      <c r="U16" s="2">
        <f t="shared" si="2"/>
        <v>0.2</v>
      </c>
      <c r="V16" s="2"/>
      <c r="W16" s="2"/>
      <c r="X16" s="2"/>
      <c r="Y16" s="2"/>
      <c r="Z16" s="2"/>
    </row>
    <row r="17" spans="1:36" x14ac:dyDescent="0.25">
      <c r="A17" t="s">
        <v>29</v>
      </c>
      <c r="B17" s="6">
        <f>1-B16</f>
        <v>1.2517386719752333E-2</v>
      </c>
      <c r="E17" t="s">
        <v>31</v>
      </c>
      <c r="F17" s="2">
        <f>SQRT((F14*$C$5)^2+(F15*$D$5)^2+2*F15*F14*$A$13)</f>
        <v>0.57939623747483893</v>
      </c>
      <c r="G17" s="2">
        <f>SQRT((G14*$C$5)^2+(G15*$D$5)^2+2*G15*G14*$A$13)</f>
        <v>0.47045509881390374</v>
      </c>
      <c r="H17" s="2">
        <f t="shared" ref="H17:U17" si="3">SQRT((H14*$C$5)^2+(H15*$D$5)^2+2*H15*H14*$A$13)</f>
        <v>0.36580322579222835</v>
      </c>
      <c r="I17" s="2">
        <f t="shared" si="3"/>
        <v>0.27046626407003144</v>
      </c>
      <c r="J17" s="2">
        <f t="shared" si="3"/>
        <v>0.19836330305779851</v>
      </c>
      <c r="K17" s="2">
        <f t="shared" si="3"/>
        <v>0.18</v>
      </c>
      <c r="L17" s="2">
        <f t="shared" si="3"/>
        <v>0.22870942263055169</v>
      </c>
      <c r="M17" s="2">
        <f t="shared" si="3"/>
        <v>0.31475704916649694</v>
      </c>
      <c r="N17" s="2">
        <f t="shared" si="3"/>
        <v>0.4155622697021481</v>
      </c>
      <c r="O17" s="2">
        <f t="shared" si="3"/>
        <v>0.52265476176918269</v>
      </c>
      <c r="P17" s="2">
        <f t="shared" si="3"/>
        <v>0.6328506932918696</v>
      </c>
      <c r="Q17" s="2">
        <f t="shared" si="3"/>
        <v>0.74477379116077924</v>
      </c>
      <c r="R17" s="2">
        <f t="shared" si="3"/>
        <v>0.85774821480432117</v>
      </c>
      <c r="S17" s="2">
        <f t="shared" si="3"/>
        <v>0.97140722665625656</v>
      </c>
      <c r="T17" s="2">
        <f t="shared" si="3"/>
        <v>1.0855358123986514</v>
      </c>
      <c r="U17" s="2">
        <f t="shared" si="3"/>
        <v>1.2</v>
      </c>
      <c r="V17" s="2"/>
      <c r="W17" s="2"/>
      <c r="X17" s="2"/>
      <c r="Y17" s="2"/>
      <c r="Z17" s="2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x14ac:dyDescent="0.25">
      <c r="A18" t="s">
        <v>30</v>
      </c>
      <c r="B18" s="6">
        <f>B16*C4+(1-B16)*D4</f>
        <v>8.1502086406370286E-2</v>
      </c>
    </row>
    <row r="19" spans="1:36" x14ac:dyDescent="0.25">
      <c r="A19" t="s">
        <v>31</v>
      </c>
      <c r="B19" s="6">
        <f>SQRT((B16*C5)^2+(B17*D5)^2+2*B17*B16*A13)</f>
        <v>0.18281554429956939</v>
      </c>
    </row>
    <row r="21" spans="1:36" x14ac:dyDescent="0.25">
      <c r="A21" t="s">
        <v>32</v>
      </c>
      <c r="B21">
        <f>B18/B19</f>
        <v>0.44581595464780321</v>
      </c>
    </row>
    <row r="23" spans="1:36" x14ac:dyDescent="0.25">
      <c r="A23" t="s">
        <v>33</v>
      </c>
    </row>
    <row r="25" spans="1:36" x14ac:dyDescent="0.25">
      <c r="B25" t="s">
        <v>34</v>
      </c>
      <c r="C25" t="s">
        <v>35</v>
      </c>
    </row>
    <row r="26" spans="1:36" x14ac:dyDescent="0.25">
      <c r="A26" t="s">
        <v>36</v>
      </c>
      <c r="B26" s="5">
        <f>B4</f>
        <v>2.5000000000000001E-2</v>
      </c>
      <c r="C26" s="6">
        <f>B18</f>
        <v>8.1502086406370286E-2</v>
      </c>
      <c r="D26" s="6">
        <f>D27*C29+B26</f>
        <v>0.19450625921911088</v>
      </c>
    </row>
    <row r="27" spans="1:36" x14ac:dyDescent="0.25">
      <c r="A27" t="s">
        <v>37</v>
      </c>
      <c r="B27" s="6">
        <f>B5</f>
        <v>0</v>
      </c>
      <c r="C27" s="6">
        <f>B19</f>
        <v>0.18281554429956939</v>
      </c>
      <c r="D27" s="6">
        <f>C27*3</f>
        <v>0.54844663289870821</v>
      </c>
    </row>
    <row r="28" spans="1:36" x14ac:dyDescent="0.25">
      <c r="B28" s="6"/>
      <c r="C28" s="6"/>
      <c r="D28" s="6"/>
    </row>
    <row r="29" spans="1:36" x14ac:dyDescent="0.25">
      <c r="A29" t="s">
        <v>38</v>
      </c>
      <c r="B29" s="6"/>
      <c r="C29" s="6">
        <f>(C26-B26)/C27</f>
        <v>0.30906609513348354</v>
      </c>
      <c r="D29" s="6"/>
    </row>
    <row r="36" spans="1:3" x14ac:dyDescent="0.25">
      <c r="B36" t="s">
        <v>17</v>
      </c>
      <c r="C36" t="s">
        <v>18</v>
      </c>
    </row>
    <row r="37" spans="1:3" x14ac:dyDescent="0.25">
      <c r="A37" t="s">
        <v>14</v>
      </c>
      <c r="B37" s="10">
        <f>B38-(B39*0.5*B40)</f>
        <v>3.6940231395132438E-2</v>
      </c>
      <c r="C37" s="9">
        <f>C38-(C39*0.5*C40)</f>
        <v>4.8880462790264881E-2</v>
      </c>
    </row>
    <row r="38" spans="1:3" x14ac:dyDescent="0.25">
      <c r="A38" t="s">
        <v>15</v>
      </c>
      <c r="B38" s="8">
        <f>B42*$B$18+$B$4*B43</f>
        <v>4.8880462790263611E-2</v>
      </c>
      <c r="C38" s="8">
        <f>C42*$B$18+$B$4*C43</f>
        <v>7.2760925201008214E-2</v>
      </c>
    </row>
    <row r="39" spans="1:3" x14ac:dyDescent="0.25">
      <c r="A39" t="s">
        <v>16</v>
      </c>
      <c r="B39">
        <v>4</v>
      </c>
      <c r="C39">
        <v>2</v>
      </c>
    </row>
    <row r="40" spans="1:3" x14ac:dyDescent="0.25">
      <c r="A40" t="s">
        <v>22</v>
      </c>
      <c r="B40" s="5">
        <f>B41^2</f>
        <v>5.9701156975655858E-3</v>
      </c>
      <c r="C40" s="5">
        <f>C41^2</f>
        <v>2.3880462410743333E-2</v>
      </c>
    </row>
    <row r="41" spans="1:3" x14ac:dyDescent="0.25">
      <c r="A41" t="s">
        <v>21</v>
      </c>
      <c r="B41" s="5">
        <f>SQRT(B42^2*$B$19^2)</f>
        <v>7.7266523783366792E-2</v>
      </c>
      <c r="C41" s="5">
        <f>SQRT(C42^2*$B$19^2)</f>
        <v>0.15453304633877937</v>
      </c>
    </row>
    <row r="42" spans="1:3" x14ac:dyDescent="0.25">
      <c r="A42" t="s">
        <v>39</v>
      </c>
      <c r="B42" s="5">
        <v>0.42264745090140998</v>
      </c>
      <c r="C42" s="5">
        <v>0.84529489508591726</v>
      </c>
    </row>
    <row r="43" spans="1:3" x14ac:dyDescent="0.25">
      <c r="A43" t="s">
        <v>20</v>
      </c>
      <c r="B43" s="5">
        <f>1-B42</f>
        <v>0.57735254909859002</v>
      </c>
      <c r="C43" s="5">
        <f>1-C42</f>
        <v>0.15470510491408274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7DD1-618E-3C4F-ACD6-7312D16FC607}">
  <dimension ref="A1:AA56"/>
  <sheetViews>
    <sheetView topLeftCell="A38" workbookViewId="0">
      <selection activeCell="P25" sqref="P25"/>
    </sheetView>
  </sheetViews>
  <sheetFormatPr baseColWidth="10" defaultRowHeight="17" x14ac:dyDescent="0.25"/>
  <cols>
    <col min="1" max="1" width="26.28515625" bestFit="1" customWidth="1"/>
    <col min="2" max="2" width="11.5703125" bestFit="1" customWidth="1"/>
    <col min="3" max="3" width="11.7109375" bestFit="1" customWidth="1"/>
    <col min="4" max="4" width="15.42578125" bestFit="1" customWidth="1"/>
    <col min="5" max="6" width="10.5703125" bestFit="1" customWidth="1"/>
    <col min="7" max="8" width="9" bestFit="1" customWidth="1"/>
    <col min="9" max="9" width="7.85546875" bestFit="1" customWidth="1"/>
    <col min="11" max="11" width="10.85546875" bestFit="1" customWidth="1"/>
    <col min="12" max="12" width="6" bestFit="1" customWidth="1"/>
    <col min="13" max="13" width="10.28515625" customWidth="1"/>
    <col min="14" max="14" width="9.85546875" customWidth="1"/>
    <col min="15" max="15" width="10.42578125" customWidth="1"/>
  </cols>
  <sheetData>
    <row r="1" spans="1:16" x14ac:dyDescent="0.25">
      <c r="B1" t="s">
        <v>23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10</v>
      </c>
    </row>
    <row r="2" spans="1:16" x14ac:dyDescent="0.25">
      <c r="A2" t="s">
        <v>40</v>
      </c>
      <c r="B2" s="11">
        <v>0.3</v>
      </c>
      <c r="C2" s="11">
        <v>0.18</v>
      </c>
      <c r="D2" s="12">
        <v>6.4000000000000001E-2</v>
      </c>
      <c r="E2" s="11">
        <v>0.08</v>
      </c>
      <c r="F2" s="12">
        <v>9.1999999999999998E-2</v>
      </c>
      <c r="G2" s="12">
        <v>7.2999999999999995E-2</v>
      </c>
      <c r="H2" s="11">
        <v>0.17</v>
      </c>
      <c r="I2" s="16">
        <v>2.5000000000000001E-2</v>
      </c>
      <c r="J2" s="11"/>
    </row>
    <row r="3" spans="1:16" ht="54" x14ac:dyDescent="0.25">
      <c r="A3" t="s">
        <v>1</v>
      </c>
      <c r="B3" s="11">
        <v>0.71</v>
      </c>
      <c r="C3" s="11">
        <v>0.34</v>
      </c>
      <c r="D3" s="11">
        <v>0.39</v>
      </c>
      <c r="E3" s="11">
        <v>0.33</v>
      </c>
      <c r="F3" s="11">
        <v>0.21</v>
      </c>
      <c r="G3" s="11">
        <v>0.23</v>
      </c>
      <c r="H3" s="11">
        <v>0.31</v>
      </c>
      <c r="I3" s="11">
        <v>0</v>
      </c>
      <c r="J3" s="11"/>
      <c r="L3" s="17" t="s">
        <v>55</v>
      </c>
      <c r="M3" s="17" t="s">
        <v>56</v>
      </c>
      <c r="N3" s="17" t="s">
        <v>57</v>
      </c>
    </row>
    <row r="4" spans="1:16" x14ac:dyDescent="0.25">
      <c r="B4" s="11"/>
      <c r="C4" s="11"/>
      <c r="D4" s="11"/>
      <c r="E4" s="11"/>
      <c r="F4" s="11"/>
      <c r="G4" s="11"/>
      <c r="H4" s="11"/>
      <c r="I4" s="11"/>
      <c r="J4" s="11"/>
      <c r="K4" t="s">
        <v>51</v>
      </c>
      <c r="L4" s="6" cm="1">
        <f t="array" ref="L4">MMULT(B2:H2,L10:L16)</f>
        <v>0.13700000000000001</v>
      </c>
      <c r="M4" s="3" cm="1">
        <f t="array" ref="M4">MMULT(B2:H2,M10:M16)</f>
        <v>0.16337159490147574</v>
      </c>
      <c r="N4" s="6" cm="1">
        <f t="array" ref="N4">MMULT(B2:H2,N10:N16)</f>
        <v>9.6216907329544132E-2</v>
      </c>
    </row>
    <row r="5" spans="1:16" x14ac:dyDescent="0.25">
      <c r="A5" t="s">
        <v>41</v>
      </c>
      <c r="B5" t="s">
        <v>23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K5" t="s">
        <v>1</v>
      </c>
      <c r="L5" s="6" cm="1">
        <f t="array" ref="L5">SQRT(MMULT(MMULT(TRANSPOSE(L10:L16),$B$6:$H$12),L10:L16))</f>
        <v>0.24191122507301421</v>
      </c>
      <c r="M5" s="5" cm="1">
        <f t="array" ref="M5">SQRT(MMULT(MMULT(TRANSPOSE(M10:M16),$B$6:$H$12),M10:M16))</f>
        <v>0.24364588747899688</v>
      </c>
      <c r="N5" s="6" cm="1">
        <f t="array" ref="N5">SQRT(MMULT(MMULT(TRANSPOSE(N10:N16),$B$6:$H$12),N10:N16))</f>
        <v>0.19127482686399103</v>
      </c>
    </row>
    <row r="6" spans="1:16" x14ac:dyDescent="0.25">
      <c r="A6" t="s">
        <v>23</v>
      </c>
      <c r="B6">
        <v>0.497033</v>
      </c>
      <c r="C6">
        <v>5.3974000000000001E-2</v>
      </c>
      <c r="D6">
        <v>5.6798000000000001E-2</v>
      </c>
      <c r="E6">
        <v>5.4899999999999997E-2</v>
      </c>
      <c r="F6">
        <v>1.2836999999999999E-2</v>
      </c>
      <c r="G6">
        <v>1.9383999999999998E-2</v>
      </c>
      <c r="H6">
        <v>5.5650999999999999E-2</v>
      </c>
      <c r="L6" s="2"/>
      <c r="M6" s="18"/>
      <c r="N6" s="2"/>
    </row>
    <row r="7" spans="1:16" x14ac:dyDescent="0.25">
      <c r="A7" t="s">
        <v>42</v>
      </c>
      <c r="B7">
        <v>5.3974000000000001E-2</v>
      </c>
      <c r="C7">
        <v>0.11461499999999999</v>
      </c>
      <c r="D7">
        <v>4.9417000000000003E-2</v>
      </c>
      <c r="E7">
        <v>5.2406000000000001E-2</v>
      </c>
      <c r="F7">
        <v>3.1701E-2</v>
      </c>
      <c r="G7">
        <v>3.4331E-2</v>
      </c>
      <c r="H7">
        <v>8.1471000000000002E-2</v>
      </c>
      <c r="K7" t="s">
        <v>50</v>
      </c>
      <c r="L7" s="6">
        <f>(L4-L1)/L5</f>
        <v>0.5663234517482616</v>
      </c>
      <c r="M7" s="5">
        <f>(M4-I2)/M5</f>
        <v>0.56792091314655924</v>
      </c>
      <c r="N7" s="6">
        <f>(N4-L1)/N5</f>
        <v>0.5030296401625326</v>
      </c>
    </row>
    <row r="8" spans="1:16" x14ac:dyDescent="0.25">
      <c r="A8" t="s">
        <v>43</v>
      </c>
      <c r="B8">
        <v>5.6798000000000001E-2</v>
      </c>
      <c r="C8">
        <v>4.9417000000000003E-2</v>
      </c>
      <c r="D8">
        <v>0.149422</v>
      </c>
      <c r="E8">
        <v>6.2963000000000005E-2</v>
      </c>
      <c r="F8">
        <v>3.3555000000000001E-2</v>
      </c>
      <c r="G8">
        <v>4.3458999999999998E-2</v>
      </c>
      <c r="H8">
        <v>4.8691999999999999E-2</v>
      </c>
      <c r="M8" s="18"/>
    </row>
    <row r="9" spans="1:16" x14ac:dyDescent="0.25">
      <c r="A9" t="s">
        <v>44</v>
      </c>
      <c r="B9">
        <v>5.4899999999999997E-2</v>
      </c>
      <c r="C9">
        <v>5.2406000000000001E-2</v>
      </c>
      <c r="D9">
        <v>6.2963000000000005E-2</v>
      </c>
      <c r="E9">
        <v>0.11200400000000001</v>
      </c>
      <c r="F9">
        <v>2.5683999999999998E-2</v>
      </c>
      <c r="G9">
        <v>3.8439000000000001E-2</v>
      </c>
      <c r="H9">
        <v>5.2373999999999997E-2</v>
      </c>
      <c r="L9" t="s">
        <v>52</v>
      </c>
      <c r="M9" s="18" t="s">
        <v>52</v>
      </c>
      <c r="N9" t="s">
        <v>52</v>
      </c>
    </row>
    <row r="10" spans="1:16" x14ac:dyDescent="0.25">
      <c r="A10" t="s">
        <v>45</v>
      </c>
      <c r="B10">
        <v>1.2836999999999999E-2</v>
      </c>
      <c r="C10">
        <v>3.1701E-2</v>
      </c>
      <c r="D10">
        <v>3.3555000000000001E-2</v>
      </c>
      <c r="E10">
        <v>2.5683999999999998E-2</v>
      </c>
      <c r="F10">
        <v>4.4433E-2</v>
      </c>
      <c r="G10">
        <v>2.7799000000000001E-2</v>
      </c>
      <c r="H10">
        <v>3.1431000000000001E-2</v>
      </c>
      <c r="K10" t="s">
        <v>23</v>
      </c>
      <c r="L10" s="6">
        <f>1/7</f>
        <v>0.14285714285714285</v>
      </c>
      <c r="M10" s="6">
        <v>0.15810408785204377</v>
      </c>
      <c r="N10" s="6">
        <v>3.649115693464583E-2</v>
      </c>
      <c r="P10">
        <v>0</v>
      </c>
    </row>
    <row r="11" spans="1:16" x14ac:dyDescent="0.25">
      <c r="A11" t="s">
        <v>46</v>
      </c>
      <c r="B11">
        <v>1.9383999999999998E-2</v>
      </c>
      <c r="C11">
        <v>3.4331E-2</v>
      </c>
      <c r="D11">
        <v>4.3458999999999998E-2</v>
      </c>
      <c r="E11">
        <v>3.8439000000000001E-2</v>
      </c>
      <c r="F11">
        <v>2.7799000000000001E-2</v>
      </c>
      <c r="G11">
        <v>5.4636999999999998E-2</v>
      </c>
      <c r="H11">
        <v>3.3506000000000001E-2</v>
      </c>
      <c r="K11" t="s">
        <v>42</v>
      </c>
      <c r="L11" s="6">
        <f t="shared" ref="L11:L15" si="0">1/7</f>
        <v>0.14285714285714285</v>
      </c>
      <c r="M11" s="6">
        <v>0.21022331017390625</v>
      </c>
      <c r="N11" s="6">
        <v>3.1086415238359456E-3</v>
      </c>
      <c r="P11">
        <v>0</v>
      </c>
    </row>
    <row r="12" spans="1:16" x14ac:dyDescent="0.25">
      <c r="A12" t="s">
        <v>47</v>
      </c>
      <c r="B12">
        <v>5.5650999999999999E-2</v>
      </c>
      <c r="C12">
        <v>8.1471000000000002E-2</v>
      </c>
      <c r="D12">
        <v>4.8691999999999999E-2</v>
      </c>
      <c r="E12">
        <v>5.2373999999999997E-2</v>
      </c>
      <c r="F12">
        <v>3.1431000000000001E-2</v>
      </c>
      <c r="G12">
        <v>3.3506000000000001E-2</v>
      </c>
      <c r="H12">
        <v>9.3842999999999996E-2</v>
      </c>
      <c r="K12" t="s">
        <v>43</v>
      </c>
      <c r="L12" s="6">
        <f t="shared" si="0"/>
        <v>0.14285714285714285</v>
      </c>
      <c r="M12" s="6">
        <v>0</v>
      </c>
      <c r="N12" s="6">
        <v>0</v>
      </c>
      <c r="P12">
        <v>0</v>
      </c>
    </row>
    <row r="13" spans="1:16" x14ac:dyDescent="0.25">
      <c r="K13" t="s">
        <v>44</v>
      </c>
      <c r="L13" s="6">
        <f t="shared" si="0"/>
        <v>0.14285714285714285</v>
      </c>
      <c r="M13" s="6">
        <v>0</v>
      </c>
      <c r="N13" s="6">
        <v>5.6039428616286246E-2</v>
      </c>
      <c r="P13">
        <v>0</v>
      </c>
    </row>
    <row r="14" spans="1:16" x14ac:dyDescent="0.25">
      <c r="A14" t="s">
        <v>48</v>
      </c>
      <c r="K14" t="s">
        <v>45</v>
      </c>
      <c r="L14" s="6">
        <f t="shared" si="0"/>
        <v>0.14285714285714285</v>
      </c>
      <c r="M14" s="6">
        <v>0.3754380720644746</v>
      </c>
      <c r="N14" s="6">
        <v>0.55947701114120219</v>
      </c>
      <c r="P14">
        <v>0</v>
      </c>
    </row>
    <row r="15" spans="1:16" x14ac:dyDescent="0.25">
      <c r="K15" t="s">
        <v>46</v>
      </c>
      <c r="L15" s="6">
        <f t="shared" si="0"/>
        <v>0.14285714285714285</v>
      </c>
      <c r="M15" s="6">
        <v>0</v>
      </c>
      <c r="N15" s="6">
        <v>0.30799251590431609</v>
      </c>
      <c r="P15">
        <v>0</v>
      </c>
    </row>
    <row r="16" spans="1:16" x14ac:dyDescent="0.25">
      <c r="A16" s="13"/>
      <c r="K16" t="s">
        <v>47</v>
      </c>
      <c r="L16" s="6">
        <f>1-SUM(L10:L15)</f>
        <v>0.14285714285714302</v>
      </c>
      <c r="M16" s="6">
        <f>1-SUM(M10:M15)</f>
        <v>0.2562345299095754</v>
      </c>
      <c r="N16" s="6">
        <f>1-SUM(N10:N15)</f>
        <v>3.6891245879713708E-2</v>
      </c>
      <c r="P16">
        <v>0</v>
      </c>
    </row>
    <row r="17" spans="1:9" x14ac:dyDescent="0.25">
      <c r="A17" t="s">
        <v>58</v>
      </c>
      <c r="B17" s="6">
        <v>0.17</v>
      </c>
      <c r="C17" s="6">
        <v>0.16</v>
      </c>
      <c r="D17" s="6">
        <v>0.15</v>
      </c>
      <c r="E17" s="6">
        <v>0.14000000000000001</v>
      </c>
      <c r="F17" s="6">
        <v>0.13</v>
      </c>
      <c r="G17" s="6">
        <v>0.12</v>
      </c>
      <c r="H17" s="6">
        <v>0.11</v>
      </c>
      <c r="I17" s="6">
        <v>9.6220081930969148E-2</v>
      </c>
    </row>
    <row r="18" spans="1:9" x14ac:dyDescent="0.25">
      <c r="A18" t="s">
        <v>51</v>
      </c>
      <c r="B18" s="6" cm="1">
        <f t="array" ref="B18">MMULT($B$2:$H$2,B21:B27)</f>
        <v>0.17000016329487228</v>
      </c>
      <c r="C18" s="6" cm="1">
        <f t="array" ref="C18">MMULT($B$2:$H$2,C21:C27)</f>
        <v>0.16337159490147574</v>
      </c>
      <c r="D18" s="6" cm="1">
        <f t="array" ref="D18">MMULT($B$2:$H$2,D21:D27)</f>
        <v>0.15000000000470382</v>
      </c>
      <c r="E18" s="6" cm="1">
        <f t="array" ref="E18">MMULT($B$2:$H$2,E21:E27)</f>
        <v>0.13999983569765601</v>
      </c>
      <c r="F18" s="6" cm="1">
        <f t="array" ref="F18">MMULT($B$2:$H$2,F21:F27)</f>
        <v>0.13000000040348042</v>
      </c>
      <c r="G18" s="6" cm="1">
        <f t="array" ref="G18">MMULT($B$2:$H$2,G21:G27)</f>
        <v>0.11999999984943668</v>
      </c>
      <c r="H18" s="6" cm="1">
        <f t="array" ref="H18">MMULT($B$2:$H$2,H21:H27)</f>
        <v>0.10999999947232313</v>
      </c>
      <c r="I18" s="6" cm="1">
        <f t="array" ref="I18">MMULT($B$2:$H$2,I21:I27)</f>
        <v>9.6220081930969148E-2</v>
      </c>
    </row>
    <row r="19" spans="1:9" x14ac:dyDescent="0.25">
      <c r="A19" t="s">
        <v>1</v>
      </c>
      <c r="B19" s="6" cm="1">
        <f t="array" ref="B19">SQRT(MMULT(MMULT(TRANSPOSE(B21:B27),$B$6:$H$12),B21:B27))</f>
        <v>0.25396542217095153</v>
      </c>
      <c r="C19" s="6" cm="1">
        <f t="array" ref="C19">SQRT(MMULT(MMULT(TRANSPOSE(C21:C27),$B$6:$H$12),C21:C27))</f>
        <v>0.24364588747899688</v>
      </c>
      <c r="D19" s="6" cm="1">
        <f t="array" ref="D19">SQRT(MMULT(MMULT(TRANSPOSE(D21:D27),$B$6:$H$12),D21:D27))</f>
        <v>0.2256162298897729</v>
      </c>
      <c r="E19" s="6" cm="1">
        <f t="array" ref="E19">SQRT(MMULT(MMULT(TRANSPOSE(E21:E27),$B$6:$H$12),E21:E27))</f>
        <v>0.21433771363226919</v>
      </c>
      <c r="F19" s="6" cm="1">
        <f t="array" ref="F19">SQRT(MMULT(MMULT(TRANSPOSE(F21:F27),$B$6:$H$12),F21:F27))</f>
        <v>0.20506506285336912</v>
      </c>
      <c r="G19" s="6" cm="1">
        <f t="array" ref="G19">SQRT(MMULT(MMULT(TRANSPOSE(G21:G27),$B$6:$H$12),G21:G27))</f>
        <v>0.19807962253273401</v>
      </c>
      <c r="H19" s="6" cm="1">
        <f t="array" ref="H19">SQRT(MMULT(MMULT(TRANSPOSE(H21:H27),$B$6:$H$12),H21:H27))</f>
        <v>0.1935741801427856</v>
      </c>
      <c r="I19" s="6" cm="1">
        <f t="array" ref="I19">SQRT(MMULT(MMULT(TRANSPOSE(I21:I27),$B$6:$H$12),I21:I27))</f>
        <v>0.19127482298987689</v>
      </c>
    </row>
    <row r="20" spans="1:9" x14ac:dyDescent="0.25"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13" t="s">
        <v>23</v>
      </c>
      <c r="B21" s="3">
        <v>0.17293740234619309</v>
      </c>
      <c r="C21" s="3">
        <v>0.15810408785204377</v>
      </c>
      <c r="D21" s="3">
        <v>0.13030903126913709</v>
      </c>
      <c r="E21" s="3">
        <v>0.11256973613327638</v>
      </c>
      <c r="F21" s="3">
        <v>9.4875256351900875E-2</v>
      </c>
      <c r="G21" s="3">
        <v>7.7180607591795833E-2</v>
      </c>
      <c r="H21" s="3">
        <v>5.9931648418505033E-2</v>
      </c>
      <c r="I21" s="3">
        <v>3.6484136394012642E-2</v>
      </c>
    </row>
    <row r="22" spans="1:9" x14ac:dyDescent="0.25">
      <c r="A22" s="13" t="s">
        <v>42</v>
      </c>
      <c r="B22" s="3">
        <v>0.23319300062249207</v>
      </c>
      <c r="C22" s="3">
        <v>0.21022331017390625</v>
      </c>
      <c r="D22" s="3">
        <v>0.16564520742596242</v>
      </c>
      <c r="E22" s="3">
        <v>0.13505212837690497</v>
      </c>
      <c r="F22" s="3">
        <v>0.10443313714945744</v>
      </c>
      <c r="G22" s="3">
        <v>7.381312640548815E-2</v>
      </c>
      <c r="H22" s="3">
        <v>4.3637420525220905E-2</v>
      </c>
      <c r="I22" s="3">
        <v>3.2853136913578245E-3</v>
      </c>
    </row>
    <row r="23" spans="1:9" x14ac:dyDescent="0.25">
      <c r="A23" s="13" t="s">
        <v>43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13" t="s">
        <v>44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1.6041484882131911E-2</v>
      </c>
      <c r="I24" s="3">
        <v>5.6066896988668589E-2</v>
      </c>
    </row>
    <row r="25" spans="1:9" x14ac:dyDescent="0.25">
      <c r="A25" s="13" t="s">
        <v>45</v>
      </c>
      <c r="B25" s="3">
        <v>0.3181234489276632</v>
      </c>
      <c r="C25" s="3">
        <v>0.3754380720644746</v>
      </c>
      <c r="D25" s="3">
        <v>0.46156447800724487</v>
      </c>
      <c r="E25" s="3">
        <v>0.48151830088390296</v>
      </c>
      <c r="F25" s="3">
        <v>0.5015094774986909</v>
      </c>
      <c r="G25" s="3">
        <v>0.5215005540165325</v>
      </c>
      <c r="H25" s="3">
        <v>0.53865158709480776</v>
      </c>
      <c r="I25" s="3">
        <v>0.55942404339994845</v>
      </c>
    </row>
    <row r="26" spans="1:9" x14ac:dyDescent="0.25">
      <c r="A26" s="13" t="s">
        <v>46</v>
      </c>
      <c r="B26" s="3">
        <v>0</v>
      </c>
      <c r="C26" s="3">
        <v>0</v>
      </c>
      <c r="D26" s="3">
        <v>2.6748421133799043E-2</v>
      </c>
      <c r="E26" s="3">
        <v>8.6869317675201466E-2</v>
      </c>
      <c r="F26" s="3">
        <v>0.14701417576147802</v>
      </c>
      <c r="G26" s="3">
        <v>0.20716048647692917</v>
      </c>
      <c r="H26" s="3">
        <v>0.25534981025307074</v>
      </c>
      <c r="I26" s="3">
        <v>0.30798569920608165</v>
      </c>
    </row>
    <row r="27" spans="1:9" x14ac:dyDescent="0.25">
      <c r="A27" s="13" t="s">
        <v>47</v>
      </c>
      <c r="B27" s="3">
        <v>0.27574614810365161</v>
      </c>
      <c r="C27" s="3">
        <v>0.2562345299095754</v>
      </c>
      <c r="D27" s="3">
        <v>0.21573286216385656</v>
      </c>
      <c r="E27" s="3">
        <v>0.18399051693071428</v>
      </c>
      <c r="F27" s="3">
        <v>0.15216795323847276</v>
      </c>
      <c r="G27" s="3">
        <v>0.12034522550925433</v>
      </c>
      <c r="H27" s="3">
        <v>8.6388048826263664E-2</v>
      </c>
      <c r="I27" s="3">
        <v>3.6753910319930805E-2</v>
      </c>
    </row>
    <row r="28" spans="1:9" x14ac:dyDescent="0.25">
      <c r="A28" s="13"/>
    </row>
    <row r="29" spans="1:9" x14ac:dyDescent="0.25">
      <c r="A29" s="13" t="s">
        <v>59</v>
      </c>
    </row>
    <row r="30" spans="1:9" ht="36" x14ac:dyDescent="0.25">
      <c r="A30" s="13" t="s">
        <v>63</v>
      </c>
      <c r="B30" t="s">
        <v>60</v>
      </c>
      <c r="C30" s="17" t="s">
        <v>61</v>
      </c>
    </row>
    <row r="31" spans="1:9" x14ac:dyDescent="0.25">
      <c r="A31" s="13" t="s">
        <v>49</v>
      </c>
      <c r="B31">
        <v>2.5000000000000001E-2</v>
      </c>
      <c r="C31" s="6">
        <f>M4</f>
        <v>0.16337159490147574</v>
      </c>
      <c r="D31" s="5">
        <f>B31+C33*D32</f>
        <v>0.23255739235221359</v>
      </c>
    </row>
    <row r="32" spans="1:9" x14ac:dyDescent="0.25">
      <c r="A32" t="s">
        <v>1</v>
      </c>
      <c r="B32">
        <v>0</v>
      </c>
      <c r="C32" s="6">
        <f>M5</f>
        <v>0.24364588747899688</v>
      </c>
      <c r="D32" s="5">
        <f>C32*1.5</f>
        <v>0.36546883121849533</v>
      </c>
    </row>
    <row r="33" spans="1:6" x14ac:dyDescent="0.25">
      <c r="A33" t="s">
        <v>38</v>
      </c>
      <c r="C33" s="6">
        <f>(C31-B31)/C32</f>
        <v>0.56792091314655924</v>
      </c>
    </row>
    <row r="37" spans="1:6" x14ac:dyDescent="0.25">
      <c r="B37" t="s">
        <v>17</v>
      </c>
      <c r="C37" t="s">
        <v>18</v>
      </c>
    </row>
    <row r="38" spans="1:6" x14ac:dyDescent="0.25">
      <c r="A38" t="s">
        <v>14</v>
      </c>
      <c r="B38" s="14">
        <f>B39-(B40*0.5*B41)</f>
        <v>6.5316770448652722E-2</v>
      </c>
      <c r="C38" s="14">
        <f>C39-(C40*0.5*C41)</f>
        <v>0.10563354089730544</v>
      </c>
    </row>
    <row r="39" spans="1:6" x14ac:dyDescent="0.25">
      <c r="A39" t="s">
        <v>15</v>
      </c>
      <c r="B39" s="8">
        <f>B43*$C$31+$B$31*B44</f>
        <v>0.10563354035860519</v>
      </c>
      <c r="C39" s="8">
        <f>C43*$C$31+$B$31*C44</f>
        <v>0.18626708179461107</v>
      </c>
    </row>
    <row r="40" spans="1:6" x14ac:dyDescent="0.25">
      <c r="A40" t="s">
        <v>16</v>
      </c>
      <c r="B40">
        <v>4</v>
      </c>
      <c r="C40">
        <v>2</v>
      </c>
    </row>
    <row r="41" spans="1:6" x14ac:dyDescent="0.25">
      <c r="A41" t="s">
        <v>22</v>
      </c>
      <c r="B41" s="5">
        <f>B42^2</f>
        <v>2.0158384954976235E-2</v>
      </c>
      <c r="C41" s="5">
        <f>C42^2</f>
        <v>8.0633540897305636E-2</v>
      </c>
    </row>
    <row r="42" spans="1:6" x14ac:dyDescent="0.25">
      <c r="A42" t="s">
        <v>21</v>
      </c>
      <c r="B42" s="5">
        <f>SQRT(B43^2*$C$32^2)</f>
        <v>0.14198022733809182</v>
      </c>
      <c r="C42" s="5">
        <f>SQRT(C43^2*$C$32^2)</f>
        <v>0.28396045657328001</v>
      </c>
    </row>
    <row r="43" spans="1:6" x14ac:dyDescent="0.25">
      <c r="A43" t="s">
        <v>39</v>
      </c>
      <c r="B43" s="5">
        <v>0.5827318852255654</v>
      </c>
      <c r="C43" s="5">
        <v>1.165463778237416</v>
      </c>
    </row>
    <row r="44" spans="1:6" x14ac:dyDescent="0.25">
      <c r="A44" t="s">
        <v>20</v>
      </c>
      <c r="B44" s="5">
        <f>1-B43</f>
        <v>0.4172681147744346</v>
      </c>
      <c r="C44" s="5">
        <f>1-C43</f>
        <v>-0.16546377823741598</v>
      </c>
    </row>
    <row r="47" spans="1:6" ht="36" x14ac:dyDescent="0.25">
      <c r="A47" s="17" t="s">
        <v>53</v>
      </c>
      <c r="B47" s="17"/>
      <c r="C47" s="17"/>
      <c r="D47" s="17" t="s">
        <v>54</v>
      </c>
    </row>
    <row r="48" spans="1:6" x14ac:dyDescent="0.25">
      <c r="A48" t="s">
        <v>15</v>
      </c>
      <c r="B48" t="s">
        <v>1</v>
      </c>
      <c r="C48" t="s">
        <v>62</v>
      </c>
      <c r="D48" t="s">
        <v>15</v>
      </c>
      <c r="E48" t="s">
        <v>1</v>
      </c>
      <c r="F48" t="s">
        <v>62</v>
      </c>
    </row>
    <row r="49" spans="1:6" x14ac:dyDescent="0.25">
      <c r="A49" s="3">
        <f>C49+($B$40*0.5*$B49^2)</f>
        <v>0.37261376769669696</v>
      </c>
      <c r="B49" s="6">
        <f t="shared" ref="B49:B52" si="1">B50+5%</f>
        <v>0.39198022733809179</v>
      </c>
      <c r="C49" s="6">
        <v>6.5316770448652722E-2</v>
      </c>
      <c r="D49" s="3">
        <f>F49+($C$40*0.5*$E49^2)</f>
        <v>0.25305917310926707</v>
      </c>
      <c r="E49" s="6">
        <f>E50+5%</f>
        <v>0.38396045657327998</v>
      </c>
      <c r="F49" s="6">
        <v>0.10563354089730544</v>
      </c>
    </row>
    <row r="50" spans="1:6" x14ac:dyDescent="0.25">
      <c r="A50" s="3">
        <f>C50+($B$40*0.5*$B50^2)</f>
        <v>0.29921772222907861</v>
      </c>
      <c r="B50" s="6">
        <f t="shared" si="1"/>
        <v>0.3419802273380918</v>
      </c>
      <c r="C50" s="6">
        <v>6.5316770448652722E-2</v>
      </c>
      <c r="D50" s="3">
        <f t="shared" ref="D50:D56" si="2">F50+($C$40*0.5*$E50^2)</f>
        <v>0.21716312745193905</v>
      </c>
      <c r="E50" s="6">
        <f>E51+5%</f>
        <v>0.33396045657328</v>
      </c>
      <c r="F50" s="6">
        <v>0.10563354089730544</v>
      </c>
    </row>
    <row r="51" spans="1:6" x14ac:dyDescent="0.25">
      <c r="A51" s="3">
        <f t="shared" ref="A51:A56" si="3">C51+($B$40*0.5*$B51^2)</f>
        <v>0.23582167676146029</v>
      </c>
      <c r="B51" s="6">
        <f t="shared" si="1"/>
        <v>0.29198022733809181</v>
      </c>
      <c r="C51" s="6">
        <v>6.5316770448652722E-2</v>
      </c>
      <c r="D51" s="3">
        <f t="shared" si="2"/>
        <v>0.18626708179461107</v>
      </c>
      <c r="E51" s="6">
        <f>C42</f>
        <v>0.28396045657328001</v>
      </c>
      <c r="F51" s="6">
        <v>0.10563354089730544</v>
      </c>
    </row>
    <row r="52" spans="1:6" x14ac:dyDescent="0.25">
      <c r="A52" s="3">
        <f t="shared" si="3"/>
        <v>0.18242563129384193</v>
      </c>
      <c r="B52" s="6">
        <f t="shared" si="1"/>
        <v>0.24198022733809182</v>
      </c>
      <c r="C52" s="6">
        <v>6.5316770448652722E-2</v>
      </c>
      <c r="D52" s="3">
        <f t="shared" si="2"/>
        <v>0.1603710361372831</v>
      </c>
      <c r="E52" s="6">
        <f>E51-5%</f>
        <v>0.23396045657328002</v>
      </c>
      <c r="F52" s="6">
        <v>0.10563354089730544</v>
      </c>
    </row>
    <row r="53" spans="1:6" x14ac:dyDescent="0.25">
      <c r="A53" s="3">
        <f t="shared" si="3"/>
        <v>0.13902958582622357</v>
      </c>
      <c r="B53" s="6">
        <f>B54+5%</f>
        <v>0.19198022733809184</v>
      </c>
      <c r="C53" s="6">
        <v>6.5316770448652722E-2</v>
      </c>
      <c r="D53" s="3">
        <f t="shared" si="2"/>
        <v>0.1394749904799551</v>
      </c>
      <c r="E53" s="6">
        <f t="shared" ref="E53:E56" si="4">E52-5%</f>
        <v>0.18396045657328003</v>
      </c>
      <c r="F53" s="6">
        <v>0.10563354089730544</v>
      </c>
    </row>
    <row r="54" spans="1:6" x14ac:dyDescent="0.25">
      <c r="A54" s="3">
        <f t="shared" si="3"/>
        <v>0.1056335403586052</v>
      </c>
      <c r="B54" s="6">
        <f>B42</f>
        <v>0.14198022733809182</v>
      </c>
      <c r="C54" s="6">
        <v>6.5316770448652722E-2</v>
      </c>
      <c r="D54" s="3">
        <f t="shared" si="2"/>
        <v>0.12357894482262709</v>
      </c>
      <c r="E54" s="6">
        <f t="shared" si="4"/>
        <v>0.13396045657328004</v>
      </c>
      <c r="F54" s="6">
        <v>0.10563354089730544</v>
      </c>
    </row>
    <row r="55" spans="1:6" x14ac:dyDescent="0.25">
      <c r="A55" s="3">
        <f t="shared" si="3"/>
        <v>8.2237494890986834E-2</v>
      </c>
      <c r="B55" s="6">
        <f>B54-5%</f>
        <v>9.1980227338091816E-2</v>
      </c>
      <c r="C55" s="6">
        <v>6.5316770448652722E-2</v>
      </c>
      <c r="D55" s="3">
        <f t="shared" si="2"/>
        <v>0.11268289916529908</v>
      </c>
      <c r="E55" s="6">
        <f t="shared" si="4"/>
        <v>8.3960456573280037E-2</v>
      </c>
      <c r="F55" s="6">
        <v>0.10563354089730544</v>
      </c>
    </row>
    <row r="56" spans="1:6" x14ac:dyDescent="0.25">
      <c r="A56" s="3">
        <f t="shared" si="3"/>
        <v>6.8841449423368464E-2</v>
      </c>
      <c r="B56" s="6">
        <f>B55-5%</f>
        <v>4.1980227338091813E-2</v>
      </c>
      <c r="C56" s="6">
        <v>6.5316770448652722E-2</v>
      </c>
      <c r="D56" s="3">
        <f t="shared" si="2"/>
        <v>0.10678685350797107</v>
      </c>
      <c r="E56" s="6">
        <f t="shared" si="4"/>
        <v>3.3960456573280035E-2</v>
      </c>
      <c r="F56" s="6">
        <v>0.10563354089730544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Ejercio 1</vt:lpstr>
      <vt:lpstr>Ejercicio 2</vt:lpstr>
      <vt:lpstr>Ejercicio 3</vt:lpstr>
      <vt:lpstr>Ejercicio 4</vt:lpstr>
      <vt:lpstr>Ejercicio 5</vt:lpstr>
      <vt:lpstr>Ejercicio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2022-07-14T01:26:38Z</dcterms:created>
  <dcterms:modified xsi:type="dcterms:W3CDTF">2022-07-18T02:28:31Z</dcterms:modified>
</cp:coreProperties>
</file>