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gaustraleduar-my.sharepoint.com/personal/eduardo_achaval_ing_austral_edu_ar/Documents/Di Tella/IMC/"/>
    </mc:Choice>
  </mc:AlternateContent>
  <xr:revisionPtr revIDLastSave="620" documentId="8_{7F0A638D-40B8-4A36-A52B-535367EB8386}" xr6:coauthVersionLast="47" xr6:coauthVersionMax="47" xr10:uidLastSave="{EB9BE470-A04B-4B58-AAE5-5D86ECDF3ECA}"/>
  <bookViews>
    <workbookView xWindow="-108" yWindow="-108" windowWidth="23256" windowHeight="12576" xr2:uid="{20836926-9D56-4D05-ACB2-D9DEE8800974}"/>
  </bookViews>
  <sheets>
    <sheet name="Hoja1" sheetId="1" r:id="rId1"/>
  </sheets>
  <definedNames>
    <definedName name="solver_adj" localSheetId="0" hidden="1">Hoja1!$AK$3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Hoja1!$AK$48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23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6" i="1" l="1"/>
  <c r="AL8" i="1"/>
  <c r="AL7" i="1"/>
  <c r="AK46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L46" i="1"/>
  <c r="AM46" i="1"/>
  <c r="AL45" i="1"/>
  <c r="AM45" i="1"/>
  <c r="AL44" i="1"/>
  <c r="AM44" i="1"/>
  <c r="AL43" i="1"/>
  <c r="AM43" i="1"/>
  <c r="AL42" i="1"/>
  <c r="AM42" i="1"/>
  <c r="AL41" i="1"/>
  <c r="AM41" i="1"/>
  <c r="AL40" i="1"/>
  <c r="AM40" i="1"/>
  <c r="AL39" i="1"/>
  <c r="AM39" i="1"/>
  <c r="AL38" i="1"/>
  <c r="AM38" i="1"/>
  <c r="AL37" i="1"/>
  <c r="AM37" i="1"/>
  <c r="AL36" i="1"/>
  <c r="AM36" i="1"/>
  <c r="AL35" i="1"/>
  <c r="AM35" i="1"/>
  <c r="AL34" i="1"/>
  <c r="AM34" i="1"/>
  <c r="AL33" i="1"/>
  <c r="AM33" i="1"/>
  <c r="AL32" i="1"/>
  <c r="AM32" i="1"/>
  <c r="AL31" i="1"/>
  <c r="AM31" i="1"/>
  <c r="AL30" i="1"/>
  <c r="AM30" i="1"/>
  <c r="AL29" i="1"/>
  <c r="AM29" i="1"/>
  <c r="AL28" i="1"/>
  <c r="AM28" i="1"/>
  <c r="AL27" i="1"/>
  <c r="AM27" i="1"/>
  <c r="AL26" i="1"/>
  <c r="AM26" i="1"/>
  <c r="AL25" i="1"/>
  <c r="AM25" i="1"/>
  <c r="AL24" i="1"/>
  <c r="AM24" i="1"/>
  <c r="AL23" i="1"/>
  <c r="AM23" i="1"/>
  <c r="AL22" i="1"/>
  <c r="AM22" i="1"/>
  <c r="AL21" i="1"/>
  <c r="AM21" i="1"/>
  <c r="AL20" i="1"/>
  <c r="AM20" i="1"/>
  <c r="AL19" i="1"/>
  <c r="AM19" i="1"/>
  <c r="AL18" i="1"/>
  <c r="AM18" i="1"/>
  <c r="AL17" i="1"/>
  <c r="AM17" i="1"/>
  <c r="AL16" i="1"/>
  <c r="AM16" i="1"/>
  <c r="X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16" i="1"/>
  <c r="G11" i="1"/>
  <c r="G12" i="1"/>
  <c r="G13" i="1"/>
  <c r="G14" i="1"/>
  <c r="G15" i="1"/>
  <c r="C16" i="1"/>
  <c r="E16" i="1"/>
  <c r="F16" i="1"/>
  <c r="B15" i="1"/>
  <c r="B14" i="1"/>
  <c r="B16" i="1"/>
  <c r="J16" i="1"/>
  <c r="K16" i="1"/>
  <c r="G16" i="1"/>
  <c r="C17" i="1"/>
  <c r="E17" i="1"/>
  <c r="F17" i="1"/>
  <c r="B17" i="1"/>
  <c r="J17" i="1"/>
  <c r="K17" i="1"/>
  <c r="G17" i="1"/>
  <c r="C18" i="1"/>
  <c r="E18" i="1"/>
  <c r="F18" i="1"/>
  <c r="B18" i="1"/>
  <c r="J18" i="1"/>
  <c r="K18" i="1"/>
  <c r="G18" i="1"/>
  <c r="C19" i="1"/>
  <c r="E19" i="1"/>
  <c r="F19" i="1"/>
  <c r="B19" i="1"/>
  <c r="J19" i="1"/>
  <c r="K19" i="1"/>
  <c r="G19" i="1"/>
  <c r="C20" i="1"/>
  <c r="E20" i="1"/>
  <c r="F20" i="1"/>
  <c r="B20" i="1"/>
  <c r="J20" i="1"/>
  <c r="K20" i="1"/>
  <c r="G20" i="1"/>
  <c r="C21" i="1"/>
  <c r="E21" i="1"/>
  <c r="F21" i="1"/>
  <c r="B21" i="1"/>
  <c r="J21" i="1"/>
  <c r="K21" i="1"/>
  <c r="G21" i="1"/>
  <c r="C22" i="1"/>
  <c r="E22" i="1"/>
  <c r="F22" i="1"/>
  <c r="B22" i="1"/>
  <c r="J22" i="1"/>
  <c r="K22" i="1"/>
  <c r="G22" i="1"/>
  <c r="C23" i="1"/>
  <c r="E23" i="1"/>
  <c r="F23" i="1"/>
  <c r="B23" i="1"/>
  <c r="J23" i="1"/>
  <c r="K23" i="1"/>
  <c r="G23" i="1"/>
  <c r="C24" i="1"/>
  <c r="E24" i="1"/>
  <c r="F24" i="1"/>
  <c r="B24" i="1"/>
  <c r="J24" i="1"/>
  <c r="K24" i="1"/>
  <c r="G24" i="1"/>
  <c r="C25" i="1"/>
  <c r="E25" i="1"/>
  <c r="F25" i="1"/>
  <c r="B25" i="1"/>
  <c r="J25" i="1"/>
  <c r="K25" i="1"/>
  <c r="G25" i="1"/>
  <c r="C26" i="1"/>
  <c r="E26" i="1"/>
  <c r="F26" i="1"/>
  <c r="B26" i="1"/>
  <c r="J26" i="1"/>
  <c r="K26" i="1"/>
  <c r="G26" i="1"/>
  <c r="C27" i="1"/>
  <c r="E27" i="1"/>
  <c r="F27" i="1"/>
  <c r="B27" i="1"/>
  <c r="J27" i="1"/>
  <c r="K27" i="1"/>
  <c r="G27" i="1"/>
  <c r="C28" i="1"/>
  <c r="E28" i="1"/>
  <c r="F28" i="1"/>
  <c r="B28" i="1"/>
  <c r="J28" i="1"/>
  <c r="K28" i="1"/>
  <c r="G28" i="1"/>
  <c r="C29" i="1"/>
  <c r="E29" i="1"/>
  <c r="F29" i="1"/>
  <c r="B29" i="1"/>
  <c r="J29" i="1"/>
  <c r="K29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K6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D25" i="1"/>
  <c r="AG25" i="1"/>
  <c r="AD26" i="1"/>
  <c r="AG26" i="1"/>
  <c r="AD27" i="1"/>
  <c r="AG27" i="1"/>
  <c r="AD28" i="1"/>
  <c r="AG28" i="1"/>
  <c r="AD29" i="1"/>
  <c r="AG29" i="1"/>
  <c r="AD30" i="1"/>
  <c r="AG30" i="1"/>
  <c r="AD31" i="1"/>
  <c r="AG31" i="1"/>
  <c r="AD32" i="1"/>
  <c r="AG32" i="1"/>
  <c r="AD33" i="1"/>
  <c r="AG33" i="1"/>
  <c r="AD34" i="1"/>
  <c r="AG34" i="1"/>
  <c r="AD35" i="1"/>
  <c r="AG35" i="1"/>
  <c r="AD36" i="1"/>
  <c r="AG36" i="1"/>
  <c r="AD37" i="1"/>
  <c r="AG37" i="1"/>
  <c r="AD38" i="1"/>
  <c r="AG38" i="1"/>
  <c r="AD39" i="1"/>
  <c r="AG39" i="1"/>
  <c r="AD40" i="1"/>
  <c r="AG40" i="1"/>
  <c r="AD41" i="1"/>
  <c r="AG41" i="1"/>
  <c r="AD42" i="1"/>
  <c r="AG42" i="1"/>
  <c r="AD43" i="1"/>
  <c r="AG43" i="1"/>
  <c r="AD44" i="1"/>
  <c r="AG44" i="1"/>
  <c r="AD45" i="1"/>
  <c r="AG45" i="1"/>
  <c r="AE46" i="1"/>
  <c r="AD46" i="1"/>
  <c r="AF46" i="1"/>
  <c r="O13" i="1"/>
  <c r="AB13" i="1"/>
  <c r="AB15" i="1"/>
  <c r="O12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8" i="1"/>
  <c r="AB40" i="1"/>
  <c r="AB42" i="1"/>
  <c r="AB44" i="1"/>
  <c r="AB46" i="1"/>
  <c r="AJ46" i="1"/>
  <c r="AE16" i="1"/>
  <c r="AF16" i="1"/>
  <c r="AJ16" i="1"/>
  <c r="AE17" i="1"/>
  <c r="AF17" i="1"/>
  <c r="AB17" i="1"/>
  <c r="AJ17" i="1"/>
  <c r="AE18" i="1"/>
  <c r="AF18" i="1"/>
  <c r="AJ18" i="1"/>
  <c r="AE19" i="1"/>
  <c r="AF19" i="1"/>
  <c r="AB19" i="1"/>
  <c r="AJ19" i="1"/>
  <c r="AE20" i="1"/>
  <c r="AF20" i="1"/>
  <c r="AJ20" i="1"/>
  <c r="AE21" i="1"/>
  <c r="AF21" i="1"/>
  <c r="AB21" i="1"/>
  <c r="AJ21" i="1"/>
  <c r="AE22" i="1"/>
  <c r="AF22" i="1"/>
  <c r="AJ22" i="1"/>
  <c r="AE23" i="1"/>
  <c r="AF23" i="1"/>
  <c r="AB23" i="1"/>
  <c r="AJ23" i="1"/>
  <c r="AE24" i="1"/>
  <c r="AF24" i="1"/>
  <c r="AJ24" i="1"/>
  <c r="AE25" i="1"/>
  <c r="AF25" i="1"/>
  <c r="AB25" i="1"/>
  <c r="AJ25" i="1"/>
  <c r="AE26" i="1"/>
  <c r="AF26" i="1"/>
  <c r="AJ26" i="1"/>
  <c r="AE27" i="1"/>
  <c r="AF27" i="1"/>
  <c r="AB27" i="1"/>
  <c r="AJ27" i="1"/>
  <c r="AE28" i="1"/>
  <c r="AF28" i="1"/>
  <c r="AJ28" i="1"/>
  <c r="AE29" i="1"/>
  <c r="AF29" i="1"/>
  <c r="AB29" i="1"/>
  <c r="AJ29" i="1"/>
  <c r="AE30" i="1"/>
  <c r="AF30" i="1"/>
  <c r="AJ30" i="1"/>
  <c r="AE31" i="1"/>
  <c r="AF31" i="1"/>
  <c r="AB31" i="1"/>
  <c r="AJ31" i="1"/>
  <c r="AE32" i="1"/>
  <c r="AF32" i="1"/>
  <c r="AJ32" i="1"/>
  <c r="AE33" i="1"/>
  <c r="AF33" i="1"/>
  <c r="AB33" i="1"/>
  <c r="AJ33" i="1"/>
  <c r="AE34" i="1"/>
  <c r="AF34" i="1"/>
  <c r="AJ34" i="1"/>
  <c r="AE35" i="1"/>
  <c r="AF35" i="1"/>
  <c r="AB35" i="1"/>
  <c r="AJ35" i="1"/>
  <c r="AE36" i="1"/>
  <c r="AF36" i="1"/>
  <c r="AJ36" i="1"/>
  <c r="AE37" i="1"/>
  <c r="AF37" i="1"/>
  <c r="AB37" i="1"/>
  <c r="AJ37" i="1"/>
  <c r="AE38" i="1"/>
  <c r="AF38" i="1"/>
  <c r="AJ38" i="1"/>
  <c r="AE39" i="1"/>
  <c r="AF39" i="1"/>
  <c r="AB39" i="1"/>
  <c r="AJ39" i="1"/>
  <c r="AE40" i="1"/>
  <c r="AF40" i="1"/>
  <c r="AJ40" i="1"/>
  <c r="AE41" i="1"/>
  <c r="AF41" i="1"/>
  <c r="AB41" i="1"/>
  <c r="AJ41" i="1"/>
  <c r="AE42" i="1"/>
  <c r="AF42" i="1"/>
  <c r="AJ42" i="1"/>
  <c r="AE43" i="1"/>
  <c r="AF43" i="1"/>
  <c r="AB43" i="1"/>
  <c r="AJ43" i="1"/>
  <c r="AE44" i="1"/>
  <c r="AF44" i="1"/>
  <c r="AJ44" i="1"/>
  <c r="AE45" i="1"/>
  <c r="AF45" i="1"/>
  <c r="AB45" i="1"/>
  <c r="AJ45" i="1"/>
  <c r="T11" i="1"/>
  <c r="T12" i="1"/>
  <c r="T13" i="1"/>
  <c r="T14" i="1"/>
  <c r="T15" i="1"/>
  <c r="T16" i="1"/>
  <c r="T17" i="1"/>
  <c r="T18" i="1"/>
  <c r="Q19" i="1"/>
  <c r="T19" i="1"/>
  <c r="Q20" i="1"/>
  <c r="T20" i="1"/>
  <c r="Q21" i="1"/>
  <c r="T21" i="1"/>
  <c r="Q22" i="1"/>
  <c r="T22" i="1"/>
  <c r="Q23" i="1"/>
  <c r="T23" i="1"/>
  <c r="Q24" i="1"/>
  <c r="T24" i="1"/>
  <c r="Q25" i="1"/>
  <c r="T25" i="1"/>
  <c r="Q26" i="1"/>
  <c r="T26" i="1"/>
  <c r="Q27" i="1"/>
  <c r="T27" i="1"/>
  <c r="Q28" i="1"/>
  <c r="T28" i="1"/>
  <c r="Q29" i="1"/>
  <c r="T29" i="1"/>
  <c r="Q30" i="1"/>
  <c r="T30" i="1"/>
  <c r="R31" i="1"/>
  <c r="Q31" i="1"/>
  <c r="S31" i="1"/>
  <c r="O15" i="1"/>
  <c r="O17" i="1"/>
  <c r="O19" i="1"/>
  <c r="O21" i="1"/>
  <c r="O23" i="1"/>
  <c r="O25" i="1"/>
  <c r="O27" i="1"/>
  <c r="O29" i="1"/>
  <c r="O31" i="1"/>
  <c r="W31" i="1"/>
  <c r="X31" i="1"/>
  <c r="R16" i="1"/>
  <c r="S16" i="1"/>
  <c r="O14" i="1"/>
  <c r="O16" i="1"/>
  <c r="W16" i="1"/>
  <c r="X16" i="1"/>
  <c r="R17" i="1"/>
  <c r="S17" i="1"/>
  <c r="W17" i="1"/>
  <c r="X17" i="1"/>
  <c r="R18" i="1"/>
  <c r="S18" i="1"/>
  <c r="O18" i="1"/>
  <c r="W18" i="1"/>
  <c r="X18" i="1"/>
  <c r="R19" i="1"/>
  <c r="S19" i="1"/>
  <c r="W19" i="1"/>
  <c r="X19" i="1"/>
  <c r="R20" i="1"/>
  <c r="S20" i="1"/>
  <c r="O20" i="1"/>
  <c r="W20" i="1"/>
  <c r="X20" i="1"/>
  <c r="R21" i="1"/>
  <c r="S21" i="1"/>
  <c r="W21" i="1"/>
  <c r="X21" i="1"/>
  <c r="R22" i="1"/>
  <c r="S22" i="1"/>
  <c r="O22" i="1"/>
  <c r="W22" i="1"/>
  <c r="X22" i="1"/>
  <c r="R23" i="1"/>
  <c r="S23" i="1"/>
  <c r="W23" i="1"/>
  <c r="X23" i="1"/>
  <c r="R24" i="1"/>
  <c r="S24" i="1"/>
  <c r="O24" i="1"/>
  <c r="W24" i="1"/>
  <c r="X24" i="1"/>
  <c r="R25" i="1"/>
  <c r="S25" i="1"/>
  <c r="W25" i="1"/>
  <c r="X25" i="1"/>
  <c r="R26" i="1"/>
  <c r="S26" i="1"/>
  <c r="O26" i="1"/>
  <c r="W26" i="1"/>
  <c r="X26" i="1"/>
  <c r="R27" i="1"/>
  <c r="S27" i="1"/>
  <c r="W27" i="1"/>
  <c r="X27" i="1"/>
  <c r="R28" i="1"/>
  <c r="S28" i="1"/>
  <c r="O28" i="1"/>
  <c r="W28" i="1"/>
  <c r="X28" i="1"/>
  <c r="R29" i="1"/>
  <c r="S29" i="1"/>
  <c r="W29" i="1"/>
  <c r="X29" i="1"/>
  <c r="R30" i="1"/>
  <c r="S30" i="1"/>
  <c r="O30" i="1"/>
  <c r="W30" i="1"/>
  <c r="X30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O11" i="1"/>
  <c r="AH46" i="1"/>
  <c r="AI46" i="1"/>
  <c r="AH45" i="1"/>
  <c r="AI45" i="1"/>
  <c r="AH44" i="1"/>
  <c r="AI44" i="1"/>
  <c r="AH43" i="1"/>
  <c r="AI43" i="1"/>
  <c r="AH42" i="1"/>
  <c r="AI42" i="1"/>
  <c r="AH41" i="1"/>
  <c r="AI41" i="1"/>
  <c r="AH40" i="1"/>
  <c r="AI40" i="1"/>
  <c r="AH39" i="1"/>
  <c r="AI39" i="1"/>
  <c r="AH38" i="1"/>
  <c r="AI38" i="1"/>
  <c r="AH37" i="1"/>
  <c r="AI37" i="1"/>
  <c r="AH36" i="1"/>
  <c r="AI36" i="1"/>
  <c r="AH35" i="1"/>
  <c r="AI35" i="1"/>
  <c r="AH34" i="1"/>
  <c r="AI34" i="1"/>
  <c r="AH33" i="1"/>
  <c r="AI33" i="1"/>
  <c r="AH32" i="1"/>
  <c r="AI32" i="1"/>
  <c r="AH31" i="1"/>
  <c r="AI31" i="1"/>
  <c r="AH30" i="1"/>
  <c r="AI30" i="1"/>
  <c r="AH29" i="1"/>
  <c r="AI29" i="1"/>
  <c r="AH28" i="1"/>
  <c r="AI28" i="1"/>
  <c r="AH27" i="1"/>
  <c r="AI27" i="1"/>
  <c r="AH26" i="1"/>
  <c r="AI26" i="1"/>
  <c r="AH25" i="1"/>
  <c r="AI25" i="1"/>
  <c r="AH24" i="1"/>
  <c r="AI24" i="1"/>
  <c r="AH23" i="1"/>
  <c r="AI23" i="1"/>
  <c r="AH22" i="1"/>
  <c r="AI22" i="1"/>
  <c r="AH21" i="1"/>
  <c r="AI21" i="1"/>
  <c r="AH20" i="1"/>
  <c r="AI20" i="1"/>
  <c r="AH19" i="1"/>
  <c r="AI19" i="1"/>
  <c r="AH18" i="1"/>
  <c r="AI18" i="1"/>
  <c r="AH17" i="1"/>
  <c r="AI17" i="1"/>
  <c r="AH16" i="1"/>
  <c r="AI16" i="1"/>
  <c r="AE15" i="1"/>
  <c r="AF15" i="1"/>
  <c r="AH15" i="1"/>
  <c r="AI15" i="1"/>
  <c r="AE14" i="1"/>
  <c r="AF14" i="1"/>
  <c r="AH14" i="1"/>
  <c r="AI14" i="1"/>
  <c r="AE13" i="1"/>
  <c r="AF13" i="1"/>
  <c r="AH13" i="1"/>
  <c r="AI13" i="1"/>
  <c r="AE12" i="1"/>
  <c r="AF12" i="1"/>
  <c r="AH12" i="1"/>
  <c r="AI12" i="1"/>
  <c r="AK48" i="1"/>
  <c r="X3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K31" i="1"/>
  <c r="C12" i="1"/>
  <c r="E12" i="1"/>
  <c r="F12" i="1"/>
  <c r="H12" i="1"/>
  <c r="I12" i="1"/>
  <c r="C13" i="1"/>
  <c r="E13" i="1"/>
  <c r="F13" i="1"/>
  <c r="H13" i="1"/>
  <c r="I13" i="1"/>
  <c r="C14" i="1"/>
  <c r="E14" i="1"/>
  <c r="F14" i="1"/>
  <c r="H14" i="1"/>
  <c r="I14" i="1"/>
  <c r="C15" i="1"/>
  <c r="E15" i="1"/>
  <c r="F15" i="1"/>
  <c r="H15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C53" i="1"/>
  <c r="E53" i="1"/>
  <c r="F53" i="1"/>
  <c r="B35" i="1"/>
  <c r="B39" i="1"/>
  <c r="B41" i="1"/>
  <c r="B43" i="1"/>
  <c r="B45" i="1"/>
  <c r="B47" i="1"/>
  <c r="B49" i="1"/>
  <c r="B51" i="1"/>
  <c r="B53" i="1"/>
  <c r="H53" i="1"/>
  <c r="J53" i="1"/>
  <c r="C52" i="1"/>
  <c r="E52" i="1"/>
  <c r="F52" i="1"/>
  <c r="B38" i="1"/>
  <c r="B40" i="1"/>
  <c r="B42" i="1"/>
  <c r="B44" i="1"/>
  <c r="B46" i="1"/>
  <c r="B48" i="1"/>
  <c r="B50" i="1"/>
  <c r="B52" i="1"/>
  <c r="H52" i="1"/>
  <c r="J52" i="1"/>
  <c r="C51" i="1"/>
  <c r="E51" i="1"/>
  <c r="F51" i="1"/>
  <c r="H51" i="1"/>
  <c r="J51" i="1"/>
  <c r="C50" i="1"/>
  <c r="E50" i="1"/>
  <c r="F50" i="1"/>
  <c r="H50" i="1"/>
  <c r="J50" i="1"/>
  <c r="C49" i="1"/>
  <c r="E49" i="1"/>
  <c r="F49" i="1"/>
  <c r="H49" i="1"/>
  <c r="J49" i="1"/>
  <c r="C48" i="1"/>
  <c r="E48" i="1"/>
  <c r="F48" i="1"/>
  <c r="H48" i="1"/>
  <c r="J48" i="1"/>
  <c r="C47" i="1"/>
  <c r="E47" i="1"/>
  <c r="F47" i="1"/>
  <c r="H47" i="1"/>
  <c r="J47" i="1"/>
  <c r="C46" i="1"/>
  <c r="E46" i="1"/>
  <c r="F46" i="1"/>
  <c r="H46" i="1"/>
  <c r="J46" i="1"/>
  <c r="C45" i="1"/>
  <c r="E45" i="1"/>
  <c r="F45" i="1"/>
  <c r="H45" i="1"/>
  <c r="J45" i="1"/>
  <c r="C44" i="1"/>
  <c r="E44" i="1"/>
  <c r="F44" i="1"/>
  <c r="H44" i="1"/>
  <c r="J44" i="1"/>
  <c r="C43" i="1"/>
  <c r="E43" i="1"/>
  <c r="F43" i="1"/>
  <c r="H43" i="1"/>
  <c r="J43" i="1"/>
  <c r="C42" i="1"/>
  <c r="E42" i="1"/>
  <c r="F42" i="1"/>
  <c r="H42" i="1"/>
  <c r="J42" i="1"/>
  <c r="C41" i="1"/>
  <c r="E41" i="1"/>
  <c r="F41" i="1"/>
  <c r="H41" i="1"/>
  <c r="J41" i="1"/>
  <c r="C40" i="1"/>
  <c r="E40" i="1"/>
  <c r="F40" i="1"/>
  <c r="H40" i="1"/>
  <c r="J40" i="1"/>
  <c r="C39" i="1"/>
  <c r="E39" i="1"/>
  <c r="F39" i="1"/>
  <c r="H39" i="1"/>
  <c r="J39" i="1"/>
  <c r="C38" i="1"/>
  <c r="E38" i="1"/>
  <c r="F38" i="1"/>
  <c r="H38" i="1"/>
  <c r="J38" i="1"/>
  <c r="C37" i="1"/>
  <c r="E37" i="1"/>
  <c r="F37" i="1"/>
  <c r="H37" i="1"/>
  <c r="J37" i="1"/>
  <c r="C36" i="1"/>
  <c r="E36" i="1"/>
  <c r="F36" i="1"/>
  <c r="H36" i="1"/>
  <c r="J36" i="1"/>
  <c r="J55" i="1"/>
  <c r="G53" i="1"/>
  <c r="AI48" i="1"/>
  <c r="AG46" i="1"/>
  <c r="R12" i="1"/>
  <c r="S12" i="1"/>
  <c r="U12" i="1"/>
  <c r="V1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R13" i="1"/>
  <c r="S13" i="1"/>
  <c r="V13" i="1"/>
  <c r="R14" i="1"/>
  <c r="S14" i="1"/>
  <c r="V14" i="1"/>
  <c r="R15" i="1"/>
  <c r="S15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T31" i="1"/>
  <c r="AB11" i="1"/>
  <c r="G29" i="1"/>
  <c r="AK4" i="1"/>
  <c r="K4" i="1"/>
  <c r="L7" i="1"/>
  <c r="L8" i="1"/>
  <c r="X4" i="1"/>
  <c r="Y7" i="1"/>
  <c r="Y8" i="1"/>
</calcChain>
</file>

<file path=xl/sharedStrings.xml><?xml version="1.0" encoding="utf-8"?>
<sst xmlns="http://schemas.openxmlformats.org/spreadsheetml/2006/main" count="100" uniqueCount="30">
  <si>
    <t>BONO 2029</t>
  </si>
  <si>
    <t>Cupon</t>
  </si>
  <si>
    <t>Frecuencia Cupon</t>
  </si>
  <si>
    <t xml:space="preserve">Valor Nominal </t>
  </si>
  <si>
    <t>Amortizaciones</t>
  </si>
  <si>
    <t>BONO 2030</t>
  </si>
  <si>
    <t>BONO 2038</t>
  </si>
  <si>
    <t>semi anual</t>
  </si>
  <si>
    <t>Fecha</t>
  </si>
  <si>
    <t>Tasa Anual</t>
  </si>
  <si>
    <t>Amortización</t>
  </si>
  <si>
    <t>Total</t>
  </si>
  <si>
    <t>Residual</t>
  </si>
  <si>
    <t>T-t</t>
  </si>
  <si>
    <t>Valor Presente</t>
  </si>
  <si>
    <t>Precio</t>
  </si>
  <si>
    <t>step-up</t>
  </si>
  <si>
    <t>Tasa spot</t>
  </si>
  <si>
    <t>Precio hoy</t>
  </si>
  <si>
    <t>YTM hoy</t>
  </si>
  <si>
    <t>YTM</t>
  </si>
  <si>
    <t>HOY</t>
  </si>
  <si>
    <t>wi</t>
  </si>
  <si>
    <t>Duracion</t>
  </si>
  <si>
    <t>VP2 * wi</t>
  </si>
  <si>
    <t>Convexidad</t>
  </si>
  <si>
    <t>Portafolio</t>
  </si>
  <si>
    <t>Suba</t>
  </si>
  <si>
    <t>Baja</t>
  </si>
  <si>
    <t>Ej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</si>
</sst>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9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10" fontId="0" fillId="0" borderId="0" xfId="0" applyNumberFormat="1"/>
    <xf numFmtId="168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ill="1"/>
    <xf numFmtId="9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wrapText="1"/>
    </xf>
    <xf numFmtId="4" fontId="0" fillId="0" borderId="0" xfId="0" applyNumberFormat="1" applyFill="1"/>
    <xf numFmtId="4" fontId="1" fillId="0" borderId="0" xfId="0" applyNumberFormat="1" applyFont="1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7EA5-3B77-4B7A-ADE1-64D06039E09B}">
  <dimension ref="A2:AM55"/>
  <sheetViews>
    <sheetView tabSelected="1" zoomScale="85" zoomScaleNormal="85" workbookViewId="0">
      <selection activeCell="B2" sqref="B2"/>
    </sheetView>
  </sheetViews>
  <sheetFormatPr baseColWidth="10" defaultRowHeight="14.4" x14ac:dyDescent="0.3"/>
  <cols>
    <col min="1" max="1" width="3.109375" customWidth="1"/>
    <col min="2" max="2" width="15.88671875" bestFit="1" customWidth="1"/>
    <col min="11" max="11" width="12.6640625" bestFit="1" customWidth="1"/>
    <col min="13" max="13" width="11.5546875" style="11"/>
    <col min="15" max="15" width="15.88671875" bestFit="1" customWidth="1"/>
  </cols>
  <sheetData>
    <row r="2" spans="1:39" x14ac:dyDescent="0.3">
      <c r="C2" t="s">
        <v>0</v>
      </c>
      <c r="J2" t="s">
        <v>18</v>
      </c>
      <c r="K2">
        <v>18.25</v>
      </c>
      <c r="P2" t="s">
        <v>5</v>
      </c>
      <c r="W2" t="s">
        <v>18</v>
      </c>
      <c r="X2">
        <v>18.75</v>
      </c>
      <c r="AC2" t="s">
        <v>6</v>
      </c>
      <c r="AJ2" t="s">
        <v>18</v>
      </c>
      <c r="AK2" s="3">
        <v>23</v>
      </c>
    </row>
    <row r="3" spans="1:39" x14ac:dyDescent="0.3">
      <c r="B3" t="s">
        <v>1</v>
      </c>
      <c r="C3" s="2">
        <v>0.01</v>
      </c>
      <c r="J3" t="s">
        <v>19</v>
      </c>
      <c r="K3" s="2">
        <v>0.46290299450673855</v>
      </c>
      <c r="O3" t="s">
        <v>1</v>
      </c>
      <c r="P3" t="s">
        <v>16</v>
      </c>
      <c r="W3" t="s">
        <v>19</v>
      </c>
      <c r="X3" s="2">
        <v>0.44810346001941281</v>
      </c>
      <c r="AB3" t="s">
        <v>1</v>
      </c>
      <c r="AC3" t="s">
        <v>16</v>
      </c>
      <c r="AJ3" t="s">
        <v>19</v>
      </c>
      <c r="AK3" s="2">
        <v>0.29485562156217537</v>
      </c>
    </row>
    <row r="4" spans="1:39" x14ac:dyDescent="0.3">
      <c r="B4" t="s">
        <v>3</v>
      </c>
      <c r="C4">
        <v>100</v>
      </c>
      <c r="J4" t="s">
        <v>23</v>
      </c>
      <c r="K4" s="3">
        <f>+SUMPRODUCT(K16:K29,L16:L29)</f>
        <v>2.1623223655972099</v>
      </c>
      <c r="O4" t="s">
        <v>3</v>
      </c>
      <c r="P4">
        <v>100</v>
      </c>
      <c r="W4" t="s">
        <v>23</v>
      </c>
      <c r="X4" s="3">
        <f>+SUMPRODUCT(X16:X31,Y16:Y31)</f>
        <v>2.0484161057302992</v>
      </c>
      <c r="AB4" t="s">
        <v>3</v>
      </c>
      <c r="AC4">
        <v>100</v>
      </c>
      <c r="AJ4" t="s">
        <v>23</v>
      </c>
      <c r="AK4" s="3">
        <f>+SUMPRODUCT(AK16:AK46,AL16:AL46)</f>
        <v>1.1451799222356573</v>
      </c>
    </row>
    <row r="5" spans="1:39" x14ac:dyDescent="0.3">
      <c r="B5" t="s">
        <v>2</v>
      </c>
      <c r="C5">
        <v>2</v>
      </c>
      <c r="J5" t="s">
        <v>26</v>
      </c>
      <c r="K5" s="17">
        <v>100000000</v>
      </c>
      <c r="O5" t="s">
        <v>2</v>
      </c>
      <c r="P5">
        <v>2</v>
      </c>
      <c r="W5" t="s">
        <v>26</v>
      </c>
      <c r="X5" s="17">
        <v>100000000</v>
      </c>
      <c r="AB5" t="s">
        <v>2</v>
      </c>
      <c r="AC5">
        <v>2</v>
      </c>
      <c r="AJ5" t="s">
        <v>26</v>
      </c>
      <c r="AK5" s="17">
        <v>100000000</v>
      </c>
    </row>
    <row r="6" spans="1:39" x14ac:dyDescent="0.3">
      <c r="B6" t="s">
        <v>4</v>
      </c>
      <c r="C6" t="s">
        <v>7</v>
      </c>
      <c r="J6" t="s">
        <v>25</v>
      </c>
      <c r="K6" s="3">
        <f>+SUM(M16:M29)</f>
        <v>5.9122624297707098</v>
      </c>
      <c r="O6" t="s">
        <v>4</v>
      </c>
      <c r="P6" t="s">
        <v>7</v>
      </c>
      <c r="W6" t="s">
        <v>25</v>
      </c>
      <c r="X6" s="3">
        <f>+SUM(Z16:Z31)</f>
        <v>5.3852922423308467</v>
      </c>
      <c r="AB6" t="s">
        <v>4</v>
      </c>
      <c r="AC6" t="s">
        <v>7</v>
      </c>
      <c r="AJ6" t="s">
        <v>25</v>
      </c>
      <c r="AK6" s="3">
        <f>+SUM(AM16:AM46)</f>
        <v>1.5294403531858021</v>
      </c>
    </row>
    <row r="7" spans="1:39" x14ac:dyDescent="0.3">
      <c r="B7" t="s">
        <v>20</v>
      </c>
      <c r="C7" s="2">
        <v>0.15</v>
      </c>
      <c r="J7" t="s">
        <v>27</v>
      </c>
      <c r="K7" s="2">
        <v>0.03</v>
      </c>
      <c r="L7" s="7">
        <f>+K$5*((K$4*K7)+(0.5*K$6*K7^2))</f>
        <v>6753018.9061313113</v>
      </c>
      <c r="M7" s="12"/>
      <c r="O7" t="s">
        <v>20</v>
      </c>
      <c r="P7" s="2">
        <v>0.14000000000000001</v>
      </c>
      <c r="W7" t="s">
        <v>27</v>
      </c>
      <c r="X7" s="2">
        <v>0.03</v>
      </c>
      <c r="Y7" s="7">
        <f>+X$5*((X$4*X7)+(0.5*X$6*X7^2))</f>
        <v>6387586.468095785</v>
      </c>
      <c r="Z7" s="7"/>
      <c r="AB7" t="s">
        <v>20</v>
      </c>
      <c r="AC7" s="2">
        <v>0.12</v>
      </c>
      <c r="AJ7" t="s">
        <v>27</v>
      </c>
      <c r="AK7" s="2">
        <v>0.03</v>
      </c>
      <c r="AL7" s="7">
        <f>+AK$5*((AK$4*AK7)+(0.5*AK$6*AK7^2))</f>
        <v>3504364.5826003333</v>
      </c>
    </row>
    <row r="8" spans="1:39" x14ac:dyDescent="0.3">
      <c r="C8" s="2"/>
      <c r="J8" t="s">
        <v>28</v>
      </c>
      <c r="K8" s="2">
        <v>-0.03</v>
      </c>
      <c r="L8" s="7">
        <f>+K$5*((K$4*K8)+(0.5*K$6*K8^2))</f>
        <v>-6220915.2874519471</v>
      </c>
      <c r="M8" s="12"/>
      <c r="P8" s="2"/>
      <c r="W8" t="s">
        <v>28</v>
      </c>
      <c r="X8" s="2">
        <v>-0.03</v>
      </c>
      <c r="Y8" s="7">
        <f>+X$5*((X$4*X8)+(0.5*X$6*X8^2))</f>
        <v>-5902910.1662860094</v>
      </c>
      <c r="Z8" s="7"/>
      <c r="AC8" s="2"/>
      <c r="AJ8" t="s">
        <v>28</v>
      </c>
      <c r="AK8" s="2">
        <v>-0.03</v>
      </c>
      <c r="AL8" s="7">
        <f>+AK$5*((AK$4*AK8)+(0.5*AK$6*AK8^2))</f>
        <v>-3366714.950813611</v>
      </c>
    </row>
    <row r="9" spans="1:39" x14ac:dyDescent="0.3">
      <c r="J9" s="9" t="s">
        <v>21</v>
      </c>
      <c r="K9" s="9"/>
      <c r="L9" s="9"/>
      <c r="M9" s="13"/>
      <c r="W9" s="9" t="s">
        <v>21</v>
      </c>
      <c r="X9" s="9"/>
      <c r="Y9" s="9"/>
      <c r="Z9" s="13"/>
      <c r="AJ9" s="9" t="s">
        <v>21</v>
      </c>
      <c r="AK9" s="9"/>
      <c r="AL9" s="9"/>
    </row>
    <row r="10" spans="1:39" ht="27.6" x14ac:dyDescent="0.3">
      <c r="A10" s="8"/>
      <c r="B10" s="10" t="s">
        <v>8</v>
      </c>
      <c r="C10" s="10" t="s">
        <v>9</v>
      </c>
      <c r="D10" s="10" t="s">
        <v>10</v>
      </c>
      <c r="E10" s="10" t="s">
        <v>1</v>
      </c>
      <c r="F10" s="10" t="s">
        <v>11</v>
      </c>
      <c r="G10" s="10" t="s">
        <v>12</v>
      </c>
      <c r="H10" s="10" t="s">
        <v>13</v>
      </c>
      <c r="I10" s="10" t="s">
        <v>14</v>
      </c>
      <c r="J10" s="10" t="s">
        <v>13</v>
      </c>
      <c r="K10" s="10" t="s">
        <v>14</v>
      </c>
      <c r="L10" s="10" t="s">
        <v>22</v>
      </c>
      <c r="M10" s="14" t="s">
        <v>24</v>
      </c>
      <c r="N10" s="10"/>
      <c r="O10" s="10" t="s">
        <v>8</v>
      </c>
      <c r="P10" s="10" t="s">
        <v>9</v>
      </c>
      <c r="Q10" s="10" t="s">
        <v>10</v>
      </c>
      <c r="R10" s="10" t="s">
        <v>1</v>
      </c>
      <c r="S10" s="10" t="s">
        <v>11</v>
      </c>
      <c r="T10" s="10" t="s">
        <v>12</v>
      </c>
      <c r="U10" s="10" t="s">
        <v>13</v>
      </c>
      <c r="V10" s="10" t="s">
        <v>14</v>
      </c>
      <c r="W10" s="10" t="s">
        <v>13</v>
      </c>
      <c r="X10" s="10" t="s">
        <v>14</v>
      </c>
      <c r="Y10" s="10" t="s">
        <v>22</v>
      </c>
      <c r="Z10" s="14" t="s">
        <v>24</v>
      </c>
      <c r="AA10" s="10"/>
      <c r="AB10" s="10" t="s">
        <v>8</v>
      </c>
      <c r="AC10" s="10" t="s">
        <v>9</v>
      </c>
      <c r="AD10" s="10" t="s">
        <v>10</v>
      </c>
      <c r="AE10" s="10" t="s">
        <v>1</v>
      </c>
      <c r="AF10" s="10" t="s">
        <v>11</v>
      </c>
      <c r="AG10" s="10" t="s">
        <v>12</v>
      </c>
      <c r="AH10" s="10" t="s">
        <v>13</v>
      </c>
      <c r="AI10" s="10" t="s">
        <v>14</v>
      </c>
      <c r="AJ10" s="10" t="s">
        <v>13</v>
      </c>
      <c r="AK10" s="10" t="s">
        <v>14</v>
      </c>
      <c r="AL10" s="10" t="s">
        <v>22</v>
      </c>
      <c r="AM10" s="14" t="s">
        <v>24</v>
      </c>
    </row>
    <row r="11" spans="1:39" x14ac:dyDescent="0.3">
      <c r="B11" s="1">
        <v>44078</v>
      </c>
      <c r="C11" s="2"/>
      <c r="G11">
        <f>+C4</f>
        <v>100</v>
      </c>
      <c r="O11" s="1">
        <f>+B11</f>
        <v>44078</v>
      </c>
      <c r="T11" s="7">
        <f>+P4</f>
        <v>100</v>
      </c>
      <c r="AB11" s="1">
        <f>+O11</f>
        <v>44078</v>
      </c>
      <c r="AG11">
        <f>+AC4</f>
        <v>100</v>
      </c>
      <c r="AM11" s="11"/>
    </row>
    <row r="12" spans="1:39" x14ac:dyDescent="0.3">
      <c r="B12" s="1">
        <v>44205</v>
      </c>
      <c r="C12" s="2">
        <f t="shared" ref="C12:C15" si="0">+$C$3</f>
        <v>0.01</v>
      </c>
      <c r="E12" s="3">
        <f t="shared" ref="E12:E15" si="1">+G11*C12/$C$5</f>
        <v>0.5</v>
      </c>
      <c r="F12" s="3">
        <f t="shared" ref="F12:F15" si="2">+D12+E12</f>
        <v>0.5</v>
      </c>
      <c r="G12">
        <f t="shared" ref="G12:G15" si="3">+G11-D12</f>
        <v>100</v>
      </c>
      <c r="H12" s="3">
        <f t="shared" ref="H12:H29" si="4">+YEARFRAC($B$11,B12)</f>
        <v>0.34722222222222221</v>
      </c>
      <c r="I12" s="3">
        <f t="shared" ref="I12:I15" si="5">+F12/POWER(1+$C$7/$C$5,H12*$C$5)</f>
        <v>0.47550881337157747</v>
      </c>
      <c r="J12" s="3"/>
      <c r="K12" s="3"/>
      <c r="L12" s="3"/>
      <c r="M12" s="15"/>
      <c r="O12" s="1">
        <f t="shared" ref="O12:O13" si="6">+B12</f>
        <v>44205</v>
      </c>
      <c r="P12" s="6">
        <v>1.25E-3</v>
      </c>
      <c r="R12" s="3">
        <f>+T11*P12/$P$5</f>
        <v>6.25E-2</v>
      </c>
      <c r="S12" s="3">
        <f>+R12+Q12</f>
        <v>6.25E-2</v>
      </c>
      <c r="T12" s="7">
        <f t="shared" ref="T12:T15" si="7">+T11-Q12</f>
        <v>100</v>
      </c>
      <c r="U12" s="3">
        <f>+YEARFRAC($O$11,O12)</f>
        <v>0.34722222222222221</v>
      </c>
      <c r="V12" s="3">
        <f>+S12/POWER(1+$P$7/$P$5,U12*$P$5)</f>
        <v>5.9631346523577017E-2</v>
      </c>
      <c r="W12" s="3"/>
      <c r="X12" s="3"/>
      <c r="Y12" s="3"/>
      <c r="Z12" s="3"/>
      <c r="AB12" s="1">
        <f t="shared" ref="AB12:AB13" si="8">+O12</f>
        <v>44205</v>
      </c>
      <c r="AC12" s="6">
        <v>1.25E-3</v>
      </c>
      <c r="AE12" s="3">
        <f>+AG11*AC12/$AC$5</f>
        <v>6.25E-2</v>
      </c>
      <c r="AF12" s="3">
        <f>+AE12+AD12</f>
        <v>6.25E-2</v>
      </c>
      <c r="AG12" s="7">
        <f t="shared" ref="AG12:AG46" si="9">+AG11-AD12</f>
        <v>100</v>
      </c>
      <c r="AH12" s="3">
        <f>+YEARFRAC($O$11,AB12)</f>
        <v>0.34722222222222221</v>
      </c>
      <c r="AI12" s="3">
        <f>+AF12/POWER(1+$AC$7/$AC$5,AH12*$AC$5)</f>
        <v>6.0021452333490877E-2</v>
      </c>
      <c r="AM12" s="15"/>
    </row>
    <row r="13" spans="1:39" x14ac:dyDescent="0.3">
      <c r="B13" s="1">
        <v>44386</v>
      </c>
      <c r="C13" s="2">
        <f t="shared" si="0"/>
        <v>0.01</v>
      </c>
      <c r="E13" s="3">
        <f t="shared" si="1"/>
        <v>0.5</v>
      </c>
      <c r="F13" s="3">
        <f t="shared" si="2"/>
        <v>0.5</v>
      </c>
      <c r="G13">
        <f t="shared" si="3"/>
        <v>100</v>
      </c>
      <c r="H13" s="3">
        <f t="shared" si="4"/>
        <v>0.84722222222222221</v>
      </c>
      <c r="I13" s="3">
        <f t="shared" si="5"/>
        <v>0.44233377988053713</v>
      </c>
      <c r="J13" s="3"/>
      <c r="K13" s="3"/>
      <c r="L13" s="3"/>
      <c r="M13" s="15"/>
      <c r="O13" s="1">
        <f t="shared" si="6"/>
        <v>44386</v>
      </c>
      <c r="P13" s="5">
        <v>5.0000000000000001E-3</v>
      </c>
      <c r="R13" s="3">
        <f t="shared" ref="R13:R31" si="10">+T12*P13/$P$5</f>
        <v>0.25</v>
      </c>
      <c r="S13" s="3">
        <f t="shared" ref="S13:S31" si="11">+R13+Q13</f>
        <v>0.25</v>
      </c>
      <c r="T13" s="7">
        <f t="shared" si="7"/>
        <v>100</v>
      </c>
      <c r="U13" s="3">
        <f t="shared" ref="U13:U31" si="12">+YEARFRAC($O$11,O13)</f>
        <v>0.84722222222222221</v>
      </c>
      <c r="V13" s="3">
        <f t="shared" ref="V13:V31" si="13">+S13/POWER(1+$P$7/$P$5,U13*$P$5)</f>
        <v>0.22292092158346544</v>
      </c>
      <c r="W13" s="3"/>
      <c r="X13" s="3"/>
      <c r="Y13" s="3"/>
      <c r="Z13" s="3"/>
      <c r="AB13" s="1">
        <f t="shared" si="8"/>
        <v>44386</v>
      </c>
      <c r="AC13" s="5">
        <v>0.02</v>
      </c>
      <c r="AE13" s="3">
        <f t="shared" ref="AE13:AE46" si="14">+AG12*AC13/$AC$5</f>
        <v>1</v>
      </c>
      <c r="AF13" s="3">
        <f t="shared" ref="AF13:AF46" si="15">+AE13+AD13</f>
        <v>1</v>
      </c>
      <c r="AG13" s="7">
        <f t="shared" si="9"/>
        <v>100</v>
      </c>
      <c r="AH13" s="3">
        <f>+YEARFRAC($O$11,AB13)</f>
        <v>0.84722222222222221</v>
      </c>
      <c r="AI13" s="3">
        <f t="shared" ref="AI13:AI46" si="16">+AF13/POWER(1+$AC$7/$AC$5,AH13*$AC$5)</f>
        <v>0.90598418616590004</v>
      </c>
      <c r="AM13" s="15"/>
    </row>
    <row r="14" spans="1:39" x14ac:dyDescent="0.3">
      <c r="B14" s="1">
        <f>+B12+365</f>
        <v>44570</v>
      </c>
      <c r="C14" s="2">
        <f t="shared" si="0"/>
        <v>0.01</v>
      </c>
      <c r="E14" s="3">
        <f t="shared" si="1"/>
        <v>0.5</v>
      </c>
      <c r="F14" s="3">
        <f t="shared" si="2"/>
        <v>0.5</v>
      </c>
      <c r="G14">
        <f t="shared" si="3"/>
        <v>100</v>
      </c>
      <c r="H14" s="3">
        <f t="shared" si="4"/>
        <v>1.3472222222222223</v>
      </c>
      <c r="I14" s="3">
        <f t="shared" si="5"/>
        <v>0.41147328360980207</v>
      </c>
      <c r="J14" s="3"/>
      <c r="K14" s="3"/>
      <c r="L14" s="3"/>
      <c r="M14" s="15"/>
      <c r="O14" s="1">
        <f t="shared" ref="O14:O17" si="17">+O12+365</f>
        <v>44570</v>
      </c>
      <c r="P14" s="5">
        <v>5.0000000000000001E-3</v>
      </c>
      <c r="R14" s="3">
        <f t="shared" si="10"/>
        <v>0.25</v>
      </c>
      <c r="S14" s="3">
        <f t="shared" si="11"/>
        <v>0.25</v>
      </c>
      <c r="T14" s="7">
        <f t="shared" si="7"/>
        <v>100</v>
      </c>
      <c r="U14" s="3">
        <f t="shared" si="12"/>
        <v>1.3472222222222223</v>
      </c>
      <c r="V14" s="3">
        <f t="shared" si="13"/>
        <v>0.20833730989108917</v>
      </c>
      <c r="W14" s="3"/>
      <c r="X14" s="3"/>
      <c r="Y14" s="3"/>
      <c r="Z14" s="3"/>
      <c r="AB14" s="1">
        <f t="shared" ref="AB14:AB17" si="18">+AB12+365</f>
        <v>44570</v>
      </c>
      <c r="AC14" s="5">
        <v>0.02</v>
      </c>
      <c r="AE14" s="3">
        <f t="shared" si="14"/>
        <v>1</v>
      </c>
      <c r="AF14" s="3">
        <f t="shared" si="15"/>
        <v>1</v>
      </c>
      <c r="AG14" s="7">
        <f t="shared" si="9"/>
        <v>100</v>
      </c>
      <c r="AH14" s="3">
        <f>+YEARFRAC($O$11,AB14)</f>
        <v>1.3472222222222223</v>
      </c>
      <c r="AI14" s="3">
        <f t="shared" si="16"/>
        <v>0.85470206242066038</v>
      </c>
      <c r="AM14" s="15"/>
    </row>
    <row r="15" spans="1:39" x14ac:dyDescent="0.3">
      <c r="B15" s="1">
        <f>+B13+365</f>
        <v>44751</v>
      </c>
      <c r="C15" s="2">
        <f t="shared" si="0"/>
        <v>0.01</v>
      </c>
      <c r="E15" s="3">
        <f t="shared" si="1"/>
        <v>0.5</v>
      </c>
      <c r="F15" s="3">
        <f t="shared" si="2"/>
        <v>0.5</v>
      </c>
      <c r="G15">
        <f t="shared" si="3"/>
        <v>100</v>
      </c>
      <c r="H15" s="3">
        <f>+YEARFRAC($B$11,B15)</f>
        <v>1.8472222222222223</v>
      </c>
      <c r="I15" s="3">
        <f t="shared" si="5"/>
        <v>0.3827658452184205</v>
      </c>
      <c r="J15" s="3"/>
      <c r="K15" s="3"/>
      <c r="L15" s="3"/>
      <c r="M15" s="15"/>
      <c r="O15" s="1">
        <f t="shared" si="17"/>
        <v>44751</v>
      </c>
      <c r="P15" s="5">
        <v>5.0000000000000001E-3</v>
      </c>
      <c r="R15" s="3">
        <f t="shared" si="10"/>
        <v>0.25</v>
      </c>
      <c r="S15" s="3">
        <f t="shared" si="11"/>
        <v>0.25</v>
      </c>
      <c r="T15" s="7">
        <f t="shared" si="7"/>
        <v>100</v>
      </c>
      <c r="U15" s="3">
        <f t="shared" si="12"/>
        <v>1.8472222222222223</v>
      </c>
      <c r="V15" s="3">
        <f t="shared" si="13"/>
        <v>0.19470776625335437</v>
      </c>
      <c r="W15" s="3"/>
      <c r="X15" s="3"/>
      <c r="Y15" s="3"/>
      <c r="Z15" s="3"/>
      <c r="AB15" s="1">
        <f t="shared" si="18"/>
        <v>44751</v>
      </c>
      <c r="AC15" s="5">
        <v>3.875E-2</v>
      </c>
      <c r="AE15" s="3">
        <f t="shared" si="14"/>
        <v>1.9375</v>
      </c>
      <c r="AF15" s="3">
        <f t="shared" si="15"/>
        <v>1.9375</v>
      </c>
      <c r="AG15" s="7">
        <f t="shared" si="9"/>
        <v>100</v>
      </c>
      <c r="AH15" s="3">
        <f>+YEARFRAC($O$11,AB15)</f>
        <v>1.8472222222222223</v>
      </c>
      <c r="AI15" s="3">
        <f t="shared" si="16"/>
        <v>1.5622502320188958</v>
      </c>
      <c r="AM15" s="15"/>
    </row>
    <row r="16" spans="1:39" x14ac:dyDescent="0.3">
      <c r="B16" s="1">
        <f>+B14+365</f>
        <v>44935</v>
      </c>
      <c r="C16" s="2">
        <f>+$C$3</f>
        <v>0.01</v>
      </c>
      <c r="E16" s="3">
        <f>+G15*C16/$C$5</f>
        <v>0.5</v>
      </c>
      <c r="F16" s="3">
        <f>+D16+E16</f>
        <v>0.5</v>
      </c>
      <c r="G16">
        <f>+G15-D16</f>
        <v>100</v>
      </c>
      <c r="H16" s="3">
        <f>+YEARFRAC($B$11,B16)</f>
        <v>2.3472222222222223</v>
      </c>
      <c r="I16" s="3">
        <f>+F16/POWER(1+$C$7/$C$5,H16*$C$5)</f>
        <v>0.35606125136597255</v>
      </c>
      <c r="J16" s="3">
        <f>+YEARFRAC($B$15,B16)</f>
        <v>0.5</v>
      </c>
      <c r="K16" s="3">
        <f>+F16/POWER(1+$K$3/$C$5,J16*$C$5)</f>
        <v>0.40602492352739883</v>
      </c>
      <c r="L16" s="3">
        <f>+K16/SUM($K$16:$K$29)</f>
        <v>2.2247939363266744E-2</v>
      </c>
      <c r="M16" s="15">
        <f>+K16^2*L16</f>
        <v>3.6677115983700073E-3</v>
      </c>
      <c r="O16" s="1">
        <f t="shared" si="17"/>
        <v>44935</v>
      </c>
      <c r="P16" s="5">
        <v>5.0000000000000001E-3</v>
      </c>
      <c r="R16" s="3">
        <f t="shared" si="10"/>
        <v>0.25</v>
      </c>
      <c r="S16" s="3">
        <f t="shared" si="11"/>
        <v>0.25</v>
      </c>
      <c r="T16" s="7">
        <f>+T15-Q16</f>
        <v>100</v>
      </c>
      <c r="U16" s="3">
        <f t="shared" si="12"/>
        <v>2.3472222222222223</v>
      </c>
      <c r="V16" s="3">
        <f t="shared" si="13"/>
        <v>0.18196987500313491</v>
      </c>
      <c r="W16" s="3">
        <f>+YEARFRAC($O$15,O16)</f>
        <v>0.5</v>
      </c>
      <c r="X16" s="3">
        <f>+S16/POWER(1+$X$3/$P$5,W16*$P$5)</f>
        <v>0.2042397342128813</v>
      </c>
      <c r="Y16" s="3">
        <f>+X16/SUM($X$16:$X$31)</f>
        <v>1.0892785021701268E-2</v>
      </c>
      <c r="Z16" s="15">
        <f>+X16^2*Y16</f>
        <v>4.5438020778188019E-4</v>
      </c>
      <c r="AB16" s="1">
        <f t="shared" si="18"/>
        <v>44935</v>
      </c>
      <c r="AC16" s="5">
        <v>3.875E-2</v>
      </c>
      <c r="AE16" s="3">
        <f t="shared" si="14"/>
        <v>1.9375</v>
      </c>
      <c r="AF16" s="3">
        <f t="shared" si="15"/>
        <v>1.9375</v>
      </c>
      <c r="AG16" s="7">
        <f t="shared" si="9"/>
        <v>100</v>
      </c>
      <c r="AH16" s="3">
        <f>+YEARFRAC($O$11,AB16)</f>
        <v>2.3472222222222223</v>
      </c>
      <c r="AI16" s="3">
        <f t="shared" si="16"/>
        <v>1.4738209736027319</v>
      </c>
      <c r="AJ16" s="3">
        <f>+YEARFRAC($AB$15,AB16)</f>
        <v>0.5</v>
      </c>
      <c r="AK16" s="3">
        <f>+AF16/POWER(1+$AK$3/$AC$5,AJ16*$AC$5)</f>
        <v>1.6885593863034287</v>
      </c>
      <c r="AL16" s="3">
        <f>+AK16/SUM($AK$16:$AK$46)</f>
        <v>7.3415604933974768E-2</v>
      </c>
      <c r="AM16" s="15">
        <f>+AK16^2*AL16</f>
        <v>0.20932498089839588</v>
      </c>
    </row>
    <row r="17" spans="2:39" x14ac:dyDescent="0.3">
      <c r="B17" s="1">
        <f>+B15+365</f>
        <v>45116</v>
      </c>
      <c r="C17" s="2">
        <f>+$C$3</f>
        <v>0.01</v>
      </c>
      <c r="E17" s="3">
        <f>+G16*C17/$C$5</f>
        <v>0.5</v>
      </c>
      <c r="F17" s="3">
        <f t="shared" ref="F17:F29" si="19">+D17+E17</f>
        <v>0.5</v>
      </c>
      <c r="G17">
        <f>+G16-D17</f>
        <v>100</v>
      </c>
      <c r="H17" s="3">
        <f t="shared" si="4"/>
        <v>2.8472222222222223</v>
      </c>
      <c r="I17" s="3">
        <f>+F17/POWER(1+$C$7/$C$5,H17*$C$5)</f>
        <v>0.33121976871253261</v>
      </c>
      <c r="J17" s="3">
        <f t="shared" ref="J17:J29" si="20">+YEARFRAC($B$15,B17)</f>
        <v>1</v>
      </c>
      <c r="K17" s="3">
        <f>+F17/POWER(1+$K$3/$C$5,J17*$C$5)</f>
        <v>0.3297124770508601</v>
      </c>
      <c r="L17" s="3">
        <f t="shared" ref="L17:L29" si="21">+K17/SUM($K$16:$K$29)</f>
        <v>1.806643575722517E-2</v>
      </c>
      <c r="M17" s="15">
        <f t="shared" ref="M17:M29" si="22">+K17^2*L17</f>
        <v>1.9640079676770811E-3</v>
      </c>
      <c r="O17" s="1">
        <f t="shared" si="17"/>
        <v>45116</v>
      </c>
      <c r="P17" s="5">
        <v>7.4999999999999997E-3</v>
      </c>
      <c r="R17" s="3">
        <f t="shared" si="10"/>
        <v>0.375</v>
      </c>
      <c r="S17" s="3">
        <f t="shared" si="11"/>
        <v>0.375</v>
      </c>
      <c r="T17" s="7">
        <f>+T16-Q17</f>
        <v>100</v>
      </c>
      <c r="U17" s="3">
        <f t="shared" si="12"/>
        <v>2.8472222222222223</v>
      </c>
      <c r="V17" s="3">
        <f t="shared" si="13"/>
        <v>0.25509795561187137</v>
      </c>
      <c r="W17" s="3">
        <f t="shared" ref="W17:W31" si="23">+YEARFRAC($O$15,O17)</f>
        <v>1</v>
      </c>
      <c r="X17" s="3">
        <f>+S17/POWER(1+$X$3/$P$5,W17*$P$5)</f>
        <v>0.25028321418809041</v>
      </c>
      <c r="Y17" s="3">
        <f t="shared" ref="Y17:Y31" si="24">+X17/SUM($X$16:$X$31)</f>
        <v>1.3348437106021929E-2</v>
      </c>
      <c r="Z17" s="15">
        <f t="shared" ref="Z17:Z31" si="25">+X17^2*Y17</f>
        <v>8.3616862319682843E-4</v>
      </c>
      <c r="AB17" s="1">
        <f t="shared" si="18"/>
        <v>45116</v>
      </c>
      <c r="AC17" s="5">
        <v>4.2500000000000003E-2</v>
      </c>
      <c r="AE17" s="3">
        <f t="shared" si="14"/>
        <v>2.125</v>
      </c>
      <c r="AF17" s="3">
        <f t="shared" si="15"/>
        <v>2.125</v>
      </c>
      <c r="AG17" s="7">
        <f t="shared" si="9"/>
        <v>100</v>
      </c>
      <c r="AH17" s="3">
        <f>+YEARFRAC($O$11,AB17)</f>
        <v>2.8472222222222223</v>
      </c>
      <c r="AI17" s="3">
        <f t="shared" si="16"/>
        <v>1.5249517073187122</v>
      </c>
      <c r="AJ17" s="3">
        <f t="shared" ref="AJ17:AJ46" si="26">+YEARFRAC($AB$15,AB17)</f>
        <v>1</v>
      </c>
      <c r="AK17" s="3">
        <f>+AF17/POWER(1+$AK$3/$AC$5,AJ17*$AC$5)</f>
        <v>1.6140173192340646</v>
      </c>
      <c r="AL17" s="3">
        <f t="shared" ref="AL17:AL46" si="27">+AK17/SUM($AK$16:$AK$46)</f>
        <v>7.0174646403693683E-2</v>
      </c>
      <c r="AM17" s="15">
        <f t="shared" ref="AM17:AM46" si="28">+AK17^2*AL17</f>
        <v>0.18280859642208194</v>
      </c>
    </row>
    <row r="18" spans="2:39" x14ac:dyDescent="0.3">
      <c r="B18" s="1">
        <f>+B16+365</f>
        <v>45300</v>
      </c>
      <c r="C18" s="2">
        <f>+$C$3</f>
        <v>0.01</v>
      </c>
      <c r="E18" s="3">
        <f>+G17*C18/$C$5</f>
        <v>0.5</v>
      </c>
      <c r="F18" s="3">
        <f t="shared" si="19"/>
        <v>0.5</v>
      </c>
      <c r="G18">
        <f t="shared" ref="G18:G29" si="29">+G17-D18</f>
        <v>100</v>
      </c>
      <c r="H18" s="3">
        <f t="shared" si="4"/>
        <v>3.3472222222222223</v>
      </c>
      <c r="I18" s="3">
        <f>+F18/POWER(1+$C$7/$C$5,H18*$C$5)</f>
        <v>0.30811141275584436</v>
      </c>
      <c r="J18" s="3">
        <f t="shared" si="20"/>
        <v>1.5</v>
      </c>
      <c r="K18" s="3">
        <f>+F18/POWER(1+$K$3/$C$5,J18*$C$5)</f>
        <v>0.26774296656120944</v>
      </c>
      <c r="L18" s="3">
        <f t="shared" si="21"/>
        <v>1.4670846393480029E-2</v>
      </c>
      <c r="M18" s="15">
        <f t="shared" si="22"/>
        <v>1.0516986392314276E-3</v>
      </c>
      <c r="O18" s="1">
        <f>+O16+365</f>
        <v>45300</v>
      </c>
      <c r="P18" s="5">
        <v>7.4999999999999997E-3</v>
      </c>
      <c r="R18" s="3">
        <f t="shared" si="10"/>
        <v>0.375</v>
      </c>
      <c r="S18" s="3">
        <f t="shared" si="11"/>
        <v>0.375</v>
      </c>
      <c r="T18" s="7">
        <f t="shared" ref="T18:T31" si="30">+T17-Q18</f>
        <v>100</v>
      </c>
      <c r="U18" s="3">
        <f t="shared" si="12"/>
        <v>3.3472222222222223</v>
      </c>
      <c r="V18" s="3">
        <f t="shared" si="13"/>
        <v>0.23840930431016014</v>
      </c>
      <c r="W18" s="3">
        <f t="shared" si="23"/>
        <v>1.5</v>
      </c>
      <c r="X18" s="3">
        <f>+S18/POWER(1+$X$3/$P$5,W18*$P$5)</f>
        <v>0.2044711085748849</v>
      </c>
      <c r="Y18" s="3">
        <f t="shared" si="24"/>
        <v>1.0905124986765125E-2</v>
      </c>
      <c r="Z18" s="15">
        <f t="shared" si="25"/>
        <v>4.5592620090824186E-4</v>
      </c>
      <c r="AB18" s="1">
        <f>+AB16+365</f>
        <v>45300</v>
      </c>
      <c r="AC18" s="5">
        <v>4.2500000000000003E-2</v>
      </c>
      <c r="AE18" s="3">
        <f t="shared" si="14"/>
        <v>2.125</v>
      </c>
      <c r="AF18" s="3">
        <f t="shared" si="15"/>
        <v>2.125</v>
      </c>
      <c r="AG18" s="7">
        <f t="shared" si="9"/>
        <v>100</v>
      </c>
      <c r="AH18" s="3">
        <f>+YEARFRAC($O$11,AB18)</f>
        <v>3.3472222222222223</v>
      </c>
      <c r="AI18" s="3">
        <f t="shared" si="16"/>
        <v>1.4386336861497282</v>
      </c>
      <c r="AJ18" s="3">
        <f t="shared" si="26"/>
        <v>1.5</v>
      </c>
      <c r="AK18" s="3">
        <f>+AF18/POWER(1+$AK$3/$AC$5,AJ18*$AC$5)</f>
        <v>1.4066395324123755</v>
      </c>
      <c r="AL18" s="3">
        <f t="shared" si="27"/>
        <v>6.1158223414441874E-2</v>
      </c>
      <c r="AM18" s="15">
        <f t="shared" si="28"/>
        <v>0.12100978757276239</v>
      </c>
    </row>
    <row r="19" spans="2:39" x14ac:dyDescent="0.3">
      <c r="B19" s="1">
        <f>+B17+366</f>
        <v>45482</v>
      </c>
      <c r="C19" s="2">
        <f>+$C$3</f>
        <v>0.01</v>
      </c>
      <c r="E19" s="3">
        <f>+G18*C19/$C$5</f>
        <v>0.5</v>
      </c>
      <c r="F19" s="3">
        <f t="shared" si="19"/>
        <v>0.5</v>
      </c>
      <c r="G19">
        <f t="shared" si="29"/>
        <v>100</v>
      </c>
      <c r="H19" s="3">
        <f t="shared" si="4"/>
        <v>3.8472222222222223</v>
      </c>
      <c r="I19" s="3">
        <f>+F19/POWER(1+$C$7/$C$5,H19*$C$5)</f>
        <v>0.28661526767985518</v>
      </c>
      <c r="J19" s="3">
        <f t="shared" si="20"/>
        <v>2</v>
      </c>
      <c r="K19" s="3">
        <f>+F19/POWER(1+$K$3/$C$5,J19*$C$5)</f>
        <v>0.2174206350460279</v>
      </c>
      <c r="L19" s="3">
        <f t="shared" si="21"/>
        <v>1.1913458569989885E-2</v>
      </c>
      <c r="M19" s="15">
        <f t="shared" si="22"/>
        <v>5.6316982719241903E-4</v>
      </c>
      <c r="O19" s="1">
        <f>+O17+366</f>
        <v>45482</v>
      </c>
      <c r="P19" s="5">
        <v>7.4999999999999997E-3</v>
      </c>
      <c r="Q19" s="3">
        <f>100/13</f>
        <v>7.6923076923076925</v>
      </c>
      <c r="R19" s="3">
        <f t="shared" si="10"/>
        <v>0.375</v>
      </c>
      <c r="S19" s="3">
        <f t="shared" si="11"/>
        <v>8.0673076923076934</v>
      </c>
      <c r="T19" s="7">
        <f t="shared" si="30"/>
        <v>92.307692307692307</v>
      </c>
      <c r="U19" s="3">
        <f t="shared" si="12"/>
        <v>3.8472222222222223</v>
      </c>
      <c r="V19" s="3">
        <f t="shared" si="13"/>
        <v>4.7933238992625062</v>
      </c>
      <c r="W19" s="3">
        <f t="shared" si="23"/>
        <v>2</v>
      </c>
      <c r="X19" s="3">
        <f>+S19/POWER(1+$X$3/$P$5,W19*$P$5)</f>
        <v>3.5935983349282585</v>
      </c>
      <c r="Y19" s="3">
        <f t="shared" si="24"/>
        <v>0.19165856373430559</v>
      </c>
      <c r="Z19" s="15">
        <f t="shared" si="25"/>
        <v>2.475068916097968</v>
      </c>
      <c r="AB19" s="1">
        <f>+AB17+366</f>
        <v>45482</v>
      </c>
      <c r="AC19" s="5">
        <v>0.05</v>
      </c>
      <c r="AE19" s="3">
        <f t="shared" si="14"/>
        <v>2.5</v>
      </c>
      <c r="AF19" s="3">
        <f t="shared" si="15"/>
        <v>2.5</v>
      </c>
      <c r="AG19" s="7">
        <f t="shared" si="9"/>
        <v>100</v>
      </c>
      <c r="AH19" s="3">
        <f>+YEARFRAC($O$11,AB19)</f>
        <v>3.8472222222222223</v>
      </c>
      <c r="AI19" s="3">
        <f t="shared" si="16"/>
        <v>1.5967077537732832</v>
      </c>
      <c r="AJ19" s="3">
        <f t="shared" si="26"/>
        <v>2</v>
      </c>
      <c r="AK19" s="3">
        <f>+AF19/POWER(1+$AK$3/$AC$5,AJ19*$AC$5)</f>
        <v>1.4422432701937804</v>
      </c>
      <c r="AL19" s="3">
        <f t="shared" si="27"/>
        <v>6.270621158017331E-2</v>
      </c>
      <c r="AM19" s="15">
        <f t="shared" si="28"/>
        <v>0.13043303677584028</v>
      </c>
    </row>
    <row r="20" spans="2:39" x14ac:dyDescent="0.3">
      <c r="B20" s="1">
        <f>+B18+366</f>
        <v>45666</v>
      </c>
      <c r="C20" s="2">
        <f>+$C$3</f>
        <v>0.01</v>
      </c>
      <c r="D20">
        <v>10</v>
      </c>
      <c r="E20" s="3">
        <f>+G19*C20/$C$5</f>
        <v>0.5</v>
      </c>
      <c r="F20" s="3">
        <f t="shared" si="19"/>
        <v>10.5</v>
      </c>
      <c r="G20">
        <f t="shared" si="29"/>
        <v>90</v>
      </c>
      <c r="H20" s="3">
        <f t="shared" si="4"/>
        <v>4.3472222222222223</v>
      </c>
      <c r="I20" s="3">
        <f>+F20/POWER(1+$C$7/$C$5,H20*$C$5)</f>
        <v>5.5989959267692653</v>
      </c>
      <c r="J20" s="3">
        <f t="shared" si="20"/>
        <v>2.5</v>
      </c>
      <c r="K20" s="3">
        <f>+F20/POWER(1+$K$3/$C$5,J20*$C$5)</f>
        <v>3.7076842621493626</v>
      </c>
      <c r="L20" s="3">
        <f t="shared" si="21"/>
        <v>0.20316076640273306</v>
      </c>
      <c r="M20" s="15">
        <f t="shared" si="22"/>
        <v>2.7928353286144718</v>
      </c>
      <c r="O20" s="1">
        <f>+O18+366</f>
        <v>45666</v>
      </c>
      <c r="P20" s="5">
        <v>7.4999999999999997E-3</v>
      </c>
      <c r="Q20" s="3">
        <f t="shared" ref="Q20:Q31" si="31">100/13</f>
        <v>7.6923076923076925</v>
      </c>
      <c r="R20" s="3">
        <f t="shared" si="10"/>
        <v>0.34615384615384615</v>
      </c>
      <c r="S20" s="3">
        <f t="shared" si="11"/>
        <v>8.0384615384615383</v>
      </c>
      <c r="T20" s="7">
        <f t="shared" si="30"/>
        <v>84.615384615384613</v>
      </c>
      <c r="U20" s="3">
        <f t="shared" si="12"/>
        <v>4.3472222222222223</v>
      </c>
      <c r="V20" s="3">
        <f t="shared" si="13"/>
        <v>4.4637238142687163</v>
      </c>
      <c r="W20" s="3">
        <f t="shared" si="23"/>
        <v>2.5</v>
      </c>
      <c r="X20" s="3">
        <f>+S20/POWER(1+$X$3/$P$5,W20*$P$5)</f>
        <v>2.9253246985051242</v>
      </c>
      <c r="Y20" s="3">
        <f t="shared" si="24"/>
        <v>0.15601730575244593</v>
      </c>
      <c r="Z20" s="15">
        <f t="shared" si="25"/>
        <v>1.3351219307048527</v>
      </c>
      <c r="AB20" s="1">
        <f>+AB18+366</f>
        <v>45666</v>
      </c>
      <c r="AC20" s="5">
        <v>0.05</v>
      </c>
      <c r="AE20" s="3">
        <f t="shared" si="14"/>
        <v>2.5</v>
      </c>
      <c r="AF20" s="3">
        <f t="shared" si="15"/>
        <v>2.5</v>
      </c>
      <c r="AG20" s="7">
        <f t="shared" si="9"/>
        <v>100</v>
      </c>
      <c r="AH20" s="3">
        <f>+YEARFRAC($O$11,AB20)</f>
        <v>4.3472222222222223</v>
      </c>
      <c r="AI20" s="3">
        <f t="shared" si="16"/>
        <v>1.5063280695974368</v>
      </c>
      <c r="AJ20" s="3">
        <f t="shared" si="26"/>
        <v>2.5</v>
      </c>
      <c r="AK20" s="3">
        <f>+AF20/POWER(1+$AK$3/$AC$5,AJ20*$AC$5)</f>
        <v>1.256935954177373</v>
      </c>
      <c r="AL20" s="3">
        <f t="shared" si="27"/>
        <v>5.4649374009409245E-2</v>
      </c>
      <c r="AM20" s="15">
        <f t="shared" si="28"/>
        <v>8.6339889817173748E-2</v>
      </c>
    </row>
    <row r="21" spans="2:39" x14ac:dyDescent="0.3">
      <c r="B21" s="1">
        <f>+B19+365</f>
        <v>45847</v>
      </c>
      <c r="C21" s="2">
        <f>+$C$3</f>
        <v>0.01</v>
      </c>
      <c r="D21">
        <v>10</v>
      </c>
      <c r="E21" s="3">
        <f>+G20*C21/$C$5</f>
        <v>0.45</v>
      </c>
      <c r="F21" s="3">
        <f t="shared" si="19"/>
        <v>10.45</v>
      </c>
      <c r="G21">
        <f t="shared" si="29"/>
        <v>80</v>
      </c>
      <c r="H21" s="3">
        <f t="shared" si="4"/>
        <v>4.8472222222222223</v>
      </c>
      <c r="I21" s="3">
        <f>+F21/POWER(1+$C$7/$C$5,H21*$C$5)</f>
        <v>5.1835665501429737</v>
      </c>
      <c r="J21" s="3">
        <f t="shared" si="20"/>
        <v>3</v>
      </c>
      <c r="K21" s="3">
        <f>+F21/POWER(1+$K$3/$C$5,J21*$C$5)</f>
        <v>2.9964871787772704</v>
      </c>
      <c r="L21" s="3">
        <f t="shared" si="21"/>
        <v>0.16419106609780398</v>
      </c>
      <c r="M21" s="15">
        <f t="shared" si="22"/>
        <v>1.4742609778142717</v>
      </c>
      <c r="O21" s="1">
        <f>+O19+365</f>
        <v>45847</v>
      </c>
      <c r="P21" s="5">
        <v>7.4999999999999997E-3</v>
      </c>
      <c r="Q21" s="3">
        <f t="shared" si="31"/>
        <v>7.6923076923076925</v>
      </c>
      <c r="R21" s="3">
        <f t="shared" si="10"/>
        <v>0.31730769230769229</v>
      </c>
      <c r="S21" s="3">
        <f t="shared" si="11"/>
        <v>8.009615384615385</v>
      </c>
      <c r="T21" s="7">
        <f t="shared" si="30"/>
        <v>76.92307692307692</v>
      </c>
      <c r="U21" s="3">
        <f t="shared" si="12"/>
        <v>4.8472222222222223</v>
      </c>
      <c r="V21" s="3">
        <f t="shared" si="13"/>
        <v>4.1567342678596795</v>
      </c>
      <c r="W21" s="3">
        <f t="shared" si="23"/>
        <v>3</v>
      </c>
      <c r="X21" s="3">
        <f>+S21/POWER(1+$X$3/$P$5,W21*$P$5)</f>
        <v>2.3812940665610052</v>
      </c>
      <c r="Y21" s="3">
        <f t="shared" si="24"/>
        <v>0.12700234085432854</v>
      </c>
      <c r="Z21" s="15">
        <f t="shared" si="25"/>
        <v>0.72017457575098043</v>
      </c>
      <c r="AB21" s="1">
        <f>+AB19+365</f>
        <v>45847</v>
      </c>
      <c r="AC21" s="5">
        <v>0.05</v>
      </c>
      <c r="AE21" s="3">
        <f t="shared" si="14"/>
        <v>2.5</v>
      </c>
      <c r="AF21" s="3">
        <f t="shared" si="15"/>
        <v>2.5</v>
      </c>
      <c r="AG21" s="7">
        <f t="shared" si="9"/>
        <v>100</v>
      </c>
      <c r="AH21" s="3">
        <f>+YEARFRAC($O$11,AB21)</f>
        <v>4.8472222222222223</v>
      </c>
      <c r="AI21" s="3">
        <f t="shared" si="16"/>
        <v>1.4210642166013554</v>
      </c>
      <c r="AJ21" s="3">
        <f t="shared" si="26"/>
        <v>3</v>
      </c>
      <c r="AK21" s="3">
        <f>+AF21/POWER(1+$AK$3/$AC$5,AJ21*$AC$5)</f>
        <v>1.0954379372430758</v>
      </c>
      <c r="AL21" s="3">
        <f t="shared" si="27"/>
        <v>4.7627723065390773E-2</v>
      </c>
      <c r="AM21" s="15">
        <f t="shared" si="28"/>
        <v>5.7152518701630711E-2</v>
      </c>
    </row>
    <row r="22" spans="2:39" x14ac:dyDescent="0.3">
      <c r="B22" s="1">
        <f t="shared" ref="B22:B29" si="32">+B20+365</f>
        <v>46031</v>
      </c>
      <c r="C22" s="2">
        <f>+$C$3</f>
        <v>0.01</v>
      </c>
      <c r="D22">
        <v>10</v>
      </c>
      <c r="E22" s="3">
        <f>+G21*C22/$C$5</f>
        <v>0.4</v>
      </c>
      <c r="F22" s="3">
        <f t="shared" si="19"/>
        <v>10.4</v>
      </c>
      <c r="G22">
        <f t="shared" si="29"/>
        <v>70</v>
      </c>
      <c r="H22" s="3">
        <f t="shared" si="4"/>
        <v>5.3472222222222223</v>
      </c>
      <c r="I22" s="3">
        <f>+F22/POWER(1+$C$7/$C$5,H22*$C$5)</f>
        <v>4.7988509733158509</v>
      </c>
      <c r="J22" s="3">
        <f t="shared" si="20"/>
        <v>3.5</v>
      </c>
      <c r="K22" s="3">
        <f>+F22/POWER(1+$K$3/$C$5,J22*$C$5)</f>
        <v>2.4216543860639757</v>
      </c>
      <c r="L22" s="3">
        <f t="shared" si="21"/>
        <v>0.13269338116457929</v>
      </c>
      <c r="M22" s="15">
        <f t="shared" si="22"/>
        <v>0.77816838686314016</v>
      </c>
      <c r="O22" s="1">
        <f t="shared" ref="O22:O31" si="33">+O20+365</f>
        <v>46031</v>
      </c>
      <c r="P22" s="5">
        <v>7.4999999999999997E-3</v>
      </c>
      <c r="Q22" s="3">
        <f t="shared" si="31"/>
        <v>7.6923076923076925</v>
      </c>
      <c r="R22" s="3">
        <f t="shared" si="10"/>
        <v>0.28846153846153844</v>
      </c>
      <c r="S22" s="3">
        <f t="shared" si="11"/>
        <v>7.9807692307692308</v>
      </c>
      <c r="T22" s="7">
        <f t="shared" si="30"/>
        <v>69.230769230769226</v>
      </c>
      <c r="U22" s="3">
        <f t="shared" si="12"/>
        <v>5.3472222222222223</v>
      </c>
      <c r="V22" s="3">
        <f t="shared" si="13"/>
        <v>3.8708075106568236</v>
      </c>
      <c r="W22" s="3">
        <f t="shared" si="23"/>
        <v>3.5</v>
      </c>
      <c r="X22" s="3">
        <f>+S22/POWER(1+$X$3/$P$5,W22*$P$5)</f>
        <v>1.9384131563352638</v>
      </c>
      <c r="Y22" s="3">
        <f t="shared" si="24"/>
        <v>0.10338202738351264</v>
      </c>
      <c r="Z22" s="15">
        <f t="shared" si="25"/>
        <v>0.3884523402570807</v>
      </c>
      <c r="AB22" s="1">
        <f t="shared" ref="AB22:AB46" si="34">+AB20+365</f>
        <v>46031</v>
      </c>
      <c r="AC22" s="5">
        <v>0.05</v>
      </c>
      <c r="AE22" s="3">
        <f t="shared" si="14"/>
        <v>2.5</v>
      </c>
      <c r="AF22" s="3">
        <f t="shared" si="15"/>
        <v>2.5</v>
      </c>
      <c r="AG22" s="7">
        <f t="shared" si="9"/>
        <v>100</v>
      </c>
      <c r="AH22" s="3">
        <f>+YEARFRAC($O$11,AB22)</f>
        <v>5.3472222222222223</v>
      </c>
      <c r="AI22" s="3">
        <f t="shared" si="16"/>
        <v>1.340626619435241</v>
      </c>
      <c r="AJ22" s="3">
        <f t="shared" si="26"/>
        <v>3.5</v>
      </c>
      <c r="AK22" s="3">
        <f>+AF22/POWER(1+$AK$3/$AC$5,AJ22*$AC$5)</f>
        <v>0.9546900702165998</v>
      </c>
      <c r="AL22" s="3">
        <f t="shared" si="27"/>
        <v>4.1508252299523048E-2</v>
      </c>
      <c r="AM22" s="15">
        <f t="shared" si="28"/>
        <v>3.7831996321247709E-2</v>
      </c>
    </row>
    <row r="23" spans="2:39" x14ac:dyDescent="0.3">
      <c r="B23" s="1">
        <f t="shared" si="32"/>
        <v>46212</v>
      </c>
      <c r="C23" s="2">
        <f>+$C$3</f>
        <v>0.01</v>
      </c>
      <c r="D23">
        <v>10</v>
      </c>
      <c r="E23" s="3">
        <f>+G22*C23/$C$5</f>
        <v>0.35000000000000003</v>
      </c>
      <c r="F23" s="3">
        <f t="shared" si="19"/>
        <v>10.35</v>
      </c>
      <c r="G23">
        <f t="shared" si="29"/>
        <v>60</v>
      </c>
      <c r="H23" s="3">
        <f t="shared" si="4"/>
        <v>5.8472222222222223</v>
      </c>
      <c r="I23" s="3">
        <f>+F23/POWER(1+$C$7/$C$5,H23*$C$5)</f>
        <v>4.4425856506099333</v>
      </c>
      <c r="J23" s="3">
        <f t="shared" si="20"/>
        <v>4</v>
      </c>
      <c r="K23" s="3">
        <f>+F23/POWER(1+$K$3/$C$5,J23*$C$5)</f>
        <v>1.9570497273140672</v>
      </c>
      <c r="L23" s="3">
        <f t="shared" si="21"/>
        <v>0.1072355935343042</v>
      </c>
      <c r="M23" s="15">
        <f t="shared" si="22"/>
        <v>0.41071700248081833</v>
      </c>
      <c r="O23" s="1">
        <f t="shared" si="33"/>
        <v>46212</v>
      </c>
      <c r="P23" s="5">
        <v>7.4999999999999997E-3</v>
      </c>
      <c r="Q23" s="3">
        <f t="shared" si="31"/>
        <v>7.6923076923076925</v>
      </c>
      <c r="R23" s="3">
        <f t="shared" si="10"/>
        <v>0.25961538461538458</v>
      </c>
      <c r="S23" s="3">
        <f t="shared" si="11"/>
        <v>7.9519230769230766</v>
      </c>
      <c r="T23" s="7">
        <f t="shared" si="30"/>
        <v>61.538461538461533</v>
      </c>
      <c r="U23" s="3">
        <f t="shared" si="12"/>
        <v>5.8472222222222223</v>
      </c>
      <c r="V23" s="3">
        <f t="shared" si="13"/>
        <v>3.6045015328377357</v>
      </c>
      <c r="W23" s="3">
        <f t="shared" si="23"/>
        <v>4</v>
      </c>
      <c r="X23" s="3">
        <f>+S23/POWER(1+$X$3/$P$5,W23*$P$5)</f>
        <v>1.5778800816748884</v>
      </c>
      <c r="Y23" s="3">
        <f t="shared" si="24"/>
        <v>8.4153598152425471E-2</v>
      </c>
      <c r="Z23" s="15">
        <f t="shared" si="25"/>
        <v>0.20951768055318673</v>
      </c>
      <c r="AB23" s="1">
        <f t="shared" si="34"/>
        <v>46212</v>
      </c>
      <c r="AC23" s="5">
        <v>0.05</v>
      </c>
      <c r="AE23" s="3">
        <f t="shared" si="14"/>
        <v>2.5</v>
      </c>
      <c r="AF23" s="3">
        <f t="shared" si="15"/>
        <v>2.5</v>
      </c>
      <c r="AG23" s="7">
        <f t="shared" si="9"/>
        <v>100</v>
      </c>
      <c r="AH23" s="3">
        <f>+YEARFRAC($O$11,AB23)</f>
        <v>5.8472222222222223</v>
      </c>
      <c r="AI23" s="3">
        <f t="shared" si="16"/>
        <v>1.264742093806831</v>
      </c>
      <c r="AJ23" s="3">
        <f t="shared" si="26"/>
        <v>4</v>
      </c>
      <c r="AK23" s="3">
        <f>+AF23/POWER(1+$AK$3/$AC$5,AJ23*$AC$5)</f>
        <v>0.83202626016769998</v>
      </c>
      <c r="AL23" s="3">
        <f t="shared" si="27"/>
        <v>3.6175044660340903E-2</v>
      </c>
      <c r="AM23" s="15">
        <f t="shared" si="28"/>
        <v>2.5042814877904253E-2</v>
      </c>
    </row>
    <row r="24" spans="2:39" x14ac:dyDescent="0.3">
      <c r="B24" s="1">
        <f t="shared" si="32"/>
        <v>46396</v>
      </c>
      <c r="C24" s="2">
        <f>+$C$3</f>
        <v>0.01</v>
      </c>
      <c r="D24">
        <v>10</v>
      </c>
      <c r="E24" s="3">
        <f>+G23*C24/$C$5</f>
        <v>0.3</v>
      </c>
      <c r="F24" s="3">
        <f t="shared" si="19"/>
        <v>10.3</v>
      </c>
      <c r="G24">
        <f t="shared" si="29"/>
        <v>50</v>
      </c>
      <c r="H24" s="3">
        <f t="shared" si="4"/>
        <v>6.3472222222222223</v>
      </c>
      <c r="I24" s="3">
        <f>+F24/POWER(1+$C$7/$C$5,H24*$C$5)</f>
        <v>4.1126733806342948</v>
      </c>
      <c r="J24" s="3">
        <f t="shared" si="20"/>
        <v>4.5</v>
      </c>
      <c r="K24" s="3">
        <f>+F24/POWER(1+$K$3/$C$5,J24*$C$5)</f>
        <v>1.5815445311075771</v>
      </c>
      <c r="L24" s="3">
        <f t="shared" si="21"/>
        <v>8.6659967872669594E-2</v>
      </c>
      <c r="M24" s="15">
        <f t="shared" si="22"/>
        <v>0.2167611134223702</v>
      </c>
      <c r="O24" s="1">
        <f t="shared" si="33"/>
        <v>46396</v>
      </c>
      <c r="P24" s="5">
        <v>7.4999999999999997E-3</v>
      </c>
      <c r="Q24" s="3">
        <f t="shared" si="31"/>
        <v>7.6923076923076925</v>
      </c>
      <c r="R24" s="3">
        <f t="shared" si="10"/>
        <v>0.23076923076923073</v>
      </c>
      <c r="S24" s="3">
        <f t="shared" si="11"/>
        <v>7.9230769230769234</v>
      </c>
      <c r="T24" s="7">
        <f t="shared" si="30"/>
        <v>53.84615384615384</v>
      </c>
      <c r="U24" s="3">
        <f t="shared" si="12"/>
        <v>6.3472222222222223</v>
      </c>
      <c r="V24" s="3">
        <f t="shared" si="13"/>
        <v>3.3564728531888641</v>
      </c>
      <c r="W24" s="3">
        <f t="shared" si="23"/>
        <v>4.5</v>
      </c>
      <c r="X24" s="3">
        <f>+S24/POWER(1+$X$3/$P$5,W24*$P$5)</f>
        <v>1.2843870674964393</v>
      </c>
      <c r="Y24" s="3">
        <f t="shared" si="24"/>
        <v>6.8500638550134052E-2</v>
      </c>
      <c r="Z24" s="15">
        <f t="shared" si="25"/>
        <v>0.11300208791623653</v>
      </c>
      <c r="AB24" s="1">
        <f t="shared" si="34"/>
        <v>46396</v>
      </c>
      <c r="AC24" s="5">
        <v>0.05</v>
      </c>
      <c r="AE24" s="3">
        <f t="shared" si="14"/>
        <v>2.5</v>
      </c>
      <c r="AF24" s="3">
        <f t="shared" si="15"/>
        <v>2.5</v>
      </c>
      <c r="AG24" s="7">
        <f t="shared" si="9"/>
        <v>100</v>
      </c>
      <c r="AH24" s="3">
        <f>+YEARFRAC($O$11,AB24)</f>
        <v>6.3472222222222223</v>
      </c>
      <c r="AI24" s="3">
        <f t="shared" si="16"/>
        <v>1.1931529186856895</v>
      </c>
      <c r="AJ24" s="3">
        <f t="shared" si="26"/>
        <v>4.5</v>
      </c>
      <c r="AK24" s="3">
        <f>+AF24/POWER(1+$AK$3/$AC$5,AJ24*$AC$5)</f>
        <v>0.72512296839076562</v>
      </c>
      <c r="AL24" s="3">
        <f t="shared" si="27"/>
        <v>3.1527076754149348E-2</v>
      </c>
      <c r="AM24" s="15">
        <f t="shared" si="28"/>
        <v>1.6577041604774079E-2</v>
      </c>
    </row>
    <row r="25" spans="2:39" x14ac:dyDescent="0.3">
      <c r="B25" s="1">
        <f t="shared" si="32"/>
        <v>46577</v>
      </c>
      <c r="C25" s="2">
        <f>+$C$3</f>
        <v>0.01</v>
      </c>
      <c r="D25">
        <v>10</v>
      </c>
      <c r="E25" s="3">
        <f>+G24*C25/$C$5</f>
        <v>0.25</v>
      </c>
      <c r="F25" s="3">
        <f t="shared" si="19"/>
        <v>10.25</v>
      </c>
      <c r="G25">
        <f t="shared" si="29"/>
        <v>40</v>
      </c>
      <c r="H25" s="3">
        <f t="shared" si="4"/>
        <v>6.8472222222222223</v>
      </c>
      <c r="I25" s="3">
        <f>+F25/POWER(1+$C$7/$C$5,H25*$C$5)</f>
        <v>3.8071711132536925</v>
      </c>
      <c r="J25" s="3">
        <f t="shared" si="20"/>
        <v>5</v>
      </c>
      <c r="K25" s="3">
        <f>+F25/POWER(1+$K$3/$C$5,J25*$C$5)</f>
        <v>1.2780585625836565</v>
      </c>
      <c r="L25" s="3">
        <f t="shared" si="21"/>
        <v>7.0030600969120782E-2</v>
      </c>
      <c r="M25" s="15">
        <f t="shared" si="22"/>
        <v>0.11439034291142812</v>
      </c>
      <c r="O25" s="1">
        <f t="shared" si="33"/>
        <v>46577</v>
      </c>
      <c r="P25" s="5">
        <v>1.7500000000000002E-2</v>
      </c>
      <c r="Q25" s="3">
        <f t="shared" si="31"/>
        <v>7.6923076923076925</v>
      </c>
      <c r="R25" s="3">
        <f t="shared" si="10"/>
        <v>0.47115384615384615</v>
      </c>
      <c r="S25" s="3">
        <f t="shared" si="11"/>
        <v>8.1634615384615383</v>
      </c>
      <c r="T25" s="7">
        <f t="shared" si="30"/>
        <v>46.153846153846146</v>
      </c>
      <c r="U25" s="3">
        <f t="shared" si="12"/>
        <v>6.8472222222222223</v>
      </c>
      <c r="V25" s="3">
        <f t="shared" si="13"/>
        <v>3.232063166179731</v>
      </c>
      <c r="W25" s="3">
        <f t="shared" si="23"/>
        <v>5</v>
      </c>
      <c r="X25" s="3">
        <f>+S25/POWER(1+$X$3/$P$5,W25*$P$5)</f>
        <v>1.0811267933245274</v>
      </c>
      <c r="Y25" s="3">
        <f t="shared" si="24"/>
        <v>5.766009139343365E-2</v>
      </c>
      <c r="Z25" s="15">
        <f t="shared" si="25"/>
        <v>6.7395141183316271E-2</v>
      </c>
      <c r="AB25" s="1">
        <f t="shared" si="34"/>
        <v>46577</v>
      </c>
      <c r="AC25" s="5">
        <v>0.05</v>
      </c>
      <c r="AD25" s="3">
        <f>100/22</f>
        <v>4.5454545454545459</v>
      </c>
      <c r="AE25" s="3">
        <f t="shared" si="14"/>
        <v>2.5</v>
      </c>
      <c r="AF25" s="3">
        <f t="shared" si="15"/>
        <v>7.0454545454545459</v>
      </c>
      <c r="AG25" s="7">
        <f t="shared" si="9"/>
        <v>95.454545454545453</v>
      </c>
      <c r="AH25" s="3">
        <f>+YEARFRAC($O$11,AB25)</f>
        <v>6.8472222222222223</v>
      </c>
      <c r="AI25" s="3">
        <f t="shared" si="16"/>
        <v>3.1721904356137545</v>
      </c>
      <c r="AJ25" s="3">
        <f t="shared" si="26"/>
        <v>5</v>
      </c>
      <c r="AK25" s="3">
        <f>+AF25/POWER(1+$AK$3/$AC$5,AJ25*$AC$5)</f>
        <v>1.7809646465460827</v>
      </c>
      <c r="AL25" s="3">
        <f t="shared" si="27"/>
        <v>7.7433223819530939E-2</v>
      </c>
      <c r="AM25" s="15">
        <f t="shared" si="28"/>
        <v>0.24560541506794104</v>
      </c>
    </row>
    <row r="26" spans="2:39" x14ac:dyDescent="0.3">
      <c r="B26" s="1">
        <f t="shared" si="32"/>
        <v>46761</v>
      </c>
      <c r="C26" s="2">
        <f>+$C$3</f>
        <v>0.01</v>
      </c>
      <c r="D26">
        <v>10</v>
      </c>
      <c r="E26" s="3">
        <f>+G25*C26/$C$5</f>
        <v>0.2</v>
      </c>
      <c r="F26" s="3">
        <f t="shared" si="19"/>
        <v>10.199999999999999</v>
      </c>
      <c r="G26">
        <f t="shared" si="29"/>
        <v>30</v>
      </c>
      <c r="H26" s="3">
        <f t="shared" si="4"/>
        <v>7.3472222222222223</v>
      </c>
      <c r="I26" s="3">
        <f>+F26/POWER(1+$C$7/$C$5,H26*$C$5)</f>
        <v>3.5242786482303043</v>
      </c>
      <c r="J26" s="3">
        <f t="shared" si="20"/>
        <v>5.5</v>
      </c>
      <c r="K26" s="3">
        <f>+F26/POWER(1+$K$3/$C$5,J26*$C$5)</f>
        <v>1.0327845907108246</v>
      </c>
      <c r="L26" s="3">
        <f t="shared" si="21"/>
        <v>5.6590932275368475E-2</v>
      </c>
      <c r="M26" s="15">
        <f t="shared" si="22"/>
        <v>6.0362378977660572E-2</v>
      </c>
      <c r="O26" s="1">
        <f t="shared" si="33"/>
        <v>46761</v>
      </c>
      <c r="P26" s="5">
        <v>1.7500000000000002E-2</v>
      </c>
      <c r="Q26" s="3">
        <f t="shared" si="31"/>
        <v>7.6923076923076925</v>
      </c>
      <c r="R26" s="3">
        <f t="shared" si="10"/>
        <v>0.4038461538461538</v>
      </c>
      <c r="S26" s="3">
        <f t="shared" si="11"/>
        <v>8.0961538461538467</v>
      </c>
      <c r="T26" s="7">
        <f t="shared" si="30"/>
        <v>38.461538461538453</v>
      </c>
      <c r="U26" s="3">
        <f t="shared" si="12"/>
        <v>7.3472222222222223</v>
      </c>
      <c r="V26" s="3">
        <f t="shared" si="13"/>
        <v>2.9957147891673919</v>
      </c>
      <c r="W26" s="3">
        <f t="shared" si="23"/>
        <v>5.5</v>
      </c>
      <c r="X26" s="3">
        <f>+S26/POWER(1+$X$3/$P$5,W26*$P$5)</f>
        <v>0.87595391844438175</v>
      </c>
      <c r="Y26" s="3">
        <f t="shared" si="24"/>
        <v>4.6717538873147009E-2</v>
      </c>
      <c r="Z26" s="15">
        <f t="shared" si="25"/>
        <v>3.5846146474376103E-2</v>
      </c>
      <c r="AB26" s="1">
        <f t="shared" si="34"/>
        <v>46761</v>
      </c>
      <c r="AC26" s="5">
        <v>0.05</v>
      </c>
      <c r="AD26" s="3">
        <f t="shared" ref="AD26:AD46" si="35">100/22</f>
        <v>4.5454545454545459</v>
      </c>
      <c r="AE26" s="3">
        <f t="shared" si="14"/>
        <v>2.3863636363636362</v>
      </c>
      <c r="AF26" s="3">
        <f t="shared" si="15"/>
        <v>6.9318181818181817</v>
      </c>
      <c r="AG26" s="7">
        <f t="shared" si="9"/>
        <v>90.909090909090907</v>
      </c>
      <c r="AH26" s="3">
        <f>+YEARFRAC($O$11,AB26)</f>
        <v>7.3472222222222223</v>
      </c>
      <c r="AI26" s="3">
        <f t="shared" si="16"/>
        <v>2.9443642205179401</v>
      </c>
      <c r="AJ26" s="3">
        <f t="shared" si="26"/>
        <v>5.5</v>
      </c>
      <c r="AK26" s="3">
        <f>+AF26/POWER(1+$AK$3/$AC$5,AJ26*$AC$5)</f>
        <v>1.5271020920424334</v>
      </c>
      <c r="AL26" s="3">
        <f t="shared" si="27"/>
        <v>6.6395724540473627E-2</v>
      </c>
      <c r="AM26" s="15">
        <f t="shared" si="28"/>
        <v>0.15483753854210081</v>
      </c>
    </row>
    <row r="27" spans="2:39" x14ac:dyDescent="0.3">
      <c r="B27" s="1">
        <f>+B25+366</f>
        <v>46943</v>
      </c>
      <c r="C27" s="2">
        <f>+$C$3</f>
        <v>0.01</v>
      </c>
      <c r="D27">
        <v>10</v>
      </c>
      <c r="E27" s="3">
        <f>+G26*C27/$C$5</f>
        <v>0.15</v>
      </c>
      <c r="F27" s="3">
        <f t="shared" si="19"/>
        <v>10.15</v>
      </c>
      <c r="G27">
        <f t="shared" si="29"/>
        <v>20</v>
      </c>
      <c r="H27" s="3">
        <f t="shared" si="4"/>
        <v>7.8472222222222223</v>
      </c>
      <c r="I27" s="3">
        <f>+F27/POWER(1+$C$7/$C$5,H27*$C$5)</f>
        <v>3.2623281604685448</v>
      </c>
      <c r="J27" s="3">
        <f t="shared" si="20"/>
        <v>6</v>
      </c>
      <c r="K27" s="3">
        <f>+F27/POWER(1+$K$3/$C$5,J27*$C$5)</f>
        <v>0.83456142888351592</v>
      </c>
      <c r="L27" s="3">
        <f t="shared" si="21"/>
        <v>4.572938996802442E-2</v>
      </c>
      <c r="M27" s="15">
        <f t="shared" si="22"/>
        <v>3.1850189881602091E-2</v>
      </c>
      <c r="O27" s="1">
        <f>+O25+366</f>
        <v>46943</v>
      </c>
      <c r="P27" s="5">
        <v>1.7500000000000002E-2</v>
      </c>
      <c r="Q27" s="3">
        <f t="shared" si="31"/>
        <v>7.6923076923076925</v>
      </c>
      <c r="R27" s="3">
        <f t="shared" si="10"/>
        <v>0.33653846153846151</v>
      </c>
      <c r="S27" s="3">
        <f t="shared" si="11"/>
        <v>8.0288461538461533</v>
      </c>
      <c r="T27" s="7">
        <f t="shared" si="30"/>
        <v>30.769230769230759</v>
      </c>
      <c r="U27" s="3">
        <f t="shared" si="12"/>
        <v>7.8472222222222223</v>
      </c>
      <c r="V27" s="3">
        <f t="shared" si="13"/>
        <v>2.7764577540732693</v>
      </c>
      <c r="W27" s="3">
        <f t="shared" si="23"/>
        <v>6</v>
      </c>
      <c r="X27" s="3">
        <f>+S27/POWER(1+$X$3/$P$5,W27*$P$5)</f>
        <v>0.70966906047816325</v>
      </c>
      <c r="Y27" s="3">
        <f t="shared" si="24"/>
        <v>3.7849013768711623E-2</v>
      </c>
      <c r="Z27" s="15">
        <f t="shared" si="25"/>
        <v>1.9061905443051693E-2</v>
      </c>
      <c r="AB27" s="1">
        <f>+AB25+366</f>
        <v>46943</v>
      </c>
      <c r="AC27" s="5">
        <v>0.05</v>
      </c>
      <c r="AD27" s="3">
        <f t="shared" si="35"/>
        <v>4.5454545454545459</v>
      </c>
      <c r="AE27" s="3">
        <f t="shared" si="14"/>
        <v>2.2727272727272729</v>
      </c>
      <c r="AF27" s="3">
        <f t="shared" si="15"/>
        <v>6.8181818181818183</v>
      </c>
      <c r="AG27" s="7">
        <f t="shared" si="9"/>
        <v>86.36363636363636</v>
      </c>
      <c r="AH27" s="3">
        <f>+YEARFRAC($O$11,AB27)</f>
        <v>7.8472222222222223</v>
      </c>
      <c r="AI27" s="3">
        <f t="shared" si="16"/>
        <v>2.7321659949130281</v>
      </c>
      <c r="AJ27" s="3">
        <f t="shared" si="26"/>
        <v>6</v>
      </c>
      <c r="AK27" s="3">
        <f>+AF27/POWER(1+$AK$3/$AC$5,AJ27*$AC$5)</f>
        <v>1.3090737538378527</v>
      </c>
      <c r="AL27" s="3">
        <f t="shared" si="27"/>
        <v>5.6916234229457602E-2</v>
      </c>
      <c r="AM27" s="15">
        <f t="shared" si="28"/>
        <v>9.7535876069408625E-2</v>
      </c>
    </row>
    <row r="28" spans="2:39" x14ac:dyDescent="0.3">
      <c r="B28" s="1">
        <f>+B26+366</f>
        <v>47127</v>
      </c>
      <c r="C28" s="2">
        <f>+$C$3</f>
        <v>0.01</v>
      </c>
      <c r="D28">
        <v>10</v>
      </c>
      <c r="E28" s="3">
        <f>+G27*C28/$C$5</f>
        <v>0.1</v>
      </c>
      <c r="F28" s="3">
        <f t="shared" si="19"/>
        <v>10.1</v>
      </c>
      <c r="G28">
        <f t="shared" si="29"/>
        <v>10</v>
      </c>
      <c r="H28" s="3">
        <f t="shared" si="4"/>
        <v>8.3472222222222214</v>
      </c>
      <c r="I28" s="3">
        <f>+F28/POWER(1+$C$7/$C$5,H28*$C$5)</f>
        <v>3.0197744915323459</v>
      </c>
      <c r="J28" s="3">
        <f t="shared" si="20"/>
        <v>6.5</v>
      </c>
      <c r="K28" s="3">
        <f>+F28/POWER(1+$K$3/$C$5,J28*$C$5)</f>
        <v>0.67436703003893528</v>
      </c>
      <c r="L28" s="3">
        <f t="shared" si="21"/>
        <v>3.6951615340628428E-2</v>
      </c>
      <c r="M28" s="15">
        <f t="shared" si="22"/>
        <v>1.680451903986778E-2</v>
      </c>
      <c r="O28" s="1">
        <f>+O26+366</f>
        <v>47127</v>
      </c>
      <c r="P28" s="5">
        <v>1.7500000000000002E-2</v>
      </c>
      <c r="Q28" s="3">
        <f t="shared" si="31"/>
        <v>7.6923076923076925</v>
      </c>
      <c r="R28" s="3">
        <f t="shared" si="10"/>
        <v>0.26923076923076916</v>
      </c>
      <c r="S28" s="3">
        <f t="shared" si="11"/>
        <v>7.9615384615384617</v>
      </c>
      <c r="T28" s="7">
        <f t="shared" si="30"/>
        <v>23.076923076923066</v>
      </c>
      <c r="U28" s="3">
        <f t="shared" si="12"/>
        <v>8.3472222222222214</v>
      </c>
      <c r="V28" s="3">
        <f t="shared" si="13"/>
        <v>2.5730673460995779</v>
      </c>
      <c r="W28" s="3">
        <f t="shared" si="23"/>
        <v>6.5</v>
      </c>
      <c r="X28" s="3">
        <f>+S28/POWER(1+$X$3/$P$5,W28*$P$5)</f>
        <v>0.57491012982555612</v>
      </c>
      <c r="Y28" s="3">
        <f t="shared" si="24"/>
        <v>3.0661871330388678E-2</v>
      </c>
      <c r="Z28" s="15">
        <f t="shared" si="25"/>
        <v>1.0134412530370883E-2</v>
      </c>
      <c r="AB28" s="1">
        <f>+AB26+366</f>
        <v>47127</v>
      </c>
      <c r="AC28" s="5">
        <v>0.05</v>
      </c>
      <c r="AD28" s="3">
        <f t="shared" si="35"/>
        <v>4.5454545454545459</v>
      </c>
      <c r="AE28" s="3">
        <f t="shared" si="14"/>
        <v>2.1590909090909092</v>
      </c>
      <c r="AF28" s="3">
        <f t="shared" si="15"/>
        <v>6.704545454545455</v>
      </c>
      <c r="AG28" s="7">
        <f t="shared" si="9"/>
        <v>81.818181818181813</v>
      </c>
      <c r="AH28" s="3">
        <f>+YEARFRAC($O$11,AB28)</f>
        <v>8.3472222222222214</v>
      </c>
      <c r="AI28" s="3">
        <f t="shared" si="16"/>
        <v>2.5345565047149159</v>
      </c>
      <c r="AJ28" s="3">
        <f t="shared" si="26"/>
        <v>6.5</v>
      </c>
      <c r="AK28" s="3">
        <f>+AF28/POWER(1+$AK$3/$AC$5,AJ28*$AC$5)</f>
        <v>1.1218621736772116</v>
      </c>
      <c r="AL28" s="3">
        <f t="shared" si="27"/>
        <v>4.8776602588649569E-2</v>
      </c>
      <c r="AM28" s="15">
        <f t="shared" si="28"/>
        <v>6.1388999761484118E-2</v>
      </c>
    </row>
    <row r="29" spans="2:39" x14ac:dyDescent="0.3">
      <c r="B29" s="1">
        <f t="shared" si="32"/>
        <v>47308</v>
      </c>
      <c r="C29" s="2">
        <f>+$C$3</f>
        <v>0.01</v>
      </c>
      <c r="D29">
        <v>10</v>
      </c>
      <c r="E29" s="3">
        <f>+G28*C29/$C$5</f>
        <v>0.05</v>
      </c>
      <c r="F29" s="3">
        <f t="shared" si="19"/>
        <v>10.050000000000001</v>
      </c>
      <c r="G29">
        <f t="shared" si="29"/>
        <v>0</v>
      </c>
      <c r="H29" s="3">
        <f t="shared" si="4"/>
        <v>8.8472222222222214</v>
      </c>
      <c r="I29" s="3">
        <f>+F29/POWER(1+$C$7/$C$5,H29*$C$5)</f>
        <v>2.7951861514989709</v>
      </c>
      <c r="J29" s="3">
        <f t="shared" si="20"/>
        <v>7</v>
      </c>
      <c r="K29" s="3">
        <f>+F29/POWER(1+$K$3/$C$5,J29*$C$5)</f>
        <v>0.54490865526725263</v>
      </c>
      <c r="L29" s="3">
        <f t="shared" si="21"/>
        <v>2.98580062908059E-2</v>
      </c>
      <c r="M29" s="15">
        <f t="shared" si="22"/>
        <v>8.8656017326081988E-3</v>
      </c>
      <c r="O29" s="1">
        <f t="shared" si="33"/>
        <v>47308</v>
      </c>
      <c r="P29" s="5">
        <v>1.7500000000000002E-2</v>
      </c>
      <c r="Q29" s="3">
        <f t="shared" si="31"/>
        <v>7.6923076923076925</v>
      </c>
      <c r="R29" s="3">
        <f t="shared" si="10"/>
        <v>0.20192307692307684</v>
      </c>
      <c r="S29" s="3">
        <f t="shared" si="11"/>
        <v>7.8942307692307692</v>
      </c>
      <c r="T29" s="7">
        <f t="shared" si="30"/>
        <v>15.384615384615373</v>
      </c>
      <c r="U29" s="3">
        <f t="shared" si="12"/>
        <v>8.8472222222222214</v>
      </c>
      <c r="V29" s="3">
        <f t="shared" si="13"/>
        <v>2.3844059451304269</v>
      </c>
      <c r="W29" s="3">
        <f t="shared" si="23"/>
        <v>7</v>
      </c>
      <c r="X29" s="3">
        <f>+S29/POWER(1+$X$3/$P$5,W29*$P$5)</f>
        <v>0.46570726098473864</v>
      </c>
      <c r="Y29" s="3">
        <f t="shared" si="24"/>
        <v>2.4837718754885364E-2</v>
      </c>
      <c r="Z29" s="15">
        <f t="shared" si="25"/>
        <v>5.3868852390170597E-3</v>
      </c>
      <c r="AB29" s="1">
        <f t="shared" si="34"/>
        <v>47308</v>
      </c>
      <c r="AC29" s="5">
        <v>0.05</v>
      </c>
      <c r="AD29" s="3">
        <f t="shared" si="35"/>
        <v>4.5454545454545459</v>
      </c>
      <c r="AE29" s="3">
        <f t="shared" si="14"/>
        <v>2.0454545454545454</v>
      </c>
      <c r="AF29" s="3">
        <f t="shared" si="15"/>
        <v>6.5909090909090917</v>
      </c>
      <c r="AG29" s="7">
        <f t="shared" si="9"/>
        <v>77.272727272727266</v>
      </c>
      <c r="AH29" s="3">
        <f>+YEARFRAC($O$11,AB29)</f>
        <v>8.8472222222222214</v>
      </c>
      <c r="AI29" s="3">
        <f t="shared" si="16"/>
        <v>2.350564075367207</v>
      </c>
      <c r="AJ29" s="3">
        <f t="shared" si="26"/>
        <v>7</v>
      </c>
      <c r="AK29" s="3">
        <f>+AF29/POWER(1+$AK$3/$AC$5,AJ29*$AC$5)</f>
        <v>0.96114766454309486</v>
      </c>
      <c r="AL29" s="3">
        <f t="shared" si="27"/>
        <v>4.1789017191621813E-2</v>
      </c>
      <c r="AM29" s="15">
        <f t="shared" si="28"/>
        <v>3.860489605030748E-2</v>
      </c>
    </row>
    <row r="30" spans="2:39" x14ac:dyDescent="0.3">
      <c r="B30" s="1"/>
      <c r="C30" s="2"/>
      <c r="E30" s="3"/>
      <c r="F30" s="3"/>
      <c r="H30" s="3"/>
      <c r="O30" s="1">
        <f t="shared" si="33"/>
        <v>47492</v>
      </c>
      <c r="P30" s="5">
        <v>1.7500000000000002E-2</v>
      </c>
      <c r="Q30" s="3">
        <f t="shared" si="31"/>
        <v>7.6923076923076925</v>
      </c>
      <c r="R30" s="3">
        <f t="shared" si="10"/>
        <v>0.13461538461538453</v>
      </c>
      <c r="S30" s="3">
        <f t="shared" si="11"/>
        <v>7.8269230769230766</v>
      </c>
      <c r="T30" s="7">
        <f t="shared" si="30"/>
        <v>7.6923076923076801</v>
      </c>
      <c r="U30" s="3">
        <f t="shared" si="12"/>
        <v>9.3472222222222214</v>
      </c>
      <c r="V30" s="3">
        <f t="shared" si="13"/>
        <v>2.2094168717613205</v>
      </c>
      <c r="W30" s="3">
        <f t="shared" si="23"/>
        <v>7.5</v>
      </c>
      <c r="X30" s="3">
        <f>+S30/POWER(1+$X$3/$P$5,W30*$P$5)</f>
        <v>0.37721980387083565</v>
      </c>
      <c r="Y30" s="3">
        <f t="shared" si="24"/>
        <v>2.0118388056706436E-2</v>
      </c>
      <c r="Z30" s="15">
        <f t="shared" si="25"/>
        <v>2.8627416111818896E-3</v>
      </c>
      <c r="AB30" s="1">
        <f t="shared" si="34"/>
        <v>47492</v>
      </c>
      <c r="AC30" s="5">
        <v>0.05</v>
      </c>
      <c r="AD30" s="3">
        <f t="shared" si="35"/>
        <v>4.5454545454545459</v>
      </c>
      <c r="AE30" s="3">
        <f t="shared" si="14"/>
        <v>1.9318181818181817</v>
      </c>
      <c r="AF30" s="3">
        <f t="shared" si="15"/>
        <v>6.4772727272727275</v>
      </c>
      <c r="AG30" s="7">
        <f t="shared" si="9"/>
        <v>72.72727272727272</v>
      </c>
      <c r="AH30" s="3">
        <f>+YEARFRAC($O$11,AB30)</f>
        <v>9.3472222222222214</v>
      </c>
      <c r="AI30" s="3">
        <f t="shared" si="16"/>
        <v>2.1792802910854063</v>
      </c>
      <c r="AJ30" s="3">
        <f t="shared" si="26"/>
        <v>7.5</v>
      </c>
      <c r="AK30" s="3">
        <f>+AF30/POWER(1+$AK$3/$AC$5,AJ30*$AC$5)</f>
        <v>0.82321183451397661</v>
      </c>
      <c r="AL30" s="3">
        <f t="shared" si="27"/>
        <v>3.5791808869664744E-2</v>
      </c>
      <c r="AM30" s="15">
        <f t="shared" si="28"/>
        <v>2.4255311589955888E-2</v>
      </c>
    </row>
    <row r="31" spans="2:39" x14ac:dyDescent="0.3">
      <c r="B31" s="1"/>
      <c r="C31" s="2"/>
      <c r="E31" s="3"/>
      <c r="F31" s="3"/>
      <c r="H31" s="4" t="s">
        <v>15</v>
      </c>
      <c r="I31" s="4">
        <f>+SUM(I12:I29)</f>
        <v>43.539500469050722</v>
      </c>
      <c r="J31" s="4" t="s">
        <v>15</v>
      </c>
      <c r="K31" s="4">
        <f>+SUM(K12:K29)</f>
        <v>18.250001355081935</v>
      </c>
      <c r="L31" s="4"/>
      <c r="M31" s="16"/>
      <c r="O31" s="1">
        <f t="shared" si="33"/>
        <v>47673</v>
      </c>
      <c r="P31" s="5">
        <v>1.7500000000000002E-2</v>
      </c>
      <c r="Q31" s="3">
        <f t="shared" si="31"/>
        <v>7.6923076923076925</v>
      </c>
      <c r="R31" s="3">
        <f t="shared" si="10"/>
        <v>6.7307692307692207E-2</v>
      </c>
      <c r="S31" s="3">
        <f t="shared" si="11"/>
        <v>7.759615384615385</v>
      </c>
      <c r="T31" s="7">
        <f t="shared" si="30"/>
        <v>-1.2434497875801753E-14</v>
      </c>
      <c r="U31" s="3">
        <f t="shared" si="12"/>
        <v>9.8472222222222214</v>
      </c>
      <c r="V31" s="3">
        <f t="shared" si="13"/>
        <v>2.0471186657688878</v>
      </c>
      <c r="W31" s="3">
        <f t="shared" si="23"/>
        <v>8</v>
      </c>
      <c r="X31" s="3">
        <f>+S31/POWER(1+$X$3/$P$5,W31*$P$5)</f>
        <v>0.30552295279267155</v>
      </c>
      <c r="Y31" s="3">
        <f t="shared" si="24"/>
        <v>1.6294556281086565E-2</v>
      </c>
      <c r="Z31" s="15">
        <f t="shared" si="25"/>
        <v>1.5210035373418407E-3</v>
      </c>
      <c r="AB31" s="1">
        <f t="shared" si="34"/>
        <v>47673</v>
      </c>
      <c r="AC31" s="5">
        <v>0.05</v>
      </c>
      <c r="AD31" s="3">
        <f t="shared" si="35"/>
        <v>4.5454545454545459</v>
      </c>
      <c r="AE31" s="3">
        <f t="shared" si="14"/>
        <v>1.8181818181818181</v>
      </c>
      <c r="AF31" s="3">
        <f t="shared" si="15"/>
        <v>6.3636363636363642</v>
      </c>
      <c r="AG31" s="7">
        <f t="shared" si="9"/>
        <v>68.181818181818173</v>
      </c>
      <c r="AH31" s="3">
        <f>+YEARFRAC($O$11,AB31)</f>
        <v>9.8472222222222214</v>
      </c>
      <c r="AI31" s="3">
        <f t="shared" si="16"/>
        <v>2.019855946719344</v>
      </c>
      <c r="AJ31" s="3">
        <f t="shared" si="26"/>
        <v>8</v>
      </c>
      <c r="AK31" s="3">
        <f>+AF31/POWER(1+$AK$3/$AC$5,AJ31*$AC$5)</f>
        <v>0.70485438301971559</v>
      </c>
      <c r="AL31" s="3">
        <f t="shared" si="27"/>
        <v>3.0645834158691026E-2</v>
      </c>
      <c r="AM31" s="15">
        <f t="shared" si="28"/>
        <v>1.5225454171648856E-2</v>
      </c>
    </row>
    <row r="32" spans="2:39" x14ac:dyDescent="0.3">
      <c r="B32" s="1"/>
      <c r="C32" s="2"/>
      <c r="E32" s="3"/>
      <c r="F32" s="3"/>
      <c r="H32" s="3"/>
      <c r="J32" s="8"/>
      <c r="K32" s="4"/>
      <c r="O32" s="1"/>
      <c r="AB32" s="1">
        <f t="shared" si="34"/>
        <v>47857</v>
      </c>
      <c r="AC32" s="5">
        <v>0.05</v>
      </c>
      <c r="AD32" s="3">
        <f t="shared" si="35"/>
        <v>4.5454545454545459</v>
      </c>
      <c r="AE32" s="3">
        <f t="shared" si="14"/>
        <v>1.7045454545454544</v>
      </c>
      <c r="AF32" s="3">
        <f t="shared" si="15"/>
        <v>6.25</v>
      </c>
      <c r="AG32" s="7">
        <f t="shared" si="9"/>
        <v>63.636363636363626</v>
      </c>
      <c r="AH32" s="3">
        <f>+YEARFRAC($O$11,AB32)</f>
        <v>10.347222222222221</v>
      </c>
      <c r="AI32" s="3">
        <f t="shared" si="16"/>
        <v>1.8714972552150253</v>
      </c>
      <c r="AJ32" s="3">
        <f t="shared" si="26"/>
        <v>8.5</v>
      </c>
      <c r="AK32" s="3">
        <f>+AF32/POWER(1+$AK$3/$AC$5,AJ32*$AC$5)</f>
        <v>0.60332135155187017</v>
      </c>
      <c r="AL32" s="3">
        <f t="shared" si="27"/>
        <v>2.6231355765774921E-2</v>
      </c>
      <c r="AM32" s="15">
        <f t="shared" si="28"/>
        <v>9.5481257086472305E-3</v>
      </c>
    </row>
    <row r="33" spans="2:39" x14ac:dyDescent="0.3">
      <c r="B33" s="1" t="s">
        <v>29</v>
      </c>
      <c r="C33" s="2"/>
      <c r="E33" s="3"/>
      <c r="F33" s="3"/>
      <c r="H33" s="3"/>
      <c r="O33" s="1"/>
      <c r="U33" s="8" t="s">
        <v>15</v>
      </c>
      <c r="V33" s="4">
        <f>+SUM(V12:V31)</f>
        <v>43.824882895431578</v>
      </c>
      <c r="W33" s="8" t="s">
        <v>15</v>
      </c>
      <c r="X33" s="4">
        <f>+SUM(X12:X31)</f>
        <v>18.750001382197713</v>
      </c>
      <c r="Y33" s="4"/>
      <c r="Z33" s="4"/>
      <c r="AB33" s="1">
        <f t="shared" si="34"/>
        <v>48038</v>
      </c>
      <c r="AC33" s="5">
        <v>0.05</v>
      </c>
      <c r="AD33" s="3">
        <f t="shared" si="35"/>
        <v>4.5454545454545459</v>
      </c>
      <c r="AE33" s="3">
        <f t="shared" si="14"/>
        <v>1.5909090909090908</v>
      </c>
      <c r="AF33" s="3">
        <f t="shared" si="15"/>
        <v>6.1363636363636367</v>
      </c>
      <c r="AG33" s="7">
        <f t="shared" si="9"/>
        <v>59.090909090909079</v>
      </c>
      <c r="AH33" s="3">
        <f>+YEARFRAC($O$11,AB33)</f>
        <v>10.847222222222221</v>
      </c>
      <c r="AI33" s="3">
        <f t="shared" si="16"/>
        <v>1.7334622947103151</v>
      </c>
      <c r="AJ33" s="3">
        <f t="shared" si="26"/>
        <v>9</v>
      </c>
      <c r="AK33" s="3">
        <f>+AF33/POWER(1+$AK$3/$AC$5,AJ33*$AC$5)</f>
        <v>0.5162432589371474</v>
      </c>
      <c r="AL33" s="3">
        <f t="shared" si="27"/>
        <v>2.2445352799185879E-2</v>
      </c>
      <c r="AM33" s="15">
        <f t="shared" si="28"/>
        <v>5.9818459368129124E-3</v>
      </c>
    </row>
    <row r="34" spans="2:39" x14ac:dyDescent="0.3">
      <c r="B34" s="8" t="s">
        <v>8</v>
      </c>
      <c r="C34" s="8" t="s">
        <v>9</v>
      </c>
      <c r="D34" s="8" t="s">
        <v>10</v>
      </c>
      <c r="E34" s="8" t="s">
        <v>1</v>
      </c>
      <c r="F34" s="8" t="s">
        <v>11</v>
      </c>
      <c r="G34" s="8" t="s">
        <v>12</v>
      </c>
      <c r="H34" s="8" t="s">
        <v>13</v>
      </c>
      <c r="I34" s="8" t="s">
        <v>17</v>
      </c>
      <c r="J34" s="8" t="s">
        <v>14</v>
      </c>
      <c r="O34" s="1"/>
      <c r="W34" s="8"/>
      <c r="X34" s="4"/>
      <c r="AB34" s="1">
        <f>+AB32+365</f>
        <v>48222</v>
      </c>
      <c r="AC34" s="5">
        <v>0.05</v>
      </c>
      <c r="AD34" s="3">
        <f t="shared" si="35"/>
        <v>4.5454545454545459</v>
      </c>
      <c r="AE34" s="3">
        <f>+AG33*AC34/$AC$5</f>
        <v>1.4772727272727271</v>
      </c>
      <c r="AF34" s="3">
        <f t="shared" si="15"/>
        <v>6.0227272727272734</v>
      </c>
      <c r="AG34" s="7">
        <f>+AG33-AD34</f>
        <v>54.545454545454533</v>
      </c>
      <c r="AH34" s="3">
        <f>+YEARFRAC($O$11,AB34)</f>
        <v>11.347222222222221</v>
      </c>
      <c r="AI34" s="3">
        <f t="shared" si="16"/>
        <v>1.6050576802873289</v>
      </c>
      <c r="AJ34" s="3">
        <f t="shared" si="26"/>
        <v>9.5</v>
      </c>
      <c r="AK34" s="3">
        <f>+AF34/POWER(1+$AK$3/$AC$5,AJ34*$AC$5)</f>
        <v>0.4415817656027925</v>
      </c>
      <c r="AL34" s="3">
        <f t="shared" si="27"/>
        <v>1.919920182405481E-2</v>
      </c>
      <c r="AM34" s="15">
        <f t="shared" si="28"/>
        <v>3.7437379098032922E-3</v>
      </c>
    </row>
    <row r="35" spans="2:39" x14ac:dyDescent="0.3">
      <c r="B35" s="1">
        <f>+B36-184</f>
        <v>44021</v>
      </c>
      <c r="C35" s="2"/>
      <c r="G35">
        <f>+C4</f>
        <v>100</v>
      </c>
      <c r="O35" s="1"/>
      <c r="AB35" s="1">
        <f>+AB33+366</f>
        <v>48404</v>
      </c>
      <c r="AC35" s="5">
        <v>0.05</v>
      </c>
      <c r="AD35" s="3">
        <f t="shared" si="35"/>
        <v>4.5454545454545459</v>
      </c>
      <c r="AE35" s="3">
        <f t="shared" si="14"/>
        <v>1.3636363636363633</v>
      </c>
      <c r="AF35" s="3">
        <f t="shared" si="15"/>
        <v>5.9090909090909092</v>
      </c>
      <c r="AG35" s="7">
        <f t="shared" si="9"/>
        <v>49.999999999999986</v>
      </c>
      <c r="AH35" s="3">
        <f>+YEARFRAC($O$11,AB35)</f>
        <v>11.847222222222221</v>
      </c>
      <c r="AI35" s="3">
        <f t="shared" si="16"/>
        <v>1.4856354463321662</v>
      </c>
      <c r="AJ35" s="3">
        <f t="shared" si="26"/>
        <v>10</v>
      </c>
      <c r="AK35" s="3">
        <f>+AF35/POWER(1+$AK$3/$AC$5,AJ35*$AC$5)</f>
        <v>0.37758369642565892</v>
      </c>
      <c r="AL35" s="3">
        <f t="shared" si="27"/>
        <v>1.6416677856371669E-2</v>
      </c>
      <c r="AM35" s="15">
        <f t="shared" si="28"/>
        <v>2.3405166967995165E-3</v>
      </c>
    </row>
    <row r="36" spans="2:39" x14ac:dyDescent="0.3">
      <c r="B36" s="1">
        <v>44205</v>
      </c>
      <c r="C36" s="2">
        <f t="shared" ref="C36:C39" si="36">+$C$3</f>
        <v>0.01</v>
      </c>
      <c r="E36" s="3">
        <f t="shared" ref="E36:E39" si="37">+G35*C36/$C$5</f>
        <v>0.5</v>
      </c>
      <c r="F36" s="3">
        <f t="shared" ref="F36:F39" si="38">+D36+E36</f>
        <v>0.5</v>
      </c>
      <c r="G36">
        <f t="shared" ref="G36:G39" si="39">+G35-D36</f>
        <v>100</v>
      </c>
      <c r="H36" s="3">
        <f>+YEARFRAC($B$35,B36)</f>
        <v>0.5</v>
      </c>
      <c r="I36" s="2">
        <v>0.26</v>
      </c>
      <c r="J36" s="3">
        <f>+F36/POWER(1+I36/$C$5,H36*$C$5)</f>
        <v>0.44247787610619471</v>
      </c>
      <c r="O36" s="1"/>
      <c r="AB36" s="1">
        <f>+AB34+366</f>
        <v>48588</v>
      </c>
      <c r="AC36" s="5">
        <v>0.05</v>
      </c>
      <c r="AD36" s="3">
        <f t="shared" si="35"/>
        <v>4.5454545454545459</v>
      </c>
      <c r="AE36" s="3">
        <f t="shared" si="14"/>
        <v>1.2499999999999998</v>
      </c>
      <c r="AF36" s="3">
        <f t="shared" si="15"/>
        <v>5.7954545454545459</v>
      </c>
      <c r="AG36" s="7">
        <f t="shared" si="9"/>
        <v>45.454545454545439</v>
      </c>
      <c r="AH36" s="3">
        <f>+YEARFRAC($O$11,AB36)</f>
        <v>12.347222222222221</v>
      </c>
      <c r="AI36" s="3">
        <f t="shared" si="16"/>
        <v>1.3745901263233029</v>
      </c>
      <c r="AJ36" s="3">
        <f t="shared" si="26"/>
        <v>10.5</v>
      </c>
      <c r="AK36" s="3">
        <f>+AF36/POWER(1+$AK$3/$AC$5,AJ36*$AC$5)</f>
        <v>0.32274141171661769</v>
      </c>
      <c r="AL36" s="3">
        <f t="shared" si="27"/>
        <v>1.4032231362790054E-2</v>
      </c>
      <c r="AM36" s="15">
        <f t="shared" si="28"/>
        <v>1.4616255475337692E-3</v>
      </c>
    </row>
    <row r="37" spans="2:39" x14ac:dyDescent="0.3">
      <c r="B37" s="1">
        <v>44386</v>
      </c>
      <c r="C37" s="2">
        <f t="shared" si="36"/>
        <v>0.01</v>
      </c>
      <c r="E37" s="3">
        <f t="shared" si="37"/>
        <v>0.5</v>
      </c>
      <c r="F37" s="3">
        <f t="shared" si="38"/>
        <v>0.5</v>
      </c>
      <c r="G37">
        <f t="shared" si="39"/>
        <v>100</v>
      </c>
      <c r="H37" s="3">
        <f>+YEARFRAC($B$35,B37)</f>
        <v>1</v>
      </c>
      <c r="I37" s="2">
        <v>0.24</v>
      </c>
      <c r="J37" s="3">
        <f>+F37/POWER(1+I37/$C$5,H37*$C$5)</f>
        <v>0.39859693877551017</v>
      </c>
      <c r="O37" s="1"/>
      <c r="AB37" s="1">
        <f t="shared" si="34"/>
        <v>48769</v>
      </c>
      <c r="AC37" s="5">
        <v>0.05</v>
      </c>
      <c r="AD37" s="3">
        <f t="shared" si="35"/>
        <v>4.5454545454545459</v>
      </c>
      <c r="AE37" s="3">
        <f t="shared" si="14"/>
        <v>1.136363636363636</v>
      </c>
      <c r="AF37" s="3">
        <f t="shared" si="15"/>
        <v>5.6818181818181817</v>
      </c>
      <c r="AG37" s="7">
        <f t="shared" si="9"/>
        <v>40.909090909090892</v>
      </c>
      <c r="AH37" s="3">
        <f>+YEARFRAC($O$11,AB37)</f>
        <v>12.847222222222221</v>
      </c>
      <c r="AI37" s="3">
        <f t="shared" si="16"/>
        <v>1.2713560176871097</v>
      </c>
      <c r="AJ37" s="3">
        <f t="shared" si="26"/>
        <v>11</v>
      </c>
      <c r="AK37" s="3">
        <f>+AF37/POWER(1+$AK$3/$AC$5,AJ37*$AC$5)</f>
        <v>0.27575865406852074</v>
      </c>
      <c r="AL37" s="3">
        <f t="shared" si="27"/>
        <v>1.1989503341389245E-2</v>
      </c>
      <c r="AM37" s="15">
        <f t="shared" si="28"/>
        <v>9.1171582784231337E-4</v>
      </c>
    </row>
    <row r="38" spans="2:39" x14ac:dyDescent="0.3">
      <c r="B38" s="1">
        <f>+B36+365</f>
        <v>44570</v>
      </c>
      <c r="C38" s="2">
        <f t="shared" si="36"/>
        <v>0.01</v>
      </c>
      <c r="E38" s="3">
        <f t="shared" si="37"/>
        <v>0.5</v>
      </c>
      <c r="F38" s="3">
        <f t="shared" si="38"/>
        <v>0.5</v>
      </c>
      <c r="G38">
        <f t="shared" si="39"/>
        <v>100</v>
      </c>
      <c r="H38" s="3">
        <f>+YEARFRAC($B$35,B38)</f>
        <v>1.5</v>
      </c>
      <c r="I38" s="2">
        <v>0.21</v>
      </c>
      <c r="J38" s="3">
        <f>+F38/POWER(1+I38/$C$5,H38*$C$5)</f>
        <v>0.37058101822878764</v>
      </c>
      <c r="O38" s="1"/>
      <c r="AB38" s="1">
        <f t="shared" si="34"/>
        <v>48953</v>
      </c>
      <c r="AC38" s="5">
        <v>0.05</v>
      </c>
      <c r="AD38" s="3">
        <f t="shared" si="35"/>
        <v>4.5454545454545459</v>
      </c>
      <c r="AE38" s="3">
        <f t="shared" si="14"/>
        <v>1.0227272727272723</v>
      </c>
      <c r="AF38" s="3">
        <f t="shared" si="15"/>
        <v>5.5681818181818183</v>
      </c>
      <c r="AG38" s="7">
        <f t="shared" si="9"/>
        <v>36.363636363636346</v>
      </c>
      <c r="AH38" s="3">
        <f>+YEARFRAC($O$11,AB38)</f>
        <v>13.347222222222221</v>
      </c>
      <c r="AI38" s="3">
        <f t="shared" si="16"/>
        <v>1.1754046201258181</v>
      </c>
      <c r="AJ38" s="3">
        <f t="shared" si="26"/>
        <v>11.5</v>
      </c>
      <c r="AK38" s="3">
        <f>+AF38/POWER(1+$AK$3/$AC$5,AJ38*$AC$5)</f>
        <v>0.23552111814614965</v>
      </c>
      <c r="AL38" s="3">
        <f t="shared" si="27"/>
        <v>1.0240045747682454E-2</v>
      </c>
      <c r="AM38" s="15">
        <f t="shared" si="28"/>
        <v>5.6801735586336306E-4</v>
      </c>
    </row>
    <row r="39" spans="2:39" x14ac:dyDescent="0.3">
      <c r="B39" s="1">
        <f>+B37+365</f>
        <v>44751</v>
      </c>
      <c r="C39" s="2">
        <f t="shared" si="36"/>
        <v>0.01</v>
      </c>
      <c r="E39" s="3">
        <f t="shared" si="37"/>
        <v>0.5</v>
      </c>
      <c r="F39" s="3">
        <f t="shared" si="38"/>
        <v>0.5</v>
      </c>
      <c r="G39">
        <f t="shared" si="39"/>
        <v>100</v>
      </c>
      <c r="H39" s="3">
        <f>+YEARFRAC($B$35,B39)</f>
        <v>2</v>
      </c>
      <c r="I39" s="2">
        <v>0.2</v>
      </c>
      <c r="J39" s="3">
        <f>+F39/POWER(1+I39/$C$5,H39*$C$5)</f>
        <v>0.34150672768253526</v>
      </c>
      <c r="O39" s="1"/>
      <c r="AB39" s="1">
        <f t="shared" si="34"/>
        <v>49134</v>
      </c>
      <c r="AC39" s="5">
        <v>0.05</v>
      </c>
      <c r="AD39" s="3">
        <f t="shared" si="35"/>
        <v>4.5454545454545459</v>
      </c>
      <c r="AE39" s="3">
        <f t="shared" si="14"/>
        <v>0.90909090909090873</v>
      </c>
      <c r="AF39" s="3">
        <f t="shared" si="15"/>
        <v>5.454545454545455</v>
      </c>
      <c r="AG39" s="7">
        <f t="shared" si="9"/>
        <v>31.818181818181799</v>
      </c>
      <c r="AH39" s="3">
        <f>+YEARFRAC($O$11,AB39)</f>
        <v>13.847222222222221</v>
      </c>
      <c r="AI39" s="3">
        <f t="shared" si="16"/>
        <v>1.0862422365429203</v>
      </c>
      <c r="AJ39" s="3">
        <f t="shared" si="26"/>
        <v>12</v>
      </c>
      <c r="AK39" s="3">
        <f>+AF39/POWER(1+$AK$3/$AC$5,AJ39*$AC$5)</f>
        <v>0.20107109357715619</v>
      </c>
      <c r="AL39" s="3">
        <f t="shared" si="27"/>
        <v>8.7422190119229425E-3</v>
      </c>
      <c r="AM39" s="15">
        <f t="shared" si="28"/>
        <v>3.5344428376644747E-4</v>
      </c>
    </row>
    <row r="40" spans="2:39" x14ac:dyDescent="0.3">
      <c r="B40" s="1">
        <f>+B38+365</f>
        <v>44935</v>
      </c>
      <c r="C40" s="2">
        <f>+$C$3</f>
        <v>0.01</v>
      </c>
      <c r="E40" s="3">
        <f>+G39*C40/$C$5</f>
        <v>0.5</v>
      </c>
      <c r="F40" s="3">
        <f>+D40+E40</f>
        <v>0.5</v>
      </c>
      <c r="G40">
        <f>+G39-D40</f>
        <v>100</v>
      </c>
      <c r="H40" s="3">
        <f>+YEARFRAC($B$35,B40)</f>
        <v>2.5</v>
      </c>
      <c r="I40" s="2">
        <v>0.18</v>
      </c>
      <c r="J40" s="3">
        <f>+F40/POWER(1+I40/$C$5,H40*$C$5)</f>
        <v>0.32496569314917262</v>
      </c>
      <c r="O40" s="1"/>
      <c r="AB40" s="1">
        <f t="shared" si="34"/>
        <v>49318</v>
      </c>
      <c r="AC40" s="5">
        <v>0.05</v>
      </c>
      <c r="AD40" s="3">
        <f t="shared" si="35"/>
        <v>4.5454545454545459</v>
      </c>
      <c r="AE40" s="3">
        <f t="shared" si="14"/>
        <v>0.79545454545454497</v>
      </c>
      <c r="AF40" s="3">
        <f t="shared" si="15"/>
        <v>5.3409090909090908</v>
      </c>
      <c r="AG40" s="7">
        <f t="shared" si="9"/>
        <v>27.272727272727252</v>
      </c>
      <c r="AH40" s="3">
        <f>+YEARFRAC($O$11,AB40)</f>
        <v>14.347222222222221</v>
      </c>
      <c r="AI40" s="3">
        <f t="shared" si="16"/>
        <v>1.0034077263662982</v>
      </c>
      <c r="AJ40" s="3">
        <f t="shared" si="26"/>
        <v>12.5</v>
      </c>
      <c r="AK40" s="3">
        <f>+AF40/POWER(1+$AK$3/$AC$5,AJ40*$AC$5)</f>
        <v>0.17158562012449569</v>
      </c>
      <c r="AL40" s="3">
        <f t="shared" si="27"/>
        <v>7.4602422642583884E-3</v>
      </c>
      <c r="AM40" s="15">
        <f t="shared" si="28"/>
        <v>2.196416554034222E-4</v>
      </c>
    </row>
    <row r="41" spans="2:39" x14ac:dyDescent="0.3">
      <c r="B41" s="1">
        <f>+B39+365</f>
        <v>45116</v>
      </c>
      <c r="C41" s="2">
        <f>+$C$3</f>
        <v>0.01</v>
      </c>
      <c r="E41" s="3">
        <f>+G40*C41/$C$5</f>
        <v>0.5</v>
      </c>
      <c r="F41" s="3">
        <f t="shared" ref="F41:F53" si="40">+D41+E41</f>
        <v>0.5</v>
      </c>
      <c r="G41">
        <f>+G40-D41</f>
        <v>100</v>
      </c>
      <c r="H41" s="3">
        <f>+YEARFRAC($B$35,B41)</f>
        <v>3</v>
      </c>
      <c r="I41" s="2">
        <v>0.15</v>
      </c>
      <c r="J41" s="3">
        <f>+F41/POWER(1+I41/$C$5,H41*$C$5)</f>
        <v>0.32398075923261221</v>
      </c>
      <c r="O41" s="1"/>
      <c r="AB41" s="1">
        <f t="shared" si="34"/>
        <v>49499</v>
      </c>
      <c r="AC41" s="5">
        <v>0.05</v>
      </c>
      <c r="AD41" s="3">
        <f t="shared" si="35"/>
        <v>4.5454545454545459</v>
      </c>
      <c r="AE41" s="3">
        <f t="shared" si="14"/>
        <v>0.68181818181818132</v>
      </c>
      <c r="AF41" s="3">
        <f t="shared" si="15"/>
        <v>5.2272727272727275</v>
      </c>
      <c r="AG41" s="7">
        <f t="shared" si="9"/>
        <v>22.727272727272705</v>
      </c>
      <c r="AH41" s="3">
        <f>+YEARFRAC($O$11,AB41)</f>
        <v>14.847222222222221</v>
      </c>
      <c r="AI41" s="3">
        <f t="shared" si="16"/>
        <v>0.92647040170312533</v>
      </c>
      <c r="AJ41" s="3">
        <f t="shared" si="26"/>
        <v>13</v>
      </c>
      <c r="AK41" s="3">
        <f>+AF41/POWER(1+$AK$3/$AC$5,AJ41*$AC$5)</f>
        <v>0.14635767119431092</v>
      </c>
      <c r="AL41" s="3">
        <f t="shared" si="27"/>
        <v>6.36337522660709E-3</v>
      </c>
      <c r="AM41" s="15">
        <f t="shared" si="28"/>
        <v>1.3630711122557796E-4</v>
      </c>
    </row>
    <row r="42" spans="2:39" x14ac:dyDescent="0.3">
      <c r="B42" s="1">
        <f>+B40+365</f>
        <v>45300</v>
      </c>
      <c r="C42" s="2">
        <f>+$C$3</f>
        <v>0.01</v>
      </c>
      <c r="E42" s="3">
        <f>+G41*C42/$C$5</f>
        <v>0.5</v>
      </c>
      <c r="F42" s="3">
        <f t="shared" si="40"/>
        <v>0.5</v>
      </c>
      <c r="G42">
        <f t="shared" ref="G42:G53" si="41">+G41-D42</f>
        <v>100</v>
      </c>
      <c r="H42" s="3">
        <f>+YEARFRAC($B$35,B42)</f>
        <v>3.5</v>
      </c>
      <c r="I42" s="2">
        <v>0.13</v>
      </c>
      <c r="J42" s="3">
        <f>+F42/POWER(1+I42/$C$5,H42*$C$5)</f>
        <v>0.32175310741737972</v>
      </c>
      <c r="O42" s="1"/>
      <c r="AB42" s="1">
        <f t="shared" si="34"/>
        <v>49683</v>
      </c>
      <c r="AC42" s="5">
        <v>0.05</v>
      </c>
      <c r="AD42" s="3">
        <f t="shared" si="35"/>
        <v>4.5454545454545459</v>
      </c>
      <c r="AE42" s="3">
        <f t="shared" si="14"/>
        <v>0.56818181818181768</v>
      </c>
      <c r="AF42" s="3">
        <f t="shared" si="15"/>
        <v>5.1136363636363633</v>
      </c>
      <c r="AG42" s="7">
        <f t="shared" si="9"/>
        <v>18.181818181818159</v>
      </c>
      <c r="AH42" s="3">
        <f>+YEARFRAC($O$11,AB42)</f>
        <v>15.347222222222221</v>
      </c>
      <c r="AI42" s="3">
        <f t="shared" si="16"/>
        <v>0.85502805735522225</v>
      </c>
      <c r="AJ42" s="3">
        <f t="shared" si="26"/>
        <v>13.5</v>
      </c>
      <c r="AK42" s="3">
        <f>+AF42/POWER(1+$AK$3/$AC$5,AJ42*$AC$5)</f>
        <v>0.12477994811074232</v>
      </c>
      <c r="AL42" s="3">
        <f t="shared" si="27"/>
        <v>5.4252136161078808E-3</v>
      </c>
      <c r="AM42" s="15">
        <f t="shared" si="28"/>
        <v>8.4470768329441041E-5</v>
      </c>
    </row>
    <row r="43" spans="2:39" x14ac:dyDescent="0.3">
      <c r="B43" s="1">
        <f>+B41+366</f>
        <v>45482</v>
      </c>
      <c r="C43" s="2">
        <f>+$C$3</f>
        <v>0.01</v>
      </c>
      <c r="E43" s="3">
        <f>+G42*C43/$C$5</f>
        <v>0.5</v>
      </c>
      <c r="F43" s="3">
        <f t="shared" si="40"/>
        <v>0.5</v>
      </c>
      <c r="G43">
        <f t="shared" si="41"/>
        <v>100</v>
      </c>
      <c r="H43" s="3">
        <f>+YEARFRAC($B$35,B43)</f>
        <v>4</v>
      </c>
      <c r="I43" s="2">
        <v>0.13</v>
      </c>
      <c r="J43" s="3">
        <f>+F43/POWER(1+I43/$C$5,H43*$C$5)</f>
        <v>0.30211559381913594</v>
      </c>
      <c r="O43" s="1"/>
      <c r="AB43" s="1">
        <f>+AB41+366</f>
        <v>49865</v>
      </c>
      <c r="AC43" s="5">
        <v>0.05</v>
      </c>
      <c r="AD43" s="3">
        <f t="shared" si="35"/>
        <v>4.5454545454545459</v>
      </c>
      <c r="AE43" s="3">
        <f t="shared" si="14"/>
        <v>0.45454545454545398</v>
      </c>
      <c r="AF43" s="3">
        <f t="shared" si="15"/>
        <v>5</v>
      </c>
      <c r="AG43" s="7">
        <f t="shared" si="9"/>
        <v>13.636363636363612</v>
      </c>
      <c r="AH43" s="3">
        <f>+YEARFRAC($O$11,AB43)</f>
        <v>15.847222222222221</v>
      </c>
      <c r="AI43" s="3">
        <f t="shared" si="16"/>
        <v>0.78870512628154676</v>
      </c>
      <c r="AJ43" s="3">
        <f t="shared" si="26"/>
        <v>14</v>
      </c>
      <c r="AK43" s="3">
        <f>+AF43/POWER(1+$AK$3/$AC$5,AJ43*$AC$5)</f>
        <v>0.10633092489879105</v>
      </c>
      <c r="AL43" s="3">
        <f t="shared" si="27"/>
        <v>4.6230823967188606E-3</v>
      </c>
      <c r="AM43" s="15">
        <f t="shared" si="28"/>
        <v>5.2269797420982087E-5</v>
      </c>
    </row>
    <row r="44" spans="2:39" x14ac:dyDescent="0.3">
      <c r="B44" s="1">
        <f>+B42+366</f>
        <v>45666</v>
      </c>
      <c r="C44" s="2">
        <f>+$C$3</f>
        <v>0.01</v>
      </c>
      <c r="D44">
        <v>10</v>
      </c>
      <c r="E44" s="3">
        <f>+G43*C44/$C$5</f>
        <v>0.5</v>
      </c>
      <c r="F44" s="3">
        <f t="shared" si="40"/>
        <v>10.5</v>
      </c>
      <c r="G44">
        <f t="shared" si="41"/>
        <v>90</v>
      </c>
      <c r="H44" s="3">
        <f>+YEARFRAC($B$35,B44)</f>
        <v>4.5</v>
      </c>
      <c r="I44" s="2">
        <v>0.13</v>
      </c>
      <c r="J44" s="3">
        <f>+F44/POWER(1+I44/$C$5,H44*$C$5)</f>
        <v>5.957208892208314</v>
      </c>
      <c r="O44" s="1"/>
      <c r="AB44" s="1">
        <f>+AB42+366</f>
        <v>50049</v>
      </c>
      <c r="AC44" s="5">
        <v>0.05</v>
      </c>
      <c r="AD44" s="3">
        <f t="shared" si="35"/>
        <v>4.5454545454545459</v>
      </c>
      <c r="AE44" s="3">
        <f t="shared" si="14"/>
        <v>0.34090909090909033</v>
      </c>
      <c r="AF44" s="3">
        <f t="shared" si="15"/>
        <v>4.8863636363636358</v>
      </c>
      <c r="AG44" s="7">
        <f t="shared" si="9"/>
        <v>9.0909090909090651</v>
      </c>
      <c r="AH44" s="3">
        <f>+YEARFRAC($O$11,AB44)</f>
        <v>16.347222222222221</v>
      </c>
      <c r="AI44" s="3">
        <f t="shared" si="16"/>
        <v>0.72715095261806406</v>
      </c>
      <c r="AJ44" s="3">
        <f t="shared" si="26"/>
        <v>14.5</v>
      </c>
      <c r="AK44" s="3">
        <f>+AF44/POWER(1+$AK$3/$AC$5,AJ44*$AC$5)</f>
        <v>9.0562832792535811E-2</v>
      </c>
      <c r="AL44" s="3">
        <f t="shared" si="27"/>
        <v>3.9375133666774507E-3</v>
      </c>
      <c r="AM44" s="15">
        <f t="shared" si="28"/>
        <v>3.22940146944206E-5</v>
      </c>
    </row>
    <row r="45" spans="2:39" x14ac:dyDescent="0.3">
      <c r="B45" s="1">
        <f>+B43+365</f>
        <v>45847</v>
      </c>
      <c r="C45" s="2">
        <f>+$C$3</f>
        <v>0.01</v>
      </c>
      <c r="D45">
        <v>10</v>
      </c>
      <c r="E45" s="3">
        <f>+G44*C45/$C$5</f>
        <v>0.45</v>
      </c>
      <c r="F45" s="3">
        <f t="shared" si="40"/>
        <v>10.45</v>
      </c>
      <c r="G45">
        <f t="shared" si="41"/>
        <v>80</v>
      </c>
      <c r="H45" s="3">
        <f>+YEARFRAC($B$35,B45)</f>
        <v>5</v>
      </c>
      <c r="I45" s="2">
        <v>0.13</v>
      </c>
      <c r="J45" s="3">
        <f>+F45/POWER(1+I45/$C$5,H45*$C$5)</f>
        <v>5.5669870711895273</v>
      </c>
      <c r="O45" s="1"/>
      <c r="AB45" s="1">
        <f t="shared" si="34"/>
        <v>50230</v>
      </c>
      <c r="AC45" s="5">
        <v>0.05</v>
      </c>
      <c r="AD45" s="3">
        <f t="shared" si="35"/>
        <v>4.5454545454545459</v>
      </c>
      <c r="AE45" s="3">
        <f t="shared" si="14"/>
        <v>0.22727272727272663</v>
      </c>
      <c r="AF45" s="3">
        <f t="shared" si="15"/>
        <v>4.7727272727272725</v>
      </c>
      <c r="AG45" s="7">
        <f t="shared" si="9"/>
        <v>4.5454545454545192</v>
      </c>
      <c r="AH45" s="3">
        <f>+YEARFRAC($O$11,AB45)</f>
        <v>16.847222222222221</v>
      </c>
      <c r="AI45" s="3">
        <f t="shared" si="16"/>
        <v>0.67003817485648731</v>
      </c>
      <c r="AJ45" s="3">
        <f t="shared" si="26"/>
        <v>15</v>
      </c>
      <c r="AK45" s="3">
        <f>+AF45/POWER(1+$AK$3/$AC$5,AJ45*$AC$5)</f>
        <v>7.7091316395579312E-2</v>
      </c>
      <c r="AL45" s="3">
        <f t="shared" si="27"/>
        <v>3.3517954264718239E-3</v>
      </c>
      <c r="AM45" s="15">
        <f t="shared" si="28"/>
        <v>1.9919958410182631E-5</v>
      </c>
    </row>
    <row r="46" spans="2:39" x14ac:dyDescent="0.3">
      <c r="B46" s="1">
        <f t="shared" ref="B46:B53" si="42">+B44+365</f>
        <v>46031</v>
      </c>
      <c r="C46" s="2">
        <f>+$C$3</f>
        <v>0.01</v>
      </c>
      <c r="D46">
        <v>10</v>
      </c>
      <c r="E46" s="3">
        <f>+G45*C46/$C$5</f>
        <v>0.4</v>
      </c>
      <c r="F46" s="3">
        <f t="shared" si="40"/>
        <v>10.4</v>
      </c>
      <c r="G46">
        <f t="shared" si="41"/>
        <v>70</v>
      </c>
      <c r="H46" s="3">
        <f>+YEARFRAC($B$35,B46)</f>
        <v>5.5</v>
      </c>
      <c r="I46" s="2">
        <v>0.13</v>
      </c>
      <c r="J46" s="3">
        <f>+F46/POWER(1+I46/$C$5,H46*$C$5)</f>
        <v>5.2022072952239453</v>
      </c>
      <c r="O46" s="1"/>
      <c r="AB46" s="1">
        <f t="shared" si="34"/>
        <v>50414</v>
      </c>
      <c r="AC46" s="5">
        <v>0.05</v>
      </c>
      <c r="AD46" s="3">
        <f t="shared" si="35"/>
        <v>4.5454545454545459</v>
      </c>
      <c r="AE46" s="3">
        <f t="shared" si="14"/>
        <v>0.11363636363636298</v>
      </c>
      <c r="AF46" s="3">
        <f t="shared" si="15"/>
        <v>4.6590909090909092</v>
      </c>
      <c r="AG46" s="7">
        <f t="shared" si="9"/>
        <v>-2.6645352591003757E-14</v>
      </c>
      <c r="AH46" s="3">
        <f>+YEARFRAC($O$11,AB46)</f>
        <v>17.347222222222221</v>
      </c>
      <c r="AI46" s="3">
        <f t="shared" si="16"/>
        <v>0.61706121224429422</v>
      </c>
      <c r="AJ46" s="3">
        <f t="shared" si="26"/>
        <v>15.5</v>
      </c>
      <c r="AK46" s="3">
        <f>+AF46/POWER(1+$AK$3/$AC$5,AJ46*$AC$5)</f>
        <v>6.5586530285615452E-2</v>
      </c>
      <c r="AL46" s="3">
        <f t="shared" si="27"/>
        <v>2.8515874748000491E-3</v>
      </c>
      <c r="AM46" s="15">
        <f t="shared" si="28"/>
        <v>1.2266368591897947E-5</v>
      </c>
    </row>
    <row r="47" spans="2:39" x14ac:dyDescent="0.3">
      <c r="B47" s="1">
        <f t="shared" si="42"/>
        <v>46212</v>
      </c>
      <c r="C47" s="2">
        <f>+$C$3</f>
        <v>0.01</v>
      </c>
      <c r="D47">
        <v>10</v>
      </c>
      <c r="E47" s="3">
        <f>+G46*C47/$C$5</f>
        <v>0.35000000000000003</v>
      </c>
      <c r="F47" s="3">
        <f t="shared" si="40"/>
        <v>10.35</v>
      </c>
      <c r="G47">
        <f t="shared" si="41"/>
        <v>60</v>
      </c>
      <c r="H47" s="3">
        <f>+YEARFRAC($B$35,B47)</f>
        <v>6</v>
      </c>
      <c r="I47" s="2">
        <v>0.13</v>
      </c>
      <c r="J47" s="3">
        <f>+F47/POWER(1+I47/$C$5,H47*$C$5)</f>
        <v>4.8612175429367852</v>
      </c>
      <c r="O47" s="1"/>
      <c r="AB47" s="1"/>
      <c r="AC47" s="5"/>
      <c r="AD47" s="3"/>
      <c r="AG47" s="7"/>
    </row>
    <row r="48" spans="2:39" x14ac:dyDescent="0.3">
      <c r="B48" s="1">
        <f t="shared" si="42"/>
        <v>46396</v>
      </c>
      <c r="C48" s="2">
        <f>+$C$3</f>
        <v>0.01</v>
      </c>
      <c r="D48">
        <v>10</v>
      </c>
      <c r="E48" s="3">
        <f>+G47*C48/$C$5</f>
        <v>0.3</v>
      </c>
      <c r="F48" s="3">
        <f t="shared" si="40"/>
        <v>10.3</v>
      </c>
      <c r="G48">
        <f t="shared" si="41"/>
        <v>50</v>
      </c>
      <c r="H48" s="3">
        <f>+YEARFRAC($B$35,B48)</f>
        <v>6.5</v>
      </c>
      <c r="I48" s="2">
        <v>0.13</v>
      </c>
      <c r="J48" s="3">
        <f>+F48/POWER(1+I48/$C$5,H48*$C$5)</f>
        <v>4.5424726762603607</v>
      </c>
      <c r="AH48" s="8" t="s">
        <v>15</v>
      </c>
      <c r="AI48" s="4">
        <f>+SUM(AI12:AI46)</f>
        <v>51.267070769490587</v>
      </c>
      <c r="AJ48" s="8" t="s">
        <v>15</v>
      </c>
      <c r="AK48" s="4">
        <f>+SUM(AK12:AK46)</f>
        <v>23.000006440347519</v>
      </c>
    </row>
    <row r="49" spans="2:37" x14ac:dyDescent="0.3">
      <c r="B49" s="1">
        <f t="shared" si="42"/>
        <v>46577</v>
      </c>
      <c r="C49" s="2">
        <f>+$C$3</f>
        <v>0.01</v>
      </c>
      <c r="D49">
        <v>10</v>
      </c>
      <c r="E49" s="3">
        <f>+G48*C49/$C$5</f>
        <v>0.25</v>
      </c>
      <c r="F49" s="3">
        <f t="shared" si="40"/>
        <v>10.25</v>
      </c>
      <c r="G49">
        <f t="shared" si="41"/>
        <v>40</v>
      </c>
      <c r="H49" s="3">
        <f>+YEARFRAC($B$35,B49)</f>
        <v>7</v>
      </c>
      <c r="I49" s="2">
        <v>0.13</v>
      </c>
      <c r="J49" s="3">
        <f>+F49/POWER(1+I49/$C$5,H49*$C$5)</f>
        <v>4.2445275474423356</v>
      </c>
      <c r="AJ49" s="8"/>
      <c r="AK49" s="4"/>
    </row>
    <row r="50" spans="2:37" x14ac:dyDescent="0.3">
      <c r="B50" s="1">
        <f t="shared" si="42"/>
        <v>46761</v>
      </c>
      <c r="C50" s="2">
        <f>+$C$3</f>
        <v>0.01</v>
      </c>
      <c r="D50">
        <v>10</v>
      </c>
      <c r="E50" s="3">
        <f>+G49*C50/$C$5</f>
        <v>0.2</v>
      </c>
      <c r="F50" s="3">
        <f t="shared" si="40"/>
        <v>10.199999999999999</v>
      </c>
      <c r="G50">
        <f t="shared" si="41"/>
        <v>30</v>
      </c>
      <c r="H50" s="3">
        <f>+YEARFRAC($B$35,B50)</f>
        <v>7.5</v>
      </c>
      <c r="I50" s="2">
        <v>0.13</v>
      </c>
      <c r="J50" s="3">
        <f>+F50/POWER(1+I50/$C$5,H50*$C$5)</f>
        <v>3.9660305493105996</v>
      </c>
    </row>
    <row r="51" spans="2:37" x14ac:dyDescent="0.3">
      <c r="B51" s="1">
        <f>+B49+366</f>
        <v>46943</v>
      </c>
      <c r="C51" s="2">
        <f>+$C$3</f>
        <v>0.01</v>
      </c>
      <c r="D51">
        <v>10</v>
      </c>
      <c r="E51" s="3">
        <f>+G50*C51/$C$5</f>
        <v>0.15</v>
      </c>
      <c r="F51" s="3">
        <f t="shared" si="40"/>
        <v>10.15</v>
      </c>
      <c r="G51">
        <f t="shared" si="41"/>
        <v>20</v>
      </c>
      <c r="H51" s="3">
        <f>+YEARFRAC($B$35,B51)</f>
        <v>8</v>
      </c>
      <c r="I51" s="2">
        <v>0.13</v>
      </c>
      <c r="J51" s="3">
        <f>+F51/POWER(1+I51/$C$5,H51*$C$5)</f>
        <v>3.7057175803647788</v>
      </c>
    </row>
    <row r="52" spans="2:37" x14ac:dyDescent="0.3">
      <c r="B52" s="1">
        <f>+B50+366</f>
        <v>47127</v>
      </c>
      <c r="C52" s="2">
        <f>+$C$3</f>
        <v>0.01</v>
      </c>
      <c r="D52">
        <v>10</v>
      </c>
      <c r="E52" s="3">
        <f>+G51*C52/$C$5</f>
        <v>0.1</v>
      </c>
      <c r="F52" s="3">
        <f t="shared" si="40"/>
        <v>10.1</v>
      </c>
      <c r="G52">
        <f t="shared" si="41"/>
        <v>10</v>
      </c>
      <c r="H52" s="3">
        <f>+YEARFRAC($B$35,B52)</f>
        <v>8.5</v>
      </c>
      <c r="I52" s="2">
        <v>0.13</v>
      </c>
      <c r="J52" s="3">
        <f>+F52/POWER(1+I52/$C$5,H52*$C$5)</f>
        <v>3.4624063980836066</v>
      </c>
    </row>
    <row r="53" spans="2:37" x14ac:dyDescent="0.3">
      <c r="B53" s="1">
        <f t="shared" si="42"/>
        <v>47308</v>
      </c>
      <c r="C53" s="2">
        <f>+$C$3</f>
        <v>0.01</v>
      </c>
      <c r="D53">
        <v>10</v>
      </c>
      <c r="E53" s="3">
        <f>+G52*C53/$C$5</f>
        <v>0.05</v>
      </c>
      <c r="F53" s="3">
        <f t="shared" si="40"/>
        <v>10.050000000000001</v>
      </c>
      <c r="G53">
        <f t="shared" si="41"/>
        <v>0</v>
      </c>
      <c r="H53" s="3">
        <f>+YEARFRAC($B$35,B53)</f>
        <v>9</v>
      </c>
      <c r="I53" s="2">
        <v>0.13</v>
      </c>
      <c r="J53" s="3">
        <f>+F53/POWER(1+I53/$C$5,H53*$C$5)</f>
        <v>3.2349913355403941</v>
      </c>
    </row>
    <row r="54" spans="2:37" x14ac:dyDescent="0.3">
      <c r="B54" s="1"/>
      <c r="C54" s="2"/>
      <c r="E54" s="3"/>
      <c r="F54" s="3"/>
      <c r="H54" s="3"/>
      <c r="I54" s="3"/>
    </row>
    <row r="55" spans="2:37" x14ac:dyDescent="0.3">
      <c r="B55" s="1"/>
      <c r="C55" s="2"/>
      <c r="E55" s="3"/>
      <c r="F55" s="3"/>
      <c r="I55" s="4" t="s">
        <v>15</v>
      </c>
      <c r="J55" s="4">
        <f>+SUM(J40:J53)</f>
        <v>46.016582042178946</v>
      </c>
    </row>
  </sheetData>
  <mergeCells count="3">
    <mergeCell ref="AJ9:AL9"/>
    <mergeCell ref="W9:Y9"/>
    <mergeCell ref="J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MercadoLibre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Achaval</dc:creator>
  <cp:lastModifiedBy>Eduardo De Achaval</cp:lastModifiedBy>
  <dcterms:created xsi:type="dcterms:W3CDTF">2022-08-08T00:04:35Z</dcterms:created>
  <dcterms:modified xsi:type="dcterms:W3CDTF">2022-08-08T05:08:50Z</dcterms:modified>
</cp:coreProperties>
</file>