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Senegocia" sheetId="1" r:id="rId1"/>
    <sheet name="Mercado Público" sheetId="4" r:id="rId2"/>
  </sheets>
  <definedNames>
    <definedName name="_xlnm._FilterDatabase" localSheetId="1" hidden="1">'Mercado Público'!$A$3:$O$3</definedName>
    <definedName name="_xlnm._FilterDatabase" localSheetId="0" hidden="1">Senegocia!$A$3:$O$3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2" i="1" l="1"/>
  <c r="L182" i="1"/>
  <c r="I182" i="1"/>
  <c r="M180" i="1"/>
  <c r="L180" i="1"/>
  <c r="I180" i="1"/>
  <c r="M178" i="1"/>
  <c r="L178" i="1"/>
  <c r="I178" i="1"/>
  <c r="M175" i="1"/>
  <c r="L175" i="1"/>
  <c r="I175" i="1"/>
  <c r="M174" i="1"/>
  <c r="L174" i="1"/>
  <c r="I174" i="1"/>
  <c r="M173" i="1"/>
  <c r="L173" i="1"/>
  <c r="I173" i="1"/>
  <c r="M172" i="1"/>
  <c r="L172" i="1"/>
  <c r="I172" i="1"/>
  <c r="L171" i="1"/>
  <c r="I171" i="1"/>
  <c r="M170" i="1"/>
  <c r="L170" i="1"/>
  <c r="I170" i="1"/>
  <c r="L38" i="4"/>
  <c r="M38" i="4" s="1"/>
  <c r="I38" i="4"/>
  <c r="I37" i="4"/>
  <c r="L37" i="4" s="1"/>
  <c r="M37" i="4" s="1"/>
  <c r="I36" i="4" l="1"/>
  <c r="L36" i="4" s="1"/>
  <c r="M36" i="4" s="1"/>
  <c r="L35" i="4"/>
  <c r="M35" i="4" s="1"/>
  <c r="L34" i="4"/>
  <c r="M34" i="4" s="1"/>
  <c r="I34" i="4"/>
  <c r="I158" i="1"/>
  <c r="L158" i="1" s="1"/>
  <c r="M158" i="1" s="1"/>
  <c r="I156" i="1"/>
  <c r="L156" i="1" s="1"/>
  <c r="M156" i="1" s="1"/>
  <c r="L155" i="1"/>
  <c r="M155" i="1" s="1"/>
  <c r="I155" i="1"/>
  <c r="I154" i="1"/>
  <c r="L154" i="1" s="1"/>
  <c r="M154" i="1" s="1"/>
  <c r="I153" i="1"/>
  <c r="L153" i="1" s="1"/>
  <c r="M153" i="1" s="1"/>
  <c r="L152" i="1"/>
  <c r="M152" i="1" s="1"/>
  <c r="I152" i="1"/>
  <c r="I40" i="4" l="1"/>
  <c r="L40" i="4" s="1"/>
  <c r="I39" i="4"/>
  <c r="L39" i="4" s="1"/>
  <c r="L118" i="1" l="1"/>
  <c r="M118" i="1" s="1"/>
  <c r="I118" i="1"/>
  <c r="L116" i="1" l="1"/>
  <c r="M116" i="1" s="1"/>
  <c r="I116" i="1"/>
  <c r="L115" i="1"/>
  <c r="M115" i="1" s="1"/>
  <c r="I115" i="1"/>
  <c r="L113" i="1"/>
  <c r="M113" i="1" s="1"/>
  <c r="I113" i="1"/>
  <c r="I111" i="1"/>
  <c r="L111" i="1" s="1"/>
  <c r="M111" i="1" s="1"/>
  <c r="I110" i="1"/>
  <c r="L110" i="1" s="1"/>
  <c r="M110" i="1" s="1"/>
  <c r="M108" i="1"/>
  <c r="I108" i="1"/>
  <c r="L108" i="1"/>
  <c r="I107" i="1"/>
  <c r="L107" i="1" s="1"/>
  <c r="M107" i="1" s="1"/>
  <c r="I106" i="1"/>
  <c r="L106" i="1" s="1"/>
  <c r="M106" i="1" s="1"/>
  <c r="L105" i="1"/>
  <c r="M105" i="1" s="1"/>
  <c r="I105" i="1"/>
  <c r="I95" i="1"/>
  <c r="L95" i="1" s="1"/>
  <c r="I97" i="1"/>
  <c r="L97" i="1" s="1"/>
  <c r="I98" i="1"/>
  <c r="L98" i="1" s="1"/>
  <c r="I99" i="1"/>
  <c r="L99" i="1" s="1"/>
  <c r="M99" i="1" s="1"/>
  <c r="I87" i="1"/>
  <c r="L87" i="1" s="1"/>
  <c r="M87" i="1" s="1"/>
  <c r="I94" i="1"/>
  <c r="L94" i="1" s="1"/>
  <c r="M94" i="1" s="1"/>
  <c r="I86" i="1"/>
  <c r="L86" i="1" s="1"/>
  <c r="M86" i="1" s="1"/>
  <c r="I93" i="1"/>
  <c r="L93" i="1" s="1"/>
  <c r="M93" i="1" s="1"/>
  <c r="I91" i="1"/>
  <c r="L91" i="1" s="1"/>
  <c r="M91" i="1" s="1"/>
  <c r="I85" i="1"/>
  <c r="L85" i="1" s="1"/>
  <c r="M85" i="1" s="1"/>
  <c r="I82" i="1"/>
  <c r="L82" i="1" s="1"/>
  <c r="I84" i="1"/>
  <c r="L84" i="1" s="1"/>
  <c r="M84" i="1" s="1"/>
  <c r="M97" i="1" l="1"/>
  <c r="M98" i="1"/>
  <c r="M82" i="1"/>
  <c r="I68" i="1"/>
  <c r="L68" i="1" s="1"/>
  <c r="M68" i="1" s="1"/>
  <c r="L27" i="4"/>
  <c r="I31" i="4"/>
  <c r="L31" i="4" s="1"/>
  <c r="I30" i="4"/>
  <c r="L30" i="4" s="1"/>
  <c r="I29" i="4"/>
  <c r="I28" i="4"/>
  <c r="L28" i="4" s="1"/>
  <c r="I27" i="4"/>
  <c r="I17" i="4"/>
  <c r="M17" i="4" s="1"/>
  <c r="I19" i="4"/>
  <c r="M19" i="4" s="1"/>
  <c r="I66" i="1"/>
  <c r="L66" i="1" s="1"/>
  <c r="I65" i="1"/>
  <c r="L65" i="1" s="1"/>
  <c r="I64" i="1"/>
  <c r="L64" i="1" s="1"/>
  <c r="I63" i="1"/>
  <c r="L63" i="1" s="1"/>
  <c r="I62" i="1"/>
  <c r="I60" i="1"/>
  <c r="L60" i="1" s="1"/>
  <c r="I61" i="1"/>
  <c r="L61" i="1" s="1"/>
  <c r="I16" i="4"/>
  <c r="L16" i="4" s="1"/>
  <c r="I59" i="1"/>
  <c r="L59" i="1" s="1"/>
  <c r="I56" i="1"/>
  <c r="L56" i="1" s="1"/>
  <c r="I55" i="1"/>
  <c r="L55" i="1" s="1"/>
  <c r="I54" i="1"/>
  <c r="L54" i="1" s="1"/>
  <c r="I57" i="1"/>
  <c r="M57" i="1" s="1"/>
  <c r="I53" i="1"/>
  <c r="L53" i="1" s="1"/>
  <c r="L51" i="1"/>
  <c r="L50" i="1"/>
  <c r="L49" i="1"/>
  <c r="L48" i="1"/>
  <c r="L47" i="1"/>
  <c r="I46" i="1"/>
  <c r="L46" i="1" s="1"/>
  <c r="I8" i="4"/>
  <c r="L8" i="4" s="1"/>
  <c r="I45" i="1"/>
  <c r="L45" i="1" s="1"/>
  <c r="I44" i="1"/>
  <c r="L44" i="1" s="1"/>
  <c r="I43" i="1"/>
  <c r="L43" i="1" s="1"/>
  <c r="I7" i="4"/>
  <c r="L7" i="4" s="1"/>
  <c r="I6" i="4"/>
  <c r="L6" i="4" s="1"/>
  <c r="I5" i="4"/>
  <c r="L5" i="4" s="1"/>
  <c r="I4" i="4"/>
  <c r="L4" i="4" s="1"/>
  <c r="L40" i="1"/>
  <c r="L39" i="1"/>
  <c r="L29" i="1"/>
  <c r="L27" i="1"/>
  <c r="L26" i="1"/>
  <c r="L19" i="1"/>
  <c r="L18" i="1"/>
  <c r="L17" i="1"/>
  <c r="L4" i="1"/>
  <c r="M34" i="1"/>
  <c r="L34" i="1"/>
  <c r="L30" i="1"/>
  <c r="L41" i="1"/>
  <c r="M23" i="1"/>
  <c r="L22" i="1"/>
  <c r="L21" i="1"/>
  <c r="L20" i="1"/>
  <c r="L19" i="4" l="1"/>
  <c r="L17" i="4"/>
  <c r="L57" i="1"/>
  <c r="M45" i="1"/>
  <c r="L10" i="1"/>
</calcChain>
</file>

<file path=xl/sharedStrings.xml><?xml version="1.0" encoding="utf-8"?>
<sst xmlns="http://schemas.openxmlformats.org/spreadsheetml/2006/main" count="872" uniqueCount="635">
  <si>
    <t>PLANILLA DE COTIZACIONES</t>
  </si>
  <si>
    <t>COTIZACION</t>
  </si>
  <si>
    <t>FECHA INCIO</t>
  </si>
  <si>
    <t>FECHA TERMINO</t>
  </si>
  <si>
    <t>INSUMOS</t>
  </si>
  <si>
    <t>CANTIDAD</t>
  </si>
  <si>
    <t>EMPRESA</t>
  </si>
  <si>
    <t>ESTADO</t>
  </si>
  <si>
    <t>Adaptador HDMI A VGA</t>
  </si>
  <si>
    <t>Presentador inalambrico + Punt</t>
  </si>
  <si>
    <t>Parlante monitoraudio Edif</t>
  </si>
  <si>
    <t>Cable HDMI A HDMI 10 metros</t>
  </si>
  <si>
    <t>Atril microfono MS 540B mini</t>
  </si>
  <si>
    <t>Disco duro -unidad SSD 240 GB SATA 3  2,5 NQ100</t>
  </si>
  <si>
    <t>Fuente poder -fuente poder 650W mitx</t>
  </si>
  <si>
    <t>RAM -DDR4 8GB 2666MH2 Bestia</t>
  </si>
  <si>
    <t>Toner CF362A</t>
  </si>
  <si>
    <t>Toner CF363A</t>
  </si>
  <si>
    <t>Toner CF361A</t>
  </si>
  <si>
    <t>Toner CF360A</t>
  </si>
  <si>
    <t>VALOR UNITARIO</t>
  </si>
  <si>
    <t>VALOR VENTA</t>
  </si>
  <si>
    <t>PORCENTAJE</t>
  </si>
  <si>
    <t>TOTAL</t>
  </si>
  <si>
    <t>VALOR GANANCIA</t>
  </si>
  <si>
    <t>Candado Notebook, Lenovo Think Pad L14</t>
  </si>
  <si>
    <t>Candado Notebook, Lenovo Think Book</t>
  </si>
  <si>
    <t>Candado Notebook, Think pad x 1 carbon</t>
  </si>
  <si>
    <t>Cable HDMI alta definición de 1,8 a 2,0 mts.</t>
  </si>
  <si>
    <t>Cable HDMI 2.0 de 1,8 metros</t>
  </si>
  <si>
    <t>Unidad SSD 500GB Sata3 2.5" MX500</t>
  </si>
  <si>
    <t>DESPACHO</t>
  </si>
  <si>
    <t>Ofertada en proceso</t>
  </si>
  <si>
    <t>DISCO DURO 480 GB Kinstong</t>
  </si>
  <si>
    <t xml:space="preserve">Pendrive 32 GB Cruzer Blade SANDISK </t>
  </si>
  <si>
    <t>Router Modem Wifi Portatil Zte Mf 920u 4g Liberado Con Chip</t>
  </si>
  <si>
    <t>Adjudicada a Terceros</t>
  </si>
  <si>
    <t>INACAP</t>
  </si>
  <si>
    <t>-</t>
  </si>
  <si>
    <t>Cable HDMI Kramer 1,8 mtrs.</t>
  </si>
  <si>
    <t xml:space="preserve"> Kit Teclado + Mouse Inalámbrico Klipk 2.4Ghz</t>
  </si>
  <si>
    <t>UAH</t>
  </si>
  <si>
    <t>Microfono de sobremesa JABRA SPEAK 710+</t>
  </si>
  <si>
    <t>CBRE</t>
  </si>
  <si>
    <t>Audífonos inalámbricos Logitech G Series G435 negro</t>
  </si>
  <si>
    <t>IPCHILE INSTITUTO PROFESIONAL DE CHILE</t>
  </si>
  <si>
    <t>Reparación y mantención de equipos de audio</t>
  </si>
  <si>
    <t>MASSIVA S.A.</t>
  </si>
  <si>
    <t>DUOC UC</t>
  </si>
  <si>
    <t>RJ45 Macho categoria 6</t>
  </si>
  <si>
    <t xml:space="preserve">BLANCO Y NEGRO S.A. </t>
  </si>
  <si>
    <t>SALAZAR ISRAEL</t>
  </si>
  <si>
    <t>Router Inalámbrico N300MbpsTL-WR820N</t>
  </si>
  <si>
    <t>VITAFOODS</t>
  </si>
  <si>
    <t>MONITOR LG 24" HDMI</t>
  </si>
  <si>
    <t>Disco solido ssd 500gb crucial mx500 2.5 ct500mx500ssd1</t>
  </si>
  <si>
    <t>SSD Crucial MX 500 de 500 GB</t>
  </si>
  <si>
    <t>Alcohol Isopropilico 1L.</t>
  </si>
  <si>
    <t>Tablet Galaxy S6 Lite</t>
  </si>
  <si>
    <t>Tarjeta SD 128 GB</t>
  </si>
  <si>
    <t>B. BRAUN MEDICAL</t>
  </si>
  <si>
    <t>Parlante computador conexión usb control volumen</t>
  </si>
  <si>
    <t>UNIVERSIDAD CENTRAL DE CHILE</t>
  </si>
  <si>
    <t xml:space="preserve">UNIVERSIDAD CATÓLICA DE LA SANTÍSIMA CONCEPCIÓN </t>
  </si>
  <si>
    <t>WEBCAM PARA PC</t>
  </si>
  <si>
    <t xml:space="preserve">Adjudicada totalmente </t>
  </si>
  <si>
    <t>EXPIRADA</t>
  </si>
  <si>
    <t>COTIZACIÓN (ID)</t>
  </si>
  <si>
    <t>3486-215-COT22</t>
  </si>
  <si>
    <t>MONITOR 24 PULGADAS FULL HD, SALIDAS VGA Y HDMI</t>
  </si>
  <si>
    <t>I MUNICIPALIDAD DE NUEVA IMPERIAL (Departamento De Salud)</t>
  </si>
  <si>
    <t xml:space="preserve">VALOR UNITARIO </t>
  </si>
  <si>
    <t xml:space="preserve">VALOR VENTA </t>
  </si>
  <si>
    <t xml:space="preserve">PORCENTAJE </t>
  </si>
  <si>
    <t xml:space="preserve">DESPACHO </t>
  </si>
  <si>
    <t xml:space="preserve">TOTAL </t>
  </si>
  <si>
    <t xml:space="preserve">VALOR GANANCIA </t>
  </si>
  <si>
    <t>635-414-COT22</t>
  </si>
  <si>
    <t>SERVICIO DE SALUD DE ARICA</t>
  </si>
  <si>
    <t>PENDRIVE DE 128 GB</t>
  </si>
  <si>
    <t>SUBSECRETARIA DEL MINISTERIO DE EDUCACION PUBLICA</t>
  </si>
  <si>
    <t>1758-43-COT22</t>
  </si>
  <si>
    <t>PENDRIVE 32GB</t>
  </si>
  <si>
    <t>TONER BROTHER TN-2370</t>
  </si>
  <si>
    <t xml:space="preserve">Mouse Inalámbrico </t>
  </si>
  <si>
    <t>DISCO DURO 480 GB</t>
  </si>
  <si>
    <t>Disco duro interno de 1 TB para computador (ssd)</t>
  </si>
  <si>
    <t xml:space="preserve"> 27-05-2022</t>
  </si>
  <si>
    <t xml:space="preserve"> 03-06-2022</t>
  </si>
  <si>
    <t>SOC PRO AYUDA DEL NIÑO LISIADO</t>
  </si>
  <si>
    <t>5399-65-COT22</t>
  </si>
  <si>
    <t>SERVICIO NACIONAL DE MENORES</t>
  </si>
  <si>
    <t>PENDRIVE DE 32 GB</t>
  </si>
  <si>
    <t>3822-68-COT22</t>
  </si>
  <si>
    <t>1057554-940-COT22</t>
  </si>
  <si>
    <t>DRUM BROTHER DR-3460</t>
  </si>
  <si>
    <t>TONER HP-P1006</t>
  </si>
  <si>
    <t>I MUNICIPALIDAD DE SANTA MARIA</t>
  </si>
  <si>
    <t>SERVICIO NACIONAL DE SALUD HOSPITAL CARLOS VAN BUREN</t>
  </si>
  <si>
    <t>TAMBOR BROTHER DR 2340</t>
  </si>
  <si>
    <t>CARTUCHO HP N°21</t>
  </si>
  <si>
    <t>TONER BROTHER TN-2340</t>
  </si>
  <si>
    <t>TONER HP CB 435A</t>
  </si>
  <si>
    <t>TONER HP CF 283A</t>
  </si>
  <si>
    <t>BASE NOTEBOOK</t>
  </si>
  <si>
    <t>PORTILLO</t>
  </si>
  <si>
    <t>KIT TECLADO/MOUSE, Lenovo Teclado Mouse 510</t>
  </si>
  <si>
    <t>CABLES HDMI, 1.5 Metros</t>
  </si>
  <si>
    <t>PENDRIVES, 16GB</t>
  </si>
  <si>
    <t>DISCO DURO, Case de Disco Duro Sata 2.5" USB 3.0</t>
  </si>
  <si>
    <t>DISCO DURO, Case de Disco Duro M2, USB 2.5</t>
  </si>
  <si>
    <t>FECHA EN QUÉ SE OFERTÓ</t>
  </si>
  <si>
    <t>ESCALERA ARTICULADA 12 PELDAÑO</t>
  </si>
  <si>
    <t>INFORMATIVA</t>
  </si>
  <si>
    <t>Ofertada en Proceso</t>
  </si>
  <si>
    <t>Discos Duros SSD de 500 GB</t>
  </si>
  <si>
    <t>Cable Vga 15mt</t>
  </si>
  <si>
    <t>Adaptador Hdmi a Vga</t>
  </si>
  <si>
    <t>Adaptador Displayport a VGA</t>
  </si>
  <si>
    <t>BATERÍA DE NOTEBOOK, Dell modelo Vostro 14 3468 (Batería type m5y1k)</t>
  </si>
  <si>
    <t>BATERÍA DE NOTEBOOK, Hp 240 G5</t>
  </si>
  <si>
    <t>BASE PARA NOTEBOOK EASY RISER K60112</t>
  </si>
  <si>
    <t xml:space="preserve">SITIO WEB </t>
  </si>
  <si>
    <t>SITIO WEB</t>
  </si>
  <si>
    <t>https://tienda.master-g.com/producto/monitor-led-24%E2%80%B3-full-hd-master-g/</t>
  </si>
  <si>
    <t>https://www.pcfactory.cl/producto/39310-kingston-pendrive-128gb-usb-3-2-datatraveler-exodia</t>
  </si>
  <si>
    <t>https://articulo.mercadolibre.cl/MLC-978790450-toner-brother-tn-2370-original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492288362&amp;matt_product_id=MLC978790450&amp;matt_product_partition_id=1637377882743&amp;matt_target_id=aud-1660317627359:pla-1637377882743&amp;gclid=Cj0KCQjw-daUBhCIARIsALbkjSadyCCX3gOjpvhe5koTX0ilZAjBOjl7iwsx4QWY-lxQ-_AVMyjTWeoaAkB8EALw_wcB</t>
  </si>
  <si>
    <t>https://www.paris.cl/pendrive-32gb-cruzer-blade-412773999.html?gclid=Cj0KCQjw-daUBhCIARIsALbkjSaxFEBS4qNRG24FqG5dYEwYS7mobVgh-mfCcZglPfl9RTNiUwZMVLYaAtfsEALw_wcB&amp;gclsrc=aw.ds</t>
  </si>
  <si>
    <t>FECHA EN QUÉ SE OFERTÓ (COTIZÓ)</t>
  </si>
  <si>
    <t>https://www.pcfactory.cl/producto/33763-sandisk-pendrive-32gb-usb-2-0-cruzer-blade</t>
  </si>
  <si>
    <t>https://www.spdigital.cl/cable-vga-a-vga-largo-15-metros/</t>
  </si>
  <si>
    <t>https://tecnosistec.cl/baterias-dell/816-bateria-dell-m5y1k-inspiron-3451-5451-5551-original-vostro-3458-3558.html</t>
  </si>
  <si>
    <t>https://articulo.mercadolibre.cl/MLC-450213563-adaptador-conversor-hdmi-a-vga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132887249&amp;matt_product_id=MLC450213563&amp;matt_product_partition_id=1636500699033&amp;matt_target_id=aud-1660317627359:pla-1636500699033&amp;gclid=CjwKCAjwv-GUBhAzEiwASUMm4gp78lF5uwyxvmpsfHr9Gif6qiHXsopCynX7uMz-TLlQa4iAG6nVchoCwQwQAvD_BwE</t>
  </si>
  <si>
    <t>https://www.pcfactory.cl/producto/45565-pny-unidad-ssd-500gb-sata3-2-5-cs900</t>
  </si>
  <si>
    <t>https://articulo.mercadolibre.cl/MLC-438068513-cable-display-port-a-vga-displayport-vga-santiago-centro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114562978&amp;matt_product_id=MLC438068513&amp;matt_product_partition_id=1701184196637&amp;matt_target_id=aud-1660317627359:pla-1701184196637&amp;gclid=CjwKCAjwv-GUBhAzEiwASUMm4m2a0wj1tnuWrTkQ7kKkp6g3NuQRDYrrS33Fau5YgMHBj27SH7plIhoCPdAQAvD_BwE</t>
  </si>
  <si>
    <t>https://articulo.mercadolibre.cl/MLC-635756206-cable-display-port-macho-a-hdmi-macho-18-metros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303077545&amp;matt_product_id=MLC635756206&amp;matt_product_partition_id=1701184196797&amp;matt_target_id=aud-1660317627359:pla-1701184196797&amp;gclid=CjwKCAjwv-GUBhAzEiwASUMm4o5hgnOJXBxH2yLRz726B5va-bO8J0ouBtzUWuu_WtGcXp3tZvOAyxoCfdEQAvD_BwE</t>
  </si>
  <si>
    <t>Cable Displayport a HDMI</t>
  </si>
  <si>
    <t>https://www.spdigital.cl/base-para-notebook-easy-riser-k60112/</t>
  </si>
  <si>
    <t>30-05-2022C57:O57</t>
  </si>
  <si>
    <t>TONER DRUM BROTHER DR-2340</t>
  </si>
  <si>
    <t>Pendrive de 128GB</t>
  </si>
  <si>
    <t>2429-295-COT22</t>
  </si>
  <si>
    <t>KIT TECLADO Y MOUSE INALAMBRICOS MK235</t>
  </si>
  <si>
    <t>https://www.spdigital.cl/kit-combo-teclado-y-mouse-inalambrico-logitech-mk235-usb/</t>
  </si>
  <si>
    <t>https://www.spdigital.cl/pendrive-128gb-sandisk-usb-20-cruzer-blade-negro/</t>
  </si>
  <si>
    <t>2859-218-COT22</t>
  </si>
  <si>
    <t>Notebook o laptop intel core i7, 8GB o superior RAM SSD 512 GB o superior Window o similar</t>
  </si>
  <si>
    <t>Notebook intel core i5 10 tg , 8GB RAM 512GB, 14 " FHD, wundows 10 o similar</t>
  </si>
  <si>
    <t>UNIVERSIDAD DE ATACAMA</t>
  </si>
  <si>
    <t>2914-135-COT22</t>
  </si>
  <si>
    <t>ILUSTRE MUNICIPALIDAD DE DIEGO DE ALMAGRO</t>
  </si>
  <si>
    <t>NOTEBOOK (PANTALLA MULTITACTIL COVERTIBLE O GIRATORIA, TECLADO RETOILUMINADO) PANTALLA 14" APROX</t>
  </si>
  <si>
    <t>ROUTER MODEM INALÁMBRICO (COMPATIBLE CON CABLE Y SIM CARD)</t>
  </si>
  <si>
    <t>https://recotoner.cl/products/drum-brother-dr-2340</t>
  </si>
  <si>
    <t>DISCO DURO INTERNO/EXTERNO</t>
  </si>
  <si>
    <t>UBIQUITI 100unids. Conector STP FTP RJ45-Macho Blindado c/pin-tierra</t>
  </si>
  <si>
    <t>UBIQUITI SF/UTP Cat5e 305mts 24AWG PE-Exterior reemplaza TC-CARRIER.</t>
  </si>
  <si>
    <t>UBIQUITI 23dBi LiteBeam-AC 5150-5875MHz 25dBm 1-1000 inc-PoE24V Gen2</t>
  </si>
  <si>
    <t>UBIQUITI 120º 5GHz AP Sectorial 1-1000 16dBi 25dBm inc-PoE24V LBE-5AC</t>
  </si>
  <si>
    <t>https://www.spdigital.cl/unidad-ssd-kingston-ssdnow-a400-480gb-25-lectura-500mbs-escritura-450mbs/</t>
  </si>
  <si>
    <t>I MUNICIPALIDAD DE COPIAPO</t>
  </si>
  <si>
    <t>2381-339-COT22</t>
  </si>
  <si>
    <t>CABLE DE RED RJ45 CAT6, MINIMO 300 MTS</t>
  </si>
  <si>
    <t>MINI SWITCH DE 5 BOCAS</t>
  </si>
  <si>
    <t>https://www.sodimac.cl/sodimac-cl/product/5378974?kid=goosho_358328&amp;shop=googleShopping&amp;gclid=CjwKCAjwkYGVBhArEiwA4sZLuA_B4IpuSqF2CT5o74iTmVPkUT0AKew1G5eBn9q28OpY0te0w6uE-RoCdmYQAvD_BwE</t>
  </si>
  <si>
    <t xml:space="preserve">
</t>
  </si>
  <si>
    <t>MOUSE USB (Mouse trackball inalámbrico Logitech Ergo M575 negro)</t>
  </si>
  <si>
    <t>https://www.comdiel.cl/switch-cisco-5-puertos-sf110d-05-na</t>
  </si>
  <si>
    <t xml:space="preserve">Ingram Micro </t>
  </si>
  <si>
    <t>M.2 2280 NVMe TLC OPAL, audio de alta definición (HD), códec Realtek ALC3306, cuatro micrófonos, matriz cuádruple,</t>
  </si>
  <si>
    <t>sin lector de tarjetas, batería integrada de polímero de litio de 57 Wh, admite carga rápida ( carga hasta el 80 % en</t>
  </si>
  <si>
    <t>1 hora) con adaptador de CA de 65 W, WUXGA de 14,0" (1920x1200) MultiTouch, Intel Wi-Fi 6 AX201, 802.11ax 2x2 Wi-Fi</t>
  </si>
  <si>
    <t xml:space="preserve">Bluetooth 5.2, Windows 10 Pro de 64 bits  </t>
  </si>
  <si>
    <t>▪ Intel Core i7-1185G7 3.0G 4C vPro 16GB AX201 512GB SSD M.2 2280 NvMe TLC OPAL W10 Pro DPK WW / Incluye Lápiz</t>
  </si>
  <si>
    <t>▪ Intel Core i5-1135G7 (4C / 8T, 2.4 / 4.21GHz, 8MB), 16GB RAM DDR4-4266 (memoria soldada no ampliable), 512GB SSD</t>
  </si>
  <si>
    <t xml:space="preserve"> (x)</t>
  </si>
  <si>
    <t xml:space="preserve">CONECTOR RJ45 CAT6  </t>
  </si>
  <si>
    <t xml:space="preserve">SILICONA PARA MONTAJE SIMILAR SIKA </t>
  </si>
  <si>
    <t>https://www.comdiel.cl/cable-utp-cat-6-nhtd-305m-4-pares-24awg-blanco?source_impresee=02275693-d599-4559-a98a-60c8f14373c8</t>
  </si>
  <si>
    <t>https://www.comdiel.cl/conector-rj45-macho-utp-cat-6-23-awg-100-unidades?source_impresee=8e80772e-3bec-409a-acb3-13019f4c5921</t>
  </si>
  <si>
    <t>https://www.spdigital.cl/mouse-logitech-ergo-m575-trackball-wireless-bluetooth-125hz-sensor-%C3%B3ptico-color-negro/</t>
  </si>
  <si>
    <t>Adaptador mini Display port a VGA Startech</t>
  </si>
  <si>
    <t>(NO HAY STOCK)</t>
  </si>
  <si>
    <t>Cargador lenovo Lenovo Tipo C 65w 3.25a Nuevo</t>
  </si>
  <si>
    <t>5-unids. SC/APC SM Splice-On Monomodo Conector Fibra para Fusionadora</t>
  </si>
  <si>
    <t>5-unids. SC/UPC SM Splice-On Monomodo Conector Fibra para Fusionadora</t>
  </si>
  <si>
    <t>SC-SC/APC Verde SM SX-Simplex Copla p/Fibra Adaptador p/Cabecera-CL</t>
  </si>
  <si>
    <t>SC-SC Aqua OM3 SX-Simplex Copla p/Fibra Adaptador p/Cabecera-CL/Caja</t>
  </si>
  <si>
    <t>RCS Pelador fibra optica round cable slitter</t>
  </si>
  <si>
    <t>SC/APC SM 1,5mt 4-unidades Pigtail 150cm 0,9mm 1.5mt MonoModo 9/125um</t>
  </si>
  <si>
    <t>Pigtail Monomodo (9/125) 1,5 m SC/UPC Par</t>
  </si>
  <si>
    <t>Tijera Kevlar</t>
  </si>
  <si>
    <t>Conector rápido Monomodo SC/APC VERDE (10 unidades)</t>
  </si>
  <si>
    <t>Conector rápido Monomodo SC/UPC AZUL (10 unidades)</t>
  </si>
  <si>
    <t>Bobina de cable de fibra óptica de 100m, simplex, monomodo 9/125</t>
  </si>
  <si>
    <t xml:space="preserve">CompraTecno </t>
  </si>
  <si>
    <t>2403-662-COT22</t>
  </si>
  <si>
    <t>I MUNICIPALIDAD DE PENALOLEN</t>
  </si>
  <si>
    <t>REQUERIMIENTO DE PC NUC</t>
  </si>
  <si>
    <t>CPU Intel Core i7 3,5 GHz.
Memoria RAM SO-DIMM 32 GB 2133 MHz.
Almacenamiento SSD 480 GB.
Gráficos integrados Intel 4GB.
Interfaz HDMI (incluir adaptador mini HDMI a HDMI en caso de ser
necesario).
4 Puertos USB.
1 Puerto de red RJ45.
Adaptador CA.
Accesorios para anclaje a muro.
Garantía mínima de 12 meses.
Despacho incluido (Informar plazo en días hábiles).
Adjuntar ficha técnica del producto ofertado.</t>
  </si>
  <si>
    <t>Adaptador Mini DisplayPort a VGA</t>
  </si>
  <si>
    <t>Marca SPEKTRA</t>
  </si>
  <si>
    <t>https://www.pcfactory.cl/producto/22974-spektra-adaptador-mini-displayport-a-vga</t>
  </si>
  <si>
    <t>I MUNICIPALIDAD DE ANTOFAGASTA</t>
  </si>
  <si>
    <t>Memoria Ram 8 GB para notebook</t>
  </si>
  <si>
    <t>https://tecnosistec.cl/ram-notebook/1305-memoria-ram-notebook-8gb-2400mhz-ddr4-sodimm-kingston-740617242713.html?gclid=CjwKCAjw14uVBhBEEiwAaufYx2jmr-si507MScMQ_mMSq7WePncOhiclsOOXw3VnK1cxLVnV8XOv9xoCIjQQAvD_BwE</t>
  </si>
  <si>
    <t>Memoria Ram Notebook 8gb 2400Mhz PC4-19200 Ddr4 Sodimm Kingston</t>
  </si>
  <si>
    <t>https://www.pcfactory.cl/producto/38734-gear-webcam-js-280-full-hd-1080p--enfoque-automatico</t>
  </si>
  <si>
    <t>Gear Webcam JS-280 Full HD 1080p - Enfoque Automático</t>
  </si>
  <si>
    <t>Memoria Ram para notebook ddr4-2400 8gb 1200 mhz</t>
  </si>
  <si>
    <t>FUNDACIÓN CHAMINADE</t>
  </si>
  <si>
    <t>UBIQUITI 1un 3-1000-LAN 2,4/5GHz 300/867 20dBmreq-PoE48V (UAP-AC-IW)</t>
  </si>
  <si>
    <t>https://compratecno.cl/interior-access-point/2996-uap-ac-iw-ubiquiti-1un-3-1000-lan-245ghz-300867-20dbm-140x87x26mm-req-poe48v.html</t>
  </si>
  <si>
    <t>EMARESA S.A.</t>
  </si>
  <si>
    <t>Adaptador USB a RJ45 cable de red</t>
  </si>
  <si>
    <t>MAESTRANZA INAMAR VAPOR SPA</t>
  </si>
  <si>
    <t>CORDON RZ1-K 0,6/1kV 3G2,5mm2 L/H</t>
  </si>
  <si>
    <t>CORDON ÖLFLEX 130H BK 5G2,5mm2 L/H</t>
  </si>
  <si>
    <t>(COTIZANDO) COM-MET</t>
  </si>
  <si>
    <t>(COTIZANDO) ELECT-TECNORED-</t>
  </si>
  <si>
    <t>AVANTEC</t>
  </si>
  <si>
    <t>Microfonos salas CF 47 - Micrófono De Conferencia Altavoz Usb Omnidireccional</t>
  </si>
  <si>
    <t>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</t>
  </si>
  <si>
    <t>PROYECTOR EPSON POWERLITE E20, 3LCD, PORTÁTIL, 3400 LÚMENES</t>
  </si>
  <si>
    <t>NO HAY STOCK - AGOTADO</t>
  </si>
  <si>
    <t>UNIVERSIDAD CATÓLICA DE LA SANTÍSIMA</t>
  </si>
  <si>
    <t xml:space="preserve"> Auriculares supraaurales con cable JBL Tune 500</t>
  </si>
  <si>
    <t>https://www.mercadolibre.cl/audifonos-jbl-tune-500-negro/p/MLC13997252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368389077&amp;matt_product_id=MLC13997252-product&amp;matt_product_partition_id=1701193342037&amp;matt_target_id=aud-1660317627359:pla-1701193342037&amp;gclid=CjwKCAjw14uVBhBEEiwAaufYx1VR1TEuOFN_mYFLeYRGbTpS2eMSFRWWi33-FE802oqs8ilP8uuwgRoCLpkQAvD_BwE</t>
  </si>
  <si>
    <t>Empresas Demaria S.A.</t>
  </si>
  <si>
    <t>Combo teclado + mouse optical Desktop 600 USB Microsoft</t>
  </si>
  <si>
    <t>https://www.abcdin.cl/wired-desktop-microsoft-600-apb-00004-spanish-negro-1149098?gclid=Cj0KCQjwwJuVBhCAARIsAOPwGARmqMH8_1hT5IkdRB9kK8z5oJWBJabicW3e4W2BDEuApYIOojEGEMEaAgNCEALw_wcB</t>
  </si>
  <si>
    <t>Adaptador USB 3.0 a Ethernet Gigabit 10/100/1000Mbps TrippLite, Black</t>
  </si>
  <si>
    <t>https://www.spdigital.cl/adaptador-usb-30-a-ethernet-gigabit-101001000mbps-tripplite-black/</t>
  </si>
  <si>
    <t>Cables Dupont para Protoboard M/M - Set 10 unidades</t>
  </si>
  <si>
    <t>Kit de herramientas para electronica(8 articulos) codigo MCI07398</t>
  </si>
  <si>
    <t>Kit de sensor muscular</t>
  </si>
  <si>
    <t>Kit monitor de frecuencia cardiaca AD8232 para arduino</t>
  </si>
  <si>
    <t>Modulo giroscopio Gy-521 (chip-6050)</t>
  </si>
  <si>
    <t>https://maxelectronica.cl/acceleracion/271-modulo-sensor-de-3-ejes-acelerometro-y-giroscopio-gy-521-6dof-mpu-6050.html</t>
  </si>
  <si>
    <t>https://afel.cl/producto/sensor-de-frecuencia-cardiaca-ecg-ad8232-electrocardiograma/</t>
  </si>
  <si>
    <t>https://www.zambeca.cl/tiendaOficial/index.php?route=product/product&amp;product_id=1480</t>
  </si>
  <si>
    <t>SIN STOCK</t>
  </si>
  <si>
    <t>https://www.paris.cl/cables-dupont-para-protoboard-m%2Fm-10-unidades-MK4JQ9TSDH.html</t>
  </si>
  <si>
    <t>Caja cable utp furukawa cat 6</t>
  </si>
  <si>
    <t>Modulo sfp de 1000 base - t cosco modelo glc - t sfp-ge-t3, modulo transceptor sfp 1000 base-t para cable de cobre</t>
  </si>
  <si>
    <t>Módulos de red sfp 1000base-lx/lh, cisco, p/n glm-lh-smd=</t>
  </si>
  <si>
    <t>Patch Cord Fibra ST/UPC-LC/UPC,MM50/125, Duplex,OM3,2mts,LSZH,3.0mm</t>
  </si>
  <si>
    <t>Patch panel 24 puertos cat 6 (furukawa)</t>
  </si>
  <si>
    <t>COTIZANDO COMDIEL</t>
  </si>
  <si>
    <t>FALTA SOLO ESE</t>
  </si>
  <si>
    <t>Amplificador modulo AD620</t>
  </si>
  <si>
    <t>https://ssdielect.com/cb/sensores/2330-xy-fd-ad620.html</t>
  </si>
  <si>
    <t>Amplificador AD620</t>
  </si>
  <si>
    <t>Diodos pack 9 unidades</t>
  </si>
  <si>
    <t>Leds color verde pack 25 unidades</t>
  </si>
  <si>
    <t>Potenciometro lineal - 10 Kohm</t>
  </si>
  <si>
    <t>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</t>
  </si>
  <si>
    <t>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</t>
  </si>
  <si>
    <t>(50unidades) / 3.990:2 = $1.995</t>
  </si>
  <si>
    <t>CONSULTAR (SIN STOCK)</t>
  </si>
  <si>
    <t>UNIVERSIDAD TECNOLOGICA DE CHILE INACAP</t>
  </si>
  <si>
    <t>Tablet modelo "Tab M8 HD Wifi 32GB 2GB RAM 8" marca LENOVO</t>
  </si>
  <si>
    <t>https://www.pcfactory.cl/producto/36684-lenovo-tablet-tab-m8-8-2gb-32gb-wifi-quad-core-android-iron-grey?gclid=Cj0KCQjwwJuVBhCAARIsAOPwGASVw47IhJ9cbteEYxG1VxFwH5ZodqcmGahD5PtN7yCIBmLk1ZgwJmMaAmmaEALw_wcB</t>
  </si>
  <si>
    <t>Materiales: Utiliza material de la lente de resina ABS y esférica de 42 mm sin estimulación lámina de plástico, ambiental.</t>
  </si>
  <si>
    <t>Para lentes (Vr Box + Control Lente De Realidad Virtual: Material: ABS +lente de resina de 40 mm)</t>
  </si>
  <si>
    <t>https://www.paris.cl/vr-box-control-lente-de-realidad-virtual-MKFHJZ9Y2W.html</t>
  </si>
  <si>
    <t>(ENVÍO INCLUIDO) - $336.280</t>
  </si>
  <si>
    <t>https://articulo.mercadolibre.cl/MLC-564218051-pack-panos-microfibra-limpieza-lentes-camaras-pantallas-_JM?matt_tool=38568177&amp;matt_word=&amp;matt_source=google&amp;matt_campaign_id=14571116346&amp;matt_ad_group_id=136990882987&amp;matt_match_type=&amp;matt_network=g&amp;matt_device=c&amp;matt_creative=585484489188&amp;matt_keyword=&amp;matt_ad_position=&amp;matt_ad_type=pla&amp;matt_merchant_id=554347686&amp;matt_product_id=MLC564218051&amp;matt_product_partition_id=1640947035052&amp;matt_target_id=aud-1660317627359:pla-1640947035052&amp;gclid=Cj0KCQjwwJuVBhCAARIsAOPwGAQqnLeWR7EWs8q9gwKp3CjndsBoXbCcu4nNJMK25M-isLuQbQz_QvcaAmwZEALw_wcB</t>
  </si>
  <si>
    <t>Pack Paños Microfibra Limpieza Lentes, Cámaras, Pantallas.</t>
  </si>
  <si>
    <t>PAÑO DE LIMPIEZA PARA GAFAS, MANUAL DE USUARIO (20)</t>
  </si>
  <si>
    <t xml:space="preserve">Pack 2 </t>
  </si>
  <si>
    <t>(ENVÍO INCLUIDO) - $19.500</t>
  </si>
  <si>
    <t>https://www.spdigital.cl/memoria-ram-ddr4-8gb-2666mhz-kingston-fury-beast-black-dimm-non-ecc-cl16-12v/</t>
  </si>
  <si>
    <t>Memoria RAM Kingston Fury Beast 8gb 2666Mhz DDR4</t>
  </si>
  <si>
    <t>https://www.pcfactory.cl/producto/27163-kingston-unidad-ssd-480gb-sata3-2-5-a400</t>
  </si>
  <si>
    <t>CINTAS Y DISCOS DE ALMACENAJE DE DATOS</t>
  </si>
  <si>
    <t xml:space="preserve">KINGSTON SSD 480GB A400 SATA3 2.5 </t>
  </si>
  <si>
    <t>CAJA CABLE DE RED UTP CAT 6 300 METROS</t>
  </si>
  <si>
    <t>COMDIEL</t>
  </si>
  <si>
    <t>(Envío incluido) = $122.983</t>
  </si>
  <si>
    <t>2487-37-COT22</t>
  </si>
  <si>
    <t>DIRECCION GENERAL DE AERONAUTICA CIVIL</t>
  </si>
  <si>
    <t>Kit Teclado y Mouse inalámbrico, KENSINGTON INALÁMBRICO PRO FIT WIRELESS DESKTOP K75</t>
  </si>
  <si>
    <t>Teclado alámbrico, KENSINGTON Teclado Antiderrame USB - K72444</t>
  </si>
  <si>
    <t>Mouse recargable, TRUST THEMO RCHRGABLE WRL MOUSE</t>
  </si>
  <si>
    <t>Mouse alámbrico, KENSINGTON Pro Fit USB/PS2 WIRed Mid Size</t>
  </si>
  <si>
    <t>CORP MUNICIPAL DE SERVICIOS PUBLICOS TRASPASADOS DE RANCAGUA</t>
  </si>
  <si>
    <t>557639-1941-COT22</t>
  </si>
  <si>
    <t>SERVICIO DE SALUD VALDIVIA HOSPITAL DE L</t>
  </si>
  <si>
    <t>1057553-82-COT22</t>
  </si>
  <si>
    <t>KIT DE MOUSE Y TECLADO INALAMBRICO DESKTOP 5050 (MICROSOF)</t>
  </si>
  <si>
    <t>MONITOR DE 24" FULL HD CON HDMI Y VGA</t>
  </si>
  <si>
    <t>https://tienda.master-g.com/producto/monitor-led-24%E2%80%B3-full-hd-master-g/?utm_source=Google%20Shopping&amp;utm_campaign=MasterFeed-03&amp;utm_medium=cpc&amp;utm_term=931&amp;gclid=Cj0KCQjwwJuVBhCAARIsAOPwGAQorvBkH2vWGwEXAb3EbOQixNQ76M3QlfrRQgFMy_wlpQFgcDgXQH4aAmuVEALw_wcB</t>
  </si>
  <si>
    <t>https://www.falabella.com/falabella-cl/product/13219679/WIRELESS-COMFORT-DESKTOP-5050/13219679?kid=shopp31fc&amp;disp=1&amp;pid=Google_w2a&amp;gclid=Cj0KCQjwwJuVBhCAARIsAOPwGATvH893ppejJZEA3LuVQfPHz1JRC8kbRNrmsyD6mP2yjeefqYeQlgwaApAmEALw_wcB</t>
  </si>
  <si>
    <t>otro - https://www.ebest.cl/kit-teclado-y-mouse-inalambrio-microsoft-desktop-5050.html?gclid=Cj0KCQjwwJuVBhCAARIsAOPwGAT-EpYTfkSRyvgQkqYbUeMu3EkuGCUNrPWGeqzDN8wcRUX7Smbe_kcaAsuIEALw_wcB</t>
  </si>
  <si>
    <t>Envío Incluido = $183.976</t>
  </si>
  <si>
    <t>IP CHILE</t>
  </si>
  <si>
    <t>Adaptadores rj45 a usb</t>
  </si>
  <si>
    <t>Memorias RAM HP 16GB (1x16GB) Dual Rango x4 DDR4-2133 CAS-15-15-15)</t>
  </si>
  <si>
    <t>HPE Universal SATA HHHL 3yr Wty M.2 kit (para servidor DL160 G9</t>
  </si>
  <si>
    <t xml:space="preserve"> Crucial P5 CT2000P5SSD8 Disco Duro Sólido Interno SSD de 2 TB</t>
  </si>
  <si>
    <t xml:space="preserve"> SSD 480 Sata</t>
  </si>
  <si>
    <t>Verificador de Espectro (HFC) DSAM 6300 (JDSU-VIAVI)</t>
  </si>
  <si>
    <t>Antena direccional</t>
  </si>
  <si>
    <t>Antena direccional wifi banda 2.4GHz (TP-Link)</t>
  </si>
  <si>
    <t>Medidor de potencia PON</t>
  </si>
  <si>
    <t>candados dobles para PC/notebook con llave</t>
  </si>
  <si>
    <t>mas de 1</t>
  </si>
  <si>
    <t>TECLADO NUMÉRICO INALÁMBRICO USB TARGUS AKP11</t>
  </si>
  <si>
    <t>SOPORTE PARA NOTEBOOK 14" DE ALUMINIO</t>
  </si>
  <si>
    <t>Discos duros marca Crucial – modelo Unidad SSD 240GB Sata3 2.5" BX500</t>
  </si>
  <si>
    <t>CONVERSOR HDMI A VGA + AUDIO HDTV 1080P, PS3/XBOX360 (INCLUYE CABLE AUDIO).</t>
  </si>
  <si>
    <t>KIT (PAR) RADIO TRANSMISORES MOTOROLA T200 20Mi Usb</t>
  </si>
  <si>
    <t>Disco Duro: Unidad SSD 500GB PCIe NVMe M.2 NV1</t>
  </si>
  <si>
    <t>Webcam</t>
  </si>
  <si>
    <t>Disco Duro WD de 1 Tb</t>
  </si>
  <si>
    <t>Unidad SSD 240GB Sata3 2.5" A400</t>
  </si>
  <si>
    <t>Puntero laser</t>
  </si>
  <si>
    <t>Gabinete Rack de 45U</t>
  </si>
  <si>
    <t>Rack de 48U</t>
  </si>
  <si>
    <t>Headset logitech modelo h570e</t>
  </si>
  <si>
    <t>Pendrive USB32gb</t>
  </si>
  <si>
    <t>Mouse color azul</t>
  </si>
  <si>
    <t>no encontrado no se entiende a que producto se refiere</t>
  </si>
  <si>
    <t>Adatador (conector) de VGA a HDMI con sonido</t>
  </si>
  <si>
    <t>Adatador (conector) de RJ 45 a HDMI</t>
  </si>
  <si>
    <t xml:space="preserve">no encontrado </t>
  </si>
  <si>
    <t>8.990 </t>
  </si>
  <si>
    <t>179820 (sin despacho)</t>
  </si>
  <si>
    <t>172325(sin despacho)</t>
  </si>
  <si>
    <t>143952(sin despacho)</t>
  </si>
  <si>
    <t>551572(sin despacho)</t>
  </si>
  <si>
    <t>47988 (sin despacho)</t>
  </si>
  <si>
    <t>14388 (sin despacho)</t>
  </si>
  <si>
    <t>482350 (sin despacho)</t>
  </si>
  <si>
    <t>120989 (sin despacho)</t>
  </si>
  <si>
    <t>879890 (sin despacho)</t>
  </si>
  <si>
    <t>143928 (sin despacho)</t>
  </si>
  <si>
    <t>299940 (sin despacho)</t>
  </si>
  <si>
    <t>395880 (sin despacho)</t>
  </si>
  <si>
    <t>https://www.falabella.com/falabella-cl/basket</t>
  </si>
  <si>
    <t>https://www.amazon.com/-/es/HP-726719-B21-DDR4-2133-CAS-15-15-15-registrado/dp/B01MYXF0P9</t>
  </si>
  <si>
    <t>https://articulo.mercadolibre.cl/MLC-562092664-disco-solido-ssd-480gb-25-inch-sata-pc-o-notebook-_JM?searchVariation=68643538119#searchVariation=68643538119&amp;position=16&amp;search_layout=stack&amp;type=item&amp;tracking_id=bb133114-84a5-48cd-abc7-b34644b54345</t>
  </si>
  <si>
    <t>https://www.artilec.cl/cableado-estructurado-antenas-axxtec-antena-direccional-yagi-para-e</t>
  </si>
  <si>
    <t>https://proimeq.cl/producto/medidor-potencia-de-fibra-optica/?utm_source=Google+Shopping&amp;utm_medium=cpc&amp;utm_campaign=Shopping</t>
  </si>
  <si>
    <t>Expirada</t>
  </si>
  <si>
    <t>https://www.winpy.cl/venta/cable-candado-microsaver-2-0-con-doble-llave-para-notebooks/</t>
  </si>
  <si>
    <t>https://www.falabella.com/falabella-cl/product/7746766/Teclado-numerico-inalambrico-Targus-AKP11US/7746766?kid=shopp86fc&amp;disp=1&amp;pid=Google_w2a&amp;gclid=EAIaIQobChMI0Luihoue-AIVY-hcCh3emgBzEAQYAyABEgKlbPD_BwE</t>
  </si>
  <si>
    <t>https://www.falabella.com/falabella-cl/product/110737972/Soporte-notebook-aluminio-portatil-escritorio-universal/110737973?kid=shopp31fc&amp;disp=1&amp;pid=Google_w2a&amp;gclid=EAIaIQobChMIvLSV4Y2e-AIVDNORCh3yagStEAQYBCABEgJAm_D_BwE</t>
  </si>
  <si>
    <t>Adjudicada a terceros</t>
  </si>
  <si>
    <t>https://sodimac.falabella.com/sodimac-cl/product/110370633/Conversor-HDMI-a-vga-+-audio-hdtv-1080p/110370637?exp=sodimac&amp;kid=shopp68fc&amp;disp=1&amp;pid=Google_w2a&amp;gclid=EAIaIQobChMIgM2A95Ge-AIV4-BcCh26ZwboEAQYAiABEgIVmvD_BwE</t>
  </si>
  <si>
    <t>https://articulo.mercadolibre.cl/MLC-590202073-kit-radio-t200-20mi-con-usb-_JM</t>
  </si>
  <si>
    <t>https://www.falabella.com/falabella-cl/product/15715767/SSD-500G-NV1-M.2-NVMe/15715767?kid=shopp29fc&amp;disp=1&amp;pid=Google_w2a&amp;gclid=EAIaIQobChMI1fD9wZae-AIVD0-RCh1qjgTvEAQYAiABEgKUuPD_BwE</t>
  </si>
  <si>
    <t>https://bigseas.cl/products/webcam-saori?variant=42630685098222&amp;currency=CLP&amp;utm_source=google&amp;utm_medium=cpc&amp;utm_campaign=google+shopping&amp;gclid=EAIaIQobChMIu_-Ria6e-AIVE-6RCh3YGwacEAQYASABEgIeFPD_BwE</t>
  </si>
  <si>
    <t>https://www.falabella.com/falabella-cl/product/4104359/WD-Disco-duro-Elements-1Tb/4104359?kid=shopp68fc&amp;disp=1&amp;pid=Google_w2a&amp;gclid=EAIaIQobChMI3u_Jvaye-AIVSkFIAB2clg64EAQYASABEgLFG_D_BwE</t>
  </si>
  <si>
    <t>https://articulo.mercadolibre.cl/MLC-908969151-ssd-a400-240gb-kingston-_JM?matt_tool=67453742&amp;matt_word=&amp;matt_source=google&amp;matt_campaign_id=14571116154&amp;matt_ad_group_id=142561059828&amp;matt_match_type=&amp;matt_network=g&amp;matt_device=c&amp;matt_creative=585733905814&amp;matt_keyword=&amp;matt_ad_position=&amp;matt_ad_type=pla&amp;matt_merchant_id=281285799&amp;matt_product_id=MLC908969151&amp;matt_product_partition_id=1636865737368&amp;matt_target_id=pla-1636865737368&amp;gclid=EAIaIQobChMIupTBobSe-AIVAsaRCh0eAg0EEAQYASABEgLb0vD_BwE</t>
  </si>
  <si>
    <t>https://www.spdigital.cl/puntero-l%C3%A1ser-ultra-0300-para-presentaciones/</t>
  </si>
  <si>
    <t>https://articulo.mercadolibre.cl/MLC-990357421-puntero-laser-luz-verde-largo-alcance-5-en-1-_JM?matt_tool=83511675&amp;matt_word=&amp;matt_source=google&amp;matt_campaign_id=14571116313&amp;matt_ad_group_id=127448629832&amp;matt_match_type=&amp;matt_network=g&amp;matt_device=c&amp;matt_creative=544459510280&amp;matt_keyword=&amp;matt_ad_position=&amp;matt_ad_type=pla&amp;matt_merchant_id=562266360&amp;matt_product_id=MLC990357421&amp;matt_product_partition_id=1403438596030&amp;matt_target_id=aud-488841915747:pla-1403438596030&amp;gclid=EAIaIQobChMIrML5y-Sj-AIVDD6RCh2yqgprEAQYGCABEgLzuPD_BwE</t>
  </si>
  <si>
    <t>https://www.metacom.cl/gabinete-rack-19-45ux600x600mm-sp-1?utm_source=js-google-shopping-app&amp;utm_medium=js-google-shopping-app&amp;utm_campaign=Metacom+by+Jumpseller</t>
  </si>
  <si>
    <t>https://www.spdigital.cl/er6802-easy-rack-600mm48u1000mm-with-roof-side/</t>
  </si>
  <si>
    <t>https://articulo.mercadolibre.cl/MLC-616167733-audifono-logitech-h570s-stereo-microfono-electromundo-_JM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231934885&amp;matt_product_id=MLC616167733&amp;matt_product_partition_id=1701193342037&amp;matt_target_id=pla-1701193342037&amp;gclid=EAIaIQobChMIvsSkqr2q-AIV8hXUAR0qZwnwEAQYAyABEgKqg_D_BwE</t>
  </si>
  <si>
    <t>https://www.spdigital.cl/audifono-con-microfono-logitech-headset-stereo-h570e-usb/</t>
  </si>
  <si>
    <t>https://articulo.mercadolibre.cl/MLC-482943464-pendrive-sandisk-32gb-usb-20-cruzer-blade-_JM?matt_tool=91325440&amp;matt_word=&amp;matt_source=google&amp;matt_campaign_id=14571116307&amp;matt_ad_group_id=134864371620&amp;matt_match_type=&amp;matt_network=g&amp;matt_device=c&amp;matt_creative=585905738803&amp;matt_keyword=&amp;matt_ad_position=&amp;matt_ad_type=pla&amp;matt_merchant_id=338516485&amp;matt_product_id=MLC482943464&amp;matt_product_partition_id=1636865737408&amp;matt_target_id=aud-488841915747:pla-1636865737408&amp;gclid=EAIaIQobChMIiuje38Kq-AIVbEFIAB1M9wCFEAQYAyABEgLvnvD_BwE</t>
  </si>
  <si>
    <t>https://tecnoimperio.cl/pendrive/1220-pendrive-kingston-negro-de-32-gb.html?gclid=EAIaIQobChMIiuje38Kq-AIVbEFIAB1M9wCFEAQYCCABEgKAUfD_BwE</t>
  </si>
  <si>
    <t>https://mobilehut.cl/products/logitech-mouse-m110-silent-blue-logitech?variant=31622381436992&amp;currency=CLP&amp;utm_source=google&amp;utm_medium=cpc&amp;utm_campaign=google+shopping&amp;gclid=EAIaIQobChMIw7vGo8yq-AIVDTaRCh0lZwMvEAQYAiABEgK4tvD_BwE</t>
  </si>
  <si>
    <t>https://www.spdigital.cl/mouse-genius-dx-110-usb-%C3%B3ptico-3-botones-ambidiestro-azul/</t>
  </si>
  <si>
    <t>https://articulo.mercadolibre.cl/MLC-454402152-conversor-adaptador-vga-a-hdmi-1080p-full-hd-audio-_JM?matt_tool=16931662&amp;utm_source=google_shopping&amp;utm_medium=organic</t>
  </si>
  <si>
    <t>SERVICIO DE EVALUACION AMBIENTAL</t>
  </si>
  <si>
    <t>1588-42-COT22</t>
  </si>
  <si>
    <t>iPad 10,2" (2021)</t>
  </si>
  <si>
    <t>659989 (sin despacho)</t>
  </si>
  <si>
    <t>https://www.falabella.com/falabella-cl/product/15640354/Apple-iPad-10,2-(Wi-Fi-+-Cellular,-256GB)-color-plata-9a-Generacion/15640354?kid=shopp31fc&amp;disp=1&amp;pid=Google_w2a&amp;gclid=EAIaIQobChMIxuukzMue-AIVBDKRCh29jwAUEAQYAyABEgI5hvD_BwE</t>
  </si>
  <si>
    <t>Apple Pencil (1ª generación)</t>
  </si>
  <si>
    <t>109989 (sin despacho)</t>
  </si>
  <si>
    <t>https://www.falabella.com/falabella-cl/product/4805242/APPLE-PENCIL-1RA-GEN/4805242?kid=shopp31fc&amp;disp=1&amp;pid=Google_w2a&amp;gclid=CjwKCAjwtIaVBhBkEiwAsr7-cwFMJT1Jf056Mex87ky3dNWgU0QYZLMAdOTudo2oCbUwq9lFkOrbXBoCKUoQAvD_BwE</t>
  </si>
  <si>
    <t>INSTITUTO DE SEGURIDAD LABORAL</t>
  </si>
  <si>
    <t>1778-62-COT22</t>
  </si>
  <si>
    <t>Teclado Pro Fit Ergonómico Alámbrico</t>
  </si>
  <si>
    <t>50388 (sin despacho)</t>
  </si>
  <si>
    <t>https://www.tiendakensington.cl/products/teclado-pro-fit-ergonomivo-alambrico-kensington?variant=35467205083289&amp;currency=CLP&amp;utm_medium=product_sync&amp;utm_source=google&amp;utm_content=sag_organic&amp;utm_campaign=sag_organic&amp;gclid=CjwKCAjwtIaVBhBkEiwAsr7-cxpgR8M4OqdnUiSAd0jjXEV6WtnQbRgkHiV3ZTrvbfYSpi2uzuEXuxoC2kEQAvD_BwE</t>
  </si>
  <si>
    <t>I MUNICIPALIDAD DE PITRUFQUEN</t>
  </si>
  <si>
    <t>3752-145-COT22</t>
  </si>
  <si>
    <t>LAPTOP HP 445 GB WINDOWS 10 PRO AMD RYZEN</t>
  </si>
  <si>
    <t>precio se pasa al ofertado y aparece error</t>
  </si>
  <si>
    <t>https://centrale.cl/producto/hpe-notebook-hp-probook-445-g8-ryzen-7-5800u-ram-16gb-ssd/</t>
  </si>
  <si>
    <t>DIRECCION DE ABASTECIMIENTO DE LA ARMADA</t>
  </si>
  <si>
    <t>3109-64-COT22</t>
  </si>
  <si>
    <t>ADAPTADOR USB A ETHERNET 10/100/1000</t>
  </si>
  <si>
    <t>descartado por ser de distintos proveedores</t>
  </si>
  <si>
    <t>78300 (sin despacho)</t>
  </si>
  <si>
    <t>MOUSE USB</t>
  </si>
  <si>
    <t>78480 (sin despacho)</t>
  </si>
  <si>
    <t>https://www.spdigital.cl/mouse-genius-dx-110-usb-%C3%B3ptico-3-botones-ambidiestro-negro/</t>
  </si>
  <si>
    <t>PASTA DISIPADORA DE TEMPERATURA PARA PROCESADOR 3G</t>
  </si>
  <si>
    <t>17280 (sin despacho)</t>
  </si>
  <si>
    <t>https://articulo.mercadolibre.cl/MLC-634790018-pasta-termica-gamemax-tg3-3g-disipadora-calor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352211843&amp;matt_product_id=MLC634790018&amp;matt_product_partition_id=1701184196797&amp;matt_target_id=aud-488841915747:pla-1701184196797&amp;gclid=CjwKCAjwtIaVBhBkEiwAsr7-c2-mm3BuiU18osC03NI1SbgxXYsC3gOkiJHm6dcoKoGt95lRluak9hoCJg4QAvD_BwE</t>
  </si>
  <si>
    <t xml:space="preserve">ADAPTADOR BLUETOOTH </t>
  </si>
  <si>
    <t>10668 (sin despacho)</t>
  </si>
  <si>
    <t>https://articulo.mercadolibre.cl/MLC-916976106-adaptador-usb-bluetooth-40-nano-tp-link-ub400-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360694479&amp;matt_product_id=MLC916976106&amp;matt_product_partition_id=1635222317409&amp;matt_target_id=pla-1635222317409&amp;gclid=CjwKCAjwtIaVBhBkEiwAsr7-c4dDvEpN4a_awciNnX08dX4RbBpzHRAovrtTzQIN1D7sBu9xoPJfZhoCiBIQAvD_BwE</t>
  </si>
  <si>
    <t>CABLE DE AUDIO PLUG 3,5MM A 2 RCA 3 MT</t>
  </si>
  <si>
    <t>https://articulo.mercadolibre.cl/MLC-520248870-cable-de-audio-plug-35mm-a-2-rca-3m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239967468&amp;matt_product_id=MLC520248870&amp;matt_product_partition_id=1636500699033&amp;matt_target_id=pla-1636500699033&amp;gclid=CjwKCAjwtIaVBhBkEiwAsr7-c-U7yJvUIcjt_rl7WmaSNIy9N60tNO5PEGdlIhH8ViIkitYX7c5kzhoCODwQAvD_BwE</t>
  </si>
  <si>
    <t>TARJETA DE RED PCI EXPRESS ETHERNET 1 PUERTO RJ45 10/100</t>
  </si>
  <si>
    <t>https://www.spdigital.cl/tarjeta-de-red-pci-express-de-1-puerto-gigabit-ethernet-rj45-adaptador-nic-pci-e-perfil-bajo/</t>
  </si>
  <si>
    <t>PAD MOUSE PLANO SIMPLE COLOR NEGRO</t>
  </si>
  <si>
    <t>https://articulo.mercadolibre.cl/MLC-581807655-mouse-pad-simple-xtech-negro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166868661&amp;matt_product_id=MLC581807655&amp;matt_product_partition_id=1701184196797&amp;matt_target_id=aud-488841915747:pla-1701184196797&amp;gclid=CjwKCAjwtIaVBhBkEiwAsr7-c-Zsngou-Lxqa3NT58ZHZo8hZJSJtyjhiKde2-h9yOxZroD9sA7IdRoC9qcQAvD_BwE</t>
  </si>
  <si>
    <t>CABLE DE PODER PARA COMPUTADOR 220V 1,8 MT TRIPOLAR ENCHUFE NACIONAL</t>
  </si>
  <si>
    <t>https://articulo.mercadolibre.cl/MLC-605869930-cable-de-poder-220v-18m-tripolar-dinon-rh9042-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503811091&amp;matt_product_id=MLC605869930&amp;matt_product_partition_id=1701184196797&amp;matt_target_id=aud-488841915747:pla-1701184196797&amp;gclid=CjwKCAjwtIaVBhBkEiwAsr7-c__ajFPyPiT2nXy8r92u0EPdVvSA02LTX-DqApJeE4khLolPMmcN5xoCZaMQAvD_BwE</t>
  </si>
  <si>
    <t>MINISTERIO DE OBRAS PUBLICAS DIREC CION GRAL DE OO PP DCYF</t>
  </si>
  <si>
    <t>1016-27-COT22</t>
  </si>
  <si>
    <t>Disco Duros Externos</t>
  </si>
  <si>
    <t>https://www.wei.cl/producto/5A31748B11</t>
  </si>
  <si>
    <t>Disco Duro SSD</t>
  </si>
  <si>
    <t>https://www.spdigital.cl/unidad-ssd-500gb-wd-blue-3d-nand-25-sata-60gbs-lectura-560mbs-escritura-530mbs/</t>
  </si>
  <si>
    <t>TECLADO PC</t>
  </si>
  <si>
    <t>https://www.paris.cl/teclado-logitech-alambrico-k120-usb---------841037999.html?gclid=CjwKCAjwtIaVBhBkEiwAsr7-c3vPJYliQXfZM1rugEu4T27H4Ix5B-G0p5Amsj03zMyueCpnEsihHxoCaG4QAvD_BwE&amp;gclsrc=aw.ds</t>
  </si>
  <si>
    <t>MOUSE PC</t>
  </si>
  <si>
    <t>https://www.falabella.com/falabella-cl/product/14987536/Mouse-Alambrico-100/14987536?kid=shopp31fc&amp;disp=1&amp;pid=Google_w2a&amp;gclid=CjwKCAjwtIaVBhBkEiwAsr7-c3cxoroNP5gOymeQ_R8nWS9sWYezJvbTHNMDLE_JjFiHPiEHIpVVXRoC4AAQAvD_BwE</t>
  </si>
  <si>
    <t>KIT PAD MOUSE Y/CON APOYA MUÑECA ERGONOMICO</t>
  </si>
  <si>
    <t>https://articulo.mercadolibre.cl/MLC-545210631-mouse-pad-ergonomico-gel-apoyamuneca-base-antideslizante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114562978&amp;matt_product_id=MLC545210631&amp;matt_product_partition_id=1701184196637&amp;matt_target_id=pla-1701184196637&amp;gclid=CjwKCAjwtIaVBhBkEiwAsr7-c3YBBcd3ZeOdTb5_dEBOpjA8f3KBH7ecSxb2BICBOA9HeJjtgI2boBoCezAQAvD_BwE</t>
  </si>
  <si>
    <t>I MUNICIPALIDAD DE CERRILLOS</t>
  </si>
  <si>
    <t>324-249-COT22</t>
  </si>
  <si>
    <t xml:space="preserve">Notebook </t>
  </si>
  <si>
    <t>https://simple.ripley.cl/lenovo-ideapad-5-intelr-coretm-i5-8gb-ram-512gb-ssd-intel-irisr-xe-graphics-156-fhd-2000387631017p?gclid=CjwKCAjw14uVBhBEEiwAaufYx3qSCZq4K8PfubtHU6w6fpPW9F75PbqmVQWkmfT_885Ruv281bxqsBoC4FgQAvD_BwE&amp;color_80=gris&amp;s=mdco</t>
  </si>
  <si>
    <t>Impresora</t>
  </si>
  <si>
    <t>https://simple.ripley.cl/impresora-laser-hp-laserjet-pro-m203dw-mpm00004694504?s=mdco</t>
  </si>
  <si>
    <t>1390-35-COT22</t>
  </si>
  <si>
    <t>Mouse inalámbrico ergonómico</t>
  </si>
  <si>
    <t>https://articulo.mercadolibre.cl/MLC-945223106-mouse-ergonomico-vertical-inalambrico-d5-30-usb-3600-dpi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551010333&amp;matt_product_id=MLC945223106&amp;matt_product_partition_id=1701184196637&amp;matt_target_id=pla-1701184196637&amp;gclid=CjwKCAjw14uVBhBEEiwAaufYx--XoYNmwO6ySyJ3baCpZXdvfZrW0lnzqFteZOzqAuRsSV0OojFtnRoC1L8QAvD_BwE</t>
  </si>
  <si>
    <t>segunda cotización del mismo producto</t>
  </si>
  <si>
    <t> 4.990</t>
  </si>
  <si>
    <t>https://www.falabella.com/falabella-cl/product/112797218/Mouse-Inalambrico-Diseno-Ergonomico-Usb/112797219?kid=shopp31fc&amp;disp=1&amp;pid=Google_w2a&amp;gclid=EAIaIQobChMI4Nvr4a6j-AIVQ-ZcCh0oog_6EAQYAiABEgLsUfD_BwE</t>
  </si>
  <si>
    <t>SERVICIO DE SALUD VALDIVIA HOSPITAL BASE</t>
  </si>
  <si>
    <t>1057547-1192-COT22</t>
  </si>
  <si>
    <t>a la espera de lo que diga el cliente, detalle</t>
  </si>
  <si>
    <t>UNIVERSIDAD DE CHILE</t>
  </si>
  <si>
    <t>5590-89-COT22</t>
  </si>
  <si>
    <t>Notebook Intel Core i5</t>
  </si>
  <si>
    <t xml:space="preserve">pc armado </t>
  </si>
  <si>
    <t>I MUNICIPALIDAD DE MARCHIGUE</t>
  </si>
  <si>
    <t>4965-61-COT22</t>
  </si>
  <si>
    <t>NOTEBOOK IDEAPAD 3, 14" FHD</t>
  </si>
  <si>
    <t>https://www.pcfactory.cl/producto/41367-lenovo-notebook-ideapad-3-14-fhd-intel-i7-1165g7-8gb-512gb-ssd-wifi-6-windows-10-abby-blue</t>
  </si>
  <si>
    <t>https://www.falabella.com/falabella-cl/product/15160407/Notebook-ideapad-3i-Core-i7-8GB-RAM-512GB-SSD-Integrated-Intel-Iris-Xe-Graphics-14-/15160407</t>
  </si>
  <si>
    <t>Municipalidad de Gorbea</t>
  </si>
  <si>
    <t>4104-217-COT22</t>
  </si>
  <si>
    <t>COMPUTADORES LAPTOP HP</t>
  </si>
  <si>
    <t>monto supera las 30 UTM y no se encuentran mas productos con iguales caracteristicas</t>
  </si>
  <si>
    <t>https://www.spdigital.cl/hp-probook-445-g8-r5-5600u-w10p-8gb-256-ssd/</t>
  </si>
  <si>
    <t>I MUNICIPALIDAD DE LOS ALAMOS DEPTO COMUNAL</t>
  </si>
  <si>
    <t>4560-56-COT22</t>
  </si>
  <si>
    <t>MINI PC BIP NUC CELERON J4005 4 GB</t>
  </si>
  <si>
    <t>se encontro uno solo con las especificaciones dadas</t>
  </si>
  <si>
    <t>https://bip.cl/mini-pc-bip-nuc-j4005-4gb-120gb-ssd-wifi-lan-10100-hdmi-bt-pnpcn22_19922?gclid=EAIaIQobChMIjpixl9mj-AIVxkFIAB3hzQxFEAAYASAAEgL3gvD_BwE</t>
  </si>
  <si>
    <t>2013-110-COT22</t>
  </si>
  <si>
    <t xml:space="preserve">presupuesto muy bajo para lo que piden </t>
  </si>
  <si>
    <t>2737-207-COT22</t>
  </si>
  <si>
    <t>son varios productos y puede que no se encuentren de 1 solo proveedor</t>
  </si>
  <si>
    <t>1705-222-COT22</t>
  </si>
  <si>
    <t xml:space="preserve">no se encontro FRASCO ORINA ( CONTENEDOR DESECHABLE TAPA AZUL) </t>
  </si>
  <si>
    <t>3502-321-COT22</t>
  </si>
  <si>
    <t>COMPUTADOR ALL IN ONE</t>
  </si>
  <si>
    <t>se encontro computador con similares caracteristicas pero no exactas</t>
  </si>
  <si>
    <t>https://sodimac.falabella.com/sodimac-cl/product/110319979/All-in-One-205-G4-AMD-Ryzen-3-3250U-4GB-RAM-1TB-HDD-23.8-/110319987?aff=1&amp;disp=1&amp;kid=aff2fc&amp;utm_campaign=soicos-ao&amp;utm_content=banner&amp;utm_medium=cpm&amp;utm_source=soicos&amp;utm_term=2160730323</t>
  </si>
  <si>
    <t>MUNICIPALIDAD DE OVALLE</t>
  </si>
  <si>
    <t>2710-497-COT22</t>
  </si>
  <si>
    <t> KIT MOUSE Y TECLADO USB ALAMBRICO</t>
  </si>
  <si>
    <t>https://www.spdigital.cl/kit-de-teclado-y-mouse-genius-km-160-al%C3%A1mbrico-usb-negro-espa%C3%B1ol/</t>
  </si>
  <si>
    <t>9.990 </t>
  </si>
  <si>
    <t>https://tecnocenter.cl/teclado-con-cable/213-kit-combo-teclado-y-mouse-alambrico-negro.html</t>
  </si>
  <si>
    <t>KIT MOUSE Y TECLADO USB INALAMBRICO</t>
  </si>
  <si>
    <t>https://mobilehut.cl/products/logitech-combo-teclado-mouse-inalambrico-mk220-logitech?variant=31622535610432&amp;currency=CLP&amp;utm_source=google&amp;utm_medium=cpc&amp;utm_campaign=google+shopping&amp;gclid=EAIaIQobChMIzYnlsJOr-AIVC_aRCh1ssAxAEAQYASABEgLxofD_BwE</t>
  </si>
  <si>
    <t>segunda opcion KIT MOUSE Y TECLADO USB INALAMBRICO</t>
  </si>
  <si>
    <t>https://tecnocenter.cl/combo-teclado-y-mouse/226-kit-combo-teclado-y-mouse-inalambricos-genius.html</t>
  </si>
  <si>
    <t>5421-32-COT22</t>
  </si>
  <si>
    <t>ALL IN ONE HP</t>
  </si>
  <si>
    <t>precio supera las 30 utm</t>
  </si>
  <si>
    <t>I MUNICIPALIDAD DE PLACILLA</t>
  </si>
  <si>
    <t>3932-55-COT22</t>
  </si>
  <si>
    <t>Tablet Galaxy Tab 8 Ultra con teclado y Lapiz</t>
  </si>
  <si>
    <t>https://www.falabella.com/falabella-cl/product/14752280/Tablet-Samsung-Galaxy-Tab-A-8-32GB-WIFI-4G/14752280?gclid=CjwKCAjw46CVBhB1EiwAgy6M4pDZg4pl_Qo_qutcShTUoragN0Hcjlm7VkvB2Nu105fn1tYBlElFCBoCXHsQAvD_BwE&amp;kid=se253252fc&amp;pid=Google_w2a&amp;gclsrc=aw.ds&amp;&amp;kid=&amp;s_kwcid=AL!702!3!581363799080!!!g!!&amp;ef_id=YpKHQQAExFV6-gAo:20220614133748:s</t>
  </si>
  <si>
    <t>LENTES DE REALIDAD VIRTUAL VR BOX</t>
  </si>
  <si>
    <t>(Envío incluido) = $339.360</t>
  </si>
  <si>
    <t>https://www.falabella.com/falabella-cl/product/15757819/Lente-De-Realidad-Virtual-Vr-Box-2.0/15757819?kid=shopp30fc&amp;disp=1&amp;pid=Google_w2a&amp;gclid=CjwKCAjw46CVBhB1EiwAgy6M4rNlovyP5CEi0BlF3lGxoNhlgoObCh9BLcS0N7P8MUR2-YtYnbr_VRoCmQoQAvD_BwE</t>
  </si>
  <si>
    <t>Apoya pies ergonómico ajustable</t>
  </si>
  <si>
    <t>https://rohestore.cl/apoya-pies-ergonomico-ajustable</t>
  </si>
  <si>
    <t>IPCHILE</t>
  </si>
  <si>
    <t>DISCO DURO Unidad SSD 1TB Sata3 2.5"</t>
  </si>
  <si>
    <t>https://www.pcfactory.cl/producto/45162-wd-unidad-ssd-1tb-sata3-2-5-green</t>
  </si>
  <si>
    <t>Gafas de Realidad Virtual Shinecon 3D - VR Glass</t>
  </si>
  <si>
    <t>https://www.falabella.com/falabella-cl/product/110762285/Gafas-De-Realidad-Virtual-Shinecon-3D-Vr-Glass/110762287?rid=Recs%21PDP%21CL_F.com%21Rec1_Vistos_Juntos%21Mismo_Seller_3P_SinStock%21Viewed_recently_viewed%2114997115%21110762287%211%219</t>
  </si>
  <si>
    <t>KIT PARLANTES SUBWOOFER (parlantes subwoofer para presentar videos).</t>
  </si>
  <si>
    <t>https://www.falabella.com/falabella-cl/product/112725778/Subwoofer-Multimedia-Hp-Sterio-Dhs-2111S-HP/112725779?kid=shopp28fc&amp;disp=1&amp;pid=Google_w2a&amp;gclid=CjwKCAjw46CVBhB1EiwAgy6M4ld1XMz4LcHBQQ0oLSPiNF1TTSmOkwuWKsPmHretCyCynYYIAl_s6hoCiqUQAvD_BwE</t>
  </si>
  <si>
    <t>GENERICO Gafas de Realidad Virtual Shinecon 3D - VR Glass</t>
  </si>
  <si>
    <t>COTIZANDO</t>
  </si>
  <si>
    <t xml:space="preserve">Disco Duro Videovigilancia 4TB 3.5" WD Purple </t>
  </si>
  <si>
    <t>https://articulo.mercadolibre.cl/MLC-998521148-disco-duro-wd-purple-wd40purz-4tb-surveillance-64mb-5400rpm-_JM?pdp_filters=official_store:1569</t>
  </si>
  <si>
    <t xml:space="preserve">Adjudicada Totalmente </t>
  </si>
  <si>
    <t>Aduficada a Terceros</t>
  </si>
  <si>
    <t>https://www.notetop.cl/products/teclado-y-mouse-kensington-pro-fit-k75235-inalambrico</t>
  </si>
  <si>
    <t>1.1</t>
  </si>
  <si>
    <t>https://cintegral.cl/inicio/40/teclado-kensington-valukeybord-antiderrame-k72444.html</t>
  </si>
  <si>
    <t>https://www.spdigital.cl/mouse-inal%C3%A1mbrico-trust-themo-bater%C3%ADa-recargable-7-botones-diestro-negro/</t>
  </si>
  <si>
    <t>https://simple.ripley.cl/mouse-pro-fit-usb-mid-size-negro-alambrico-kensington-mpm00011072826?color_80=negro&amp;s=mdco</t>
  </si>
  <si>
    <t>Router dual-bant gigabit AC1750 RT – AC65</t>
  </si>
  <si>
    <t>https://www.pcfactory.cl/producto/41969-asus-router-dual-band-gigabit-ac1750-rt-ac65</t>
  </si>
  <si>
    <t>SIN STOCK (STGO - RGUA)</t>
  </si>
  <si>
    <t xml:space="preserve">SIN STOCK </t>
  </si>
  <si>
    <t>1543-10-COT22</t>
  </si>
  <si>
    <t>presupuesto que manejan muy bajo, consultar</t>
  </si>
  <si>
    <t>761391-427-COT22</t>
  </si>
  <si>
    <t>ADAPTADOR HDI HEMBRA A VGA MACHO MAS SALIDA DE AUDIO</t>
  </si>
  <si>
    <t>no se encontro uno o mas productos</t>
  </si>
  <si>
    <t>https://articulo.mercadolibre.cl/MLC-476931246-adaptador-hdmi-hembra-a-vga-macho-con-salida-de-audio-_JM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275141622&amp;matt_product_id=MLC476931246&amp;matt_product_partition_id=1413191054866&amp;matt_target_id=pla-1413191054866&amp;gclid=CjwKCAjw46CVBhB1EiwAgy6M4jBJbjusVledWVyJTP714KEYXqz6js4v9G4xnDWvImy-RfeAg1AKGhoCoXgQAvD_BwE</t>
  </si>
  <si>
    <t>CABLE HDMI 2,0 4K 2 MTS</t>
  </si>
  <si>
    <t>https://articulo.mercadolibre.cl/MLC-917399726-cable-hdmi-8k-4k-ultra-hdr-v21-de-20-metros-48gbps-_JM#position=2&amp;search_layout=stack&amp;type=item&amp;tracking_id=71153c53-884a-48f4-95c0-5677c330279c</t>
  </si>
  <si>
    <t>KIT MOUSE Y TECLADO ALAMBRICOS AOC KM160 TECLAS ERGONOMETRICAS</t>
  </si>
  <si>
    <t>https://articulo.mercadolibre.cl/MLC-569076251-kit-mouse-y-teclado-alambricos-aoc-km160-teclas-ergonomicas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351615880&amp;matt_product_id=MLC569076251&amp;matt_product_partition_id=1701184196637&amp;matt_target_id=pla-1701184196637&amp;gclid=CjwKCAjw46CVBhB1EiwAgy6M4q2IjGF2SuVp4U7t63zGUE1h-YPHjUKUKDUZh4wT5kIwyXes2qgwpRoCvToQAvD_BwE</t>
  </si>
  <si>
    <t>DISCO DURO SSD A 400 240 GB SATA3 2.5</t>
  </si>
  <si>
    <t>https://articulo.mercadolibre.cl/MLC-908969151-ssd-a400-240gb-kingston-_JM?matt_tool=67453742&amp;matt_word=&amp;matt_source=google&amp;matt_campaign_id=14571116154&amp;matt_ad_group_id=142561059828&amp;matt_match_type=&amp;matt_network=g&amp;matt_device=c&amp;matt_creative=585733905814&amp;matt_keyword=&amp;matt_ad_position=&amp;matt_ad_type=pla&amp;matt_merchant_id=281285799&amp;matt_product_id=MLC908969151&amp;matt_product_partition_id=1636865737368&amp;matt_target_id=pla-1636865737368&amp;gclid=CjwKCAjw46CVBhB1EiwAgy6M4p50ShhneUdGs9srvWpVtliQmIjys7y_J3js5dCDkreU9ocrnFkd_xoCAfIQAvD_BwE</t>
  </si>
  <si>
    <t>DISCO DURO DELL 1.2 TB 10K RPM SAS 2,5" PARA SERVIDOR</t>
  </si>
  <si>
    <t>no se encontro este disco duro en mercadolibre por ende se descarta todo</t>
  </si>
  <si>
    <t>3230-23-COT22</t>
  </si>
  <si>
    <t>se encontraron la mayoria por el mismo precio</t>
  </si>
  <si>
    <t>https://www.mercadolibre.cl/disco-duro-externo-toshiba-canvio-basics-hdtb420xk3aa-2tb-negro/p/MLC9282789?matt_tool=67453742&amp;matt_word=&amp;matt_source=google&amp;matt_campaign_id=14571116154&amp;matt_ad_group_id=142561059828&amp;matt_match_type=&amp;matt_network=g&amp;matt_device=c&amp;matt_creative=585733905814&amp;matt_keyword=&amp;matt_ad_position=&amp;matt_ad_type=pla&amp;matt_merchant_id=293126408&amp;matt_product_id=MLC9282789-product&amp;matt_product_partition_id=1636865737368&amp;matt_target_id=pla-1636865737368&amp;gclid=CjwKCAjw46CVBhB1EiwAgy6M4ncIHBPOcR2qtBUoMmg9qT3zq5UK-3fBNsKzl_s6Ykb_o1YKin9mcRoCEY8QAvD_BwE</t>
  </si>
  <si>
    <t> 813115</t>
  </si>
  <si>
    <t>no se encontro top cover</t>
  </si>
  <si>
    <t>no se encontro el cargador con iguales caracteristicas, solo uno similar</t>
  </si>
  <si>
    <t>no se encontro disco solido con iguales caracteristicas, solo similares</t>
  </si>
  <si>
    <t>notebook agotado, solo se encuentran con similares caracteristicas</t>
  </si>
  <si>
    <t>UNIVERSIDAD CATÓLICA DE LA SANTÍSIMA CONCEPCIÓN</t>
  </si>
  <si>
    <t>Frigobar Mademsa 94 litros Silver</t>
  </si>
  <si>
    <t>precios similares en los portales rodean lo que se presupuesto</t>
  </si>
  <si>
    <t>https://www.tiendamademsa.cl/refrigerador-mademsa-minibar-mmb-91-s/p?idsku=856900644&amp;utm_source=google&amp;utm_campaign=googlepla&amp;utm_medium=shopping&amp;gclid=CjwKCAjw46CVBhB1EiwAgy6M4nP0ylVsPRq9R4LbWJ7UczWMqxb7_pqHQ8zl1zSRTdVh8gsMV3UmdhoCpzUQAvD_BwE</t>
  </si>
  <si>
    <t>Cable de seguridad nano</t>
  </si>
  <si>
    <t>unico encontrado con lo que describen</t>
  </si>
  <si>
    <t>https://notebookstore.cl/hp-nano-bloqueo-de-cable-de-seguridad-para-chromebook-11a-g6-11a-g8-11mk-g9-chromebook-x360-probook-x360-zbook-fury-15-g8-17-g8.html?gclid=CjwKCAjw46CVBhB1EiwAgy6M4smpb90_QTkPEpbVyy5ITCcRXo2TN3XPm9ZGyuufN_KjeyiKOXhhzRoCHOkQAvD_BwE</t>
  </si>
  <si>
    <t>ssd crucial MX 500 de 500 GB</t>
  </si>
  <si>
    <t>https://www.spdigital.cl/unidad-ssd-500gb-crucial-mx500-25-3d-nand-lectura-560mbs-escritura-510-mbs/</t>
  </si>
  <si>
    <t>https://tecnopro.cl/products/disco-solido-ssd-interno-crucial-ct500mx500ssd1-500gb?variant=41927814807794&amp;currency=CLP&amp;utm_medium=product_sync&amp;utm_source=google&amp;utm_content=sag_organic&amp;utm_campaign=sag_organic&amp;gclid=CjwKCAjw46CVBhB1EiwAgy6M4n-6YKIRQnq86aGDpiMqk4nYiKaE6EEh2wCmrEhkNkOAEF_cMazvURoCJR0QAvD_BwE</t>
  </si>
  <si>
    <t>CARTRIDGE Y TINTAS IMPRESORA</t>
  </si>
  <si>
    <t>solo se encontraron tintas pero no catridge</t>
  </si>
  <si>
    <t>https://www.spdigital.cl/botella-tinta-epson-negra-t664120-al-l110l120l210l355l555l1300/</t>
  </si>
  <si>
    <t>se encontro solo 1 al precio mas bajo</t>
  </si>
  <si>
    <t>I MUNICIPALIDAD DE PADRE HURTADO</t>
  </si>
  <si>
    <t>3826-200-COT22</t>
  </si>
  <si>
    <t>Sirena Alarma Metálica de 220V</t>
  </si>
  <si>
    <t>https://www.falabella.com/falabella-cl/product/15995132/Sirena-Metalica-Mini-Turbina-100Db-220V-Vdc-Alarma/15995132?kid=shopp86fc&amp;disp=1&amp;pid=Google_w2a&amp;gclid=CjwKCAjw46CVBhB1EiwAgy6M4pZf61dxP2WOed2vx5B7YNOWZtpSxZk7PhPy0n_ctyLOhCDcZralVhoC018QAvD_BwE</t>
  </si>
  <si>
    <t>Cordón PVC y cobre, color negro, calibre cable 20, cable paralelo,</t>
  </si>
  <si>
    <t>producto encontrado con mas de 1 proveedor por tanto se descarta</t>
  </si>
  <si>
    <t>I MUNICIPALIDAD DE PORTEZUELO</t>
  </si>
  <si>
    <t>3594-200-COT22</t>
  </si>
  <si>
    <t>EQUIPO ALL IN ONE, PROCESADOR INTEL I5</t>
  </si>
  <si>
    <t>solo encontrado uno con las especificaciones que piden</t>
  </si>
  <si>
    <t>https://www.tecnomas.cl/computador-lenovo-aio-ideacentre-3-i5-1135g7-ram-8gb-ssd512gb-m2-238-w11h?utm_source=js-google-shopping-app&amp;utm_medium=js-google-shopping-app&amp;gclid=CjwKCAjw46CVBhB1EiwAgy6M4uGPRs0S0aPRgQZpgiLmwkuVddO6RV5EKocVrlvSCYqdOU5NJDTv2xoChRsQAvD_BwE</t>
  </si>
  <si>
    <t>I MUNICIPALIDAD DE ALGARROBO</t>
  </si>
  <si>
    <t>2687-101-COT22</t>
  </si>
  <si>
    <t>https://www.falabella.com/falabella-cl/product/15574766/AIO-Lenovo-AMD-Athlon-Silver-8GB-RAM-512GB-SSD-23.8-/15574766?kid=shopp31fc&amp;disp=1&amp;pid=Google_w2a&amp;gclid=CjwKCAjw46CVBhB1EiwAgy6M4nao058OoBQ8-X1mI15mwfc_gIFN5z1TQ3Lw6tCJWPtPfv2DClPA2hoCYLIQAvD_BwE</t>
  </si>
  <si>
    <t>1057448-263-COT22</t>
  </si>
  <si>
    <t>Piden muchas cosas y no se encuentra un solo proveedor</t>
  </si>
  <si>
    <t>Candados para notebook lenovo security cable lock 57Y4303</t>
  </si>
  <si>
    <t>Cables displayport a vga 3 mts</t>
  </si>
  <si>
    <t>Alcohol isopropilico</t>
  </si>
  <si>
    <t>Placa muro video hdmi y vga</t>
  </si>
  <si>
    <t>SIN STOCJ (COTIZANDO EN LENOVO)</t>
  </si>
  <si>
    <t>Agotado (sólo cable de 1,8 m)</t>
  </si>
  <si>
    <t>Mini displayport a HDMI</t>
  </si>
  <si>
    <t>Displayport a HDMI</t>
  </si>
  <si>
    <t>https://www.pcfactory.cl/producto/22972-spektra-adaptador-mini-displayport-a-hdmi</t>
  </si>
  <si>
    <t>https://www.pcfactory.cl/producto/22973-spektra-adaptador-displayport-a-hdmi-blanco</t>
  </si>
  <si>
    <t>https://sodimac.falabella.com/sodimac-cl/product/110251709/Alcohol-isopropilico-1-lt/110251713</t>
  </si>
  <si>
    <t>https://sodimac.falabella.com/sodimac-cl/product/110217641/Set-de-abrazaderas-16-mm-5-unidades/110217648</t>
  </si>
  <si>
    <t>Set abrazaderas (5uni)</t>
  </si>
  <si>
    <t>https://www.falabella.com/falabella-cl/product/11573806/Placa-a-Muro-de-Video-Hdmi-Vga-y-2-Puertos-Usb/11573806</t>
  </si>
  <si>
    <t>CABLE HDMI</t>
  </si>
  <si>
    <t>https://articulo.mercadolibre.cl/MLC-995368157-cable-hdmi-15-metros-full-hd-reforzado-y-recubierto-_JM?matt_tool=97233417&amp;matt_word=&amp;matt_source=google&amp;matt_campaign_id=14571116316&amp;matt_ad_group_id=140889411784&amp;matt_match_type=&amp;matt_network=g&amp;matt_device=c&amp;matt_creative=585983467562&amp;matt_keyword=&amp;matt_ad_position=&amp;matt_ad_type=pla&amp;matt_merchant_id=503234782&amp;matt_product_id=MLC995368157&amp;matt_product_partition_id=1636500699073&amp;matt_target_id=aud-1660317627359:pla-1636500699073&amp;gclid=Cj0KCQjwhqaVBhCxARIsAHK1tiOMW7jCND9krcIX-yv1tsLSx3v6fpbEiSZ7VuDrEf8d1TjqZi5rQzQaAhuVEALw_wcB</t>
  </si>
  <si>
    <t>https://ev.electroventas.cl/ficha/index/cable-hdmi-15m-mm-v14-conector-metalico-negro-bao-oro-28awg-8595</t>
  </si>
  <si>
    <t>CABLE HDMI 15M. M/M, V1.4 CONECTOR METALICO NEGRO BAÑO ORO 28AWG</t>
  </si>
  <si>
    <t>Pendrive HP v236w 16GB 2.0 gris</t>
  </si>
  <si>
    <t>SPLITTER HDMI AMPLIFICADO 4 SALIDAS SOPORTA 3D</t>
  </si>
  <si>
    <t>https://www.feriatecno.com/splitter-hdmi-y-vga/365-splitter-hdmi-amplificado-4-salidas-soporta-3d.html</t>
  </si>
  <si>
    <t>NOTEBOOK CORE I7 8 GB RAM DISCO SSD 1TB MARCA HP (PREFERENCIAL) PANTALLA LED 14"</t>
  </si>
  <si>
    <t>Máquina selladora de 40 cm</t>
  </si>
  <si>
    <t>https://electroventas.cl/maquina-selladora-de-bolsas-plasticas-hasta-40-cms</t>
  </si>
  <si>
    <t>Cinta full color YMCKO serie solid 300&amp;500</t>
  </si>
  <si>
    <t>Tarjeta pvc en blanco (zebra) caja 100 unidades</t>
  </si>
  <si>
    <t>(COTIZANDO)</t>
  </si>
  <si>
    <t>https://simple.ripley.cl/tarjeta-identificacion-zebra-premier-blanca-076mm-100-unds-mpm00034444226?s=mdco</t>
  </si>
  <si>
    <t>BLANCO Y NEGRO S.A.</t>
  </si>
  <si>
    <t>Disco Solido para computador 512 GB</t>
  </si>
  <si>
    <t>es disco duro no solido</t>
  </si>
  <si>
    <t>https://www.macrostore.cl/products/disco-duro-kingston-ssd-512gb-sata3-2-5s-3d-tlc?variant=42800800039138&amp;currency=CLP&amp;utm_medium=product_sync&amp;utm_source=google&amp;utm_content=sag_organic&amp;utm_campaign=sag_organic&amp;gclid=Cj0KCQjwhqaVBhCxARIsAHK1tiPyl8kAi9NV2lJpm1xhjG0edOoVzAqx2wg0-mWpW-RFISPEmpLCOlEaAgdXEALw_wcB</t>
  </si>
  <si>
    <t>disco solido, solo encontrado uno</t>
  </si>
  <si>
    <t>https://www.mercadolibre.cl/disco-solido-ssd-interno-kingston-skc600512g-512gb/p/MLC15316050?matt_tool=91325440&amp;matt_word=&amp;matt_source=google&amp;matt_campaign_id=14571116307&amp;matt_ad_group_id=134864371620&amp;matt_match_type=&amp;matt_network=g&amp;matt_device=c&amp;matt_creative=585905738803&amp;matt_keyword=&amp;matt_ad_position=&amp;matt_ad_type=pla&amp;matt_merchant_id=166868661&amp;matt_product_id=MLC15316050-product&amp;matt_product_partition_id=1636865737408&amp;matt_target_id=aud-488841915747:pla-1636865737408&amp;gclid=Cj0KCQjwhqaVBhCxARIsAHK1tiPL8_oM8mY56wP3WHzKDOBN2THAwriGCSvjHBagEfKxdL3NL87lFRYaAuSIEALw_wcB</t>
  </si>
  <si>
    <t>Bateria para Notebook HP 240 G5 PART NUMBER NOTEBOOK HP 807957-001</t>
  </si>
  <si>
    <t>solo una encontrada</t>
  </si>
  <si>
    <t>https://www.ascparts.cl/bateria-hp-240-g4-807957-001</t>
  </si>
  <si>
    <t>Bateria notebook HP 240 G6, batería: JC04, HSTNN-LB7W</t>
  </si>
  <si>
    <t xml:space="preserve">bateria alternativa, esperando respuesta </t>
  </si>
  <si>
    <t>https://tecnosistec.cl/baterias-hp-compaq/1160-bateria-hp-240-g6-245-g6-250-g6-255-g6-jc03-jc04-alternativa-8806080396963.html</t>
  </si>
  <si>
    <t>Memoria Ram para notebook 2 x 16 GB DDR4 – 2666 SDRAM</t>
  </si>
  <si>
    <t>es la mas barata encontrada comparada con otras</t>
  </si>
  <si>
    <t>https://www.spdigital.cl/memoria-ram-ddr4-16gb-2666mhz-kingston-so-dimm-cl19-non-ecc-12v/</t>
  </si>
  <si>
    <t>https://www.macrotel.cl/memoria-ram-16gb-2666mhz-sodimm-kingston/p?idsku=617&amp;gclid=Cj0KCQjwhqaVBhCxARIsAHK1tiNAG_FM4cDHM5tWn2Ctd-jpXjiauCpfla9rv3QsjxPuf8w6iN4lYXwaArrQEALw_wcB</t>
  </si>
  <si>
    <t>Computador Hp o Lenovo Procesador I7, RAM 16 GB, disco 512 solido, Windows 10 pro</t>
  </si>
  <si>
    <t>producto agotado</t>
  </si>
  <si>
    <t>https://www.winpy.cl/venta/all-in-one-hp-proone-400-g6-de-23-8-i7-10700-16gb-ram-512gb-ssd-1tb-win10-pro/</t>
  </si>
  <si>
    <t>3797-336-COT22</t>
  </si>
  <si>
    <t>El precio de venta supera el presupuesto</t>
  </si>
  <si>
    <t>https://notebookstore.cl/aio-m70a-21-5-i7-16gb-512-2280-w10p-3anos-os.html</t>
  </si>
  <si>
    <t xml:space="preserve">3478-162-COT22 </t>
  </si>
  <si>
    <t>computador all in one no encontrado</t>
  </si>
  <si>
    <t>Municipalidad de Huechuraba</t>
  </si>
  <si>
    <t>2792-387-COT22</t>
  </si>
  <si>
    <t>KIT MOUSE Y TECLADO ESPAÑOL - ALÁMBRICOS</t>
  </si>
  <si>
    <t>https://ggames.cl/products/kit-de-teclado-y-mouse-genius-km-160-alambrico-usb-negro-espanol-item-disponible-en-48-horas-habiles-aprox-leer-descripcion?variant=42327331569876&amp;gclid=Cj0KCQjwhqaVBhCxARIsAHK1tiPMh9CmyV7pf96KZ2qBi3belw48hZ5uvbZI7YK6rOjTw7U4QrpMQ74aApMsEALw_wcB</t>
  </si>
  <si>
    <t>2792-385-COT22</t>
  </si>
  <si>
    <t>Notebook 4 núcleos - 16GB RAM - 512GB SSD - Pantalla 14" - WIN 10 Pro</t>
  </si>
  <si>
    <t>Precio supera el presupuesto (notebook)</t>
  </si>
  <si>
    <t>https://www.winpy.cl/venta/notebook-asus-expertbook-b9-de-14-i7-1165g7-16gb-ram-512gb-ssd-win10-pro/</t>
  </si>
  <si>
    <t>2792-384-COT22</t>
  </si>
  <si>
    <t>Precio supera el presupuesto (escaner)</t>
  </si>
  <si>
    <t>1763-2-COT22</t>
  </si>
  <si>
    <t>No encontrada mochila de 16''</t>
  </si>
  <si>
    <t>PENDRIVE 8 GB</t>
  </si>
  <si>
    <t>PENDRIVE 16 GB</t>
  </si>
  <si>
    <t>Bateria Lenovo Ultrabay L17L2PB5 DVD V330-14IKB</t>
  </si>
  <si>
    <t>solo se encontraron los 2 con casaroyal (para un mismo proveedor)</t>
  </si>
  <si>
    <t>solamente encontrada 1 en internet</t>
  </si>
  <si>
    <t>https://casaroyal.cl/pendrive-maxell-flix-usb-8gb-usb-2-0.html?gclid=Cj0KCQjwhqaVBhCxARIsAHK1tiMoBkGG7bMHI-hTjKGeHX0K6hCFpUMIuIOZlGQ2ZudWQmy6_l_e9CcaAvc9EALw_wcB</t>
  </si>
  <si>
    <t>https://casaroyal.cl/pendrive-sandisk-cruzer-blade-16gb-usb-3-0.html?gclid=Cj0KCQjwhqaVBhCxARIsAHK1tiOXItxlHiS0dZ5g2j0khp8xpS_2P1g805mMiYxq6_KxSFJm2z5h_q8aAoexEALw_wcB</t>
  </si>
  <si>
    <t>https://www.beststore.cl/baterias-ibm/1813-bateria-original-lenovo-ultrabay-l17l2pb5-dvd-v330-14ikb-81b0-4290m.html?gclid=Cj0KCQjwhqaVBhCxARIsAHK1tiM8zr9Tbyr3MOXS1b0fa2gz_j8_zGl2pWjp3DJqfpuj1ZYjNFa_HBoaAv6yEALw_wcB</t>
  </si>
  <si>
    <t>https://www.falabella.com/falabella-cl/product/110762285/Gafas-De-Realidad-Virtual-Shinecon-3D-Vr-Glass/110762287?kid=shopp30fc&amp;disp=1&amp;pid=Google_w2a&amp;gclid=Cj0KCQjwhqaVBhCxARIsAHK1tiM3hUjiOXDwqQljpqFVS8RSKcWCVVz-5jFvazm7oDf6bVCV8rRD6sQaAqJeEALw_wcB</t>
  </si>
  <si>
    <t>https://articulo.mercadolibre.cl/MLC-583397955-gafas-de-realidad-virtual-shinecon-3d-vr-glass-_JM</t>
  </si>
  <si>
    <t>3603-274-COT22</t>
  </si>
  <si>
    <t xml:space="preserve">Escaner no encontrado con iguales caracteristicas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</si>
</sst>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&quot;$&quot;\-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6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6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6" fontId="0" fillId="2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6" fontId="0" fillId="2" borderId="3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6" fontId="0" fillId="2" borderId="10" xfId="0" applyNumberFormat="1" applyFill="1" applyBorder="1" applyAlignment="1">
      <alignment horizontal="center"/>
    </xf>
    <xf numFmtId="6" fontId="0" fillId="2" borderId="8" xfId="0" applyNumberFormat="1" applyFill="1" applyBorder="1" applyAlignment="1">
      <alignment horizontal="center"/>
    </xf>
    <xf numFmtId="6" fontId="0" fillId="2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6" fontId="0" fillId="6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6" fontId="0" fillId="3" borderId="2" xfId="0" applyNumberFormat="1" applyFill="1" applyBorder="1" applyAlignment="1">
      <alignment horizont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0" fillId="7" borderId="2" xfId="0" applyFill="1" applyBorder="1" applyAlignment="1">
      <alignment horizontal="center"/>
    </xf>
    <xf numFmtId="14" fontId="0" fillId="7" borderId="2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4" fontId="0" fillId="7" borderId="8" xfId="0" applyNumberFormat="1" applyFill="1" applyBorder="1" applyAlignment="1">
      <alignment horizontal="center"/>
    </xf>
    <xf numFmtId="0" fontId="0" fillId="7" borderId="3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14" fontId="0" fillId="2" borderId="2" xfId="0" applyNumberForma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6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7" xfId="0" applyFill="1" applyBorder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6" fontId="0" fillId="2" borderId="5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0" fillId="3" borderId="9" xfId="0" applyNumberFormat="1" applyFill="1" applyBorder="1" applyAlignment="1">
      <alignment horizontal="center"/>
    </xf>
    <xf numFmtId="6" fontId="0" fillId="3" borderId="1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 wrapText="1"/>
    </xf>
    <xf numFmtId="14" fontId="0" fillId="3" borderId="10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6" fontId="0" fillId="3" borderId="10" xfId="0" applyNumberFormat="1" applyFill="1" applyBorder="1" applyAlignment="1">
      <alignment horizontal="center"/>
    </xf>
    <xf numFmtId="6" fontId="0" fillId="3" borderId="8" xfId="0" applyNumberFormat="1" applyFill="1" applyBorder="1" applyAlignment="1">
      <alignment horizontal="center"/>
    </xf>
    <xf numFmtId="6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6" fontId="0" fillId="3" borderId="7" xfId="0" applyNumberFormat="1" applyFill="1" applyBorder="1" applyAlignment="1">
      <alignment horizontal="center"/>
    </xf>
    <xf numFmtId="6" fontId="0" fillId="3" borderId="3" xfId="0" applyNumberFormat="1" applyFill="1" applyBorder="1" applyAlignment="1">
      <alignment horizontal="center"/>
    </xf>
    <xf numFmtId="6" fontId="0" fillId="3" borderId="4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4" fontId="0" fillId="3" borderId="13" xfId="0" applyNumberFormat="1" applyFill="1" applyBorder="1" applyAlignment="1">
      <alignment horizontal="center"/>
    </xf>
    <xf numFmtId="6" fontId="0" fillId="3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6" fontId="0" fillId="3" borderId="15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 wrapText="1"/>
    </xf>
    <xf numFmtId="0" fontId="0" fillId="9" borderId="10" xfId="0" applyFill="1" applyBorder="1" applyAlignment="1">
      <alignment horizontal="center"/>
    </xf>
    <xf numFmtId="14" fontId="0" fillId="9" borderId="8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6" fontId="0" fillId="9" borderId="8" xfId="0" applyNumberForma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6" fontId="0" fillId="9" borderId="10" xfId="0" applyNumberFormat="1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14" fontId="0" fillId="2" borderId="9" xfId="0" applyNumberFormat="1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1" xfId="1" applyBorder="1"/>
    <xf numFmtId="0" fontId="0" fillId="2" borderId="13" xfId="0" applyFill="1" applyBorder="1" applyAlignment="1">
      <alignment horizontal="center"/>
    </xf>
    <xf numFmtId="0" fontId="2" fillId="0" borderId="14" xfId="1" applyBorder="1"/>
    <xf numFmtId="0" fontId="0" fillId="2" borderId="14" xfId="0" applyFill="1" applyBorder="1" applyAlignment="1">
      <alignment horizontal="center"/>
    </xf>
    <xf numFmtId="0" fontId="0" fillId="3" borderId="2" xfId="0" applyFill="1" applyBorder="1"/>
    <xf numFmtId="0" fontId="0" fillId="3" borderId="8" xfId="0" applyFill="1" applyBorder="1"/>
    <xf numFmtId="6" fontId="0" fillId="0" borderId="8" xfId="0" applyNumberFormat="1" applyBorder="1" applyAlignment="1">
      <alignment horizontal="center"/>
    </xf>
    <xf numFmtId="0" fontId="2" fillId="0" borderId="1" xfId="1" applyFill="1" applyBorder="1"/>
    <xf numFmtId="14" fontId="0" fillId="3" borderId="8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6" fontId="0" fillId="3" borderId="6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2" fillId="0" borderId="0" xfId="1"/>
    <xf numFmtId="0" fontId="0" fillId="0" borderId="3" xfId="0" applyBorder="1"/>
    <xf numFmtId="0" fontId="0" fillId="2" borderId="12" xfId="0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0" fontId="2" fillId="0" borderId="8" xfId="1" applyBorder="1"/>
    <xf numFmtId="0" fontId="0" fillId="0" borderId="5" xfId="0" applyBorder="1" applyAlignment="1">
      <alignment horizontal="center"/>
    </xf>
    <xf numFmtId="14" fontId="0" fillId="2" borderId="1" xfId="0" applyNumberFormat="1" applyFill="1" applyBorder="1" applyAlignment="1">
      <alignment horizontal="center" wrapText="1"/>
    </xf>
    <xf numFmtId="14" fontId="0" fillId="2" borderId="2" xfId="0" applyNumberForma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4" fontId="0" fillId="5" borderId="3" xfId="0" applyNumberFormat="1" applyFill="1" applyBorder="1" applyAlignment="1">
      <alignment horizontal="center" wrapText="1"/>
    </xf>
    <xf numFmtId="14" fontId="0" fillId="5" borderId="3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6" fontId="0" fillId="5" borderId="1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3" fontId="0" fillId="5" borderId="9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6" fontId="0" fillId="6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6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6" fontId="0" fillId="2" borderId="13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14" xfId="0" applyFill="1" applyBorder="1"/>
    <xf numFmtId="0" fontId="0" fillId="2" borderId="1" xfId="0" applyFill="1" applyBorder="1"/>
    <xf numFmtId="0" fontId="0" fillId="10" borderId="1" xfId="0" applyFill="1" applyBorder="1"/>
    <xf numFmtId="0" fontId="3" fillId="10" borderId="1" xfId="0" applyFont="1" applyFill="1" applyBorder="1"/>
    <xf numFmtId="0" fontId="0" fillId="3" borderId="1" xfId="0" applyFill="1" applyBorder="1"/>
    <xf numFmtId="0" fontId="0" fillId="11" borderId="1" xfId="0" applyFill="1" applyBorder="1"/>
    <xf numFmtId="0" fontId="0" fillId="2" borderId="2" xfId="0" applyFill="1" applyBorder="1"/>
    <xf numFmtId="14" fontId="0" fillId="2" borderId="1" xfId="0" applyNumberFormat="1" applyFill="1" applyBorder="1"/>
    <xf numFmtId="0" fontId="0" fillId="10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3" fillId="10" borderId="1" xfId="0" applyNumberFormat="1" applyFont="1" applyFill="1" applyBorder="1"/>
    <xf numFmtId="14" fontId="0" fillId="10" borderId="1" xfId="0" applyNumberFormat="1" applyFill="1" applyBorder="1"/>
    <xf numFmtId="0" fontId="3" fillId="10" borderId="1" xfId="1" applyFont="1" applyFill="1" applyBorder="1"/>
    <xf numFmtId="0" fontId="3" fillId="3" borderId="1" xfId="1" applyFont="1" applyFill="1" applyBorder="1"/>
    <xf numFmtId="14" fontId="0" fillId="3" borderId="1" xfId="0" applyNumberFormat="1" applyFill="1" applyBorder="1"/>
    <xf numFmtId="14" fontId="0" fillId="3" borderId="2" xfId="0" applyNumberFormat="1" applyFill="1" applyBorder="1"/>
    <xf numFmtId="14" fontId="0" fillId="0" borderId="1" xfId="0" applyNumberFormat="1" applyBorder="1"/>
    <xf numFmtId="0" fontId="0" fillId="10" borderId="1" xfId="0" applyFill="1" applyBorder="1" applyAlignment="1">
      <alignment wrapText="1"/>
    </xf>
    <xf numFmtId="3" fontId="0" fillId="2" borderId="1" xfId="0" applyNumberFormat="1" applyFill="1" applyBorder="1"/>
    <xf numFmtId="3" fontId="0" fillId="10" borderId="1" xfId="0" applyNumberFormat="1" applyFill="1" applyBorder="1"/>
    <xf numFmtId="0" fontId="0" fillId="10" borderId="0" xfId="0" applyFill="1"/>
    <xf numFmtId="3" fontId="0" fillId="3" borderId="1" xfId="0" applyNumberFormat="1" applyFill="1" applyBorder="1"/>
    <xf numFmtId="3" fontId="0" fillId="11" borderId="1" xfId="0" applyNumberFormat="1" applyFill="1" applyBorder="1"/>
    <xf numFmtId="3" fontId="0" fillId="2" borderId="2" xfId="0" applyNumberFormat="1" applyFill="1" applyBorder="1"/>
    <xf numFmtId="3" fontId="0" fillId="0" borderId="1" xfId="0" applyNumberFormat="1" applyBorder="1"/>
    <xf numFmtId="0" fontId="0" fillId="2" borderId="0" xfId="0" applyFill="1"/>
    <xf numFmtId="0" fontId="3" fillId="10" borderId="0" xfId="0" applyFont="1" applyFill="1"/>
    <xf numFmtId="0" fontId="0" fillId="3" borderId="0" xfId="0" applyFill="1"/>
    <xf numFmtId="0" fontId="0" fillId="3" borderId="11" xfId="0" applyFill="1" applyBorder="1"/>
    <xf numFmtId="0" fontId="0" fillId="2" borderId="11" xfId="0" applyFill="1" applyBorder="1"/>
    <xf numFmtId="0" fontId="0" fillId="11" borderId="11" xfId="0" applyFill="1" applyBorder="1"/>
    <xf numFmtId="0" fontId="0" fillId="2" borderId="1" xfId="0" applyFill="1" applyBorder="1" applyAlignment="1">
      <alignment horizontal="right"/>
    </xf>
    <xf numFmtId="0" fontId="0" fillId="2" borderId="1" xfId="0" applyFont="1" applyFill="1" applyBorder="1"/>
    <xf numFmtId="0" fontId="2" fillId="2" borderId="1" xfId="1" applyFill="1" applyBorder="1"/>
    <xf numFmtId="0" fontId="0" fillId="3" borderId="1" xfId="0" applyFill="1" applyBorder="1" applyAlignment="1">
      <alignment horizontal="right"/>
    </xf>
    <xf numFmtId="3" fontId="0" fillId="0" borderId="2" xfId="0" applyNumberFormat="1" applyBorder="1"/>
    <xf numFmtId="0" fontId="0" fillId="0" borderId="2" xfId="0" applyFill="1" applyBorder="1"/>
    <xf numFmtId="3" fontId="0" fillId="0" borderId="1" xfId="0" applyNumberFormat="1" applyBorder="1" applyAlignment="1">
      <alignment horizontal="right"/>
    </xf>
    <xf numFmtId="0" fontId="0" fillId="10" borderId="1" xfId="0" applyFill="1" applyBorder="1" applyAlignment="1">
      <alignment vertical="center"/>
    </xf>
    <xf numFmtId="0" fontId="0" fillId="10" borderId="2" xfId="0" applyFill="1" applyBorder="1"/>
    <xf numFmtId="14" fontId="0" fillId="10" borderId="2" xfId="0" applyNumberFormat="1" applyFill="1" applyBorder="1"/>
    <xf numFmtId="0" fontId="0" fillId="10" borderId="11" xfId="0" applyFill="1" applyBorder="1"/>
    <xf numFmtId="0" fontId="0" fillId="10" borderId="1" xfId="0" applyFill="1" applyBorder="1" applyAlignment="1">
      <alignment horizontal="right"/>
    </xf>
    <xf numFmtId="0" fontId="0" fillId="2" borderId="13" xfId="0" applyFill="1" applyBorder="1"/>
    <xf numFmtId="0" fontId="0" fillId="0" borderId="12" xfId="0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0" fillId="5" borderId="6" xfId="0" applyNumberFormat="1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 wrapText="1"/>
    </xf>
    <xf numFmtId="14" fontId="0" fillId="4" borderId="2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6" fontId="0" fillId="4" borderId="2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6" fontId="0" fillId="4" borderId="3" xfId="0" applyNumberFormat="1" applyFill="1" applyBorder="1" applyAlignment="1">
      <alignment horizontal="center"/>
    </xf>
    <xf numFmtId="0" fontId="2" fillId="0" borderId="13" xfId="1" applyBorder="1"/>
    <xf numFmtId="0" fontId="2" fillId="0" borderId="15" xfId="1" applyBorder="1"/>
    <xf numFmtId="6" fontId="4" fillId="2" borderId="2" xfId="0" applyNumberFormat="1" applyFont="1" applyFill="1" applyBorder="1" applyAlignment="1">
      <alignment horizontal="center"/>
    </xf>
    <xf numFmtId="6" fontId="0" fillId="2" borderId="2" xfId="0" applyNumberFormat="1" applyFill="1" applyBorder="1" applyAlignment="1">
      <alignment horizontal="center" wrapText="1"/>
    </xf>
    <xf numFmtId="0" fontId="0" fillId="2" borderId="8" xfId="0" applyFon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6" fontId="0" fillId="2" borderId="0" xfId="0" applyNumberFormat="1" applyFill="1" applyBorder="1" applyAlignment="1">
      <alignment horizontal="center"/>
    </xf>
    <xf numFmtId="6" fontId="0" fillId="2" borderId="4" xfId="0" applyNumberFormat="1" applyFill="1" applyBorder="1" applyAlignment="1">
      <alignment horizontal="center"/>
    </xf>
    <xf numFmtId="6" fontId="0" fillId="0" borderId="11" xfId="0" applyNumberFormat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5" fillId="10" borderId="1" xfId="0" applyFont="1" applyFill="1" applyBorder="1"/>
    <xf numFmtId="6" fontId="0" fillId="5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2" xfId="0" applyNumberFormat="1" applyBorder="1" applyAlignment="1">
      <alignment horizontal="center" wrapText="1"/>
    </xf>
    <xf numFmtId="0" fontId="3" fillId="10" borderId="11" xfId="0" applyFont="1" applyFill="1" applyBorder="1"/>
    <xf numFmtId="0" fontId="0" fillId="10" borderId="11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15" xfId="1" applyBorder="1" applyAlignment="1">
      <alignment horizontal="left"/>
    </xf>
    <xf numFmtId="0" fontId="2" fillId="0" borderId="14" xfId="1" applyBorder="1" applyAlignment="1">
      <alignment horizontal="left"/>
    </xf>
    <xf numFmtId="6" fontId="0" fillId="0" borderId="15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6" fontId="0" fillId="2" borderId="11" xfId="0" applyNumberFormat="1" applyFill="1" applyBorder="1" applyAlignment="1">
      <alignment horizontal="center"/>
    </xf>
    <xf numFmtId="0" fontId="2" fillId="0" borderId="11" xfId="1" applyBorder="1" applyAlignment="1">
      <alignment horizontal="left"/>
    </xf>
    <xf numFmtId="0" fontId="0" fillId="0" borderId="2" xfId="0" applyBorder="1" applyAlignment="1">
      <alignment horizontal="center" wrapText="1"/>
    </xf>
    <xf numFmtId="6" fontId="0" fillId="0" borderId="13" xfId="0" applyNumberFormat="1" applyBorder="1" applyAlignment="1">
      <alignment horizontal="center"/>
    </xf>
    <xf numFmtId="0" fontId="2" fillId="0" borderId="13" xfId="1" applyBorder="1" applyAlignment="1">
      <alignment horizontal="left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left"/>
    </xf>
    <xf numFmtId="14" fontId="0" fillId="11" borderId="1" xfId="0" applyNumberFormat="1" applyFill="1" applyBorder="1"/>
    <xf numFmtId="14" fontId="0" fillId="2" borderId="2" xfId="0" applyNumberFormat="1" applyFill="1" applyBorder="1"/>
    <xf numFmtId="0" fontId="0" fillId="10" borderId="3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7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4482</xdr:colOff>
          <xdr:row>47</xdr:row>
          <xdr:rowOff>83484</xdr:rowOff>
        </xdr:from>
        <xdr:to>
          <xdr:col>4</xdr:col>
          <xdr:colOff>194982</xdr:colOff>
          <xdr:row>48</xdr:row>
          <xdr:rowOff>94690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4482</xdr:colOff>
          <xdr:row>47</xdr:row>
          <xdr:rowOff>83484</xdr:rowOff>
        </xdr:from>
        <xdr:to>
          <xdr:col>4</xdr:col>
          <xdr:colOff>223557</xdr:colOff>
          <xdr:row>48</xdr:row>
          <xdr:rowOff>132790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560</xdr:colOff>
          <xdr:row>51</xdr:row>
          <xdr:rowOff>109257</xdr:rowOff>
        </xdr:from>
        <xdr:to>
          <xdr:col>5</xdr:col>
          <xdr:colOff>191060</xdr:colOff>
          <xdr:row>52</xdr:row>
          <xdr:rowOff>120463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4482</xdr:colOff>
          <xdr:row>47</xdr:row>
          <xdr:rowOff>83484</xdr:rowOff>
        </xdr:from>
        <xdr:to>
          <xdr:col>4</xdr:col>
          <xdr:colOff>194982</xdr:colOff>
          <xdr:row>48</xdr:row>
          <xdr:rowOff>94690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4482</xdr:colOff>
          <xdr:row>47</xdr:row>
          <xdr:rowOff>83484</xdr:rowOff>
        </xdr:from>
        <xdr:to>
          <xdr:col>4</xdr:col>
          <xdr:colOff>223557</xdr:colOff>
          <xdr:row>48</xdr:row>
          <xdr:rowOff>132790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560</xdr:colOff>
          <xdr:row>51</xdr:row>
          <xdr:rowOff>109257</xdr:rowOff>
        </xdr:from>
        <xdr:to>
          <xdr:col>5</xdr:col>
          <xdr:colOff>191060</xdr:colOff>
          <xdr:row>52</xdr:row>
          <xdr:rowOff>120463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4482</xdr:colOff>
          <xdr:row>47</xdr:row>
          <xdr:rowOff>83484</xdr:rowOff>
        </xdr:from>
        <xdr:to>
          <xdr:col>4</xdr:col>
          <xdr:colOff>194982</xdr:colOff>
          <xdr:row>48</xdr:row>
          <xdr:rowOff>94690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4482</xdr:colOff>
          <xdr:row>47</xdr:row>
          <xdr:rowOff>83484</xdr:rowOff>
        </xdr:from>
        <xdr:to>
          <xdr:col>4</xdr:col>
          <xdr:colOff>223557</xdr:colOff>
          <xdr:row>48</xdr:row>
          <xdr:rowOff>132790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560</xdr:colOff>
          <xdr:row>51</xdr:row>
          <xdr:rowOff>109257</xdr:rowOff>
        </xdr:from>
        <xdr:to>
          <xdr:col>5</xdr:col>
          <xdr:colOff>191060</xdr:colOff>
          <xdr:row>52</xdr:row>
          <xdr:rowOff>120463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digital.cl/pendrive-128gb-sandisk-usb-20-cruzer-blade-negro/" TargetMode="External"/><Relationship Id="rId13" Type="http://schemas.openxmlformats.org/officeDocument/2006/relationships/hyperlink" Target="https://tecnosistec.cl/ram-notebook/1305-memoria-ram-notebook-8gb-2400mhz-ddr4-sodimm-kingston-740617242713.html?gclid=CjwKCAjw14uVBhBEEiwAaufYx2jmr-si507MScMQ_mMSq7WePncOhiclsOOXw3VnK1cxLVnV8XOv9xoCIjQQAvD_BwE" TargetMode="External"/><Relationship Id="rId18" Type="http://schemas.openxmlformats.org/officeDocument/2006/relationships/hyperlink" Target="https://www.abcdin.cl/wired-desktop-microsoft-600-apb-00004-spanish-negro-1149098?gclid=Cj0KCQjwwJuVBhCAARIsAOPwGARmqMH8_1hT5IkdRB9kK8z5oJWBJabicW3e4W2BDEuApYIOojEGEMEaAgNCEALw_wcB" TargetMode="External"/><Relationship Id="rId26" Type="http://schemas.openxmlformats.org/officeDocument/2006/relationships/hyperlink" Target="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" TargetMode="External"/><Relationship Id="rId39" Type="http://schemas.openxmlformats.org/officeDocument/2006/relationships/hyperlink" Target="https://www.pcfactory.cl/producto/22973-spektra-adaptador-displayport-a-hdmi-blanco" TargetMode="External"/><Relationship Id="rId3" Type="http://schemas.openxmlformats.org/officeDocument/2006/relationships/hyperlink" Target="https://articulo.mercadolibre.cl/MLC-450213563-adaptador-conversor-hdmi-a-vga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132887249&amp;matt_product_id=MLC450213563&amp;matt_product_partition_id=1636500699033&amp;matt_target_id=aud-1660317627359:pla-1636500699033&amp;gclid=CjwKCAjwv-GUBhAzEiwASUMm4gp78lF5uwyxvmpsfHr9Gif6qiHXsopCynX7uMz-TLlQa4iAG6nVchoCwQwQAvD_BwE" TargetMode="External"/><Relationship Id="rId21" Type="http://schemas.openxmlformats.org/officeDocument/2006/relationships/hyperlink" Target="https://afel.cl/producto/sensor-de-frecuencia-cardiaca-ecg-ad8232-electrocardiograma/" TargetMode="External"/><Relationship Id="rId34" Type="http://schemas.openxmlformats.org/officeDocument/2006/relationships/hyperlink" Target="https://www.pcfactory.cl/producto/45162-wd-unidad-ssd-1tb-sata3-2-5-green" TargetMode="External"/><Relationship Id="rId42" Type="http://schemas.openxmlformats.org/officeDocument/2006/relationships/hyperlink" Target="https://www.falabella.com/falabella-cl/product/11573806/Placa-a-Muro-de-Video-Hdmi-Vga-y-2-Puertos-Usb/11573806" TargetMode="External"/><Relationship Id="rId47" Type="http://schemas.openxmlformats.org/officeDocument/2006/relationships/hyperlink" Target="https://simple.ripley.cl/tarjeta-identificacion-zebra-premier-blanca-076mm-100-unds-mpm00034444226?s=mdco" TargetMode="External"/><Relationship Id="rId7" Type="http://schemas.openxmlformats.org/officeDocument/2006/relationships/hyperlink" Target="https://www.spdigital.cl/base-para-notebook-easy-riser-k60112/" TargetMode="External"/><Relationship Id="rId12" Type="http://schemas.openxmlformats.org/officeDocument/2006/relationships/hyperlink" Target="https://www.pcfactory.cl/producto/38734-gear-webcam-js-280-full-hd-1080p--enfoque-automatico" TargetMode="External"/><Relationship Id="rId17" Type="http://schemas.openxmlformats.org/officeDocument/2006/relationships/hyperlink" Target="https://www.mercadolibre.cl/audifonos-jbl-tune-500-negro/p/MLC13997252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368389077&amp;matt_product_id=MLC13997252-product&amp;matt_product_partition_id=1701193342037&amp;matt_target_id=aud-1660317627359:pla-1701193342037&amp;gclid=CjwKCAjw14uVBhBEEiwAaufYx1VR1TEuOFN_mYFLeYRGbTpS2eMSFRWWi33-FE802oqs8ilP8uuwgRoCLpkQAvD_BwE" TargetMode="External"/><Relationship Id="rId25" Type="http://schemas.openxmlformats.org/officeDocument/2006/relationships/hyperlink" Target="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" TargetMode="External"/><Relationship Id="rId33" Type="http://schemas.openxmlformats.org/officeDocument/2006/relationships/hyperlink" Target="https://rohestore.cl/apoya-pies-ergonomico-ajustable" TargetMode="External"/><Relationship Id="rId38" Type="http://schemas.openxmlformats.org/officeDocument/2006/relationships/hyperlink" Target="https://www.pcfactory.cl/producto/22972-spektra-adaptador-mini-displayport-a-hdmi" TargetMode="External"/><Relationship Id="rId46" Type="http://schemas.openxmlformats.org/officeDocument/2006/relationships/hyperlink" Target="https://electroventas.cl/maquina-selladora-de-bolsas-plasticas-hasta-40-cms" TargetMode="External"/><Relationship Id="rId2" Type="http://schemas.openxmlformats.org/officeDocument/2006/relationships/hyperlink" Target="https://tecnosistec.cl/baterias-dell/816-bateria-dell-m5y1k-inspiron-3451-5451-5551-original-vostro-3458-3558.html" TargetMode="External"/><Relationship Id="rId16" Type="http://schemas.openxmlformats.org/officeDocument/2006/relationships/hyperlink" Target="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" TargetMode="External"/><Relationship Id="rId20" Type="http://schemas.openxmlformats.org/officeDocument/2006/relationships/hyperlink" Target="https://maxelectronica.cl/acceleracion/271-modulo-sensor-de-3-ejes-acelerometro-y-giroscopio-gy-521-6dof-mpu-6050.html" TargetMode="External"/><Relationship Id="rId29" Type="http://schemas.openxmlformats.org/officeDocument/2006/relationships/hyperlink" Target="https://articulo.mercadolibre.cl/MLC-564218051-pack-panos-microfibra-limpieza-lentes-camaras-pantallas-_JM?matt_tool=38568177&amp;matt_word=&amp;matt_source=google&amp;matt_campaign_id=14571116346&amp;matt_ad_group_id=136990882987&amp;matt_match_type=&amp;matt_network=g&amp;matt_device=c&amp;matt_creative=585484489188&amp;matt_keyword=&amp;matt_ad_position=&amp;matt_ad_type=pla&amp;matt_merchant_id=554347686&amp;matt_product_id=MLC564218051&amp;matt_product_partition_id=1640947035052&amp;matt_target_id=aud-1660317627359:pla-1640947035052&amp;gclid=Cj0KCQjwwJuVBhCAARIsAOPwGAQqnLeWR7EWs8q9gwKp3CjndsBoXbCcu4nNJMK25M-isLuQbQz_QvcaAmwZEALw_wcB" TargetMode="External"/><Relationship Id="rId41" Type="http://schemas.openxmlformats.org/officeDocument/2006/relationships/hyperlink" Target="https://sodimac.falabella.com/sodimac-cl/product/110217641/Set-de-abrazaderas-16-mm-5-unidades/110217648" TargetMode="External"/><Relationship Id="rId1" Type="http://schemas.openxmlformats.org/officeDocument/2006/relationships/hyperlink" Target="https://www.spdigital.cl/cable-vga-a-vga-largo-15-metros/" TargetMode="External"/><Relationship Id="rId6" Type="http://schemas.openxmlformats.org/officeDocument/2006/relationships/hyperlink" Target="https://articulo.mercadolibre.cl/MLC-635756206-cable-display-port-macho-a-hdmi-macho-18-metros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03077545&amp;matt_product_id=MLC635756206&amp;matt_product_partition_id=1701184196797&amp;matt_target_id=aud-1660317627359:pla-1701184196797&amp;gclid=CjwKCAjwv-GUBhAzEiwASUMm4o5hgnOJXBxH2yLRz726B5va-bO8J0ouBtzUWuu_WtGcXp3tZvOAyxoCfdEQAvD_BwE" TargetMode="External"/><Relationship Id="rId11" Type="http://schemas.openxmlformats.org/officeDocument/2006/relationships/hyperlink" Target="https://www.pcfactory.cl/producto/22974-spektra-adaptador-mini-displayport-a-vga" TargetMode="External"/><Relationship Id="rId24" Type="http://schemas.openxmlformats.org/officeDocument/2006/relationships/hyperlink" Target="https://ssdielect.com/cb/sensores/2330-xy-fd-ad620.html" TargetMode="External"/><Relationship Id="rId32" Type="http://schemas.openxmlformats.org/officeDocument/2006/relationships/hyperlink" Target="https://www.falabella.com/falabella-cl/product/15757819/Lente-De-Realidad-Virtual-Vr-Box-2.0/15757819?kid=shopp30fc&amp;disp=1&amp;pid=Google_w2a&amp;gclid=CjwKCAjw46CVBhB1EiwAgy6M4rNlovyP5CEi0BlF3lGxoNhlgoObCh9BLcS0N7P8MUR2-YtYnbr_VRoCmQoQAvD_BwE" TargetMode="External"/><Relationship Id="rId37" Type="http://schemas.openxmlformats.org/officeDocument/2006/relationships/hyperlink" Target="https://articulo.mercadolibre.cl/MLC-998521148-disco-duro-wd-purple-wd40purz-4tb-surveillance-64mb-5400rpm-_JM?pdp_filters=official_store:1569" TargetMode="External"/><Relationship Id="rId40" Type="http://schemas.openxmlformats.org/officeDocument/2006/relationships/hyperlink" Target="https://sodimac.falabella.com/sodimac-cl/product/110251709/Alcohol-isopropilico-1-lt/110251713" TargetMode="External"/><Relationship Id="rId45" Type="http://schemas.openxmlformats.org/officeDocument/2006/relationships/hyperlink" Target="https://www.feriatecno.com/splitter-hdmi-y-vga/365-splitter-hdmi-amplificado-4-salidas-soporta-3d.html" TargetMode="External"/><Relationship Id="rId5" Type="http://schemas.openxmlformats.org/officeDocument/2006/relationships/hyperlink" Target="https://articulo.mercadolibre.cl/MLC-438068513-cable-display-port-a-vga-displayport-vga-santiago-centro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14562978&amp;matt_product_id=MLC438068513&amp;matt_product_partition_id=1701184196637&amp;matt_target_id=aud-1660317627359:pla-1701184196637&amp;gclid=CjwKCAjwv-GUBhAzEiwASUMm4m2a0wj1tnuWrTkQ7kKkp6g3NuQRDYrrS33Fau5YgMHBj27SH7plIhoCPdAQAvD_BwE" TargetMode="External"/><Relationship Id="rId15" Type="http://schemas.openxmlformats.org/officeDocument/2006/relationships/hyperlink" Target="https://compratecno.cl/interior-access-point/2996-uap-ac-iw-ubiquiti-1un-3-1000-lan-245ghz-300867-20dbm-140x87x26mm-req-poe48v.html" TargetMode="External"/><Relationship Id="rId23" Type="http://schemas.openxmlformats.org/officeDocument/2006/relationships/hyperlink" Target="https://www.paris.cl/cables-dupont-para-protoboard-m%2Fm-10-unidades-MK4JQ9TSDH.html" TargetMode="External"/><Relationship Id="rId28" Type="http://schemas.openxmlformats.org/officeDocument/2006/relationships/hyperlink" Target="https://www.paris.cl/vr-box-control-lente-de-realidad-virtual-MKFHJZ9Y2W.html" TargetMode="External"/><Relationship Id="rId36" Type="http://schemas.openxmlformats.org/officeDocument/2006/relationships/hyperlink" Target="https://www.falabella.com/falabella-cl/product/112725778/Subwoofer-Multimedia-Hp-Sterio-Dhs-2111S-HP/112725779?kid=shopp28fc&amp;disp=1&amp;pid=Google_w2a&amp;gclid=CjwKCAjw46CVBhB1EiwAgy6M4ld1XMz4LcHBQQ0oLSPiNF1TTSmOkwuWKsPmHretCyCynYYIAl_s6hoCiqUQAvD_BwE" TargetMode="External"/><Relationship Id="rId10" Type="http://schemas.openxmlformats.org/officeDocument/2006/relationships/hyperlink" Target="https://www.spdigital.cl/unidad-ssd-kingston-ssdnow-a400-480gb-25-lectura-500mbs-escritura-450mbs/" TargetMode="External"/><Relationship Id="rId19" Type="http://schemas.openxmlformats.org/officeDocument/2006/relationships/hyperlink" Target="https://www.spdigital.cl/adaptador-usb-30-a-ethernet-gigabit-101001000mbps-tripplite-black/" TargetMode="External"/><Relationship Id="rId31" Type="http://schemas.openxmlformats.org/officeDocument/2006/relationships/hyperlink" Target="https://www.pcfactory.cl/producto/27163-kingston-unidad-ssd-480gb-sata3-2-5-a400" TargetMode="External"/><Relationship Id="rId44" Type="http://schemas.openxmlformats.org/officeDocument/2006/relationships/hyperlink" Target="https://ev.electroventas.cl/ficha/index/cable-hdmi-15m-mm-v14-conector-metalico-negro-bao-oro-28awg-8595" TargetMode="External"/><Relationship Id="rId4" Type="http://schemas.openxmlformats.org/officeDocument/2006/relationships/hyperlink" Target="https://www.pcfactory.cl/producto/45565-pny-unidad-ssd-500gb-sata3-2-5-cs900" TargetMode="External"/><Relationship Id="rId9" Type="http://schemas.openxmlformats.org/officeDocument/2006/relationships/hyperlink" Target="https://recotoner.cl/products/drum-brother-dr-2340" TargetMode="External"/><Relationship Id="rId14" Type="http://schemas.openxmlformats.org/officeDocument/2006/relationships/hyperlink" Target="https://tecnosistec.cl/ram-notebook/1305-memoria-ram-notebook-8gb-2400mhz-ddr4-sodimm-kingston-740617242713.html?gclid=CjwKCAjw14uVBhBEEiwAaufYx2jmr-si507MScMQ_mMSq7WePncOhiclsOOXw3VnK1cxLVnV8XOv9xoCIjQQAvD_BwE" TargetMode="External"/><Relationship Id="rId22" Type="http://schemas.openxmlformats.org/officeDocument/2006/relationships/hyperlink" Target="https://www.zambeca.cl/tiendaOficial/index.php?route=product/product&amp;product_id=1480" TargetMode="External"/><Relationship Id="rId27" Type="http://schemas.openxmlformats.org/officeDocument/2006/relationships/hyperlink" Target="https://www.pcfactory.cl/producto/36684-lenovo-tablet-tab-m8-8-2gb-32gb-wifi-quad-core-android-iron-grey?gclid=Cj0KCQjwwJuVBhCAARIsAOPwGASVw47IhJ9cbteEYxG1VxFwH5ZodqcmGahD5PtN7yCIBmLk1ZgwJmMaAmmaEALw_wcB" TargetMode="External"/><Relationship Id="rId30" Type="http://schemas.openxmlformats.org/officeDocument/2006/relationships/hyperlink" Target="https://www.spdigital.cl/memoria-ram-ddr4-8gb-2666mhz-kingston-fury-beast-black-dimm-non-ecc-cl16-12v/" TargetMode="External"/><Relationship Id="rId35" Type="http://schemas.openxmlformats.org/officeDocument/2006/relationships/hyperlink" Target="https://www.falabella.com/falabella-cl/product/110762285/Gafas-De-Realidad-Virtual-Shinecon-3D-Vr-Glass/110762287?rid=Recs%21PDP%21CL_F.com%21Rec1_Vistos_Juntos%21Mismo_Seller_3P_SinStock%21Viewed_recently_viewed%2114997115%21110762287%211%219" TargetMode="External"/><Relationship Id="rId43" Type="http://schemas.openxmlformats.org/officeDocument/2006/relationships/hyperlink" Target="https://articulo.mercadolibre.cl/MLC-995368157-cable-hdmi-15-metros-full-hd-reforzado-y-recubierto-_JM?matt_tool=97233417&amp;matt_word=&amp;matt_source=google&amp;matt_campaign_id=14571116316&amp;matt_ad_group_id=140889411784&amp;matt_match_type=&amp;matt_network=g&amp;matt_device=c&amp;matt_creative=585983467562&amp;matt_keyword=&amp;matt_ad_position=&amp;matt_ad_type=pla&amp;matt_merchant_id=503234782&amp;matt_product_id=MLC995368157&amp;matt_product_partition_id=1636500699073&amp;matt_target_id=aud-1660317627359:pla-1636500699073&amp;gclid=Cj0KCQjwhqaVBhCxARIsAHK1tiOMW7jCND9krcIX-yv1tsLSx3v6fpbEiSZ7VuDrEf8d1TjqZi5rQzQaAhuVEALw_wcB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digital.cl/mouse-logitech-ergo-m575-trackball-wireless-bluetooth-125hz-sensor-%C3%B3ptico-color-negro/" TargetMode="External"/><Relationship Id="rId13" Type="http://schemas.openxmlformats.org/officeDocument/2006/relationships/hyperlink" Target="https://www.falabella.com/falabella-cl/product/13219679/WIRELESS-COMFORT-DESKTOP-5050/13219679?kid=shopp31fc&amp;disp=1&amp;pid=Google_w2a&amp;gclid=Cj0KCQjwwJuVBhCAARIsAOPwGATvH893ppejJZEA3LuVQfPHz1JRC8kbRNrmsyD6mP2yjeefqYeQlgwaApAmEALw_wcB" TargetMode="External"/><Relationship Id="rId18" Type="http://schemas.openxmlformats.org/officeDocument/2006/relationships/hyperlink" Target="https://simple.ripley.cl/mouse-pro-fit-usb-mid-size-negro-alambrico-kensington-mpm00011072826?color_80=negro&amp;s=mdco" TargetMode="External"/><Relationship Id="rId26" Type="http://schemas.openxmlformats.org/officeDocument/2006/relationships/image" Target="../media/image2.emf"/><Relationship Id="rId3" Type="http://schemas.openxmlformats.org/officeDocument/2006/relationships/hyperlink" Target="https://articulo.mercadolibre.cl/MLC-978790450-toner-brother-tn-2370-original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492288362&amp;matt_product_id=MLC978790450&amp;matt_product_partition_id=1637377882743&amp;matt_target_id=aud-1660317627359:pla-1637377882743&amp;gclid=Cj0KCQjw-daUBhCIARIsALbkjSadyCCX3gOjpvhe5koTX0ilZAjBOjl7iwsx4QWY-lxQ-_AVMyjTWeoaAkB8EALw_wcB" TargetMode="External"/><Relationship Id="rId21" Type="http://schemas.openxmlformats.org/officeDocument/2006/relationships/drawing" Target="../drawings/drawing1.xml"/><Relationship Id="rId34" Type="http://schemas.openxmlformats.org/officeDocument/2006/relationships/control" Target="../activeX/activeX7.xml"/><Relationship Id="rId7" Type="http://schemas.openxmlformats.org/officeDocument/2006/relationships/hyperlink" Target="https://www.sodimac.cl/sodimac-cl/product/5378974?kid=goosho_358328&amp;shop=googleShopping&amp;gclid=CjwKCAjwkYGVBhArEiwA4sZLuA_B4IpuSqF2CT5o74iTmVPkUT0AKew1G5eBn9q28OpY0te0w6uE-RoCdmYQAvD_BwE" TargetMode="External"/><Relationship Id="rId12" Type="http://schemas.openxmlformats.org/officeDocument/2006/relationships/hyperlink" Target="https://tienda.master-g.com/producto/monitor-led-24%E2%80%B3-full-hd-master-g/?utm_source=Google%20Shopping&amp;utm_campaign=MasterFeed-03&amp;utm_medium=cpc&amp;utm_term=931&amp;gclid=Cj0KCQjwwJuVBhCAARIsAOPwGAQorvBkH2vWGwEXAb3EbOQixNQ76M3QlfrRQgFMy_wlpQFgcDgXQH4aAmuVEALw_wcB" TargetMode="External"/><Relationship Id="rId17" Type="http://schemas.openxmlformats.org/officeDocument/2006/relationships/hyperlink" Target="https://www.spdigital.cl/mouse-inal%C3%A1mbrico-trust-themo-bater%C3%ADa-recargable-7-botones-diestro-negro/" TargetMode="External"/><Relationship Id="rId25" Type="http://schemas.openxmlformats.org/officeDocument/2006/relationships/control" Target="../activeX/activeX2.xml"/><Relationship Id="rId33" Type="http://schemas.openxmlformats.org/officeDocument/2006/relationships/image" Target="../media/image5.emf"/><Relationship Id="rId38" Type="http://schemas.openxmlformats.org/officeDocument/2006/relationships/image" Target="../media/image7.emf"/><Relationship Id="rId2" Type="http://schemas.openxmlformats.org/officeDocument/2006/relationships/hyperlink" Target="https://www.pcfactory.cl/producto/39310-kingston-pendrive-128gb-usb-3-2-datatraveler-exodia" TargetMode="External"/><Relationship Id="rId16" Type="http://schemas.openxmlformats.org/officeDocument/2006/relationships/hyperlink" Target="https://cintegral.cl/inicio/40/teclado-kensington-valukeybord-antiderrame-k72444.html" TargetMode="External"/><Relationship Id="rId20" Type="http://schemas.openxmlformats.org/officeDocument/2006/relationships/printerSettings" Target="../printerSettings/printerSettings2.bin"/><Relationship Id="rId29" Type="http://schemas.openxmlformats.org/officeDocument/2006/relationships/control" Target="../activeX/activeX4.xml"/><Relationship Id="rId1" Type="http://schemas.openxmlformats.org/officeDocument/2006/relationships/hyperlink" Target="https://tienda.master-g.com/producto/monitor-led-24%E2%80%B3-full-hd-master-g/" TargetMode="External"/><Relationship Id="rId6" Type="http://schemas.openxmlformats.org/officeDocument/2006/relationships/hyperlink" Target="https://www.spdigital.cl/kit-combo-teclado-y-mouse-inalambrico-logitech-mk235-usb/" TargetMode="External"/><Relationship Id="rId11" Type="http://schemas.openxmlformats.org/officeDocument/2006/relationships/hyperlink" Target="https://www.comdiel.cl/conector-rj45-macho-utp-cat-6-23-awg-100-unidades?source_impresee=8e80772e-3bec-409a-acb3-13019f4c5921" TargetMode="External"/><Relationship Id="rId24" Type="http://schemas.openxmlformats.org/officeDocument/2006/relationships/image" Target="../media/image1.emf"/><Relationship Id="rId32" Type="http://schemas.openxmlformats.org/officeDocument/2006/relationships/control" Target="../activeX/activeX6.xml"/><Relationship Id="rId37" Type="http://schemas.openxmlformats.org/officeDocument/2006/relationships/control" Target="../activeX/activeX9.xml"/><Relationship Id="rId5" Type="http://schemas.openxmlformats.org/officeDocument/2006/relationships/hyperlink" Target="https://www.pcfactory.cl/producto/33763-sandisk-pendrive-32gb-usb-2-0-cruzer-blade" TargetMode="External"/><Relationship Id="rId15" Type="http://schemas.openxmlformats.org/officeDocument/2006/relationships/hyperlink" Target="https://www.notetop.cl/products/teclado-y-mouse-kensington-pro-fit-k75235-inalambrico" TargetMode="External"/><Relationship Id="rId23" Type="http://schemas.openxmlformats.org/officeDocument/2006/relationships/control" Target="../activeX/activeX1.xml"/><Relationship Id="rId28" Type="http://schemas.openxmlformats.org/officeDocument/2006/relationships/image" Target="../media/image3.emf"/><Relationship Id="rId36" Type="http://schemas.openxmlformats.org/officeDocument/2006/relationships/control" Target="../activeX/activeX8.xml"/><Relationship Id="rId10" Type="http://schemas.openxmlformats.org/officeDocument/2006/relationships/hyperlink" Target="https://www.comdiel.cl/cable-utp-cat-6-nhtd-305m-4-pares-24awg-blanco?source_impresee=02275693-d599-4559-a98a-60c8f14373c8" TargetMode="External"/><Relationship Id="rId19" Type="http://schemas.openxmlformats.org/officeDocument/2006/relationships/hyperlink" Target="https://www.pcfactory.cl/producto/41969-asus-router-dual-band-gigabit-ac1750-rt-ac65" TargetMode="External"/><Relationship Id="rId31" Type="http://schemas.openxmlformats.org/officeDocument/2006/relationships/control" Target="../activeX/activeX5.xml"/><Relationship Id="rId4" Type="http://schemas.openxmlformats.org/officeDocument/2006/relationships/hyperlink" Target="https://www.paris.cl/pendrive-32gb-cruzer-blade-412773999.html?gclid=Cj0KCQjw-daUBhCIARIsALbkjSaxFEBS4qNRG24FqG5dYEwYS7mobVgh-mfCcZglPfl9RTNiUwZMVLYaAtfsEALw_wcB&amp;gclsrc=aw.ds" TargetMode="External"/><Relationship Id="rId9" Type="http://schemas.openxmlformats.org/officeDocument/2006/relationships/hyperlink" Target="https://www.comdiel.cl/switch-cisco-5-puertos-sf110d-05-na" TargetMode="External"/><Relationship Id="rId14" Type="http://schemas.openxmlformats.org/officeDocument/2006/relationships/hyperlink" Target="https://www.spdigital.cl/mouse-genius-dx-110-usb-%C3%B3ptico-3-botones-ambidiestro-negro/" TargetMode="External"/><Relationship Id="rId22" Type="http://schemas.openxmlformats.org/officeDocument/2006/relationships/vmlDrawing" Target="../drawings/vmlDrawing1.vml"/><Relationship Id="rId27" Type="http://schemas.openxmlformats.org/officeDocument/2006/relationships/control" Target="../activeX/activeX3.xml"/><Relationship Id="rId30" Type="http://schemas.openxmlformats.org/officeDocument/2006/relationships/image" Target="../media/image4.emf"/><Relationship Id="rId35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36"/>
  <sheetViews>
    <sheetView topLeftCell="A174" zoomScale="85" zoomScaleNormal="85" workbookViewId="0">
      <selection activeCell="G190" sqref="G190:AC194"/>
    </sheetView>
  </sheetViews>
  <sheetFormatPr baseColWidth="10" defaultRowHeight="15" x14ac:dyDescent="0.25"/>
  <cols>
    <col min="1" max="1" width="48.28515625" customWidth="1"/>
    <col min="2" max="2" width="12.7109375" customWidth="1"/>
    <col min="3" max="3" width="14.28515625" customWidth="1"/>
    <col min="4" max="4" width="16.7109375" customWidth="1"/>
    <col min="5" max="5" width="107.28515625" customWidth="1"/>
    <col min="6" max="6" width="64.7109375" customWidth="1"/>
    <col min="7" max="7" width="19.140625" customWidth="1"/>
    <col min="8" max="8" width="17.42578125" customWidth="1"/>
    <col min="9" max="10" width="15" customWidth="1"/>
    <col min="11" max="11" width="15.42578125" customWidth="1"/>
    <col min="12" max="12" width="24.42578125" customWidth="1"/>
    <col min="13" max="13" width="16.7109375" customWidth="1"/>
    <col min="14" max="14" width="24.28515625" customWidth="1"/>
    <col min="15" max="15" width="98.5703125" customWidth="1"/>
  </cols>
  <sheetData>
    <row r="1" spans="1:15" ht="14.45" x14ac:dyDescent="0.3">
      <c r="D1" s="1" t="s">
        <v>0</v>
      </c>
    </row>
    <row r="3" spans="1:15" x14ac:dyDescent="0.25">
      <c r="A3" s="2" t="s">
        <v>6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111</v>
      </c>
      <c r="G3" s="2" t="s">
        <v>5</v>
      </c>
      <c r="H3" s="2" t="s">
        <v>20</v>
      </c>
      <c r="I3" s="2" t="s">
        <v>21</v>
      </c>
      <c r="J3" s="2" t="s">
        <v>22</v>
      </c>
      <c r="K3" s="2" t="s">
        <v>31</v>
      </c>
      <c r="L3" s="2" t="s">
        <v>23</v>
      </c>
      <c r="M3" s="2" t="s">
        <v>24</v>
      </c>
      <c r="N3" s="3" t="s">
        <v>7</v>
      </c>
      <c r="O3" s="3" t="s">
        <v>122</v>
      </c>
    </row>
    <row r="4" spans="1:15" ht="14.45" x14ac:dyDescent="0.3">
      <c r="A4" s="9" t="s">
        <v>48</v>
      </c>
      <c r="B4" s="9">
        <v>590327</v>
      </c>
      <c r="C4" s="10">
        <v>44706</v>
      </c>
      <c r="D4" s="10">
        <v>44713</v>
      </c>
      <c r="E4" s="9" t="s">
        <v>55</v>
      </c>
      <c r="F4" s="9"/>
      <c r="G4" s="9">
        <v>6</v>
      </c>
      <c r="H4" s="11">
        <v>59900</v>
      </c>
      <c r="I4" s="11">
        <v>71880</v>
      </c>
      <c r="J4" s="9">
        <v>1.2</v>
      </c>
      <c r="K4" s="12">
        <v>5000</v>
      </c>
      <c r="L4" s="12">
        <f>(I4*G4)+K4</f>
        <v>436280</v>
      </c>
      <c r="M4" s="11">
        <v>71880</v>
      </c>
      <c r="N4" s="9" t="s">
        <v>36</v>
      </c>
      <c r="O4" s="30"/>
    </row>
    <row r="5" spans="1:15" ht="14.45" x14ac:dyDescent="0.3">
      <c r="A5" s="9" t="s">
        <v>37</v>
      </c>
      <c r="B5" s="9">
        <v>809873</v>
      </c>
      <c r="C5" s="10">
        <v>44706</v>
      </c>
      <c r="D5" s="10">
        <v>44708</v>
      </c>
      <c r="E5" s="9" t="s">
        <v>30</v>
      </c>
      <c r="F5" s="9"/>
      <c r="G5" s="9">
        <v>28</v>
      </c>
      <c r="H5" s="11">
        <v>57425</v>
      </c>
      <c r="I5" s="11">
        <v>63168</v>
      </c>
      <c r="J5" s="9">
        <v>1.1000000000000001</v>
      </c>
      <c r="K5" s="12">
        <v>15000</v>
      </c>
      <c r="L5" s="12">
        <v>1783704</v>
      </c>
      <c r="M5" s="11">
        <v>160804</v>
      </c>
      <c r="N5" s="9" t="s">
        <v>36</v>
      </c>
      <c r="O5" s="30"/>
    </row>
    <row r="6" spans="1:15" ht="14.45" x14ac:dyDescent="0.3">
      <c r="A6" s="9" t="s">
        <v>37</v>
      </c>
      <c r="B6" s="9">
        <v>809918</v>
      </c>
      <c r="C6" s="10">
        <v>44706</v>
      </c>
      <c r="D6" s="10">
        <v>44712</v>
      </c>
      <c r="E6" s="9" t="s">
        <v>33</v>
      </c>
      <c r="F6" s="9"/>
      <c r="G6" s="9">
        <v>10</v>
      </c>
      <c r="H6" s="11">
        <v>57890</v>
      </c>
      <c r="I6" s="11">
        <v>69468</v>
      </c>
      <c r="J6" s="9">
        <v>1.2</v>
      </c>
      <c r="K6" s="12">
        <v>5000</v>
      </c>
      <c r="L6" s="12">
        <v>699680</v>
      </c>
      <c r="M6" s="11">
        <v>115780</v>
      </c>
      <c r="N6" s="9" t="s">
        <v>36</v>
      </c>
      <c r="O6" s="30"/>
    </row>
    <row r="7" spans="1:15" ht="14.45" x14ac:dyDescent="0.3">
      <c r="A7" s="9" t="s">
        <v>37</v>
      </c>
      <c r="B7" s="9">
        <v>810080</v>
      </c>
      <c r="C7" s="10">
        <v>44706</v>
      </c>
      <c r="D7" s="10">
        <v>44707</v>
      </c>
      <c r="E7" s="9" t="s">
        <v>34</v>
      </c>
      <c r="F7" s="9"/>
      <c r="G7" s="9">
        <v>8</v>
      </c>
      <c r="H7" s="11">
        <v>4390</v>
      </c>
      <c r="I7" s="11">
        <v>5707</v>
      </c>
      <c r="J7" s="9">
        <v>1.3</v>
      </c>
      <c r="K7" s="12">
        <v>12370</v>
      </c>
      <c r="L7" s="12">
        <v>58026</v>
      </c>
      <c r="M7" s="11">
        <v>10536</v>
      </c>
      <c r="N7" s="9" t="s">
        <v>36</v>
      </c>
      <c r="O7" s="30"/>
    </row>
    <row r="8" spans="1:15" ht="14.45" x14ac:dyDescent="0.3">
      <c r="A8" s="9" t="s">
        <v>37</v>
      </c>
      <c r="B8" s="9">
        <v>808446</v>
      </c>
      <c r="C8" s="10">
        <v>44699</v>
      </c>
      <c r="D8" s="10">
        <v>44701</v>
      </c>
      <c r="E8" s="9" t="s">
        <v>35</v>
      </c>
      <c r="F8" s="9"/>
      <c r="G8" s="9">
        <v>4</v>
      </c>
      <c r="H8" s="11">
        <v>34990</v>
      </c>
      <c r="I8" s="11">
        <v>45487</v>
      </c>
      <c r="J8" s="9">
        <v>1.3</v>
      </c>
      <c r="K8" s="12">
        <v>12370</v>
      </c>
      <c r="L8" s="12">
        <v>194318</v>
      </c>
      <c r="M8" s="11">
        <v>41988</v>
      </c>
      <c r="N8" s="9" t="s">
        <v>36</v>
      </c>
      <c r="O8" s="30"/>
    </row>
    <row r="9" spans="1:15" ht="14.45" x14ac:dyDescent="0.3">
      <c r="A9" s="9" t="s">
        <v>37</v>
      </c>
      <c r="B9" s="9">
        <v>809883</v>
      </c>
      <c r="C9" s="10">
        <v>44706</v>
      </c>
      <c r="D9" s="10">
        <v>44707</v>
      </c>
      <c r="E9" s="9" t="s">
        <v>29</v>
      </c>
      <c r="F9" s="9"/>
      <c r="G9" s="9">
        <v>7</v>
      </c>
      <c r="H9" s="11">
        <v>11380</v>
      </c>
      <c r="I9" s="11">
        <v>13656</v>
      </c>
      <c r="J9" s="9">
        <v>1.2</v>
      </c>
      <c r="K9" s="11">
        <v>15000</v>
      </c>
      <c r="L9" s="12">
        <v>110592</v>
      </c>
      <c r="M9" s="12">
        <v>15932</v>
      </c>
      <c r="N9" s="9" t="s">
        <v>36</v>
      </c>
      <c r="O9" s="30"/>
    </row>
    <row r="10" spans="1:15" ht="14.45" x14ac:dyDescent="0.3">
      <c r="A10" s="9" t="s">
        <v>37</v>
      </c>
      <c r="B10" s="9">
        <v>808950</v>
      </c>
      <c r="C10" s="10">
        <v>44700</v>
      </c>
      <c r="D10" s="10">
        <v>44706</v>
      </c>
      <c r="E10" s="9" t="s">
        <v>39</v>
      </c>
      <c r="F10" s="9"/>
      <c r="G10" s="9">
        <v>5</v>
      </c>
      <c r="H10" s="11">
        <v>33900</v>
      </c>
      <c r="I10" s="11">
        <v>47460</v>
      </c>
      <c r="J10" s="9">
        <v>1.4</v>
      </c>
      <c r="K10" s="12">
        <v>12370</v>
      </c>
      <c r="L10" s="12">
        <f>(I10*G10)+K10</f>
        <v>249670</v>
      </c>
      <c r="M10" s="11">
        <v>67800</v>
      </c>
      <c r="N10" s="9" t="s">
        <v>36</v>
      </c>
      <c r="O10" s="30"/>
    </row>
    <row r="11" spans="1:15" ht="14.45" x14ac:dyDescent="0.3">
      <c r="A11" s="9"/>
      <c r="B11" s="9"/>
      <c r="C11" s="9"/>
      <c r="D11" s="9"/>
      <c r="E11" s="9" t="s">
        <v>8</v>
      </c>
      <c r="F11" s="9"/>
      <c r="G11" s="9">
        <v>2</v>
      </c>
      <c r="H11" s="11">
        <v>22900</v>
      </c>
      <c r="I11" s="11">
        <v>27480</v>
      </c>
      <c r="J11" s="9">
        <v>1.2</v>
      </c>
      <c r="K11" s="9" t="s">
        <v>38</v>
      </c>
      <c r="L11" s="12">
        <v>54960</v>
      </c>
      <c r="M11" s="11">
        <v>9160</v>
      </c>
      <c r="N11" s="9"/>
      <c r="O11" s="30"/>
    </row>
    <row r="12" spans="1:15" ht="14.45" x14ac:dyDescent="0.3">
      <c r="A12" s="9"/>
      <c r="B12" s="9"/>
      <c r="C12" s="9"/>
      <c r="D12" s="9"/>
      <c r="E12" s="9" t="s">
        <v>9</v>
      </c>
      <c r="F12" s="9"/>
      <c r="G12" s="9">
        <v>2</v>
      </c>
      <c r="H12" s="11">
        <v>9990</v>
      </c>
      <c r="I12" s="11">
        <v>12987</v>
      </c>
      <c r="J12" s="9">
        <v>1.3</v>
      </c>
      <c r="K12" s="9" t="s">
        <v>38</v>
      </c>
      <c r="L12" s="12">
        <v>25974</v>
      </c>
      <c r="M12" s="11">
        <v>5994</v>
      </c>
      <c r="N12" s="9"/>
      <c r="O12" s="30"/>
    </row>
    <row r="13" spans="1:15" ht="14.45" x14ac:dyDescent="0.3">
      <c r="A13" s="9"/>
      <c r="B13" s="9"/>
      <c r="C13" s="9"/>
      <c r="D13" s="9"/>
      <c r="E13" s="9" t="s">
        <v>10</v>
      </c>
      <c r="F13" s="9"/>
      <c r="G13" s="9">
        <v>1</v>
      </c>
      <c r="H13" s="11">
        <v>116990</v>
      </c>
      <c r="I13" s="11">
        <v>128689</v>
      </c>
      <c r="J13" s="9">
        <v>1.1000000000000001</v>
      </c>
      <c r="K13" s="9" t="s">
        <v>38</v>
      </c>
      <c r="L13" s="12">
        <v>128689</v>
      </c>
      <c r="M13" s="11">
        <v>11699</v>
      </c>
      <c r="N13" s="9"/>
      <c r="O13" s="30"/>
    </row>
    <row r="14" spans="1:15" ht="14.45" x14ac:dyDescent="0.3">
      <c r="A14" s="9"/>
      <c r="B14" s="9"/>
      <c r="C14" s="9"/>
      <c r="D14" s="9"/>
      <c r="E14" s="9" t="s">
        <v>11</v>
      </c>
      <c r="F14" s="9"/>
      <c r="G14" s="9">
        <v>2</v>
      </c>
      <c r="H14" s="11">
        <v>4800</v>
      </c>
      <c r="I14" s="11">
        <v>6720</v>
      </c>
      <c r="J14" s="9">
        <v>1.4</v>
      </c>
      <c r="K14" s="9" t="s">
        <v>38</v>
      </c>
      <c r="L14" s="12">
        <v>13440</v>
      </c>
      <c r="M14" s="11">
        <v>3840</v>
      </c>
      <c r="N14" s="9"/>
      <c r="O14" s="30"/>
    </row>
    <row r="15" spans="1:15" x14ac:dyDescent="0.25">
      <c r="A15" s="9"/>
      <c r="B15" s="9"/>
      <c r="C15" s="9"/>
      <c r="D15" s="9"/>
      <c r="E15" s="9" t="s">
        <v>112</v>
      </c>
      <c r="F15" s="9"/>
      <c r="G15" s="9">
        <v>1</v>
      </c>
      <c r="H15" s="11">
        <v>69990</v>
      </c>
      <c r="I15" s="11">
        <v>97986</v>
      </c>
      <c r="J15" s="9">
        <v>1.4</v>
      </c>
      <c r="K15" s="9" t="s">
        <v>38</v>
      </c>
      <c r="L15" s="12">
        <v>97986</v>
      </c>
      <c r="M15" s="11">
        <v>27996</v>
      </c>
      <c r="N15" s="9"/>
      <c r="O15" s="30"/>
    </row>
    <row r="16" spans="1:15" ht="14.45" x14ac:dyDescent="0.3">
      <c r="A16" s="9"/>
      <c r="B16" s="9"/>
      <c r="C16" s="9"/>
      <c r="D16" s="9"/>
      <c r="E16" s="9" t="s">
        <v>12</v>
      </c>
      <c r="F16" s="9"/>
      <c r="G16" s="9">
        <v>2</v>
      </c>
      <c r="H16" s="11">
        <v>4990</v>
      </c>
      <c r="I16" s="11">
        <v>6487</v>
      </c>
      <c r="J16" s="9">
        <v>1.3</v>
      </c>
      <c r="K16" s="9" t="s">
        <v>38</v>
      </c>
      <c r="L16" s="12">
        <v>12974</v>
      </c>
      <c r="M16" s="11">
        <v>2994</v>
      </c>
      <c r="N16" s="9"/>
      <c r="O16" s="30"/>
    </row>
    <row r="17" spans="1:15" ht="14.45" x14ac:dyDescent="0.3">
      <c r="A17" s="9" t="s">
        <v>37</v>
      </c>
      <c r="B17" s="9">
        <v>810271</v>
      </c>
      <c r="C17" s="10">
        <v>44707</v>
      </c>
      <c r="D17" s="10">
        <v>44710</v>
      </c>
      <c r="E17" s="9" t="s">
        <v>56</v>
      </c>
      <c r="F17" s="9"/>
      <c r="G17" s="9">
        <v>41</v>
      </c>
      <c r="H17" s="11">
        <v>58990</v>
      </c>
      <c r="I17" s="11">
        <v>64889</v>
      </c>
      <c r="J17" s="9">
        <v>1.1000000000000001</v>
      </c>
      <c r="K17" s="12">
        <v>15000</v>
      </c>
      <c r="L17" s="12">
        <f>(I17*G17)+K17</f>
        <v>2675449</v>
      </c>
      <c r="M17" s="11">
        <v>241859</v>
      </c>
      <c r="N17" s="9" t="s">
        <v>36</v>
      </c>
      <c r="O17" s="30"/>
    </row>
    <row r="18" spans="1:15" ht="14.45" x14ac:dyDescent="0.3">
      <c r="A18" s="9" t="s">
        <v>37</v>
      </c>
      <c r="B18" s="9">
        <v>810347</v>
      </c>
      <c r="C18" s="10">
        <v>44707</v>
      </c>
      <c r="D18" s="10">
        <v>44708</v>
      </c>
      <c r="E18" s="9" t="s">
        <v>57</v>
      </c>
      <c r="F18" s="9"/>
      <c r="G18" s="9">
        <v>5</v>
      </c>
      <c r="H18" s="11">
        <v>5590</v>
      </c>
      <c r="I18" s="11">
        <v>6708</v>
      </c>
      <c r="J18" s="9">
        <v>1.2</v>
      </c>
      <c r="K18" s="12">
        <v>5000</v>
      </c>
      <c r="L18" s="12">
        <f>(I18*G18)+K18</f>
        <v>38540</v>
      </c>
      <c r="M18" s="11">
        <v>5590</v>
      </c>
      <c r="N18" s="9" t="s">
        <v>36</v>
      </c>
      <c r="O18" s="30"/>
    </row>
    <row r="19" spans="1:15" ht="14.45" x14ac:dyDescent="0.3">
      <c r="A19" s="4" t="s">
        <v>47</v>
      </c>
      <c r="B19" s="4">
        <v>808996</v>
      </c>
      <c r="C19" s="5">
        <v>44700</v>
      </c>
      <c r="D19" s="5">
        <v>44706</v>
      </c>
      <c r="E19" s="4" t="s">
        <v>13</v>
      </c>
      <c r="F19" s="4"/>
      <c r="G19" s="4">
        <v>11</v>
      </c>
      <c r="H19" s="6">
        <v>34690</v>
      </c>
      <c r="I19" s="6">
        <v>45097</v>
      </c>
      <c r="J19" s="4">
        <v>1.3</v>
      </c>
      <c r="K19" s="8">
        <v>12370</v>
      </c>
      <c r="L19" s="8">
        <f>(I19*G19)+K19</f>
        <v>508437</v>
      </c>
      <c r="M19" s="6">
        <v>114477</v>
      </c>
      <c r="N19" s="4" t="s">
        <v>32</v>
      </c>
      <c r="O19" s="30"/>
    </row>
    <row r="20" spans="1:15" ht="14.45" x14ac:dyDescent="0.3">
      <c r="A20" s="4"/>
      <c r="B20" s="4"/>
      <c r="C20" s="4"/>
      <c r="D20" s="4"/>
      <c r="E20" s="4" t="s">
        <v>14</v>
      </c>
      <c r="F20" s="4"/>
      <c r="G20" s="4">
        <v>11</v>
      </c>
      <c r="H20" s="6">
        <v>36790</v>
      </c>
      <c r="I20" s="6">
        <v>44148</v>
      </c>
      <c r="J20" s="4">
        <v>1.2</v>
      </c>
      <c r="K20" s="4" t="s">
        <v>38</v>
      </c>
      <c r="L20" s="4">
        <f>I20*G20</f>
        <v>485628</v>
      </c>
      <c r="M20" s="6">
        <v>80938</v>
      </c>
      <c r="N20" s="4"/>
      <c r="O20" s="30"/>
    </row>
    <row r="21" spans="1:15" ht="14.45" x14ac:dyDescent="0.3">
      <c r="A21" s="4"/>
      <c r="B21" s="4"/>
      <c r="C21" s="4"/>
      <c r="D21" s="4"/>
      <c r="E21" s="4" t="s">
        <v>15</v>
      </c>
      <c r="F21" s="4"/>
      <c r="G21" s="4">
        <v>11</v>
      </c>
      <c r="H21" s="6">
        <v>37214</v>
      </c>
      <c r="I21" s="6">
        <v>44657</v>
      </c>
      <c r="J21" s="4">
        <v>1.2</v>
      </c>
      <c r="K21" s="4" t="s">
        <v>38</v>
      </c>
      <c r="L21" s="4">
        <f>I21*G21</f>
        <v>491227</v>
      </c>
      <c r="M21" s="6">
        <v>81873</v>
      </c>
      <c r="N21" s="4"/>
      <c r="O21" s="30"/>
    </row>
    <row r="22" spans="1:15" x14ac:dyDescent="0.25">
      <c r="A22" s="9" t="s">
        <v>41</v>
      </c>
      <c r="B22" s="9">
        <v>808819</v>
      </c>
      <c r="C22" s="10">
        <v>44700</v>
      </c>
      <c r="D22" s="10">
        <v>44705</v>
      </c>
      <c r="E22" s="9" t="s">
        <v>40</v>
      </c>
      <c r="F22" s="9"/>
      <c r="G22" s="9">
        <v>1</v>
      </c>
      <c r="H22" s="11">
        <v>21990</v>
      </c>
      <c r="I22" s="11">
        <v>30786</v>
      </c>
      <c r="J22" s="9">
        <v>1.4</v>
      </c>
      <c r="K22" s="12">
        <v>12370</v>
      </c>
      <c r="L22" s="12">
        <f>I22+K22</f>
        <v>43156</v>
      </c>
      <c r="M22" s="11">
        <v>8796</v>
      </c>
      <c r="N22" s="9" t="s">
        <v>36</v>
      </c>
      <c r="O22" s="30"/>
    </row>
    <row r="23" spans="1:15" ht="14.45" x14ac:dyDescent="0.3">
      <c r="A23" s="9" t="s">
        <v>41</v>
      </c>
      <c r="B23" s="9">
        <v>808818</v>
      </c>
      <c r="C23" s="10">
        <v>44700</v>
      </c>
      <c r="D23" s="10">
        <v>44706</v>
      </c>
      <c r="E23" s="9" t="s">
        <v>42</v>
      </c>
      <c r="F23" s="9"/>
      <c r="G23" s="9">
        <v>1</v>
      </c>
      <c r="H23" s="11">
        <v>299990</v>
      </c>
      <c r="I23" s="11">
        <v>389987</v>
      </c>
      <c r="J23" s="9">
        <v>1.3</v>
      </c>
      <c r="K23" s="12">
        <v>12370</v>
      </c>
      <c r="L23" s="12">
        <v>389987</v>
      </c>
      <c r="M23" s="11">
        <f>I23-H23</f>
        <v>89997</v>
      </c>
      <c r="N23" s="9" t="s">
        <v>36</v>
      </c>
      <c r="O23" s="30"/>
    </row>
    <row r="24" spans="1:15" x14ac:dyDescent="0.25">
      <c r="A24" s="9" t="s">
        <v>43</v>
      </c>
      <c r="B24" s="9">
        <v>809637</v>
      </c>
      <c r="C24" s="10">
        <v>44705</v>
      </c>
      <c r="D24" s="10">
        <v>44708</v>
      </c>
      <c r="E24" s="9" t="s">
        <v>44</v>
      </c>
      <c r="F24" s="9"/>
      <c r="G24" s="9">
        <v>1</v>
      </c>
      <c r="H24" s="11">
        <v>71500</v>
      </c>
      <c r="I24" s="11">
        <v>92950</v>
      </c>
      <c r="J24" s="9">
        <v>1.3</v>
      </c>
      <c r="K24" s="12">
        <v>5000</v>
      </c>
      <c r="L24" s="12">
        <v>92950</v>
      </c>
      <c r="M24" s="11">
        <v>21450</v>
      </c>
      <c r="N24" s="9" t="s">
        <v>36</v>
      </c>
      <c r="O24" s="30"/>
    </row>
    <row r="25" spans="1:15" x14ac:dyDescent="0.25">
      <c r="A25" s="13" t="s">
        <v>45</v>
      </c>
      <c r="B25" s="13">
        <v>805799</v>
      </c>
      <c r="C25" s="14">
        <v>44684</v>
      </c>
      <c r="D25" s="14">
        <v>44705</v>
      </c>
      <c r="E25" s="13" t="s">
        <v>46</v>
      </c>
      <c r="F25" s="13"/>
      <c r="G25" s="13">
        <v>2</v>
      </c>
      <c r="H25" s="15">
        <v>40000</v>
      </c>
      <c r="I25" s="15">
        <v>48000</v>
      </c>
      <c r="J25" s="13">
        <v>1.2</v>
      </c>
      <c r="K25" s="13" t="s">
        <v>38</v>
      </c>
      <c r="L25" s="16">
        <v>96000</v>
      </c>
      <c r="M25" s="15">
        <v>16000</v>
      </c>
      <c r="N25" s="13" t="s">
        <v>65</v>
      </c>
      <c r="O25" s="30"/>
    </row>
    <row r="26" spans="1:15" ht="14.45" x14ac:dyDescent="0.3">
      <c r="A26" s="4" t="s">
        <v>45</v>
      </c>
      <c r="B26" s="4">
        <v>809661</v>
      </c>
      <c r="C26" s="5">
        <v>44705</v>
      </c>
      <c r="D26" s="5">
        <v>44707</v>
      </c>
      <c r="E26" s="4" t="s">
        <v>58</v>
      </c>
      <c r="F26" s="4"/>
      <c r="G26" s="4">
        <v>1</v>
      </c>
      <c r="H26" s="6">
        <v>257690</v>
      </c>
      <c r="I26" s="6">
        <v>309228</v>
      </c>
      <c r="J26" s="4">
        <v>1.2</v>
      </c>
      <c r="K26" s="8">
        <v>5000</v>
      </c>
      <c r="L26" s="8">
        <f>I26+K26</f>
        <v>314228</v>
      </c>
      <c r="M26" s="6">
        <v>51538</v>
      </c>
      <c r="N26" s="4" t="s">
        <v>32</v>
      </c>
      <c r="O26" s="30"/>
    </row>
    <row r="27" spans="1:15" ht="14.45" x14ac:dyDescent="0.3">
      <c r="A27" s="4" t="s">
        <v>45</v>
      </c>
      <c r="B27" s="4">
        <v>810293</v>
      </c>
      <c r="C27" s="5">
        <v>44707</v>
      </c>
      <c r="D27" s="5">
        <v>44711</v>
      </c>
      <c r="E27" s="4" t="s">
        <v>58</v>
      </c>
      <c r="F27" s="4"/>
      <c r="G27" s="4">
        <v>1</v>
      </c>
      <c r="H27" s="6">
        <v>257690</v>
      </c>
      <c r="I27" s="6">
        <v>309228</v>
      </c>
      <c r="J27" s="4">
        <v>1.2</v>
      </c>
      <c r="K27" s="8">
        <v>12370</v>
      </c>
      <c r="L27" s="8">
        <f>I27+K27</f>
        <v>321598</v>
      </c>
      <c r="M27" s="6">
        <v>51538</v>
      </c>
      <c r="N27" s="4" t="s">
        <v>32</v>
      </c>
      <c r="O27" s="30"/>
    </row>
    <row r="28" spans="1:15" ht="14.45" x14ac:dyDescent="0.3">
      <c r="A28" s="4"/>
      <c r="B28" s="4"/>
      <c r="C28" s="5"/>
      <c r="D28" s="5"/>
      <c r="E28" s="4" t="s">
        <v>59</v>
      </c>
      <c r="F28" s="4"/>
      <c r="G28" s="4">
        <v>1</v>
      </c>
      <c r="H28" s="6">
        <v>13815</v>
      </c>
      <c r="I28" s="6">
        <v>16578</v>
      </c>
      <c r="J28" s="4">
        <v>1.2</v>
      </c>
      <c r="K28" s="4" t="s">
        <v>38</v>
      </c>
      <c r="L28" s="8">
        <v>16578</v>
      </c>
      <c r="M28" s="6">
        <v>2763</v>
      </c>
      <c r="N28" s="4"/>
      <c r="O28" s="30"/>
    </row>
    <row r="29" spans="1:15" ht="14.45" x14ac:dyDescent="0.3">
      <c r="A29" s="9" t="s">
        <v>45</v>
      </c>
      <c r="B29" s="9">
        <v>810500</v>
      </c>
      <c r="C29" s="10">
        <v>44708</v>
      </c>
      <c r="D29" s="10">
        <v>44712</v>
      </c>
      <c r="E29" s="9" t="s">
        <v>58</v>
      </c>
      <c r="F29" s="9"/>
      <c r="G29" s="9">
        <v>1</v>
      </c>
      <c r="H29" s="11">
        <v>257690</v>
      </c>
      <c r="I29" s="11">
        <v>309228</v>
      </c>
      <c r="J29" s="9">
        <v>1.2</v>
      </c>
      <c r="K29" s="12">
        <v>12370</v>
      </c>
      <c r="L29" s="12">
        <f>I29+K29</f>
        <v>321598</v>
      </c>
      <c r="M29" s="11">
        <v>51538</v>
      </c>
      <c r="N29" s="9" t="s">
        <v>36</v>
      </c>
      <c r="O29" s="30"/>
    </row>
    <row r="30" spans="1:15" x14ac:dyDescent="0.25">
      <c r="A30" s="9" t="s">
        <v>51</v>
      </c>
      <c r="B30" s="9">
        <v>590273</v>
      </c>
      <c r="C30" s="10">
        <v>44706</v>
      </c>
      <c r="D30" s="10">
        <v>44711</v>
      </c>
      <c r="E30" s="9" t="s">
        <v>52</v>
      </c>
      <c r="F30" s="9"/>
      <c r="G30" s="9">
        <v>2</v>
      </c>
      <c r="H30" s="11">
        <v>12405</v>
      </c>
      <c r="I30" s="11">
        <v>16126</v>
      </c>
      <c r="J30" s="9">
        <v>1.3</v>
      </c>
      <c r="K30" s="12">
        <v>5000</v>
      </c>
      <c r="L30" s="12">
        <f>(I30*G30)+K30</f>
        <v>37252</v>
      </c>
      <c r="M30" s="11">
        <v>16126</v>
      </c>
      <c r="N30" s="9" t="s">
        <v>36</v>
      </c>
      <c r="O30" s="30"/>
    </row>
    <row r="31" spans="1:15" ht="14.45" x14ac:dyDescent="0.3">
      <c r="A31" s="9" t="s">
        <v>51</v>
      </c>
      <c r="B31" s="9">
        <v>589998</v>
      </c>
      <c r="C31" s="10">
        <v>44705</v>
      </c>
      <c r="D31" s="10">
        <v>44712</v>
      </c>
      <c r="E31" s="9" t="s">
        <v>25</v>
      </c>
      <c r="F31" s="9"/>
      <c r="G31" s="9">
        <v>33</v>
      </c>
      <c r="H31" s="9"/>
      <c r="I31" s="9"/>
      <c r="J31" s="9"/>
      <c r="K31" s="9"/>
      <c r="L31" s="9"/>
      <c r="M31" s="9"/>
      <c r="N31" s="9" t="s">
        <v>36</v>
      </c>
      <c r="O31" s="30"/>
    </row>
    <row r="32" spans="1:15" ht="14.45" x14ac:dyDescent="0.3">
      <c r="A32" s="9"/>
      <c r="B32" s="9"/>
      <c r="C32" s="9"/>
      <c r="D32" s="9"/>
      <c r="E32" s="9" t="s">
        <v>26</v>
      </c>
      <c r="F32" s="9"/>
      <c r="G32" s="9">
        <v>48</v>
      </c>
      <c r="H32" s="9"/>
      <c r="I32" s="9"/>
      <c r="J32" s="9"/>
      <c r="K32" s="9"/>
      <c r="L32" s="9"/>
      <c r="M32" s="9"/>
      <c r="N32" s="9"/>
      <c r="O32" s="30"/>
    </row>
    <row r="33" spans="1:15" ht="14.45" x14ac:dyDescent="0.3">
      <c r="A33" s="9"/>
      <c r="B33" s="9"/>
      <c r="C33" s="9"/>
      <c r="D33" s="9"/>
      <c r="E33" s="9" t="s">
        <v>27</v>
      </c>
      <c r="F33" s="9"/>
      <c r="G33" s="9">
        <v>2</v>
      </c>
      <c r="H33" s="9"/>
      <c r="I33" s="9"/>
      <c r="J33" s="9"/>
      <c r="K33" s="9"/>
      <c r="L33" s="9"/>
      <c r="M33" s="9"/>
      <c r="N33" s="9"/>
      <c r="O33" s="30"/>
    </row>
    <row r="34" spans="1:15" ht="14.45" x14ac:dyDescent="0.3">
      <c r="A34" s="4" t="s">
        <v>53</v>
      </c>
      <c r="B34" s="4">
        <v>590604</v>
      </c>
      <c r="C34" s="5">
        <v>44707</v>
      </c>
      <c r="D34" s="5">
        <v>44707</v>
      </c>
      <c r="E34" s="4" t="s">
        <v>54</v>
      </c>
      <c r="F34" s="4"/>
      <c r="G34" s="4">
        <v>1</v>
      </c>
      <c r="H34" s="6">
        <v>149990</v>
      </c>
      <c r="I34" s="6">
        <v>164989</v>
      </c>
      <c r="J34" s="4">
        <v>1.1000000000000001</v>
      </c>
      <c r="K34" s="8">
        <v>10000</v>
      </c>
      <c r="L34" s="8">
        <f>I34+K34</f>
        <v>174989</v>
      </c>
      <c r="M34" s="6">
        <f>I34-H34</f>
        <v>14999</v>
      </c>
      <c r="N34" s="4" t="s">
        <v>32</v>
      </c>
      <c r="O34" s="30"/>
    </row>
    <row r="35" spans="1:15" ht="14.45" x14ac:dyDescent="0.3">
      <c r="A35" s="9" t="s">
        <v>60</v>
      </c>
      <c r="B35" s="9">
        <v>589499</v>
      </c>
      <c r="C35" s="10">
        <v>44706</v>
      </c>
      <c r="D35" s="10">
        <v>44707</v>
      </c>
      <c r="E35" s="9" t="s">
        <v>16</v>
      </c>
      <c r="F35" s="9"/>
      <c r="G35" s="9">
        <v>2</v>
      </c>
      <c r="H35" s="11">
        <v>359406</v>
      </c>
      <c r="I35" s="11">
        <v>431396</v>
      </c>
      <c r="J35" s="9">
        <v>1.2</v>
      </c>
      <c r="K35" s="9"/>
      <c r="L35" s="9"/>
      <c r="M35" s="11">
        <v>71990</v>
      </c>
      <c r="N35" s="9" t="s">
        <v>36</v>
      </c>
      <c r="O35" s="30"/>
    </row>
    <row r="36" spans="1:15" ht="14.45" x14ac:dyDescent="0.3">
      <c r="A36" s="9"/>
      <c r="B36" s="9"/>
      <c r="C36" s="9"/>
      <c r="D36" s="9"/>
      <c r="E36" s="9" t="s">
        <v>17</v>
      </c>
      <c r="F36" s="9"/>
      <c r="G36" s="9">
        <v>2</v>
      </c>
      <c r="H36" s="11">
        <v>359406</v>
      </c>
      <c r="I36" s="11">
        <v>431396</v>
      </c>
      <c r="J36" s="9"/>
      <c r="K36" s="9"/>
      <c r="L36" s="9"/>
      <c r="M36" s="11">
        <v>71990</v>
      </c>
      <c r="N36" s="9"/>
      <c r="O36" s="30"/>
    </row>
    <row r="37" spans="1:15" ht="14.45" x14ac:dyDescent="0.3">
      <c r="A37" s="9"/>
      <c r="B37" s="9"/>
      <c r="C37" s="9"/>
      <c r="D37" s="9"/>
      <c r="E37" s="9" t="s">
        <v>18</v>
      </c>
      <c r="F37" s="9"/>
      <c r="G37" s="9">
        <v>2</v>
      </c>
      <c r="H37" s="11">
        <v>391580</v>
      </c>
      <c r="I37" s="11">
        <v>469896</v>
      </c>
      <c r="J37" s="9"/>
      <c r="K37" s="9"/>
      <c r="L37" s="9"/>
      <c r="M37" s="11">
        <v>78316</v>
      </c>
      <c r="N37" s="9"/>
      <c r="O37" s="30"/>
    </row>
    <row r="38" spans="1:15" ht="14.45" x14ac:dyDescent="0.3">
      <c r="A38" s="9"/>
      <c r="B38" s="9"/>
      <c r="C38" s="9"/>
      <c r="D38" s="9"/>
      <c r="E38" s="9" t="s">
        <v>19</v>
      </c>
      <c r="F38" s="9"/>
      <c r="G38" s="9">
        <v>2</v>
      </c>
      <c r="H38" s="11">
        <v>334286</v>
      </c>
      <c r="I38" s="11">
        <v>401144</v>
      </c>
      <c r="J38" s="9"/>
      <c r="K38" s="9"/>
      <c r="L38" s="9"/>
      <c r="M38" s="11">
        <v>66858</v>
      </c>
      <c r="N38" s="9"/>
      <c r="O38" s="30"/>
    </row>
    <row r="39" spans="1:15" x14ac:dyDescent="0.25">
      <c r="A39" s="9" t="s">
        <v>62</v>
      </c>
      <c r="B39" s="9">
        <v>809818</v>
      </c>
      <c r="C39" s="10">
        <v>44705</v>
      </c>
      <c r="D39" s="10">
        <v>44707</v>
      </c>
      <c r="E39" s="9" t="s">
        <v>61</v>
      </c>
      <c r="F39" s="9"/>
      <c r="G39" s="9">
        <v>3</v>
      </c>
      <c r="H39" s="11">
        <v>7117</v>
      </c>
      <c r="I39" s="11">
        <v>8540</v>
      </c>
      <c r="J39" s="9">
        <v>1.2</v>
      </c>
      <c r="K39" s="12">
        <v>5000</v>
      </c>
      <c r="L39" s="12">
        <f>(I39*G39)+K39</f>
        <v>30620</v>
      </c>
      <c r="M39" s="11">
        <v>4269</v>
      </c>
      <c r="N39" s="9" t="s">
        <v>36</v>
      </c>
      <c r="O39" s="30"/>
    </row>
    <row r="40" spans="1:15" x14ac:dyDescent="0.25">
      <c r="A40" s="9" t="s">
        <v>63</v>
      </c>
      <c r="B40" s="9">
        <v>810139</v>
      </c>
      <c r="C40" s="10">
        <v>44707</v>
      </c>
      <c r="D40" s="10">
        <v>44708</v>
      </c>
      <c r="E40" s="9" t="s">
        <v>64</v>
      </c>
      <c r="F40" s="9"/>
      <c r="G40" s="9">
        <v>2</v>
      </c>
      <c r="H40" s="11">
        <v>3990</v>
      </c>
      <c r="I40" s="11">
        <v>5187</v>
      </c>
      <c r="J40" s="9">
        <v>1.3</v>
      </c>
      <c r="K40" s="12">
        <v>12370</v>
      </c>
      <c r="L40" s="12">
        <f>(I40*G40)+K40</f>
        <v>22744</v>
      </c>
      <c r="M40" s="11">
        <v>2394</v>
      </c>
      <c r="N40" s="9" t="s">
        <v>36</v>
      </c>
      <c r="O40" s="30"/>
    </row>
    <row r="41" spans="1:15" ht="14.45" x14ac:dyDescent="0.3">
      <c r="A41" s="9" t="s">
        <v>50</v>
      </c>
      <c r="B41" s="9">
        <v>589884</v>
      </c>
      <c r="C41" s="10">
        <v>44705</v>
      </c>
      <c r="D41" s="10">
        <v>44707</v>
      </c>
      <c r="E41" s="9" t="s">
        <v>49</v>
      </c>
      <c r="F41" s="9"/>
      <c r="G41" s="9">
        <v>50</v>
      </c>
      <c r="H41" s="11">
        <v>98</v>
      </c>
      <c r="I41" s="11">
        <v>137</v>
      </c>
      <c r="J41" s="9">
        <v>1.4</v>
      </c>
      <c r="K41" s="12">
        <v>5000</v>
      </c>
      <c r="L41" s="12">
        <f>(I41*G41)+K41</f>
        <v>11850</v>
      </c>
      <c r="M41" s="11">
        <v>1950</v>
      </c>
      <c r="N41" s="9" t="s">
        <v>36</v>
      </c>
      <c r="O41" s="30"/>
    </row>
    <row r="42" spans="1:15" x14ac:dyDescent="0.25">
      <c r="A42" s="17" t="s">
        <v>37</v>
      </c>
      <c r="B42" s="17">
        <v>810136</v>
      </c>
      <c r="C42" s="18">
        <v>44707</v>
      </c>
      <c r="D42" s="18">
        <v>44710</v>
      </c>
      <c r="E42" s="17" t="s">
        <v>28</v>
      </c>
      <c r="F42" s="17"/>
      <c r="G42" s="17">
        <v>100</v>
      </c>
      <c r="H42" s="17"/>
      <c r="I42" s="17"/>
      <c r="J42" s="17"/>
      <c r="K42" s="17"/>
      <c r="L42" s="17"/>
      <c r="M42" s="17"/>
      <c r="N42" s="17" t="s">
        <v>66</v>
      </c>
      <c r="O42" s="30"/>
    </row>
    <row r="43" spans="1:15" x14ac:dyDescent="0.25">
      <c r="A43" s="39" t="s">
        <v>48</v>
      </c>
      <c r="B43" s="39">
        <v>591494</v>
      </c>
      <c r="C43" s="40">
        <v>44712</v>
      </c>
      <c r="D43" s="40">
        <v>44713</v>
      </c>
      <c r="E43" s="39" t="s">
        <v>84</v>
      </c>
      <c r="F43" s="39"/>
      <c r="G43" s="39">
        <v>10</v>
      </c>
      <c r="H43" s="41">
        <v>3490</v>
      </c>
      <c r="I43" s="41">
        <f>H43*J43</f>
        <v>4188</v>
      </c>
      <c r="J43" s="39">
        <v>1.2</v>
      </c>
      <c r="K43" s="41">
        <v>7000</v>
      </c>
      <c r="L43" s="41">
        <f t="shared" ref="L43:L51" si="0">I43*G43</f>
        <v>41880</v>
      </c>
      <c r="M43" s="41">
        <v>6980</v>
      </c>
      <c r="N43" s="39" t="s">
        <v>113</v>
      </c>
      <c r="O43" s="30"/>
    </row>
    <row r="44" spans="1:15" ht="14.45" x14ac:dyDescent="0.3">
      <c r="A44" s="9" t="s">
        <v>37</v>
      </c>
      <c r="B44" s="9">
        <v>810723</v>
      </c>
      <c r="C44" s="10">
        <v>44711</v>
      </c>
      <c r="D44" s="10">
        <v>44715</v>
      </c>
      <c r="E44" s="9" t="s">
        <v>85</v>
      </c>
      <c r="F44" s="9"/>
      <c r="G44" s="9">
        <v>50</v>
      </c>
      <c r="H44" s="12">
        <v>57890</v>
      </c>
      <c r="I44" s="12">
        <f>H44*J44</f>
        <v>63679.000000000007</v>
      </c>
      <c r="J44" s="9">
        <v>1.1000000000000001</v>
      </c>
      <c r="K44" s="12">
        <v>5000</v>
      </c>
      <c r="L44" s="12">
        <f t="shared" si="0"/>
        <v>3183950.0000000005</v>
      </c>
      <c r="M44" s="12">
        <v>289450</v>
      </c>
      <c r="N44" s="9" t="s">
        <v>36</v>
      </c>
      <c r="O44" s="30"/>
    </row>
    <row r="45" spans="1:15" x14ac:dyDescent="0.25">
      <c r="A45" s="9" t="s">
        <v>89</v>
      </c>
      <c r="B45" s="62">
        <v>591102</v>
      </c>
      <c r="C45" s="9" t="s">
        <v>87</v>
      </c>
      <c r="D45" s="9" t="s">
        <v>88</v>
      </c>
      <c r="E45" s="9" t="s">
        <v>86</v>
      </c>
      <c r="F45" s="9"/>
      <c r="G45" s="9">
        <v>1</v>
      </c>
      <c r="H45" s="12">
        <v>39990</v>
      </c>
      <c r="I45" s="12">
        <f>H45*J45</f>
        <v>51987</v>
      </c>
      <c r="J45" s="9">
        <v>1.3</v>
      </c>
      <c r="K45" s="12">
        <v>5000</v>
      </c>
      <c r="L45" s="64">
        <f t="shared" si="0"/>
        <v>51987</v>
      </c>
      <c r="M45" s="12">
        <f>I45-H45</f>
        <v>11997</v>
      </c>
      <c r="N45" s="9" t="s">
        <v>36</v>
      </c>
      <c r="O45" s="30"/>
    </row>
    <row r="46" spans="1:15" ht="14.45" x14ac:dyDescent="0.3">
      <c r="A46" s="62" t="s">
        <v>50</v>
      </c>
      <c r="B46" s="9">
        <v>591724</v>
      </c>
      <c r="C46" s="10">
        <v>44713</v>
      </c>
      <c r="D46" s="10">
        <v>44715</v>
      </c>
      <c r="E46" s="9" t="s">
        <v>104</v>
      </c>
      <c r="F46" s="62"/>
      <c r="G46" s="62">
        <v>45</v>
      </c>
      <c r="H46" s="80">
        <v>6290</v>
      </c>
      <c r="I46" s="12">
        <f>H46*J46</f>
        <v>6919.0000000000009</v>
      </c>
      <c r="J46" s="9">
        <v>1.1000000000000001</v>
      </c>
      <c r="K46" s="12">
        <v>5000</v>
      </c>
      <c r="L46" s="81">
        <f t="shared" si="0"/>
        <v>311355.00000000006</v>
      </c>
      <c r="M46" s="12">
        <v>28305</v>
      </c>
      <c r="N46" s="9" t="s">
        <v>36</v>
      </c>
      <c r="O46" s="30"/>
    </row>
    <row r="47" spans="1:15" ht="14.45" x14ac:dyDescent="0.3">
      <c r="A47" s="82" t="s">
        <v>105</v>
      </c>
      <c r="B47" s="83">
        <v>591341</v>
      </c>
      <c r="C47" s="84">
        <v>44711</v>
      </c>
      <c r="D47" s="84">
        <v>44718</v>
      </c>
      <c r="E47" s="83" t="s">
        <v>106</v>
      </c>
      <c r="F47" s="85">
        <v>44713</v>
      </c>
      <c r="G47" s="86">
        <v>10</v>
      </c>
      <c r="H47" s="87">
        <v>18990</v>
      </c>
      <c r="I47" s="88">
        <v>20889</v>
      </c>
      <c r="J47" s="83">
        <v>1.1000000000000001</v>
      </c>
      <c r="K47" s="88">
        <v>5000</v>
      </c>
      <c r="L47" s="89">
        <f t="shared" si="0"/>
        <v>208890</v>
      </c>
      <c r="M47" s="88">
        <v>18990</v>
      </c>
      <c r="N47" s="43" t="s">
        <v>36</v>
      </c>
      <c r="O47" s="30"/>
    </row>
    <row r="48" spans="1:15" ht="14.45" x14ac:dyDescent="0.3">
      <c r="A48" s="82"/>
      <c r="B48" s="83"/>
      <c r="C48" s="83"/>
      <c r="D48" s="83"/>
      <c r="E48" s="83" t="s">
        <v>107</v>
      </c>
      <c r="F48" s="86"/>
      <c r="G48" s="86">
        <v>10</v>
      </c>
      <c r="H48" s="87">
        <v>1490</v>
      </c>
      <c r="I48" s="88">
        <v>1937</v>
      </c>
      <c r="J48" s="83">
        <v>1.3</v>
      </c>
      <c r="K48" s="83" t="s">
        <v>38</v>
      </c>
      <c r="L48" s="89">
        <f t="shared" si="0"/>
        <v>19370</v>
      </c>
      <c r="M48" s="88">
        <v>4470</v>
      </c>
      <c r="N48" s="83"/>
      <c r="O48" s="30"/>
    </row>
    <row r="49" spans="1:15" ht="14.45" x14ac:dyDescent="0.3">
      <c r="A49" s="82"/>
      <c r="B49" s="83"/>
      <c r="C49" s="83"/>
      <c r="D49" s="83"/>
      <c r="E49" s="83" t="s">
        <v>108</v>
      </c>
      <c r="F49" s="86"/>
      <c r="G49" s="86">
        <v>2</v>
      </c>
      <c r="H49" s="87">
        <v>4390</v>
      </c>
      <c r="I49" s="88">
        <v>5707</v>
      </c>
      <c r="J49" s="83">
        <v>1.3</v>
      </c>
      <c r="K49" s="83" t="s">
        <v>38</v>
      </c>
      <c r="L49" s="89">
        <f t="shared" si="0"/>
        <v>11414</v>
      </c>
      <c r="M49" s="88">
        <v>2634</v>
      </c>
      <c r="N49" s="83"/>
      <c r="O49" s="30"/>
    </row>
    <row r="50" spans="1:15" ht="14.45" x14ac:dyDescent="0.3">
      <c r="A50" s="82"/>
      <c r="B50" s="83"/>
      <c r="C50" s="83"/>
      <c r="D50" s="83"/>
      <c r="E50" s="83" t="s">
        <v>109</v>
      </c>
      <c r="F50" s="86"/>
      <c r="G50" s="86">
        <v>1</v>
      </c>
      <c r="H50" s="87">
        <v>10990</v>
      </c>
      <c r="I50" s="88">
        <v>13188</v>
      </c>
      <c r="J50" s="83">
        <v>1.2</v>
      </c>
      <c r="K50" s="83" t="s">
        <v>38</v>
      </c>
      <c r="L50" s="89">
        <f t="shared" si="0"/>
        <v>13188</v>
      </c>
      <c r="M50" s="88">
        <v>2198</v>
      </c>
      <c r="N50" s="83"/>
      <c r="O50" s="30"/>
    </row>
    <row r="51" spans="1:15" ht="14.45" x14ac:dyDescent="0.3">
      <c r="A51" s="90"/>
      <c r="B51" s="91"/>
      <c r="C51" s="91"/>
      <c r="D51" s="91"/>
      <c r="E51" s="91" t="s">
        <v>110</v>
      </c>
      <c r="F51" s="92"/>
      <c r="G51" s="92">
        <v>1</v>
      </c>
      <c r="H51" s="93">
        <v>21990</v>
      </c>
      <c r="I51" s="94">
        <v>24189</v>
      </c>
      <c r="J51" s="91">
        <v>1.1000000000000001</v>
      </c>
      <c r="K51" s="91" t="s">
        <v>38</v>
      </c>
      <c r="L51" s="95">
        <f t="shared" si="0"/>
        <v>24189</v>
      </c>
      <c r="M51" s="94">
        <v>2199</v>
      </c>
      <c r="N51" s="91"/>
      <c r="O51" s="115"/>
    </row>
    <row r="52" spans="1:15" ht="14.45" x14ac:dyDescent="0.3">
      <c r="A52" s="152" t="s">
        <v>48</v>
      </c>
      <c r="B52" s="153">
        <v>591917</v>
      </c>
      <c r="C52" s="154">
        <v>44713</v>
      </c>
      <c r="D52" s="155">
        <v>44715</v>
      </c>
      <c r="E52" s="153" t="s">
        <v>115</v>
      </c>
      <c r="F52" s="155">
        <v>44714</v>
      </c>
      <c r="G52" s="153">
        <v>30</v>
      </c>
      <c r="H52" s="153"/>
      <c r="I52" s="17"/>
      <c r="J52" s="156"/>
      <c r="K52" s="153"/>
      <c r="L52" s="152"/>
      <c r="M52" s="153"/>
      <c r="N52" s="17" t="s">
        <v>66</v>
      </c>
      <c r="O52" s="125" t="s">
        <v>133</v>
      </c>
    </row>
    <row r="53" spans="1:15" ht="14.45" x14ac:dyDescent="0.3">
      <c r="A53" s="96" t="s">
        <v>48</v>
      </c>
      <c r="B53" s="43">
        <v>591912</v>
      </c>
      <c r="C53" s="42">
        <v>44713</v>
      </c>
      <c r="D53" s="42">
        <v>44715</v>
      </c>
      <c r="E53" s="43" t="s">
        <v>116</v>
      </c>
      <c r="F53" s="97">
        <v>44714</v>
      </c>
      <c r="G53" s="96">
        <v>2</v>
      </c>
      <c r="H53" s="44">
        <v>10990</v>
      </c>
      <c r="I53" s="98">
        <f>H53*J53</f>
        <v>13188</v>
      </c>
      <c r="J53" s="99">
        <v>1.2</v>
      </c>
      <c r="K53" s="98">
        <v>5000</v>
      </c>
      <c r="L53" s="98">
        <f>I53*G53</f>
        <v>26376</v>
      </c>
      <c r="M53" s="98">
        <v>4396</v>
      </c>
      <c r="N53" s="129" t="s">
        <v>36</v>
      </c>
      <c r="O53" s="125" t="s">
        <v>130</v>
      </c>
    </row>
    <row r="54" spans="1:15" ht="14.45" x14ac:dyDescent="0.3">
      <c r="A54" s="82"/>
      <c r="B54" s="83"/>
      <c r="C54" s="83"/>
      <c r="D54" s="83"/>
      <c r="E54" s="83" t="s">
        <v>117</v>
      </c>
      <c r="F54" s="83"/>
      <c r="G54" s="82">
        <v>10</v>
      </c>
      <c r="H54" s="88">
        <v>3790</v>
      </c>
      <c r="I54" s="100">
        <f>H54*J54</f>
        <v>4548</v>
      </c>
      <c r="J54" s="101">
        <v>1.2</v>
      </c>
      <c r="K54" s="100" t="s">
        <v>38</v>
      </c>
      <c r="L54" s="100">
        <f>I54*G54</f>
        <v>45480</v>
      </c>
      <c r="M54" s="100">
        <v>7580</v>
      </c>
      <c r="N54" s="130"/>
      <c r="O54" s="125" t="s">
        <v>132</v>
      </c>
    </row>
    <row r="55" spans="1:15" ht="14.45" x14ac:dyDescent="0.3">
      <c r="A55" s="82"/>
      <c r="B55" s="83"/>
      <c r="C55" s="83"/>
      <c r="D55" s="83"/>
      <c r="E55" s="83" t="s">
        <v>118</v>
      </c>
      <c r="F55" s="83"/>
      <c r="G55" s="82">
        <v>10</v>
      </c>
      <c r="H55" s="88">
        <v>3700</v>
      </c>
      <c r="I55" s="100">
        <f>H55*J55</f>
        <v>4440</v>
      </c>
      <c r="J55" s="101">
        <v>1.2</v>
      </c>
      <c r="K55" s="101" t="s">
        <v>38</v>
      </c>
      <c r="L55" s="100">
        <f>I55*G55</f>
        <v>44400</v>
      </c>
      <c r="M55" s="100">
        <v>7400</v>
      </c>
      <c r="N55" s="130"/>
      <c r="O55" s="125" t="s">
        <v>134</v>
      </c>
    </row>
    <row r="56" spans="1:15" x14ac:dyDescent="0.25">
      <c r="A56" s="82"/>
      <c r="B56" s="83"/>
      <c r="C56" s="83"/>
      <c r="D56" s="83"/>
      <c r="E56" s="83" t="s">
        <v>136</v>
      </c>
      <c r="F56" s="83"/>
      <c r="G56" s="82">
        <v>10</v>
      </c>
      <c r="H56" s="88">
        <v>5990</v>
      </c>
      <c r="I56" s="100">
        <f>H56*J56</f>
        <v>7188</v>
      </c>
      <c r="J56" s="101">
        <v>1.2</v>
      </c>
      <c r="K56" s="101" t="s">
        <v>38</v>
      </c>
      <c r="L56" s="100">
        <f>I56*G56</f>
        <v>71880</v>
      </c>
      <c r="M56" s="100">
        <v>11980</v>
      </c>
      <c r="N56" s="130"/>
      <c r="O56" s="125" t="s">
        <v>135</v>
      </c>
    </row>
    <row r="57" spans="1:15" x14ac:dyDescent="0.25">
      <c r="A57" s="62" t="s">
        <v>51</v>
      </c>
      <c r="B57" s="9">
        <v>591350</v>
      </c>
      <c r="C57" s="10" t="s">
        <v>138</v>
      </c>
      <c r="D57" s="10">
        <v>44715</v>
      </c>
      <c r="E57" s="9" t="s">
        <v>119</v>
      </c>
      <c r="F57" s="10">
        <v>44715</v>
      </c>
      <c r="G57" s="63">
        <v>1</v>
      </c>
      <c r="H57" s="12">
        <v>46134</v>
      </c>
      <c r="I57" s="64">
        <f>H57*J57</f>
        <v>50747.4</v>
      </c>
      <c r="J57" s="65">
        <v>1.1000000000000001</v>
      </c>
      <c r="K57" s="64">
        <v>5000</v>
      </c>
      <c r="L57" s="64">
        <f>I57*G57</f>
        <v>50747.4</v>
      </c>
      <c r="M57" s="64">
        <f>I57-H57</f>
        <v>4613.4000000000015</v>
      </c>
      <c r="N57" s="9" t="s">
        <v>36</v>
      </c>
      <c r="O57" s="125" t="s">
        <v>131</v>
      </c>
    </row>
    <row r="58" spans="1:15" x14ac:dyDescent="0.25">
      <c r="A58" s="9" t="s">
        <v>51</v>
      </c>
      <c r="B58" s="9">
        <v>591349</v>
      </c>
      <c r="C58" s="10">
        <v>44711</v>
      </c>
      <c r="D58" s="10">
        <v>44715</v>
      </c>
      <c r="E58" s="9" t="s">
        <v>120</v>
      </c>
      <c r="F58" s="66">
        <v>44715</v>
      </c>
      <c r="G58" s="9">
        <v>2</v>
      </c>
      <c r="H58" s="9"/>
      <c r="I58" s="9"/>
      <c r="J58" s="9"/>
      <c r="K58" s="65"/>
      <c r="L58" s="65"/>
      <c r="M58" s="65"/>
      <c r="N58" s="9" t="s">
        <v>36</v>
      </c>
      <c r="O58" s="115"/>
    </row>
    <row r="59" spans="1:15" x14ac:dyDescent="0.25">
      <c r="A59" s="9" t="s">
        <v>37</v>
      </c>
      <c r="B59" s="9">
        <v>810314</v>
      </c>
      <c r="C59" s="114">
        <v>44707</v>
      </c>
      <c r="D59" s="10">
        <v>44715</v>
      </c>
      <c r="E59" s="9" t="s">
        <v>121</v>
      </c>
      <c r="F59" s="10">
        <v>44715</v>
      </c>
      <c r="G59" s="9">
        <v>14</v>
      </c>
      <c r="H59" s="12">
        <v>17485</v>
      </c>
      <c r="I59" s="12">
        <f t="shared" ref="I59:I66" si="1">H59*J59</f>
        <v>19233.5</v>
      </c>
      <c r="J59" s="9">
        <v>1.1000000000000001</v>
      </c>
      <c r="K59" s="12">
        <v>5000</v>
      </c>
      <c r="L59" s="64">
        <f>I59*G59</f>
        <v>269269</v>
      </c>
      <c r="M59" s="64">
        <v>24479</v>
      </c>
      <c r="N59" s="9" t="s">
        <v>36</v>
      </c>
      <c r="O59" s="125" t="s">
        <v>137</v>
      </c>
    </row>
    <row r="60" spans="1:15" x14ac:dyDescent="0.25">
      <c r="A60" s="9" t="s">
        <v>37</v>
      </c>
      <c r="B60" s="62">
        <v>811495</v>
      </c>
      <c r="C60" s="114">
        <v>44714</v>
      </c>
      <c r="D60" s="10">
        <v>44718</v>
      </c>
      <c r="E60" s="9" t="s">
        <v>139</v>
      </c>
      <c r="F60" s="10">
        <v>44715</v>
      </c>
      <c r="G60" s="9">
        <v>2</v>
      </c>
      <c r="H60" s="12">
        <v>37980</v>
      </c>
      <c r="I60" s="12">
        <f t="shared" si="1"/>
        <v>41778</v>
      </c>
      <c r="J60" s="9">
        <v>1.1000000000000001</v>
      </c>
      <c r="K60" s="12">
        <v>15000</v>
      </c>
      <c r="L60" s="12">
        <f>I60*G60</f>
        <v>83556</v>
      </c>
      <c r="M60" s="12">
        <v>7596</v>
      </c>
      <c r="N60" s="9" t="s">
        <v>36</v>
      </c>
      <c r="O60" s="125" t="s">
        <v>153</v>
      </c>
    </row>
    <row r="61" spans="1:15" x14ac:dyDescent="0.25">
      <c r="A61" s="62" t="s">
        <v>50</v>
      </c>
      <c r="B61" s="9">
        <v>592213</v>
      </c>
      <c r="C61" s="114">
        <v>44714</v>
      </c>
      <c r="D61" s="102">
        <v>44715</v>
      </c>
      <c r="E61" s="9" t="s">
        <v>140</v>
      </c>
      <c r="F61" s="10">
        <v>44715</v>
      </c>
      <c r="G61" s="9">
        <v>10</v>
      </c>
      <c r="H61" s="12">
        <v>13135</v>
      </c>
      <c r="I61" s="12">
        <f t="shared" si="1"/>
        <v>15762</v>
      </c>
      <c r="J61" s="9">
        <v>1.2</v>
      </c>
      <c r="K61" s="12">
        <v>5000</v>
      </c>
      <c r="L61" s="12">
        <f>I61*G61</f>
        <v>157620</v>
      </c>
      <c r="M61" s="12">
        <v>26270</v>
      </c>
      <c r="N61" s="9" t="s">
        <v>36</v>
      </c>
      <c r="O61" s="125" t="s">
        <v>144</v>
      </c>
    </row>
    <row r="62" spans="1:15" x14ac:dyDescent="0.25">
      <c r="A62" s="35" t="s">
        <v>48</v>
      </c>
      <c r="B62" s="4">
        <v>592172</v>
      </c>
      <c r="C62" s="113">
        <v>44714</v>
      </c>
      <c r="D62" s="5">
        <v>44721</v>
      </c>
      <c r="E62" s="4" t="s">
        <v>154</v>
      </c>
      <c r="F62" s="5">
        <v>44719</v>
      </c>
      <c r="G62" s="4">
        <v>25</v>
      </c>
      <c r="H62" s="38">
        <v>52765</v>
      </c>
      <c r="I62" s="8">
        <f t="shared" si="1"/>
        <v>58041.500000000007</v>
      </c>
      <c r="J62" s="4">
        <v>1.1000000000000001</v>
      </c>
      <c r="K62" s="38">
        <v>5000</v>
      </c>
      <c r="L62" s="8">
        <v>1451050</v>
      </c>
      <c r="M62" s="8">
        <v>131925</v>
      </c>
      <c r="N62" s="4" t="s">
        <v>32</v>
      </c>
      <c r="O62" s="125" t="s">
        <v>159</v>
      </c>
    </row>
    <row r="63" spans="1:15" x14ac:dyDescent="0.25">
      <c r="A63" s="34" t="s">
        <v>48</v>
      </c>
      <c r="B63" s="23">
        <v>593001</v>
      </c>
      <c r="C63" s="144">
        <v>44719</v>
      </c>
      <c r="D63" s="24">
        <v>44725</v>
      </c>
      <c r="E63" s="34" t="s">
        <v>155</v>
      </c>
      <c r="F63" s="24">
        <v>44720</v>
      </c>
      <c r="G63" s="61">
        <v>6</v>
      </c>
      <c r="H63" s="79">
        <v>58976</v>
      </c>
      <c r="I63" s="60">
        <f t="shared" si="1"/>
        <v>64873.600000000006</v>
      </c>
      <c r="J63" s="23">
        <v>1.1000000000000001</v>
      </c>
      <c r="K63" s="79">
        <v>15000</v>
      </c>
      <c r="L63" s="21">
        <f>I63*G63</f>
        <v>389241.60000000003</v>
      </c>
      <c r="M63" s="60">
        <v>35386</v>
      </c>
      <c r="N63" s="19" t="s">
        <v>32</v>
      </c>
      <c r="O63" s="115" t="s">
        <v>195</v>
      </c>
    </row>
    <row r="64" spans="1:15" x14ac:dyDescent="0.25">
      <c r="A64" s="120"/>
      <c r="B64" s="121"/>
      <c r="C64" s="122"/>
      <c r="D64" s="121"/>
      <c r="E64" s="34" t="s">
        <v>156</v>
      </c>
      <c r="F64" s="24"/>
      <c r="G64" s="61">
        <v>3</v>
      </c>
      <c r="H64" s="79">
        <v>232957</v>
      </c>
      <c r="I64" s="37">
        <f t="shared" si="1"/>
        <v>256252.7</v>
      </c>
      <c r="J64" s="23">
        <v>1.1000000000000001</v>
      </c>
      <c r="K64" s="123"/>
      <c r="L64" s="36">
        <f>I64*G64</f>
        <v>768758.10000000009</v>
      </c>
      <c r="M64" s="37">
        <v>69887</v>
      </c>
      <c r="N64" s="23"/>
      <c r="O64" s="110"/>
    </row>
    <row r="65" spans="1:15" x14ac:dyDescent="0.25">
      <c r="A65" s="120"/>
      <c r="B65" s="121"/>
      <c r="C65" s="122"/>
      <c r="D65" s="121"/>
      <c r="E65" s="34" t="s">
        <v>157</v>
      </c>
      <c r="F65" s="24"/>
      <c r="G65" s="61">
        <v>8</v>
      </c>
      <c r="H65" s="79">
        <v>54828</v>
      </c>
      <c r="I65" s="37">
        <f t="shared" si="1"/>
        <v>60310.8</v>
      </c>
      <c r="J65" s="23">
        <v>1.1000000000000001</v>
      </c>
      <c r="K65" s="123"/>
      <c r="L65" s="36">
        <f>I65*G65</f>
        <v>482486.4</v>
      </c>
      <c r="M65" s="37">
        <v>43862</v>
      </c>
      <c r="N65" s="23"/>
      <c r="O65" s="111"/>
    </row>
    <row r="66" spans="1:15" x14ac:dyDescent="0.25">
      <c r="A66" s="33"/>
      <c r="B66" s="23"/>
      <c r="C66" s="34"/>
      <c r="D66" s="23"/>
      <c r="E66" s="34" t="s">
        <v>158</v>
      </c>
      <c r="F66" s="24"/>
      <c r="G66" s="23">
        <v>2</v>
      </c>
      <c r="H66" s="79">
        <v>108123</v>
      </c>
      <c r="I66" s="37">
        <f t="shared" si="1"/>
        <v>118935.3</v>
      </c>
      <c r="J66" s="23">
        <v>1.1000000000000001</v>
      </c>
      <c r="K66" s="123"/>
      <c r="L66" s="36">
        <f>I66*G66</f>
        <v>237870.6</v>
      </c>
      <c r="M66" s="26">
        <v>21625</v>
      </c>
      <c r="N66" s="23"/>
      <c r="O66" s="111"/>
    </row>
    <row r="67" spans="1:15" x14ac:dyDescent="0.25">
      <c r="A67" s="157" t="s">
        <v>48</v>
      </c>
      <c r="B67" s="17">
        <v>592441</v>
      </c>
      <c r="C67" s="158">
        <v>44715</v>
      </c>
      <c r="D67" s="18">
        <v>44722</v>
      </c>
      <c r="E67" s="17" t="s">
        <v>181</v>
      </c>
      <c r="F67" s="17" t="s">
        <v>182</v>
      </c>
      <c r="G67" s="17">
        <v>90</v>
      </c>
      <c r="H67" s="157"/>
      <c r="I67" s="159"/>
      <c r="J67" s="160"/>
      <c r="K67" s="157"/>
      <c r="L67" s="159"/>
      <c r="M67" s="159"/>
      <c r="N67" s="17" t="s">
        <v>66</v>
      </c>
      <c r="O67" s="115"/>
    </row>
    <row r="68" spans="1:15" x14ac:dyDescent="0.25">
      <c r="A68" s="62" t="s">
        <v>48</v>
      </c>
      <c r="B68" s="9">
        <v>592934</v>
      </c>
      <c r="C68" s="114">
        <v>44719</v>
      </c>
      <c r="D68" s="10">
        <v>44722</v>
      </c>
      <c r="E68" s="9" t="s">
        <v>200</v>
      </c>
      <c r="F68" s="10">
        <v>44721</v>
      </c>
      <c r="G68" s="9">
        <v>70</v>
      </c>
      <c r="H68" s="80">
        <v>11590</v>
      </c>
      <c r="I68" s="12">
        <f>H68*J68</f>
        <v>13908</v>
      </c>
      <c r="J68" s="65">
        <v>1.2</v>
      </c>
      <c r="K68" s="80">
        <v>5000</v>
      </c>
      <c r="L68" s="12">
        <f>I68*G68</f>
        <v>973560</v>
      </c>
      <c r="M68" s="12">
        <f>L68-811300</f>
        <v>162260</v>
      </c>
      <c r="N68" s="9" t="s">
        <v>36</v>
      </c>
      <c r="O68" s="125" t="s">
        <v>202</v>
      </c>
    </row>
    <row r="69" spans="1:15" x14ac:dyDescent="0.25">
      <c r="A69" s="62"/>
      <c r="B69" s="9"/>
      <c r="C69" s="114"/>
      <c r="D69" s="10"/>
      <c r="E69" s="9" t="s">
        <v>201</v>
      </c>
      <c r="F69" s="62"/>
      <c r="G69" s="9"/>
      <c r="H69" s="62"/>
      <c r="I69" s="9"/>
      <c r="J69" s="65"/>
      <c r="K69" s="80"/>
      <c r="L69" s="9"/>
      <c r="M69" s="9"/>
      <c r="N69" s="9"/>
      <c r="O69" s="115"/>
    </row>
    <row r="70" spans="1:15" x14ac:dyDescent="0.25">
      <c r="A70" s="157" t="s">
        <v>48</v>
      </c>
      <c r="B70" s="17">
        <v>592939</v>
      </c>
      <c r="C70" s="158">
        <v>44719</v>
      </c>
      <c r="D70" s="18">
        <v>44722</v>
      </c>
      <c r="E70" s="17" t="s">
        <v>183</v>
      </c>
      <c r="F70" s="161"/>
      <c r="G70" s="17">
        <v>10</v>
      </c>
      <c r="H70" s="17"/>
      <c r="I70" s="17"/>
      <c r="J70" s="160"/>
      <c r="K70" s="17"/>
      <c r="L70" s="17"/>
      <c r="M70" s="160"/>
      <c r="N70" s="17" t="s">
        <v>66</v>
      </c>
      <c r="O70" s="115"/>
    </row>
    <row r="71" spans="1:15" x14ac:dyDescent="0.25">
      <c r="A71" s="218" t="s">
        <v>48</v>
      </c>
      <c r="B71" s="219">
        <v>592999</v>
      </c>
      <c r="C71" s="220">
        <v>44719</v>
      </c>
      <c r="D71" s="221">
        <v>44725</v>
      </c>
      <c r="E71" s="218" t="s">
        <v>184</v>
      </c>
      <c r="F71" s="219" t="s">
        <v>218</v>
      </c>
      <c r="G71" s="219">
        <v>50</v>
      </c>
      <c r="H71" s="219"/>
      <c r="I71" s="219"/>
      <c r="J71" s="222"/>
      <c r="K71" s="219"/>
      <c r="L71" s="219"/>
      <c r="M71" s="222"/>
      <c r="N71" s="219" t="s">
        <v>66</v>
      </c>
      <c r="O71" s="111"/>
    </row>
    <row r="72" spans="1:15" x14ac:dyDescent="0.25">
      <c r="A72" s="223"/>
      <c r="B72" s="224"/>
      <c r="C72" s="223"/>
      <c r="D72" s="224"/>
      <c r="E72" s="223" t="s">
        <v>185</v>
      </c>
      <c r="F72" s="224"/>
      <c r="G72" s="224">
        <v>30</v>
      </c>
      <c r="H72" s="224"/>
      <c r="I72" s="224"/>
      <c r="J72" s="225"/>
      <c r="K72" s="224"/>
      <c r="L72" s="224"/>
      <c r="M72" s="225"/>
      <c r="N72" s="224"/>
      <c r="O72" s="111"/>
    </row>
    <row r="73" spans="1:15" x14ac:dyDescent="0.25">
      <c r="A73" s="223"/>
      <c r="B73" s="224"/>
      <c r="C73" s="223"/>
      <c r="D73" s="224"/>
      <c r="E73" s="223" t="s">
        <v>186</v>
      </c>
      <c r="F73" s="224"/>
      <c r="G73" s="224">
        <v>40</v>
      </c>
      <c r="H73" s="224"/>
      <c r="I73" s="224"/>
      <c r="J73" s="225"/>
      <c r="K73" s="224"/>
      <c r="L73" s="224"/>
      <c r="M73" s="225"/>
      <c r="N73" s="224"/>
      <c r="O73" s="111"/>
    </row>
    <row r="74" spans="1:15" x14ac:dyDescent="0.25">
      <c r="A74" s="223"/>
      <c r="B74" s="224"/>
      <c r="C74" s="223"/>
      <c r="D74" s="224"/>
      <c r="E74" s="223" t="s">
        <v>187</v>
      </c>
      <c r="F74" s="224"/>
      <c r="G74" s="224">
        <v>40</v>
      </c>
      <c r="H74" s="224"/>
      <c r="I74" s="224"/>
      <c r="J74" s="225"/>
      <c r="K74" s="224"/>
      <c r="L74" s="224"/>
      <c r="M74" s="225"/>
      <c r="N74" s="224"/>
      <c r="O74" s="111"/>
    </row>
    <row r="75" spans="1:15" x14ac:dyDescent="0.25">
      <c r="A75" s="223"/>
      <c r="B75" s="224"/>
      <c r="C75" s="223"/>
      <c r="D75" s="224"/>
      <c r="E75" s="223" t="s">
        <v>188</v>
      </c>
      <c r="F75" s="224"/>
      <c r="G75" s="224">
        <v>10</v>
      </c>
      <c r="H75" s="224"/>
      <c r="I75" s="224"/>
      <c r="J75" s="225"/>
      <c r="K75" s="224"/>
      <c r="L75" s="224"/>
      <c r="M75" s="225"/>
      <c r="N75" s="224"/>
      <c r="O75" s="111"/>
    </row>
    <row r="76" spans="1:15" x14ac:dyDescent="0.25">
      <c r="A76" s="223"/>
      <c r="B76" s="224"/>
      <c r="C76" s="223"/>
      <c r="D76" s="224"/>
      <c r="E76" s="224" t="s">
        <v>189</v>
      </c>
      <c r="F76" s="225"/>
      <c r="G76" s="224">
        <v>70</v>
      </c>
      <c r="H76" s="224"/>
      <c r="I76" s="224"/>
      <c r="J76" s="225"/>
      <c r="K76" s="224"/>
      <c r="L76" s="224"/>
      <c r="M76" s="225"/>
      <c r="N76" s="224"/>
      <c r="O76" s="111"/>
    </row>
    <row r="77" spans="1:15" x14ac:dyDescent="0.25">
      <c r="A77" s="223"/>
      <c r="B77" s="224"/>
      <c r="C77" s="223"/>
      <c r="D77" s="224"/>
      <c r="E77" s="224" t="s">
        <v>190</v>
      </c>
      <c r="F77" s="225"/>
      <c r="G77" s="224">
        <v>100</v>
      </c>
      <c r="H77" s="224"/>
      <c r="I77" s="224"/>
      <c r="J77" s="225"/>
      <c r="K77" s="224"/>
      <c r="L77" s="224"/>
      <c r="M77" s="225"/>
      <c r="N77" s="224"/>
      <c r="O77" s="111"/>
    </row>
    <row r="78" spans="1:15" x14ac:dyDescent="0.25">
      <c r="A78" s="223"/>
      <c r="B78" s="224"/>
      <c r="C78" s="223"/>
      <c r="D78" s="224"/>
      <c r="E78" s="224" t="s">
        <v>191</v>
      </c>
      <c r="F78" s="225"/>
      <c r="G78" s="224">
        <v>15</v>
      </c>
      <c r="H78" s="224"/>
      <c r="I78" s="224"/>
      <c r="J78" s="225"/>
      <c r="K78" s="224"/>
      <c r="L78" s="224"/>
      <c r="M78" s="225"/>
      <c r="N78" s="224"/>
      <c r="O78" s="111"/>
    </row>
    <row r="79" spans="1:15" x14ac:dyDescent="0.25">
      <c r="A79" s="223"/>
      <c r="B79" s="224"/>
      <c r="C79" s="223"/>
      <c r="D79" s="224"/>
      <c r="E79" s="224" t="s">
        <v>192</v>
      </c>
      <c r="F79" s="226"/>
      <c r="G79" s="224">
        <v>20</v>
      </c>
      <c r="H79" s="224"/>
      <c r="I79" s="224"/>
      <c r="J79" s="225"/>
      <c r="K79" s="224"/>
      <c r="L79" s="224"/>
      <c r="M79" s="225"/>
      <c r="N79" s="224"/>
      <c r="O79" s="111"/>
    </row>
    <row r="80" spans="1:15" x14ac:dyDescent="0.25">
      <c r="A80" s="223"/>
      <c r="B80" s="224"/>
      <c r="C80" s="224"/>
      <c r="D80" s="224"/>
      <c r="E80" s="224" t="s">
        <v>193</v>
      </c>
      <c r="F80" s="226"/>
      <c r="G80" s="224">
        <v>20</v>
      </c>
      <c r="H80" s="224"/>
      <c r="I80" s="224"/>
      <c r="J80" s="225"/>
      <c r="K80" s="225"/>
      <c r="L80" s="224"/>
      <c r="M80" s="225"/>
      <c r="N80" s="224"/>
      <c r="O80" s="111"/>
    </row>
    <row r="81" spans="1:16" x14ac:dyDescent="0.25">
      <c r="A81" s="152"/>
      <c r="B81" s="153"/>
      <c r="C81" s="153"/>
      <c r="D81" s="224"/>
      <c r="E81" s="153" t="s">
        <v>194</v>
      </c>
      <c r="F81" s="227"/>
      <c r="G81" s="153">
        <v>50</v>
      </c>
      <c r="H81" s="153"/>
      <c r="I81" s="153"/>
      <c r="J81" s="156"/>
      <c r="K81" s="153"/>
      <c r="L81" s="153"/>
      <c r="M81" s="156"/>
      <c r="N81" s="153"/>
      <c r="O81" s="112"/>
    </row>
    <row r="82" spans="1:16" x14ac:dyDescent="0.25">
      <c r="A82" s="96" t="s">
        <v>50</v>
      </c>
      <c r="B82" s="43">
        <v>593326</v>
      </c>
      <c r="C82" s="42">
        <v>44720</v>
      </c>
      <c r="D82" s="97">
        <v>44722</v>
      </c>
      <c r="E82" s="43" t="s">
        <v>204</v>
      </c>
      <c r="F82" s="99"/>
      <c r="G82" s="43">
        <v>1</v>
      </c>
      <c r="H82" s="44">
        <v>34900</v>
      </c>
      <c r="I82" s="44">
        <f>H82*J82</f>
        <v>38390</v>
      </c>
      <c r="J82" s="43">
        <v>1.1000000000000001</v>
      </c>
      <c r="K82" s="44">
        <v>5000</v>
      </c>
      <c r="L82" s="44">
        <f>I82*G82</f>
        <v>38390</v>
      </c>
      <c r="M82" s="44">
        <f>I82-H82</f>
        <v>3490</v>
      </c>
      <c r="N82" s="43" t="s">
        <v>36</v>
      </c>
      <c r="O82" s="125" t="s">
        <v>205</v>
      </c>
    </row>
    <row r="83" spans="1:16" x14ac:dyDescent="0.25">
      <c r="A83" s="92"/>
      <c r="B83" s="91"/>
      <c r="C83" s="150"/>
      <c r="D83" s="150"/>
      <c r="E83" s="91" t="s">
        <v>206</v>
      </c>
      <c r="F83" s="151"/>
      <c r="G83" s="91"/>
      <c r="H83" s="94"/>
      <c r="I83" s="91"/>
      <c r="J83" s="91"/>
      <c r="K83" s="91"/>
      <c r="L83" s="91"/>
      <c r="M83" s="91"/>
      <c r="N83" s="91"/>
      <c r="O83" s="45"/>
    </row>
    <row r="84" spans="1:16" x14ac:dyDescent="0.25">
      <c r="A84" s="9" t="s">
        <v>50</v>
      </c>
      <c r="B84" s="9">
        <v>593301</v>
      </c>
      <c r="C84" s="10">
        <v>44720</v>
      </c>
      <c r="D84" s="10">
        <v>44722</v>
      </c>
      <c r="E84" s="9" t="s">
        <v>208</v>
      </c>
      <c r="F84" s="9"/>
      <c r="G84" s="9">
        <v>1</v>
      </c>
      <c r="H84" s="12">
        <v>23990</v>
      </c>
      <c r="I84" s="12">
        <f>H84*J84</f>
        <v>28788</v>
      </c>
      <c r="J84" s="9">
        <v>1.2</v>
      </c>
      <c r="K84" s="12">
        <v>5000</v>
      </c>
      <c r="L84" s="12">
        <f>I84*G84</f>
        <v>28788</v>
      </c>
      <c r="M84" s="12">
        <f>L84-H84</f>
        <v>4798</v>
      </c>
      <c r="N84" s="9" t="s">
        <v>36</v>
      </c>
      <c r="O84" s="132" t="s">
        <v>207</v>
      </c>
    </row>
    <row r="85" spans="1:16" x14ac:dyDescent="0.25">
      <c r="A85" s="9" t="s">
        <v>50</v>
      </c>
      <c r="B85" s="9">
        <v>593323</v>
      </c>
      <c r="C85" s="10">
        <v>44720</v>
      </c>
      <c r="D85" s="10">
        <v>44722</v>
      </c>
      <c r="E85" s="9" t="s">
        <v>209</v>
      </c>
      <c r="F85" s="9"/>
      <c r="G85" s="9">
        <v>2</v>
      </c>
      <c r="H85" s="12">
        <v>39990</v>
      </c>
      <c r="I85" s="12">
        <f>H85*J85</f>
        <v>43989</v>
      </c>
      <c r="J85" s="9">
        <v>1.1000000000000001</v>
      </c>
      <c r="K85" s="12">
        <v>5000</v>
      </c>
      <c r="L85" s="12">
        <f>I85*G85</f>
        <v>87978</v>
      </c>
      <c r="M85" s="12">
        <f>L85-79980</f>
        <v>7998</v>
      </c>
      <c r="N85" s="9" t="s">
        <v>36</v>
      </c>
      <c r="O85" s="127" t="s">
        <v>205</v>
      </c>
    </row>
    <row r="86" spans="1:16" x14ac:dyDescent="0.25">
      <c r="A86" s="9" t="s">
        <v>210</v>
      </c>
      <c r="B86" s="9">
        <v>812776</v>
      </c>
      <c r="C86" s="10">
        <v>44722</v>
      </c>
      <c r="D86" s="10">
        <v>44722</v>
      </c>
      <c r="E86" s="9" t="s">
        <v>211</v>
      </c>
      <c r="F86" s="9"/>
      <c r="G86" s="9">
        <v>1</v>
      </c>
      <c r="H86" s="12">
        <v>148536</v>
      </c>
      <c r="I86" s="12">
        <f>H86*J86</f>
        <v>163389.6</v>
      </c>
      <c r="J86" s="9">
        <v>1.1000000000000001</v>
      </c>
      <c r="K86" s="12">
        <v>7000</v>
      </c>
      <c r="L86" s="12">
        <f>I86*G86</f>
        <v>163389.6</v>
      </c>
      <c r="M86" s="12">
        <f>L86-H86</f>
        <v>14853.600000000006</v>
      </c>
      <c r="N86" s="9" t="s">
        <v>36</v>
      </c>
      <c r="O86" s="30" t="s">
        <v>195</v>
      </c>
    </row>
    <row r="87" spans="1:16" x14ac:dyDescent="0.25">
      <c r="A87" s="39" t="s">
        <v>213</v>
      </c>
      <c r="B87" s="39">
        <v>593051</v>
      </c>
      <c r="C87" s="40">
        <v>44719</v>
      </c>
      <c r="D87" s="40">
        <v>44726</v>
      </c>
      <c r="E87" s="39" t="s">
        <v>214</v>
      </c>
      <c r="F87" s="39"/>
      <c r="G87" s="39">
        <v>1</v>
      </c>
      <c r="H87" s="41">
        <v>22980</v>
      </c>
      <c r="I87" s="41">
        <f>H87*J87</f>
        <v>25278.000000000004</v>
      </c>
      <c r="J87" s="39">
        <v>1.1000000000000001</v>
      </c>
      <c r="K87" s="41">
        <v>5000</v>
      </c>
      <c r="L87" s="41">
        <f>I87*G87</f>
        <v>25278.000000000004</v>
      </c>
      <c r="M87" s="41">
        <f>L87-H87</f>
        <v>2298.0000000000036</v>
      </c>
      <c r="N87" s="39" t="s">
        <v>113</v>
      </c>
      <c r="O87" s="45" t="s">
        <v>232</v>
      </c>
    </row>
    <row r="88" spans="1:16" x14ac:dyDescent="0.25">
      <c r="A88" s="162"/>
      <c r="B88" s="163"/>
      <c r="C88" s="164"/>
      <c r="D88" s="164"/>
      <c r="E88" s="163" t="s">
        <v>231</v>
      </c>
      <c r="F88" s="165"/>
      <c r="G88" s="163"/>
      <c r="H88" s="163"/>
      <c r="I88" s="163"/>
      <c r="J88" s="163"/>
      <c r="K88" s="166"/>
      <c r="L88" s="166"/>
      <c r="M88" s="163"/>
      <c r="N88" s="163"/>
      <c r="O88" s="32"/>
    </row>
    <row r="89" spans="1:16" x14ac:dyDescent="0.25">
      <c r="A89" s="218" t="s">
        <v>215</v>
      </c>
      <c r="B89" s="219">
        <v>593829</v>
      </c>
      <c r="C89" s="221">
        <v>44722</v>
      </c>
      <c r="D89" s="221">
        <v>44726</v>
      </c>
      <c r="E89" s="219" t="s">
        <v>216</v>
      </c>
      <c r="F89" s="222" t="s">
        <v>220</v>
      </c>
      <c r="G89" s="219">
        <v>1000</v>
      </c>
      <c r="H89" s="219"/>
      <c r="I89" s="219"/>
      <c r="J89" s="219"/>
      <c r="K89" s="250">
        <v>6000</v>
      </c>
      <c r="L89" s="219"/>
      <c r="M89" s="219"/>
      <c r="N89" s="219" t="s">
        <v>66</v>
      </c>
      <c r="O89" s="32"/>
    </row>
    <row r="90" spans="1:16" x14ac:dyDescent="0.25">
      <c r="A90" s="152"/>
      <c r="B90" s="153"/>
      <c r="C90" s="153"/>
      <c r="D90" s="153"/>
      <c r="E90" s="153" t="s">
        <v>217</v>
      </c>
      <c r="F90" s="156" t="s">
        <v>219</v>
      </c>
      <c r="G90" s="153">
        <v>400</v>
      </c>
      <c r="H90" s="153"/>
      <c r="I90" s="153"/>
      <c r="J90" s="153"/>
      <c r="K90" s="153"/>
      <c r="L90" s="153"/>
      <c r="M90" s="153"/>
      <c r="N90" s="153"/>
      <c r="O90" s="142"/>
    </row>
    <row r="91" spans="1:16" x14ac:dyDescent="0.25">
      <c r="A91" s="4" t="s">
        <v>41</v>
      </c>
      <c r="B91" s="4">
        <v>812610</v>
      </c>
      <c r="C91" s="5">
        <v>44721</v>
      </c>
      <c r="D91" s="5">
        <v>44726</v>
      </c>
      <c r="E91" s="4" t="s">
        <v>221</v>
      </c>
      <c r="F91" s="4"/>
      <c r="G91" s="4">
        <v>2</v>
      </c>
      <c r="H91" s="8">
        <v>58821</v>
      </c>
      <c r="I91" s="8">
        <f>H91*J91</f>
        <v>64703.100000000006</v>
      </c>
      <c r="J91" s="4">
        <v>1.1000000000000001</v>
      </c>
      <c r="K91" s="8">
        <v>25000</v>
      </c>
      <c r="L91" s="8">
        <f>I91*G91</f>
        <v>129406.20000000001</v>
      </c>
      <c r="M91" s="8">
        <f>L91-117642</f>
        <v>11764.200000000012</v>
      </c>
      <c r="N91" s="4" t="s">
        <v>32</v>
      </c>
      <c r="O91" s="45" t="s">
        <v>222</v>
      </c>
    </row>
    <row r="92" spans="1:16" x14ac:dyDescent="0.25">
      <c r="A92" s="17" t="s">
        <v>41</v>
      </c>
      <c r="B92" s="17">
        <v>812283</v>
      </c>
      <c r="C92" s="18">
        <v>44720</v>
      </c>
      <c r="D92" s="18">
        <v>44726</v>
      </c>
      <c r="E92" s="17" t="s">
        <v>223</v>
      </c>
      <c r="F92" s="17" t="s">
        <v>224</v>
      </c>
      <c r="G92" s="17">
        <v>20</v>
      </c>
      <c r="H92" s="17"/>
      <c r="I92" s="17"/>
      <c r="J92" s="17"/>
      <c r="K92" s="17"/>
      <c r="L92" s="17"/>
      <c r="M92" s="17"/>
      <c r="N92" s="17" t="s">
        <v>66</v>
      </c>
      <c r="O92" s="30"/>
      <c r="P92" s="141" t="s">
        <v>212</v>
      </c>
    </row>
    <row r="93" spans="1:16" x14ac:dyDescent="0.25">
      <c r="A93" s="63" t="s">
        <v>225</v>
      </c>
      <c r="B93" s="9">
        <v>812593</v>
      </c>
      <c r="C93" s="10">
        <v>44721</v>
      </c>
      <c r="D93" s="10">
        <v>44725</v>
      </c>
      <c r="E93" s="9" t="s">
        <v>226</v>
      </c>
      <c r="F93" s="65"/>
      <c r="G93" s="9">
        <v>1</v>
      </c>
      <c r="H93" s="12">
        <v>21794</v>
      </c>
      <c r="I93" s="12">
        <f>H93*J93</f>
        <v>26152.799999999999</v>
      </c>
      <c r="J93" s="9">
        <v>1.2</v>
      </c>
      <c r="K93" s="12">
        <v>10000</v>
      </c>
      <c r="L93" s="12">
        <f>I93*G93</f>
        <v>26152.799999999999</v>
      </c>
      <c r="M93" s="12">
        <f>L93-H93</f>
        <v>4358.7999999999993</v>
      </c>
      <c r="N93" s="9" t="s">
        <v>36</v>
      </c>
      <c r="O93" s="45" t="s">
        <v>227</v>
      </c>
    </row>
    <row r="94" spans="1:16" x14ac:dyDescent="0.25">
      <c r="A94" s="63" t="s">
        <v>228</v>
      </c>
      <c r="B94" s="9">
        <v>593412</v>
      </c>
      <c r="C94" s="10">
        <v>44720</v>
      </c>
      <c r="D94" s="10">
        <v>44727</v>
      </c>
      <c r="E94" s="9" t="s">
        <v>229</v>
      </c>
      <c r="F94" s="65"/>
      <c r="G94" s="9">
        <v>4</v>
      </c>
      <c r="H94" s="12">
        <v>29990</v>
      </c>
      <c r="I94" s="12">
        <f>H94*J94</f>
        <v>32989</v>
      </c>
      <c r="J94" s="9">
        <v>1.1000000000000001</v>
      </c>
      <c r="K94" s="12">
        <v>10000</v>
      </c>
      <c r="L94" s="12">
        <f>I94*G94</f>
        <v>131956</v>
      </c>
      <c r="M94" s="12">
        <f>L94-119960</f>
        <v>11996</v>
      </c>
      <c r="N94" s="9" t="s">
        <v>36</v>
      </c>
      <c r="O94" s="45" t="s">
        <v>230</v>
      </c>
    </row>
    <row r="95" spans="1:16" x14ac:dyDescent="0.25">
      <c r="A95" s="146" t="s">
        <v>62</v>
      </c>
      <c r="B95" s="27">
        <v>812660</v>
      </c>
      <c r="C95" s="28">
        <v>44721</v>
      </c>
      <c r="D95" s="28">
        <v>44727</v>
      </c>
      <c r="E95" s="27" t="s">
        <v>233</v>
      </c>
      <c r="F95" s="119"/>
      <c r="G95" s="27">
        <v>2</v>
      </c>
      <c r="H95" s="138">
        <v>2990</v>
      </c>
      <c r="I95" s="138">
        <f>H95*J95</f>
        <v>3588</v>
      </c>
      <c r="J95" s="27">
        <v>1.2</v>
      </c>
      <c r="K95" s="138">
        <v>10000</v>
      </c>
      <c r="L95" s="138">
        <f>I95*G95</f>
        <v>7176</v>
      </c>
      <c r="M95" s="138">
        <v>1196</v>
      </c>
      <c r="N95" s="138"/>
      <c r="O95" s="46" t="s">
        <v>242</v>
      </c>
    </row>
    <row r="96" spans="1:16" x14ac:dyDescent="0.25">
      <c r="A96" s="29"/>
      <c r="B96" s="75"/>
      <c r="C96" s="75"/>
      <c r="D96" s="75"/>
      <c r="E96" s="131" t="s">
        <v>234</v>
      </c>
      <c r="F96" s="76" t="s">
        <v>249</v>
      </c>
      <c r="G96" s="75">
        <v>1</v>
      </c>
      <c r="H96" s="75" t="s">
        <v>241</v>
      </c>
      <c r="I96" s="75"/>
      <c r="J96" s="75"/>
      <c r="K96" s="75"/>
      <c r="L96" s="131"/>
      <c r="M96" s="75"/>
      <c r="N96" s="75"/>
      <c r="O96" s="31"/>
    </row>
    <row r="97" spans="1:15" x14ac:dyDescent="0.25">
      <c r="A97" s="29"/>
      <c r="B97" s="75"/>
      <c r="C97" s="75"/>
      <c r="D97" s="75"/>
      <c r="E97" s="75" t="s">
        <v>235</v>
      </c>
      <c r="F97" s="76"/>
      <c r="G97" s="75">
        <v>1</v>
      </c>
      <c r="H97" s="131">
        <v>161900</v>
      </c>
      <c r="I97" s="131">
        <f>H97*J97</f>
        <v>178090</v>
      </c>
      <c r="J97" s="75">
        <v>1.1000000000000001</v>
      </c>
      <c r="K97" s="75"/>
      <c r="L97" s="131">
        <f>I97*G97</f>
        <v>178090</v>
      </c>
      <c r="M97" s="131">
        <f>I97-H97</f>
        <v>16190</v>
      </c>
      <c r="N97" s="75"/>
      <c r="O97" s="145" t="s">
        <v>240</v>
      </c>
    </row>
    <row r="98" spans="1:15" x14ac:dyDescent="0.25">
      <c r="A98" s="29"/>
      <c r="B98" s="75"/>
      <c r="C98" s="75"/>
      <c r="D98" s="75"/>
      <c r="E98" s="131" t="s">
        <v>236</v>
      </c>
      <c r="F98" s="76"/>
      <c r="G98" s="75">
        <v>1</v>
      </c>
      <c r="H98" s="131">
        <v>9990</v>
      </c>
      <c r="I98" s="131">
        <f>H98*J98</f>
        <v>11988</v>
      </c>
      <c r="J98" s="140">
        <v>1.2</v>
      </c>
      <c r="K98" s="75"/>
      <c r="L98" s="131">
        <f>I98*G98</f>
        <v>11988</v>
      </c>
      <c r="M98" s="131">
        <f>I98-H98</f>
        <v>1998</v>
      </c>
      <c r="N98" s="75"/>
      <c r="O98" s="145" t="s">
        <v>239</v>
      </c>
    </row>
    <row r="99" spans="1:15" x14ac:dyDescent="0.25">
      <c r="A99" s="117"/>
      <c r="B99" s="116"/>
      <c r="C99" s="116"/>
      <c r="D99" s="116"/>
      <c r="E99" s="116" t="s">
        <v>237</v>
      </c>
      <c r="F99" s="118"/>
      <c r="G99" s="116">
        <v>2</v>
      </c>
      <c r="H99" s="139">
        <v>2990</v>
      </c>
      <c r="I99" s="139">
        <f>H99*J99</f>
        <v>3588</v>
      </c>
      <c r="J99" s="116">
        <v>1.2</v>
      </c>
      <c r="K99" s="139"/>
      <c r="L99" s="139">
        <f>I99*G99</f>
        <v>7176</v>
      </c>
      <c r="M99" s="139">
        <f>L99-5980</f>
        <v>1196</v>
      </c>
      <c r="N99" s="116"/>
      <c r="O99" s="47" t="s">
        <v>238</v>
      </c>
    </row>
    <row r="100" spans="1:15" x14ac:dyDescent="0.25">
      <c r="A100" s="146" t="s">
        <v>62</v>
      </c>
      <c r="B100" s="27">
        <v>812553</v>
      </c>
      <c r="C100" s="28">
        <v>44721</v>
      </c>
      <c r="D100" s="28">
        <v>44727</v>
      </c>
      <c r="E100" s="27" t="s">
        <v>243</v>
      </c>
      <c r="F100" s="119" t="s">
        <v>248</v>
      </c>
      <c r="G100" s="27">
        <v>5</v>
      </c>
      <c r="H100" s="27"/>
      <c r="I100" s="27"/>
      <c r="J100" s="27"/>
      <c r="K100" s="138">
        <v>10000</v>
      </c>
      <c r="L100" s="27"/>
      <c r="M100" s="27"/>
      <c r="N100" s="27"/>
      <c r="O100" s="32"/>
    </row>
    <row r="101" spans="1:15" x14ac:dyDescent="0.25">
      <c r="A101" s="29"/>
      <c r="B101" s="75"/>
      <c r="C101" s="75"/>
      <c r="D101" s="75"/>
      <c r="E101" s="75" t="s">
        <v>244</v>
      </c>
      <c r="F101" s="76"/>
      <c r="G101" s="75">
        <v>4</v>
      </c>
      <c r="H101" s="75"/>
      <c r="I101" s="75"/>
      <c r="J101" s="75"/>
      <c r="K101" s="75"/>
      <c r="L101" s="131"/>
      <c r="M101" s="75"/>
      <c r="N101" s="75"/>
      <c r="O101" s="31"/>
    </row>
    <row r="102" spans="1:15" x14ac:dyDescent="0.25">
      <c r="A102" s="29"/>
      <c r="B102" s="75"/>
      <c r="C102" s="75"/>
      <c r="D102" s="75"/>
      <c r="E102" s="75" t="s">
        <v>245</v>
      </c>
      <c r="F102" s="76"/>
      <c r="G102" s="75">
        <v>6</v>
      </c>
      <c r="H102" s="75"/>
      <c r="I102" s="75"/>
      <c r="J102" s="75"/>
      <c r="K102" s="75"/>
      <c r="L102" s="75"/>
      <c r="M102" s="75"/>
      <c r="N102" s="75"/>
      <c r="O102" s="31"/>
    </row>
    <row r="103" spans="1:15" x14ac:dyDescent="0.25">
      <c r="A103" s="29"/>
      <c r="B103" s="75"/>
      <c r="C103" s="75"/>
      <c r="D103" s="75"/>
      <c r="E103" s="75" t="s">
        <v>246</v>
      </c>
      <c r="F103" s="75"/>
      <c r="G103" s="76">
        <v>12</v>
      </c>
      <c r="H103" s="75"/>
      <c r="I103" s="75"/>
      <c r="J103" s="75"/>
      <c r="K103" s="75"/>
      <c r="L103" s="75"/>
      <c r="M103" s="75"/>
      <c r="N103" s="75"/>
      <c r="O103" s="31"/>
    </row>
    <row r="104" spans="1:15" x14ac:dyDescent="0.25">
      <c r="A104" s="117"/>
      <c r="B104" s="116"/>
      <c r="C104" s="116"/>
      <c r="D104" s="116"/>
      <c r="E104" s="116" t="s">
        <v>247</v>
      </c>
      <c r="F104" s="116"/>
      <c r="G104" s="118">
        <v>10</v>
      </c>
      <c r="H104" s="116"/>
      <c r="I104" s="116"/>
      <c r="J104" s="116"/>
      <c r="K104" s="116"/>
      <c r="L104" s="116"/>
      <c r="M104" s="116"/>
      <c r="N104" s="116"/>
      <c r="O104" s="142"/>
    </row>
    <row r="105" spans="1:15" x14ac:dyDescent="0.25">
      <c r="A105" s="143" t="s">
        <v>62</v>
      </c>
      <c r="B105" s="4">
        <v>812668</v>
      </c>
      <c r="C105" s="5">
        <v>44721</v>
      </c>
      <c r="D105" s="5">
        <v>44727</v>
      </c>
      <c r="E105" s="4" t="s">
        <v>250</v>
      </c>
      <c r="F105" s="4"/>
      <c r="G105" s="124">
        <v>5</v>
      </c>
      <c r="H105" s="8">
        <v>24990</v>
      </c>
      <c r="I105" s="8">
        <f>H105*J105</f>
        <v>27489.000000000004</v>
      </c>
      <c r="J105" s="4">
        <v>1.1000000000000001</v>
      </c>
      <c r="K105" s="8">
        <v>18000</v>
      </c>
      <c r="L105" s="8">
        <f>I105*G105</f>
        <v>137445.00000000003</v>
      </c>
      <c r="M105" s="8">
        <f>L105-124950</f>
        <v>12495.000000000029</v>
      </c>
      <c r="N105" s="4" t="s">
        <v>32</v>
      </c>
      <c r="O105" s="45" t="s">
        <v>251</v>
      </c>
    </row>
    <row r="106" spans="1:15" x14ac:dyDescent="0.25">
      <c r="A106" s="146" t="s">
        <v>62</v>
      </c>
      <c r="B106" s="27">
        <v>812675</v>
      </c>
      <c r="C106" s="28">
        <v>44721</v>
      </c>
      <c r="D106" s="28">
        <v>44727</v>
      </c>
      <c r="E106" s="27" t="s">
        <v>252</v>
      </c>
      <c r="F106" s="27"/>
      <c r="G106" s="119">
        <v>1</v>
      </c>
      <c r="H106" s="138">
        <v>24990</v>
      </c>
      <c r="I106" s="138">
        <f>H106*J106</f>
        <v>27489.000000000004</v>
      </c>
      <c r="J106" s="27">
        <v>1.1000000000000001</v>
      </c>
      <c r="K106" s="138">
        <v>25000</v>
      </c>
      <c r="L106" s="138">
        <f>I106*G106</f>
        <v>27489.000000000004</v>
      </c>
      <c r="M106" s="138">
        <f>L106-H106</f>
        <v>2499.0000000000036</v>
      </c>
      <c r="N106" s="27"/>
      <c r="O106" s="46" t="s">
        <v>251</v>
      </c>
    </row>
    <row r="107" spans="1:15" x14ac:dyDescent="0.25">
      <c r="A107" s="29"/>
      <c r="B107" s="75"/>
      <c r="C107" s="75"/>
      <c r="D107" s="75"/>
      <c r="E107" s="75" t="s">
        <v>253</v>
      </c>
      <c r="F107" s="75"/>
      <c r="G107" s="76">
        <v>4</v>
      </c>
      <c r="H107" s="131">
        <v>1315</v>
      </c>
      <c r="I107" s="131">
        <f>H107*J107</f>
        <v>1709.5</v>
      </c>
      <c r="J107" s="75">
        <v>1.3</v>
      </c>
      <c r="K107" s="75"/>
      <c r="L107" s="131">
        <f>I107*G107</f>
        <v>6838</v>
      </c>
      <c r="M107" s="131">
        <f>L107-5260</f>
        <v>1578</v>
      </c>
      <c r="N107" s="75"/>
      <c r="O107" s="145" t="s">
        <v>256</v>
      </c>
    </row>
    <row r="108" spans="1:15" x14ac:dyDescent="0.25">
      <c r="A108" s="29"/>
      <c r="B108" s="75"/>
      <c r="C108" s="75"/>
      <c r="D108" s="75"/>
      <c r="E108" s="75" t="s">
        <v>254</v>
      </c>
      <c r="F108" s="75" t="s">
        <v>258</v>
      </c>
      <c r="G108" s="76">
        <v>1</v>
      </c>
      <c r="H108" s="131">
        <v>3990</v>
      </c>
      <c r="I108" s="131">
        <f>H108*J108</f>
        <v>4788</v>
      </c>
      <c r="J108" s="75">
        <v>1.2</v>
      </c>
      <c r="K108" s="75"/>
      <c r="L108" s="131">
        <f>I108*G108</f>
        <v>4788</v>
      </c>
      <c r="M108" s="131">
        <f>L108-H108</f>
        <v>798</v>
      </c>
      <c r="N108" s="75"/>
      <c r="O108" s="145" t="s">
        <v>257</v>
      </c>
    </row>
    <row r="109" spans="1:15" x14ac:dyDescent="0.25">
      <c r="A109" s="117"/>
      <c r="B109" s="116"/>
      <c r="C109" s="116"/>
      <c r="D109" s="116"/>
      <c r="E109" s="116" t="s">
        <v>255</v>
      </c>
      <c r="F109" s="116" t="s">
        <v>259</v>
      </c>
      <c r="G109" s="118">
        <v>4</v>
      </c>
      <c r="H109" s="116"/>
      <c r="I109" s="116"/>
      <c r="J109" s="116"/>
      <c r="K109" s="116"/>
      <c r="L109" s="116"/>
      <c r="M109" s="116"/>
      <c r="N109" s="116"/>
      <c r="O109" s="142"/>
    </row>
    <row r="110" spans="1:15" x14ac:dyDescent="0.25">
      <c r="A110" s="143" t="s">
        <v>260</v>
      </c>
      <c r="B110" s="4">
        <v>812693</v>
      </c>
      <c r="C110" s="147">
        <v>44721</v>
      </c>
      <c r="D110" s="5">
        <v>44725</v>
      </c>
      <c r="E110" s="4" t="s">
        <v>261</v>
      </c>
      <c r="F110" s="4"/>
      <c r="G110" s="124">
        <v>2</v>
      </c>
      <c r="H110" s="8">
        <v>79990</v>
      </c>
      <c r="I110" s="8">
        <f>H110*J110</f>
        <v>87989</v>
      </c>
      <c r="J110" s="4">
        <v>1.1000000000000001</v>
      </c>
      <c r="K110" s="8">
        <v>15000</v>
      </c>
      <c r="L110" s="8">
        <f>I110*G110</f>
        <v>175978</v>
      </c>
      <c r="M110" s="8">
        <f>L110-159980</f>
        <v>15998</v>
      </c>
      <c r="N110" s="4" t="s">
        <v>32</v>
      </c>
      <c r="O110" s="45" t="s">
        <v>262</v>
      </c>
    </row>
    <row r="111" spans="1:15" x14ac:dyDescent="0.25">
      <c r="A111" s="69" t="s">
        <v>260</v>
      </c>
      <c r="B111" s="19">
        <v>812609</v>
      </c>
      <c r="C111" s="148">
        <v>44721</v>
      </c>
      <c r="D111" s="59">
        <v>44725</v>
      </c>
      <c r="E111" s="19" t="s">
        <v>264</v>
      </c>
      <c r="F111" s="19" t="s">
        <v>266</v>
      </c>
      <c r="G111" s="126">
        <v>20</v>
      </c>
      <c r="H111" s="60">
        <v>14990</v>
      </c>
      <c r="I111" s="60">
        <f>H111*J111</f>
        <v>16489</v>
      </c>
      <c r="J111" s="19">
        <v>1.1000000000000001</v>
      </c>
      <c r="K111" s="60">
        <v>6500</v>
      </c>
      <c r="L111" s="60">
        <f>I111*G111</f>
        <v>329780</v>
      </c>
      <c r="M111" s="60">
        <f>L111-299800</f>
        <v>29980</v>
      </c>
      <c r="N111" s="19" t="s">
        <v>32</v>
      </c>
      <c r="O111" s="46" t="s">
        <v>265</v>
      </c>
    </row>
    <row r="112" spans="1:15" x14ac:dyDescent="0.25">
      <c r="A112" s="149"/>
      <c r="B112" s="22"/>
      <c r="C112" s="22"/>
      <c r="D112" s="22"/>
      <c r="E112" s="22" t="s">
        <v>263</v>
      </c>
      <c r="F112" s="22"/>
      <c r="G112" s="128"/>
      <c r="H112" s="22"/>
      <c r="I112" s="22"/>
      <c r="J112" s="22"/>
      <c r="K112" s="26"/>
      <c r="L112" s="26"/>
      <c r="M112" s="22"/>
      <c r="N112" s="22"/>
      <c r="O112" s="142"/>
    </row>
    <row r="113" spans="1:104" x14ac:dyDescent="0.25">
      <c r="A113" s="228" t="s">
        <v>260</v>
      </c>
      <c r="B113" s="229">
        <v>812604</v>
      </c>
      <c r="C113" s="230">
        <v>44721</v>
      </c>
      <c r="D113" s="231">
        <v>44725</v>
      </c>
      <c r="E113" s="229" t="s">
        <v>269</v>
      </c>
      <c r="F113" s="229" t="s">
        <v>271</v>
      </c>
      <c r="G113" s="232">
        <v>10</v>
      </c>
      <c r="H113" s="233">
        <v>999</v>
      </c>
      <c r="I113" s="233">
        <f>H113*J113</f>
        <v>1298.7</v>
      </c>
      <c r="J113" s="229">
        <v>1.3</v>
      </c>
      <c r="K113" s="233">
        <v>6500</v>
      </c>
      <c r="L113" s="233">
        <f>I113*G113</f>
        <v>12987</v>
      </c>
      <c r="M113" s="233">
        <f>L113-9990</f>
        <v>2997</v>
      </c>
      <c r="N113" s="229" t="s">
        <v>496</v>
      </c>
      <c r="O113" s="46" t="s">
        <v>267</v>
      </c>
    </row>
    <row r="114" spans="1:104" x14ac:dyDescent="0.25">
      <c r="A114" s="234"/>
      <c r="B114" s="235"/>
      <c r="C114" s="235"/>
      <c r="D114" s="235"/>
      <c r="E114" s="235" t="s">
        <v>268</v>
      </c>
      <c r="F114" s="235" t="s">
        <v>270</v>
      </c>
      <c r="G114" s="236"/>
      <c r="H114" s="235"/>
      <c r="I114" s="235"/>
      <c r="J114" s="235"/>
      <c r="K114" s="235"/>
      <c r="L114" s="237"/>
      <c r="M114" s="235"/>
      <c r="N114" s="235"/>
      <c r="O114" s="142"/>
    </row>
    <row r="115" spans="1:104" x14ac:dyDescent="0.25">
      <c r="A115" s="63" t="s">
        <v>260</v>
      </c>
      <c r="B115" s="9">
        <v>812381</v>
      </c>
      <c r="C115" s="102">
        <v>44720</v>
      </c>
      <c r="D115" s="10">
        <v>44725</v>
      </c>
      <c r="E115" s="9" t="s">
        <v>273</v>
      </c>
      <c r="F115" s="9"/>
      <c r="G115" s="65">
        <v>5</v>
      </c>
      <c r="H115" s="12">
        <v>34140</v>
      </c>
      <c r="I115" s="12">
        <f>H115*J115</f>
        <v>37554</v>
      </c>
      <c r="J115" s="9">
        <v>1.1000000000000001</v>
      </c>
      <c r="K115" s="12">
        <v>7000</v>
      </c>
      <c r="L115" s="12">
        <f>I115*G115</f>
        <v>187770</v>
      </c>
      <c r="M115" s="12">
        <f>L115-170700</f>
        <v>17070</v>
      </c>
      <c r="N115" s="9" t="s">
        <v>36</v>
      </c>
      <c r="O115" s="45" t="s">
        <v>272</v>
      </c>
    </row>
    <row r="116" spans="1:104" x14ac:dyDescent="0.25">
      <c r="A116" s="69" t="s">
        <v>48</v>
      </c>
      <c r="B116" s="19">
        <v>594284</v>
      </c>
      <c r="C116" s="59">
        <v>44725</v>
      </c>
      <c r="D116" s="59">
        <v>44727</v>
      </c>
      <c r="E116" s="19" t="s">
        <v>275</v>
      </c>
      <c r="F116" s="19"/>
      <c r="G116" s="126">
        <v>31</v>
      </c>
      <c r="H116" s="60">
        <v>44990</v>
      </c>
      <c r="I116" s="60">
        <f>H116*J116</f>
        <v>49489.000000000007</v>
      </c>
      <c r="J116" s="19">
        <v>1.1000000000000001</v>
      </c>
      <c r="K116" s="60">
        <v>6000</v>
      </c>
      <c r="L116" s="60">
        <f>I116*G116</f>
        <v>1534159.0000000002</v>
      </c>
      <c r="M116" s="60">
        <f>L116-1394690</f>
        <v>139469.00000000023</v>
      </c>
      <c r="N116" s="19" t="s">
        <v>32</v>
      </c>
      <c r="O116" s="46" t="s">
        <v>274</v>
      </c>
    </row>
    <row r="117" spans="1:104" x14ac:dyDescent="0.25">
      <c r="A117" s="149"/>
      <c r="B117" s="22"/>
      <c r="C117" s="22"/>
      <c r="D117" s="22"/>
      <c r="E117" s="22" t="s">
        <v>276</v>
      </c>
      <c r="F117" s="22"/>
      <c r="G117" s="128"/>
      <c r="H117" s="22"/>
      <c r="I117" s="22"/>
      <c r="J117" s="22"/>
      <c r="K117" s="22"/>
      <c r="L117" s="26"/>
      <c r="M117" s="22"/>
      <c r="N117" s="22"/>
      <c r="O117" s="142"/>
    </row>
    <row r="118" spans="1:104" x14ac:dyDescent="0.25">
      <c r="A118" s="143" t="s">
        <v>48</v>
      </c>
      <c r="B118" s="4">
        <v>594281</v>
      </c>
      <c r="C118" s="5">
        <v>44725</v>
      </c>
      <c r="D118" s="5">
        <v>44727</v>
      </c>
      <c r="E118" s="19" t="s">
        <v>277</v>
      </c>
      <c r="F118" s="19" t="s">
        <v>279</v>
      </c>
      <c r="G118" s="126">
        <v>1</v>
      </c>
      <c r="H118" s="60">
        <v>98319</v>
      </c>
      <c r="I118" s="60">
        <f>H118*J118</f>
        <v>117982.79999999999</v>
      </c>
      <c r="J118" s="19">
        <v>1.2</v>
      </c>
      <c r="K118" s="60">
        <v>5000</v>
      </c>
      <c r="L118" s="60">
        <f>I118*G118</f>
        <v>117982.79999999999</v>
      </c>
      <c r="M118" s="60">
        <f>L118-H118</f>
        <v>19663.799999999988</v>
      </c>
      <c r="N118" s="19" t="s">
        <v>32</v>
      </c>
      <c r="O118" s="32" t="s">
        <v>278</v>
      </c>
    </row>
    <row r="119" spans="1:104" x14ac:dyDescent="0.25">
      <c r="A119" s="173" t="s">
        <v>48</v>
      </c>
      <c r="B119" s="4">
        <v>592773</v>
      </c>
      <c r="C119" s="179">
        <v>44718</v>
      </c>
      <c r="D119" s="179">
        <v>44721</v>
      </c>
      <c r="E119" s="173" t="s">
        <v>297</v>
      </c>
      <c r="F119" s="4"/>
      <c r="G119" s="201">
        <v>15</v>
      </c>
      <c r="H119" s="190">
        <v>9990</v>
      </c>
      <c r="I119" s="173">
        <v>11988</v>
      </c>
      <c r="J119" s="173">
        <v>1.2</v>
      </c>
      <c r="K119" s="173">
        <v>5000</v>
      </c>
      <c r="L119" s="173" t="s">
        <v>328</v>
      </c>
      <c r="M119" s="173">
        <v>29970</v>
      </c>
      <c r="N119" s="173" t="s">
        <v>32</v>
      </c>
      <c r="O119" s="173" t="s">
        <v>340</v>
      </c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97"/>
      <c r="AG119" s="197"/>
      <c r="AH119" s="197"/>
      <c r="AI119" s="197"/>
      <c r="AJ119" s="197"/>
      <c r="AK119" s="197"/>
      <c r="AL119" s="197"/>
      <c r="AM119" s="197"/>
      <c r="AN119" s="197"/>
      <c r="AO119" s="197"/>
      <c r="AP119" s="197"/>
      <c r="AQ119" s="197"/>
      <c r="AR119" s="197"/>
      <c r="AS119" s="197"/>
      <c r="AT119" s="197"/>
      <c r="AU119" s="197"/>
      <c r="AV119" s="197"/>
      <c r="AW119" s="197"/>
      <c r="AX119" s="197"/>
      <c r="AY119" s="197"/>
      <c r="AZ119" s="197"/>
      <c r="BA119" s="197"/>
      <c r="BB119" s="197"/>
      <c r="BC119" s="197"/>
      <c r="BD119" s="197"/>
      <c r="BE119" s="197"/>
      <c r="BF119" s="197"/>
      <c r="BG119" s="197"/>
      <c r="BH119" s="197"/>
      <c r="BI119" s="197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  <c r="CT119" s="197"/>
      <c r="CU119" s="197"/>
      <c r="CV119" s="197"/>
      <c r="CW119" s="197"/>
      <c r="CX119" s="197"/>
      <c r="CY119" s="197"/>
      <c r="CZ119" s="197"/>
    </row>
    <row r="120" spans="1:104" x14ac:dyDescent="0.25">
      <c r="A120" s="174" t="s">
        <v>48</v>
      </c>
      <c r="B120" s="180">
        <v>592602</v>
      </c>
      <c r="C120" s="174"/>
      <c r="D120" s="174"/>
      <c r="E120" s="174" t="s">
        <v>298</v>
      </c>
      <c r="F120" s="180"/>
      <c r="G120" s="213">
        <v>6</v>
      </c>
      <c r="H120" s="174"/>
      <c r="I120" s="174">
        <v>28721</v>
      </c>
      <c r="J120" s="174">
        <v>1.2</v>
      </c>
      <c r="K120" s="174"/>
      <c r="L120" s="174" t="s">
        <v>329</v>
      </c>
      <c r="M120" s="174">
        <v>28721</v>
      </c>
      <c r="N120" s="174"/>
      <c r="O120" s="174" t="s">
        <v>341</v>
      </c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  <c r="BJ120" s="192"/>
      <c r="BK120" s="192"/>
      <c r="BL120" s="192"/>
      <c r="BM120" s="192"/>
      <c r="BN120" s="192"/>
      <c r="BO120" s="192"/>
      <c r="BP120" s="192"/>
      <c r="BQ120" s="192"/>
      <c r="BR120" s="192"/>
      <c r="BS120" s="192"/>
      <c r="BT120" s="192"/>
      <c r="BU120" s="192"/>
      <c r="BV120" s="192"/>
      <c r="BW120" s="192"/>
      <c r="BX120" s="192"/>
      <c r="BY120" s="192"/>
      <c r="BZ120" s="192"/>
      <c r="CA120" s="192"/>
      <c r="CB120" s="192"/>
      <c r="CC120" s="192"/>
      <c r="CD120" s="192"/>
      <c r="CE120" s="192"/>
      <c r="CF120" s="192"/>
      <c r="CG120" s="192"/>
      <c r="CH120" s="192"/>
      <c r="CI120" s="192"/>
      <c r="CJ120" s="192"/>
      <c r="CK120" s="192"/>
      <c r="CL120" s="192"/>
      <c r="CM120" s="192"/>
      <c r="CN120" s="192"/>
      <c r="CO120" s="192"/>
      <c r="CP120" s="192"/>
      <c r="CQ120" s="192"/>
      <c r="CR120" s="192"/>
      <c r="CS120" s="192"/>
      <c r="CT120" s="192"/>
      <c r="CU120" s="192"/>
      <c r="CV120" s="192"/>
      <c r="CW120" s="192"/>
      <c r="CX120" s="192"/>
      <c r="CY120" s="192"/>
      <c r="CZ120" s="192"/>
    </row>
    <row r="121" spans="1:104" x14ac:dyDescent="0.25">
      <c r="A121" s="174"/>
      <c r="B121" s="180"/>
      <c r="C121" s="174"/>
      <c r="D121" s="174"/>
      <c r="E121" s="174" t="s">
        <v>299</v>
      </c>
      <c r="F121" s="180"/>
      <c r="G121" s="213">
        <v>1</v>
      </c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  <c r="BJ121" s="192"/>
      <c r="BK121" s="192"/>
      <c r="BL121" s="192"/>
      <c r="BM121" s="192"/>
      <c r="BN121" s="192"/>
      <c r="BO121" s="192"/>
      <c r="BP121" s="192"/>
      <c r="BQ121" s="192"/>
      <c r="BR121" s="192"/>
      <c r="BS121" s="192"/>
      <c r="BT121" s="192"/>
      <c r="BU121" s="192"/>
      <c r="BV121" s="192"/>
      <c r="BW121" s="192"/>
      <c r="BX121" s="192"/>
      <c r="BY121" s="192"/>
      <c r="BZ121" s="192"/>
      <c r="CA121" s="192"/>
      <c r="CB121" s="192"/>
      <c r="CC121" s="192"/>
      <c r="CD121" s="192"/>
      <c r="CE121" s="192"/>
      <c r="CF121" s="192"/>
      <c r="CG121" s="192"/>
      <c r="CH121" s="192"/>
      <c r="CI121" s="192"/>
      <c r="CJ121" s="192"/>
      <c r="CK121" s="192"/>
      <c r="CL121" s="192"/>
      <c r="CM121" s="192"/>
      <c r="CN121" s="192"/>
      <c r="CO121" s="192"/>
      <c r="CP121" s="192"/>
      <c r="CQ121" s="192"/>
      <c r="CR121" s="192"/>
      <c r="CS121" s="192"/>
      <c r="CT121" s="192"/>
      <c r="CU121" s="192"/>
      <c r="CV121" s="192"/>
      <c r="CW121" s="192"/>
      <c r="CX121" s="192"/>
      <c r="CY121" s="192"/>
      <c r="CZ121" s="192"/>
    </row>
    <row r="122" spans="1:104" x14ac:dyDescent="0.25">
      <c r="A122" s="174"/>
      <c r="B122" s="180"/>
      <c r="C122" s="174"/>
      <c r="D122" s="174"/>
      <c r="E122" s="174" t="s">
        <v>300</v>
      </c>
      <c r="F122" s="180"/>
      <c r="G122" s="213">
        <v>2</v>
      </c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  <c r="BJ122" s="192"/>
      <c r="BK122" s="192"/>
      <c r="BL122" s="192"/>
      <c r="BM122" s="192"/>
      <c r="BN122" s="192"/>
      <c r="BO122" s="192"/>
      <c r="BP122" s="192"/>
      <c r="BQ122" s="192"/>
      <c r="BR122" s="192"/>
      <c r="BS122" s="192"/>
      <c r="BT122" s="192"/>
      <c r="BU122" s="192"/>
      <c r="BV122" s="192"/>
      <c r="BW122" s="192"/>
      <c r="BX122" s="192"/>
      <c r="BY122" s="192"/>
      <c r="BZ122" s="192"/>
      <c r="CA122" s="192"/>
      <c r="CB122" s="192"/>
      <c r="CC122" s="192"/>
      <c r="CD122" s="192"/>
      <c r="CE122" s="192"/>
      <c r="CF122" s="192"/>
      <c r="CG122" s="192"/>
      <c r="CH122" s="192"/>
      <c r="CI122" s="192"/>
      <c r="CJ122" s="192"/>
      <c r="CK122" s="192"/>
      <c r="CL122" s="192"/>
      <c r="CM122" s="192"/>
      <c r="CN122" s="192"/>
      <c r="CO122" s="192"/>
      <c r="CP122" s="192"/>
      <c r="CQ122" s="192"/>
      <c r="CR122" s="192"/>
      <c r="CS122" s="192"/>
      <c r="CT122" s="192"/>
      <c r="CU122" s="192"/>
      <c r="CV122" s="192"/>
      <c r="CW122" s="192"/>
      <c r="CX122" s="192"/>
      <c r="CY122" s="192"/>
      <c r="CZ122" s="192"/>
    </row>
    <row r="123" spans="1:104" x14ac:dyDescent="0.25">
      <c r="A123" s="175" t="s">
        <v>48</v>
      </c>
      <c r="B123" s="181">
        <v>592448</v>
      </c>
      <c r="C123" s="182">
        <v>44718</v>
      </c>
      <c r="D123" s="182">
        <v>44724</v>
      </c>
      <c r="E123" s="175" t="s">
        <v>301</v>
      </c>
      <c r="F123" s="180"/>
      <c r="G123" s="256">
        <v>25</v>
      </c>
      <c r="H123" s="175"/>
      <c r="I123" s="175"/>
      <c r="J123" s="175"/>
      <c r="K123" s="175"/>
      <c r="L123" s="175"/>
      <c r="M123" s="175"/>
      <c r="N123" s="175"/>
      <c r="O123" s="175" t="s">
        <v>342</v>
      </c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198"/>
      <c r="AG123" s="198"/>
      <c r="AH123" s="198"/>
      <c r="AI123" s="198"/>
      <c r="AJ123" s="198"/>
      <c r="AK123" s="198"/>
      <c r="AL123" s="198"/>
      <c r="AM123" s="198"/>
      <c r="AN123" s="198"/>
      <c r="AO123" s="198"/>
      <c r="AP123" s="198"/>
      <c r="AQ123" s="198"/>
      <c r="AR123" s="198"/>
      <c r="AS123" s="198"/>
      <c r="AT123" s="198"/>
      <c r="AU123" s="198"/>
      <c r="AV123" s="198"/>
      <c r="AW123" s="198"/>
      <c r="AX123" s="198"/>
      <c r="AY123" s="198"/>
      <c r="AZ123" s="198"/>
      <c r="BA123" s="198"/>
      <c r="BB123" s="198"/>
      <c r="BC123" s="198"/>
      <c r="BD123" s="198"/>
      <c r="BE123" s="198"/>
      <c r="BF123" s="198"/>
      <c r="BG123" s="198"/>
      <c r="BH123" s="198"/>
      <c r="BI123" s="198"/>
      <c r="BJ123" s="198"/>
      <c r="BK123" s="198"/>
      <c r="BL123" s="198"/>
      <c r="BM123" s="198"/>
      <c r="BN123" s="198"/>
      <c r="BO123" s="198"/>
      <c r="BP123" s="198"/>
      <c r="BQ123" s="198"/>
      <c r="BR123" s="198"/>
      <c r="BS123" s="198"/>
      <c r="BT123" s="198"/>
      <c r="BU123" s="198"/>
      <c r="BV123" s="198"/>
      <c r="BW123" s="198"/>
      <c r="BX123" s="198"/>
      <c r="BY123" s="198"/>
      <c r="BZ123" s="198"/>
      <c r="CA123" s="198"/>
      <c r="CB123" s="198"/>
      <c r="CC123" s="198"/>
      <c r="CD123" s="198"/>
      <c r="CE123" s="198"/>
      <c r="CF123" s="198"/>
      <c r="CG123" s="198"/>
      <c r="CH123" s="198"/>
      <c r="CI123" s="198"/>
      <c r="CJ123" s="198"/>
      <c r="CK123" s="198"/>
      <c r="CL123" s="198"/>
      <c r="CM123" s="198"/>
      <c r="CN123" s="198"/>
      <c r="CO123" s="198"/>
      <c r="CP123" s="198"/>
      <c r="CQ123" s="198"/>
      <c r="CR123" s="198"/>
      <c r="CS123" s="198"/>
      <c r="CT123" s="198"/>
      <c r="CU123" s="198"/>
      <c r="CV123" s="198"/>
      <c r="CW123" s="198"/>
      <c r="CX123" s="198"/>
      <c r="CY123" s="198"/>
      <c r="CZ123" s="198"/>
    </row>
    <row r="124" spans="1:104" x14ac:dyDescent="0.25">
      <c r="A124" s="174" t="s">
        <v>48</v>
      </c>
      <c r="B124" s="180">
        <v>592314</v>
      </c>
      <c r="C124" s="183">
        <v>44715</v>
      </c>
      <c r="D124" s="183">
        <v>44720</v>
      </c>
      <c r="E124" s="189" t="s">
        <v>302</v>
      </c>
      <c r="F124" s="180"/>
      <c r="G124" s="213">
        <v>1</v>
      </c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  <c r="BJ124" s="192"/>
      <c r="BK124" s="192"/>
      <c r="BL124" s="192"/>
      <c r="BM124" s="192"/>
      <c r="BN124" s="192"/>
      <c r="BO124" s="192"/>
      <c r="BP124" s="192"/>
      <c r="BQ124" s="192"/>
      <c r="BR124" s="192"/>
      <c r="BS124" s="192"/>
      <c r="BT124" s="192"/>
      <c r="BU124" s="192"/>
      <c r="BV124" s="192"/>
      <c r="BW124" s="192"/>
      <c r="BX124" s="192"/>
      <c r="BY124" s="192"/>
      <c r="BZ124" s="192"/>
      <c r="CA124" s="192"/>
      <c r="CB124" s="192"/>
      <c r="CC124" s="192"/>
      <c r="CD124" s="192"/>
      <c r="CE124" s="192"/>
      <c r="CF124" s="192"/>
      <c r="CG124" s="192"/>
      <c r="CH124" s="192"/>
      <c r="CI124" s="192"/>
      <c r="CJ124" s="192"/>
      <c r="CK124" s="192"/>
      <c r="CL124" s="192"/>
      <c r="CM124" s="192"/>
      <c r="CN124" s="192"/>
      <c r="CO124" s="192"/>
      <c r="CP124" s="192"/>
      <c r="CQ124" s="192"/>
      <c r="CR124" s="192"/>
      <c r="CS124" s="192"/>
      <c r="CT124" s="192"/>
      <c r="CU124" s="192"/>
      <c r="CV124" s="192"/>
      <c r="CW124" s="192"/>
      <c r="CX124" s="192"/>
      <c r="CY124" s="192"/>
      <c r="CZ124" s="192"/>
    </row>
    <row r="125" spans="1:104" x14ac:dyDescent="0.25">
      <c r="A125" s="174"/>
      <c r="B125" s="180"/>
      <c r="C125" s="174"/>
      <c r="D125" s="174"/>
      <c r="E125" s="174" t="s">
        <v>303</v>
      </c>
      <c r="F125" s="180"/>
      <c r="G125" s="213">
        <v>4</v>
      </c>
      <c r="H125" s="191">
        <v>40341</v>
      </c>
      <c r="I125" s="174">
        <v>48409</v>
      </c>
      <c r="J125" s="174">
        <v>1.2</v>
      </c>
      <c r="K125" s="174"/>
      <c r="L125" s="174"/>
      <c r="M125" s="174">
        <v>32272</v>
      </c>
      <c r="N125" s="174"/>
      <c r="O125" s="174" t="s">
        <v>343</v>
      </c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  <c r="BJ125" s="192"/>
      <c r="BK125" s="192"/>
      <c r="BL125" s="192"/>
      <c r="BM125" s="192"/>
      <c r="BN125" s="192"/>
      <c r="BO125" s="192"/>
      <c r="BP125" s="192"/>
      <c r="BQ125" s="192"/>
      <c r="BR125" s="192"/>
      <c r="BS125" s="192"/>
      <c r="BT125" s="192"/>
      <c r="BU125" s="192"/>
      <c r="BV125" s="192"/>
      <c r="BW125" s="192"/>
      <c r="BX125" s="192"/>
      <c r="BY125" s="192"/>
      <c r="BZ125" s="192"/>
      <c r="CA125" s="192"/>
      <c r="CB125" s="192"/>
      <c r="CC125" s="192"/>
      <c r="CD125" s="192"/>
      <c r="CE125" s="192"/>
      <c r="CF125" s="192"/>
      <c r="CG125" s="192"/>
      <c r="CH125" s="192"/>
      <c r="CI125" s="192"/>
      <c r="CJ125" s="192"/>
      <c r="CK125" s="192"/>
      <c r="CL125" s="192"/>
      <c r="CM125" s="192"/>
      <c r="CN125" s="192"/>
      <c r="CO125" s="192"/>
      <c r="CP125" s="192"/>
      <c r="CQ125" s="192"/>
      <c r="CR125" s="192"/>
      <c r="CS125" s="192"/>
      <c r="CT125" s="192"/>
      <c r="CU125" s="192"/>
      <c r="CV125" s="192"/>
      <c r="CW125" s="192"/>
      <c r="CX125" s="192"/>
      <c r="CY125" s="192"/>
      <c r="CZ125" s="192"/>
    </row>
    <row r="126" spans="1:104" x14ac:dyDescent="0.25">
      <c r="A126" s="174"/>
      <c r="B126" s="180"/>
      <c r="C126" s="174"/>
      <c r="D126" s="174"/>
      <c r="E126" s="174" t="s">
        <v>304</v>
      </c>
      <c r="F126" s="180"/>
      <c r="G126" s="213">
        <v>4</v>
      </c>
      <c r="H126" s="174" t="s">
        <v>326</v>
      </c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  <c r="BJ126" s="192"/>
      <c r="BK126" s="192"/>
      <c r="BL126" s="192"/>
      <c r="BM126" s="192"/>
      <c r="BN126" s="192"/>
      <c r="BO126" s="192"/>
      <c r="BP126" s="192"/>
      <c r="BQ126" s="192"/>
      <c r="BR126" s="192"/>
      <c r="BS126" s="192"/>
      <c r="BT126" s="192"/>
      <c r="BU126" s="192"/>
      <c r="BV126" s="192"/>
      <c r="BW126" s="192"/>
      <c r="BX126" s="192"/>
      <c r="BY126" s="192"/>
      <c r="BZ126" s="192"/>
      <c r="CA126" s="192"/>
      <c r="CB126" s="192"/>
      <c r="CC126" s="192"/>
      <c r="CD126" s="192"/>
      <c r="CE126" s="192"/>
      <c r="CF126" s="192"/>
      <c r="CG126" s="192"/>
      <c r="CH126" s="192"/>
      <c r="CI126" s="192"/>
      <c r="CJ126" s="192"/>
      <c r="CK126" s="192"/>
      <c r="CL126" s="192"/>
      <c r="CM126" s="192"/>
      <c r="CN126" s="192"/>
      <c r="CO126" s="192"/>
      <c r="CP126" s="192"/>
      <c r="CQ126" s="192"/>
      <c r="CR126" s="192"/>
      <c r="CS126" s="192"/>
      <c r="CT126" s="192"/>
      <c r="CU126" s="192"/>
      <c r="CV126" s="192"/>
      <c r="CW126" s="192"/>
      <c r="CX126" s="192"/>
      <c r="CY126" s="192"/>
      <c r="CZ126" s="192"/>
    </row>
    <row r="127" spans="1:104" x14ac:dyDescent="0.25">
      <c r="A127" s="174"/>
      <c r="B127" s="180"/>
      <c r="C127" s="174"/>
      <c r="D127" s="174"/>
      <c r="E127" s="174" t="s">
        <v>305</v>
      </c>
      <c r="F127" s="180"/>
      <c r="G127" s="213">
        <v>4</v>
      </c>
      <c r="H127" s="191">
        <v>29990</v>
      </c>
      <c r="I127" s="174">
        <v>35988</v>
      </c>
      <c r="J127" s="174">
        <v>1.2</v>
      </c>
      <c r="K127" s="174"/>
      <c r="L127" s="174" t="s">
        <v>330</v>
      </c>
      <c r="M127" s="174">
        <v>23992</v>
      </c>
      <c r="N127" s="174"/>
      <c r="O127" s="174" t="s">
        <v>344</v>
      </c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  <c r="BJ127" s="192"/>
      <c r="BK127" s="192"/>
      <c r="BL127" s="192"/>
      <c r="BM127" s="192"/>
      <c r="BN127" s="192"/>
      <c r="BO127" s="192"/>
      <c r="BP127" s="192"/>
      <c r="BQ127" s="192"/>
      <c r="BR127" s="192"/>
      <c r="BS127" s="192"/>
      <c r="BT127" s="192"/>
      <c r="BU127" s="192"/>
      <c r="BV127" s="192"/>
      <c r="BW127" s="192"/>
      <c r="BX127" s="192"/>
      <c r="BY127" s="192"/>
      <c r="BZ127" s="192"/>
      <c r="CA127" s="192"/>
      <c r="CB127" s="192"/>
      <c r="CC127" s="192"/>
      <c r="CD127" s="192"/>
      <c r="CE127" s="192"/>
      <c r="CF127" s="192"/>
      <c r="CG127" s="192"/>
      <c r="CH127" s="192"/>
      <c r="CI127" s="192"/>
      <c r="CJ127" s="192"/>
      <c r="CK127" s="192"/>
      <c r="CL127" s="192"/>
      <c r="CM127" s="192"/>
      <c r="CN127" s="192"/>
      <c r="CO127" s="192"/>
      <c r="CP127" s="192"/>
      <c r="CQ127" s="192"/>
      <c r="CR127" s="192"/>
      <c r="CS127" s="192"/>
      <c r="CT127" s="192"/>
      <c r="CU127" s="192"/>
      <c r="CV127" s="192"/>
      <c r="CW127" s="192"/>
      <c r="CX127" s="192"/>
      <c r="CY127" s="192"/>
      <c r="CZ127" s="192"/>
    </row>
    <row r="128" spans="1:104" x14ac:dyDescent="0.25">
      <c r="A128" s="174" t="s">
        <v>48</v>
      </c>
      <c r="B128" s="180">
        <v>592211</v>
      </c>
      <c r="C128" s="183">
        <v>44714</v>
      </c>
      <c r="D128" s="183">
        <v>44718</v>
      </c>
      <c r="E128" s="174" t="s">
        <v>306</v>
      </c>
      <c r="F128" s="180"/>
      <c r="G128" s="213">
        <v>14</v>
      </c>
      <c r="H128" s="191">
        <v>32832</v>
      </c>
      <c r="I128" s="174">
        <v>39398</v>
      </c>
      <c r="J128" s="174">
        <v>1.2</v>
      </c>
      <c r="K128" s="174"/>
      <c r="L128" s="174" t="s">
        <v>331</v>
      </c>
      <c r="M128" s="174">
        <v>91924</v>
      </c>
      <c r="N128" s="174" t="s">
        <v>345</v>
      </c>
      <c r="O128" s="174" t="s">
        <v>346</v>
      </c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  <c r="BJ128" s="192"/>
      <c r="BK128" s="192"/>
      <c r="BL128" s="192"/>
      <c r="BM128" s="192"/>
      <c r="BN128" s="192"/>
      <c r="BO128" s="192"/>
      <c r="BP128" s="192"/>
      <c r="BQ128" s="192"/>
      <c r="BR128" s="192"/>
      <c r="BS128" s="192"/>
      <c r="BT128" s="192"/>
      <c r="BU128" s="192"/>
      <c r="BV128" s="192"/>
      <c r="BW128" s="192"/>
      <c r="BX128" s="192"/>
      <c r="BY128" s="192"/>
      <c r="BZ128" s="192"/>
      <c r="CA128" s="192"/>
      <c r="CB128" s="192"/>
      <c r="CC128" s="192"/>
      <c r="CD128" s="192"/>
      <c r="CE128" s="192"/>
      <c r="CF128" s="192"/>
      <c r="CG128" s="192"/>
      <c r="CH128" s="192"/>
      <c r="CI128" s="192"/>
      <c r="CJ128" s="192"/>
      <c r="CK128" s="192"/>
      <c r="CL128" s="192"/>
      <c r="CM128" s="192"/>
      <c r="CN128" s="192"/>
      <c r="CO128" s="192"/>
      <c r="CP128" s="192"/>
      <c r="CQ128" s="192"/>
      <c r="CR128" s="192"/>
      <c r="CS128" s="192"/>
      <c r="CT128" s="192"/>
      <c r="CU128" s="192"/>
      <c r="CV128" s="192"/>
      <c r="CW128" s="192"/>
      <c r="CX128" s="192"/>
      <c r="CY128" s="192"/>
      <c r="CZ128" s="192"/>
    </row>
    <row r="129" spans="1:104" x14ac:dyDescent="0.25">
      <c r="A129" s="174" t="s">
        <v>48</v>
      </c>
      <c r="B129" s="180">
        <v>592208</v>
      </c>
      <c r="C129" s="174"/>
      <c r="D129" s="174"/>
      <c r="E129" s="174" t="s">
        <v>307</v>
      </c>
      <c r="F129" s="180"/>
      <c r="G129" s="213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  <c r="BJ129" s="192"/>
      <c r="BK129" s="192"/>
      <c r="BL129" s="192"/>
      <c r="BM129" s="192"/>
      <c r="BN129" s="192"/>
      <c r="BO129" s="192"/>
      <c r="BP129" s="192"/>
      <c r="BQ129" s="192"/>
      <c r="BR129" s="192"/>
      <c r="BS129" s="192"/>
      <c r="BT129" s="192"/>
      <c r="BU129" s="192"/>
      <c r="BV129" s="192"/>
      <c r="BW129" s="192"/>
      <c r="BX129" s="192"/>
      <c r="BY129" s="192"/>
      <c r="BZ129" s="192"/>
      <c r="CA129" s="192"/>
      <c r="CB129" s="192"/>
      <c r="CC129" s="192"/>
      <c r="CD129" s="192"/>
      <c r="CE129" s="192"/>
      <c r="CF129" s="192"/>
      <c r="CG129" s="192"/>
      <c r="CH129" s="192"/>
      <c r="CI129" s="192"/>
      <c r="CJ129" s="192"/>
      <c r="CK129" s="192"/>
      <c r="CL129" s="192"/>
      <c r="CM129" s="192"/>
      <c r="CN129" s="192"/>
      <c r="CO129" s="192"/>
      <c r="CP129" s="192"/>
      <c r="CQ129" s="192"/>
      <c r="CR129" s="192"/>
      <c r="CS129" s="192"/>
      <c r="CT129" s="192"/>
      <c r="CU129" s="192"/>
      <c r="CV129" s="192"/>
      <c r="CW129" s="192"/>
      <c r="CX129" s="192"/>
      <c r="CY129" s="192"/>
      <c r="CZ129" s="192"/>
    </row>
    <row r="130" spans="1:104" x14ac:dyDescent="0.25">
      <c r="A130" s="173" t="s">
        <v>53</v>
      </c>
      <c r="B130" s="173">
        <v>592010</v>
      </c>
      <c r="C130" s="179">
        <v>44714</v>
      </c>
      <c r="D130" s="179">
        <v>44722</v>
      </c>
      <c r="E130" s="173" t="s">
        <v>308</v>
      </c>
      <c r="F130" s="4"/>
      <c r="G130" s="201">
        <v>1</v>
      </c>
      <c r="H130" s="190">
        <v>39990</v>
      </c>
      <c r="I130" s="173">
        <v>47988</v>
      </c>
      <c r="J130" s="173">
        <v>1.2</v>
      </c>
      <c r="K130" s="173">
        <v>7500</v>
      </c>
      <c r="L130" s="173" t="s">
        <v>332</v>
      </c>
      <c r="M130" s="173">
        <v>7998</v>
      </c>
      <c r="N130" s="173" t="s">
        <v>32</v>
      </c>
      <c r="O130" s="173" t="s">
        <v>347</v>
      </c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97"/>
      <c r="AG130" s="197"/>
      <c r="AH130" s="197"/>
      <c r="AI130" s="197"/>
      <c r="AJ130" s="197"/>
      <c r="AK130" s="197"/>
      <c r="AL130" s="197"/>
      <c r="AM130" s="197"/>
      <c r="AN130" s="197"/>
      <c r="AO130" s="197"/>
      <c r="AP130" s="197"/>
      <c r="AQ130" s="197"/>
      <c r="AR130" s="197"/>
      <c r="AS130" s="197"/>
      <c r="AT130" s="197"/>
      <c r="AU130" s="197"/>
      <c r="AV130" s="197"/>
      <c r="AW130" s="197"/>
      <c r="AX130" s="197"/>
      <c r="AY130" s="197"/>
      <c r="AZ130" s="197"/>
      <c r="BA130" s="197"/>
      <c r="BB130" s="197"/>
      <c r="BC130" s="197"/>
      <c r="BD130" s="197"/>
      <c r="BE130" s="197"/>
      <c r="BF130" s="197"/>
      <c r="BG130" s="197"/>
      <c r="BH130" s="197"/>
      <c r="BI130" s="197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  <c r="CT130" s="197"/>
      <c r="CU130" s="197"/>
      <c r="CV130" s="197"/>
      <c r="CW130" s="197"/>
      <c r="CX130" s="197"/>
      <c r="CY130" s="197"/>
      <c r="CZ130" s="197"/>
    </row>
    <row r="131" spans="1:104" x14ac:dyDescent="0.25">
      <c r="A131" s="173"/>
      <c r="B131" s="173"/>
      <c r="C131" s="173"/>
      <c r="D131" s="173"/>
      <c r="E131" s="173" t="s">
        <v>309</v>
      </c>
      <c r="F131" s="4"/>
      <c r="G131" s="201">
        <v>1</v>
      </c>
      <c r="H131" s="190">
        <v>11990</v>
      </c>
      <c r="I131" s="173">
        <v>14388</v>
      </c>
      <c r="J131" s="173">
        <v>1.2</v>
      </c>
      <c r="K131" s="173"/>
      <c r="L131" s="173" t="s">
        <v>333</v>
      </c>
      <c r="M131" s="173">
        <v>2398</v>
      </c>
      <c r="N131" s="173"/>
      <c r="O131" s="173" t="s">
        <v>348</v>
      </c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97"/>
      <c r="AG131" s="197"/>
      <c r="AH131" s="197"/>
      <c r="AI131" s="197"/>
      <c r="AJ131" s="197"/>
      <c r="AK131" s="197"/>
      <c r="AL131" s="197"/>
      <c r="AM131" s="197"/>
      <c r="AN131" s="197"/>
      <c r="AO131" s="197"/>
      <c r="AP131" s="197"/>
      <c r="AQ131" s="197"/>
      <c r="AR131" s="197"/>
      <c r="AS131" s="197"/>
      <c r="AT131" s="197"/>
      <c r="AU131" s="197"/>
      <c r="AV131" s="197"/>
      <c r="AW131" s="197"/>
      <c r="AX131" s="197"/>
      <c r="AY131" s="197"/>
      <c r="AZ131" s="197"/>
      <c r="BA131" s="197"/>
      <c r="BB131" s="197"/>
      <c r="BC131" s="197"/>
      <c r="BD131" s="197"/>
      <c r="BE131" s="197"/>
      <c r="BF131" s="197"/>
      <c r="BG131" s="197"/>
      <c r="BH131" s="197"/>
      <c r="BI131" s="197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  <c r="CT131" s="197"/>
      <c r="CU131" s="197"/>
      <c r="CV131" s="197"/>
      <c r="CW131" s="197"/>
      <c r="CX131" s="197"/>
      <c r="CY131" s="197"/>
      <c r="CZ131" s="197"/>
    </row>
    <row r="132" spans="1:104" x14ac:dyDescent="0.25">
      <c r="A132" s="174" t="s">
        <v>37</v>
      </c>
      <c r="B132" s="184">
        <v>811971</v>
      </c>
      <c r="C132" s="183">
        <v>44718</v>
      </c>
      <c r="D132" s="183">
        <v>44721</v>
      </c>
      <c r="E132" s="183" t="s">
        <v>310</v>
      </c>
      <c r="F132" s="7"/>
      <c r="G132" s="213">
        <v>35</v>
      </c>
      <c r="H132" s="174"/>
      <c r="I132" s="174"/>
      <c r="J132" s="174"/>
      <c r="K132" s="174"/>
      <c r="L132" s="174"/>
      <c r="M132" s="174"/>
      <c r="N132" s="174" t="s">
        <v>345</v>
      </c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  <c r="BJ132" s="192"/>
      <c r="BK132" s="192"/>
      <c r="BL132" s="192"/>
      <c r="BM132" s="192"/>
      <c r="BN132" s="192"/>
      <c r="BO132" s="192"/>
      <c r="BP132" s="192"/>
      <c r="BQ132" s="192"/>
      <c r="BR132" s="192"/>
      <c r="BS132" s="192"/>
      <c r="BT132" s="192"/>
      <c r="BU132" s="192"/>
      <c r="BV132" s="192"/>
      <c r="BW132" s="192"/>
      <c r="BX132" s="192"/>
      <c r="BY132" s="192"/>
      <c r="BZ132" s="192"/>
      <c r="CA132" s="192"/>
      <c r="CB132" s="192"/>
      <c r="CC132" s="192"/>
      <c r="CD132" s="192"/>
      <c r="CE132" s="192"/>
      <c r="CF132" s="192"/>
      <c r="CG132" s="192"/>
      <c r="CH132" s="192"/>
      <c r="CI132" s="192"/>
      <c r="CJ132" s="192"/>
      <c r="CK132" s="192"/>
      <c r="CL132" s="192"/>
      <c r="CM132" s="192"/>
      <c r="CN132" s="192"/>
      <c r="CO132" s="192"/>
      <c r="CP132" s="192"/>
      <c r="CQ132" s="192"/>
      <c r="CR132" s="192"/>
      <c r="CS132" s="192"/>
      <c r="CT132" s="192"/>
      <c r="CU132" s="192"/>
      <c r="CV132" s="192"/>
      <c r="CW132" s="192"/>
      <c r="CX132" s="192"/>
      <c r="CY132" s="192"/>
      <c r="CZ132" s="192"/>
    </row>
    <row r="133" spans="1:104" x14ac:dyDescent="0.25">
      <c r="A133" s="176" t="s">
        <v>37</v>
      </c>
      <c r="B133" s="185">
        <v>811896</v>
      </c>
      <c r="C133" s="186">
        <v>44718</v>
      </c>
      <c r="D133" s="186">
        <v>44720</v>
      </c>
      <c r="E133" s="176" t="s">
        <v>311</v>
      </c>
      <c r="F133" s="9"/>
      <c r="G133" s="200">
        <v>50</v>
      </c>
      <c r="H133" s="193">
        <v>8770</v>
      </c>
      <c r="I133" s="176">
        <v>9647</v>
      </c>
      <c r="J133" s="176">
        <v>1.1000000000000001</v>
      </c>
      <c r="K133" s="176">
        <v>5000</v>
      </c>
      <c r="L133" s="176" t="s">
        <v>334</v>
      </c>
      <c r="M133" s="176">
        <v>43850</v>
      </c>
      <c r="N133" s="176" t="s">
        <v>349</v>
      </c>
      <c r="O133" s="176" t="s">
        <v>350</v>
      </c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199"/>
      <c r="AX133" s="199"/>
      <c r="AY133" s="199"/>
      <c r="AZ133" s="199"/>
      <c r="BA133" s="199"/>
      <c r="BB133" s="199"/>
      <c r="BC133" s="199"/>
      <c r="BD133" s="199"/>
      <c r="BE133" s="199"/>
      <c r="BF133" s="199"/>
      <c r="BG133" s="199"/>
      <c r="BH133" s="199"/>
      <c r="BI133" s="199"/>
      <c r="BJ133" s="199"/>
      <c r="BK133" s="199"/>
      <c r="BL133" s="199"/>
      <c r="BM133" s="199"/>
      <c r="BN133" s="199"/>
      <c r="BO133" s="199"/>
      <c r="BP133" s="199"/>
      <c r="BQ133" s="199"/>
      <c r="BR133" s="199"/>
      <c r="BS133" s="199"/>
      <c r="BT133" s="199"/>
      <c r="BU133" s="199"/>
      <c r="BV133" s="199"/>
      <c r="BW133" s="199"/>
      <c r="BX133" s="199"/>
      <c r="BY133" s="199"/>
      <c r="BZ133" s="199"/>
      <c r="CA133" s="199"/>
      <c r="CB133" s="199"/>
      <c r="CC133" s="199"/>
      <c r="CD133" s="199"/>
      <c r="CE133" s="199"/>
      <c r="CF133" s="199"/>
      <c r="CG133" s="199"/>
      <c r="CH133" s="199"/>
      <c r="CI133" s="199"/>
      <c r="CJ133" s="199"/>
      <c r="CK133" s="199"/>
      <c r="CL133" s="199"/>
      <c r="CM133" s="199"/>
      <c r="CN133" s="199"/>
      <c r="CO133" s="199"/>
      <c r="CP133" s="199"/>
      <c r="CQ133" s="199"/>
      <c r="CR133" s="199"/>
      <c r="CS133" s="199"/>
      <c r="CT133" s="199"/>
      <c r="CU133" s="199"/>
      <c r="CV133" s="199"/>
      <c r="CW133" s="199"/>
      <c r="CX133" s="199"/>
      <c r="CY133" s="199"/>
      <c r="CZ133" s="199"/>
    </row>
    <row r="134" spans="1:104" x14ac:dyDescent="0.25">
      <c r="A134" s="176" t="s">
        <v>37</v>
      </c>
      <c r="B134" s="185">
        <v>811864</v>
      </c>
      <c r="C134" s="186">
        <v>44718</v>
      </c>
      <c r="D134" s="186">
        <v>44720</v>
      </c>
      <c r="E134" s="176" t="s">
        <v>312</v>
      </c>
      <c r="F134" s="9"/>
      <c r="G134" s="200">
        <v>1</v>
      </c>
      <c r="H134" s="193">
        <v>109990</v>
      </c>
      <c r="I134" s="176">
        <v>120989</v>
      </c>
      <c r="J134" s="176">
        <v>1.1000000000000001</v>
      </c>
      <c r="K134" s="176">
        <v>15000</v>
      </c>
      <c r="L134" s="176" t="s">
        <v>335</v>
      </c>
      <c r="M134" s="176">
        <v>10990</v>
      </c>
      <c r="N134" s="176" t="s">
        <v>497</v>
      </c>
      <c r="O134" s="173" t="s">
        <v>351</v>
      </c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197"/>
      <c r="AT134" s="197"/>
      <c r="AU134" s="197"/>
      <c r="AV134" s="197"/>
      <c r="AW134" s="197"/>
      <c r="AX134" s="197"/>
      <c r="AY134" s="197"/>
      <c r="AZ134" s="197"/>
      <c r="BA134" s="197"/>
      <c r="BB134" s="197"/>
      <c r="BC134" s="197"/>
      <c r="BD134" s="197"/>
      <c r="BE134" s="197"/>
      <c r="BF134" s="197"/>
      <c r="BG134" s="197"/>
      <c r="BH134" s="197"/>
      <c r="BI134" s="197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  <c r="CT134" s="197"/>
      <c r="CU134" s="197"/>
      <c r="CV134" s="197"/>
      <c r="CW134" s="197"/>
      <c r="CX134" s="197"/>
      <c r="CY134" s="197"/>
      <c r="CZ134" s="197"/>
    </row>
    <row r="135" spans="1:104" x14ac:dyDescent="0.25">
      <c r="A135" s="173" t="s">
        <v>37</v>
      </c>
      <c r="B135" s="173">
        <v>811785</v>
      </c>
      <c r="C135" s="179">
        <v>44718</v>
      </c>
      <c r="D135" s="179">
        <v>44720</v>
      </c>
      <c r="E135" s="173" t="s">
        <v>313</v>
      </c>
      <c r="F135" s="4"/>
      <c r="G135" s="201">
        <v>10</v>
      </c>
      <c r="H135" s="190">
        <v>79990</v>
      </c>
      <c r="I135" s="173">
        <v>87989</v>
      </c>
      <c r="J135" s="173">
        <v>1.1000000000000001</v>
      </c>
      <c r="K135" s="173">
        <v>10000</v>
      </c>
      <c r="L135" s="173" t="s">
        <v>336</v>
      </c>
      <c r="M135" s="173">
        <v>79990</v>
      </c>
      <c r="N135" s="173" t="s">
        <v>32</v>
      </c>
      <c r="O135" s="173" t="s">
        <v>352</v>
      </c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197"/>
      <c r="AT135" s="197"/>
      <c r="AU135" s="197"/>
      <c r="AV135" s="197"/>
      <c r="AW135" s="197"/>
      <c r="AX135" s="197"/>
      <c r="AY135" s="197"/>
      <c r="AZ135" s="197"/>
      <c r="BA135" s="197"/>
      <c r="BB135" s="197"/>
      <c r="BC135" s="197"/>
      <c r="BD135" s="197"/>
      <c r="BE135" s="197"/>
      <c r="BF135" s="197"/>
      <c r="BG135" s="197"/>
      <c r="BH135" s="197"/>
      <c r="BI135" s="197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  <c r="CT135" s="197"/>
      <c r="CU135" s="197"/>
      <c r="CV135" s="197"/>
      <c r="CW135" s="197"/>
      <c r="CX135" s="197"/>
      <c r="CY135" s="197"/>
      <c r="CZ135" s="197"/>
    </row>
    <row r="136" spans="1:104" x14ac:dyDescent="0.25">
      <c r="A136" s="173" t="s">
        <v>296</v>
      </c>
      <c r="B136" s="173">
        <v>811780</v>
      </c>
      <c r="C136" s="179">
        <v>44718</v>
      </c>
      <c r="D136" s="179">
        <v>44720</v>
      </c>
      <c r="E136" s="173" t="s">
        <v>314</v>
      </c>
      <c r="F136" s="4"/>
      <c r="G136" s="201">
        <v>6</v>
      </c>
      <c r="H136" s="190">
        <v>19990</v>
      </c>
      <c r="I136" s="173">
        <v>23988</v>
      </c>
      <c r="J136" s="173">
        <v>1.2</v>
      </c>
      <c r="K136" s="173">
        <v>15000</v>
      </c>
      <c r="L136" s="173" t="s">
        <v>337</v>
      </c>
      <c r="M136" s="173">
        <v>23988</v>
      </c>
      <c r="N136" s="173" t="s">
        <v>32</v>
      </c>
      <c r="O136" s="173" t="s">
        <v>353</v>
      </c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197"/>
      <c r="AT136" s="197"/>
      <c r="AU136" s="197"/>
      <c r="AV136" s="197"/>
      <c r="AW136" s="197"/>
      <c r="AX136" s="197"/>
      <c r="AY136" s="197"/>
      <c r="AZ136" s="197"/>
      <c r="BA136" s="197"/>
      <c r="BB136" s="197"/>
      <c r="BC136" s="197"/>
      <c r="BD136" s="197"/>
      <c r="BE136" s="197"/>
      <c r="BF136" s="197"/>
      <c r="BG136" s="197"/>
      <c r="BH136" s="197"/>
      <c r="BI136" s="197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  <c r="CT136" s="197"/>
      <c r="CU136" s="197"/>
      <c r="CV136" s="197"/>
      <c r="CW136" s="197"/>
      <c r="CX136" s="197"/>
      <c r="CY136" s="197"/>
      <c r="CZ136" s="197"/>
    </row>
    <row r="137" spans="1:104" x14ac:dyDescent="0.25">
      <c r="A137" s="129" t="s">
        <v>296</v>
      </c>
      <c r="B137" s="129">
        <v>811721</v>
      </c>
      <c r="C137" s="187">
        <v>44715</v>
      </c>
      <c r="D137" s="187">
        <v>44720</v>
      </c>
      <c r="E137" s="176" t="s">
        <v>315</v>
      </c>
      <c r="F137" s="9"/>
      <c r="G137" s="200">
        <v>5</v>
      </c>
      <c r="H137" s="193">
        <v>49990</v>
      </c>
      <c r="I137" s="176">
        <v>59988</v>
      </c>
      <c r="J137" s="176">
        <v>1.2</v>
      </c>
      <c r="K137" s="176">
        <v>5000</v>
      </c>
      <c r="L137" s="176" t="s">
        <v>338</v>
      </c>
      <c r="M137" s="176">
        <v>49990</v>
      </c>
      <c r="N137" s="176" t="s">
        <v>349</v>
      </c>
      <c r="O137" s="176" t="s">
        <v>354</v>
      </c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199"/>
      <c r="AT137" s="199"/>
      <c r="AU137" s="199"/>
      <c r="AV137" s="199"/>
      <c r="AW137" s="199"/>
      <c r="AX137" s="199"/>
      <c r="AY137" s="199"/>
      <c r="AZ137" s="199"/>
      <c r="BA137" s="199"/>
      <c r="BB137" s="199"/>
      <c r="BC137" s="199"/>
      <c r="BD137" s="199"/>
      <c r="BE137" s="199"/>
      <c r="BF137" s="199"/>
      <c r="BG137" s="199"/>
      <c r="BH137" s="199"/>
      <c r="BI137" s="199"/>
      <c r="BJ137" s="199"/>
      <c r="BK137" s="199"/>
      <c r="BL137" s="199"/>
      <c r="BM137" s="199"/>
      <c r="BN137" s="199"/>
      <c r="BO137" s="199"/>
      <c r="BP137" s="199"/>
      <c r="BQ137" s="199"/>
      <c r="BR137" s="199"/>
      <c r="BS137" s="199"/>
      <c r="BT137" s="199"/>
      <c r="BU137" s="199"/>
      <c r="BV137" s="199"/>
      <c r="BW137" s="199"/>
      <c r="BX137" s="199"/>
      <c r="BY137" s="199"/>
      <c r="BZ137" s="199"/>
      <c r="CA137" s="199"/>
      <c r="CB137" s="199"/>
      <c r="CC137" s="199"/>
      <c r="CD137" s="199"/>
      <c r="CE137" s="199"/>
      <c r="CF137" s="199"/>
      <c r="CG137" s="199"/>
      <c r="CH137" s="199"/>
      <c r="CI137" s="199"/>
      <c r="CJ137" s="199"/>
      <c r="CK137" s="199"/>
      <c r="CL137" s="199"/>
      <c r="CM137" s="199"/>
      <c r="CN137" s="199"/>
      <c r="CO137" s="199"/>
      <c r="CP137" s="199"/>
      <c r="CQ137" s="199"/>
      <c r="CR137" s="199"/>
      <c r="CS137" s="199"/>
      <c r="CT137" s="199"/>
      <c r="CU137" s="199"/>
      <c r="CV137" s="199"/>
      <c r="CW137" s="199"/>
      <c r="CX137" s="199"/>
      <c r="CY137" s="199"/>
      <c r="CZ137" s="199"/>
    </row>
    <row r="138" spans="1:104" x14ac:dyDescent="0.25">
      <c r="A138" s="176"/>
      <c r="B138" s="176"/>
      <c r="C138" s="176"/>
      <c r="D138" s="176"/>
      <c r="E138" s="176" t="s">
        <v>316</v>
      </c>
      <c r="F138" s="9"/>
      <c r="G138" s="200">
        <v>10</v>
      </c>
      <c r="H138" s="193">
        <v>32990</v>
      </c>
      <c r="I138" s="176">
        <v>39588</v>
      </c>
      <c r="J138" s="176">
        <v>1.2</v>
      </c>
      <c r="K138" s="176"/>
      <c r="L138" s="176" t="s">
        <v>339</v>
      </c>
      <c r="M138" s="176">
        <v>65980</v>
      </c>
      <c r="N138" s="176"/>
      <c r="O138" s="176" t="s">
        <v>355</v>
      </c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200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76"/>
      <c r="BE138" s="176"/>
      <c r="BF138" s="176"/>
      <c r="BG138" s="176"/>
      <c r="BH138" s="176"/>
      <c r="BI138" s="176"/>
      <c r="BJ138" s="176"/>
      <c r="BK138" s="176"/>
      <c r="BL138" s="176"/>
      <c r="BM138" s="176"/>
      <c r="BN138" s="176"/>
      <c r="BO138" s="176"/>
      <c r="BP138" s="176"/>
      <c r="BQ138" s="176"/>
      <c r="BR138" s="176"/>
      <c r="BS138" s="176"/>
      <c r="BT138" s="176"/>
      <c r="BU138" s="176"/>
      <c r="BV138" s="176"/>
      <c r="BW138" s="176"/>
      <c r="BX138" s="176"/>
      <c r="BY138" s="176"/>
      <c r="BZ138" s="176"/>
      <c r="CA138" s="176"/>
      <c r="CB138" s="176"/>
      <c r="CC138" s="176"/>
      <c r="CD138" s="176"/>
      <c r="CE138" s="176"/>
      <c r="CF138" s="176"/>
      <c r="CG138" s="176"/>
      <c r="CH138" s="176"/>
      <c r="CI138" s="176"/>
      <c r="CJ138" s="176"/>
      <c r="CK138" s="176"/>
      <c r="CL138" s="176"/>
      <c r="CM138" s="176"/>
      <c r="CN138" s="176"/>
      <c r="CO138" s="176"/>
      <c r="CP138" s="176"/>
      <c r="CQ138" s="176"/>
      <c r="CR138" s="176"/>
      <c r="CS138" s="176"/>
      <c r="CT138" s="176"/>
      <c r="CU138" s="176"/>
      <c r="CV138" s="176"/>
      <c r="CW138" s="176"/>
      <c r="CX138" s="176"/>
      <c r="CY138" s="176"/>
      <c r="CZ138" s="176"/>
    </row>
    <row r="139" spans="1:104" s="197" customFormat="1" x14ac:dyDescent="0.25">
      <c r="A139" s="173" t="s">
        <v>48</v>
      </c>
      <c r="B139" s="173">
        <v>594023</v>
      </c>
      <c r="C139" s="179">
        <v>44722</v>
      </c>
      <c r="D139" s="179">
        <v>44726</v>
      </c>
      <c r="E139" s="173" t="s">
        <v>317</v>
      </c>
      <c r="F139" s="4"/>
      <c r="G139" s="201">
        <v>60</v>
      </c>
      <c r="H139" s="190">
        <v>9490</v>
      </c>
      <c r="I139" s="173">
        <v>11388</v>
      </c>
      <c r="J139" s="173">
        <v>1.2</v>
      </c>
      <c r="K139" s="173">
        <v>5000</v>
      </c>
      <c r="L139" s="203">
        <v>683280</v>
      </c>
      <c r="M139" s="173">
        <v>113880</v>
      </c>
      <c r="N139" s="173" t="s">
        <v>32</v>
      </c>
      <c r="O139" s="173" t="s">
        <v>356</v>
      </c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</row>
    <row r="140" spans="1:104" x14ac:dyDescent="0.25">
      <c r="A140" s="178"/>
      <c r="B140" s="178"/>
      <c r="C140" s="178"/>
      <c r="D140" s="178"/>
      <c r="E140" s="173"/>
      <c r="F140" s="4"/>
      <c r="G140" s="201">
        <v>60</v>
      </c>
      <c r="H140" s="190">
        <v>5990</v>
      </c>
      <c r="I140" s="173">
        <v>7188</v>
      </c>
      <c r="J140" s="173">
        <v>1.2</v>
      </c>
      <c r="K140" s="173">
        <v>5000</v>
      </c>
      <c r="L140" s="203">
        <v>431280</v>
      </c>
      <c r="M140" s="173">
        <v>71880</v>
      </c>
      <c r="N140" s="173" t="s">
        <v>32</v>
      </c>
      <c r="O140" s="173" t="s">
        <v>357</v>
      </c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197"/>
      <c r="AT140" s="197"/>
      <c r="AU140" s="197"/>
      <c r="AV140" s="197"/>
      <c r="AW140" s="197"/>
      <c r="AX140" s="197"/>
      <c r="AY140" s="197"/>
      <c r="AZ140" s="197"/>
      <c r="BA140" s="197"/>
      <c r="BB140" s="197"/>
      <c r="BC140" s="197"/>
      <c r="BD140" s="197"/>
      <c r="BE140" s="197"/>
      <c r="BF140" s="197"/>
      <c r="BG140" s="197"/>
      <c r="BH140" s="197"/>
      <c r="BI140" s="197"/>
      <c r="BJ140" s="197"/>
      <c r="BK140" s="197"/>
      <c r="BL140" s="197"/>
      <c r="BM140" s="197"/>
      <c r="BN140" s="197"/>
      <c r="BO140" s="197"/>
      <c r="BP140" s="197"/>
      <c r="BQ140" s="197"/>
      <c r="BR140" s="197"/>
      <c r="BS140" s="197"/>
      <c r="BT140" s="197"/>
      <c r="BU140" s="197"/>
      <c r="BV140" s="197"/>
      <c r="BW140" s="197"/>
      <c r="BX140" s="197"/>
      <c r="BY140" s="197"/>
      <c r="BZ140" s="197"/>
      <c r="CA140" s="197"/>
      <c r="CB140" s="197"/>
      <c r="CC140" s="197"/>
      <c r="CD140" s="197"/>
      <c r="CE140" s="197"/>
      <c r="CF140" s="197"/>
      <c r="CG140" s="197"/>
      <c r="CH140" s="197"/>
      <c r="CI140" s="197"/>
      <c r="CJ140" s="197"/>
      <c r="CK140" s="197"/>
      <c r="CL140" s="197"/>
      <c r="CM140" s="197"/>
      <c r="CN140" s="197"/>
      <c r="CO140" s="197"/>
      <c r="CP140" s="197"/>
      <c r="CQ140" s="197"/>
      <c r="CR140" s="197"/>
      <c r="CS140" s="197"/>
      <c r="CT140" s="197"/>
      <c r="CU140" s="197"/>
      <c r="CV140" s="197"/>
      <c r="CW140" s="197"/>
      <c r="CX140" s="197"/>
      <c r="CY140" s="197"/>
      <c r="CZ140" s="197"/>
    </row>
    <row r="141" spans="1:104" x14ac:dyDescent="0.25">
      <c r="A141" s="173" t="s">
        <v>48</v>
      </c>
      <c r="B141" s="173">
        <v>594155</v>
      </c>
      <c r="C141" s="179">
        <v>44722</v>
      </c>
      <c r="D141" s="179">
        <v>44729</v>
      </c>
      <c r="E141" s="173" t="s">
        <v>318</v>
      </c>
      <c r="F141" s="4"/>
      <c r="G141" s="201">
        <v>1</v>
      </c>
      <c r="H141" s="190">
        <v>341700</v>
      </c>
      <c r="I141" s="173">
        <v>375870</v>
      </c>
      <c r="J141" s="173">
        <v>1.1000000000000001</v>
      </c>
      <c r="K141" s="173">
        <v>5000</v>
      </c>
      <c r="L141" s="173">
        <v>375870</v>
      </c>
      <c r="M141" s="173">
        <v>34170</v>
      </c>
      <c r="N141" s="173" t="s">
        <v>32</v>
      </c>
      <c r="O141" s="173" t="s">
        <v>358</v>
      </c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  <c r="AC141" s="173"/>
      <c r="AD141" s="173"/>
      <c r="AE141" s="173"/>
      <c r="AF141" s="201"/>
      <c r="AG141" s="173"/>
      <c r="AH141" s="173"/>
      <c r="AI141" s="173"/>
      <c r="AJ141" s="173"/>
      <c r="AK141" s="173"/>
      <c r="AL141" s="173"/>
      <c r="AM141" s="173"/>
      <c r="AN141" s="173"/>
      <c r="AO141" s="173"/>
      <c r="AP141" s="173"/>
      <c r="AQ141" s="173"/>
      <c r="AR141" s="173"/>
      <c r="AS141" s="173"/>
      <c r="AT141" s="173"/>
      <c r="AU141" s="173"/>
      <c r="AV141" s="173"/>
      <c r="AW141" s="173"/>
      <c r="AX141" s="173"/>
      <c r="AY141" s="173"/>
      <c r="AZ141" s="173"/>
      <c r="BA141" s="173"/>
      <c r="BB141" s="173"/>
      <c r="BC141" s="173"/>
      <c r="BD141" s="173"/>
      <c r="BE141" s="173"/>
      <c r="BF141" s="173"/>
      <c r="BG141" s="173"/>
      <c r="BH141" s="173"/>
      <c r="BI141" s="173"/>
      <c r="BJ141" s="173"/>
      <c r="BK141" s="173"/>
      <c r="BL141" s="173"/>
      <c r="BM141" s="173"/>
      <c r="BN141" s="173"/>
      <c r="BO141" s="173"/>
      <c r="BP141" s="173"/>
      <c r="BQ141" s="173"/>
      <c r="BR141" s="173"/>
      <c r="BS141" s="173"/>
      <c r="BT141" s="173"/>
      <c r="BU141" s="173"/>
      <c r="BV141" s="173"/>
      <c r="BW141" s="173"/>
      <c r="BX141" s="173"/>
      <c r="BY141" s="173"/>
      <c r="BZ141" s="173"/>
      <c r="CA141" s="173"/>
      <c r="CB141" s="173"/>
      <c r="CC141" s="173"/>
      <c r="CD141" s="173"/>
      <c r="CE141" s="173"/>
      <c r="CF141" s="173"/>
      <c r="CG141" s="173"/>
      <c r="CH141" s="173"/>
      <c r="CI141" s="173"/>
      <c r="CJ141" s="173"/>
      <c r="CK141" s="173"/>
      <c r="CL141" s="173"/>
      <c r="CM141" s="173"/>
      <c r="CN141" s="173"/>
      <c r="CO141" s="173"/>
      <c r="CP141" s="173"/>
      <c r="CQ141" s="173"/>
      <c r="CR141" s="173"/>
      <c r="CS141" s="173"/>
      <c r="CT141" s="173"/>
      <c r="CU141" s="173"/>
      <c r="CV141" s="173"/>
      <c r="CW141" s="173"/>
      <c r="CX141" s="173"/>
      <c r="CY141" s="173"/>
      <c r="CZ141" s="173"/>
    </row>
    <row r="142" spans="1:104" x14ac:dyDescent="0.25">
      <c r="A142" s="177"/>
      <c r="B142" s="177"/>
      <c r="C142" s="177"/>
      <c r="D142" s="177"/>
      <c r="E142" s="177" t="s">
        <v>319</v>
      </c>
      <c r="F142" s="7"/>
      <c r="G142" s="202"/>
      <c r="H142" s="194">
        <v>781880</v>
      </c>
      <c r="I142" s="177">
        <v>860068</v>
      </c>
      <c r="J142" s="177"/>
      <c r="K142" s="177"/>
      <c r="L142" s="177"/>
      <c r="M142" s="177"/>
      <c r="N142" s="177"/>
      <c r="O142" s="177" t="s">
        <v>359</v>
      </c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202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/>
      <c r="BX142" s="177"/>
      <c r="BY142" s="177"/>
      <c r="BZ142" s="177"/>
      <c r="CA142" s="177"/>
      <c r="CB142" s="177"/>
      <c r="CC142" s="177"/>
      <c r="CD142" s="177"/>
      <c r="CE142" s="177"/>
      <c r="CF142" s="177"/>
      <c r="CG142" s="177"/>
      <c r="CH142" s="177"/>
      <c r="CI142" s="177"/>
      <c r="CJ142" s="177"/>
      <c r="CK142" s="177"/>
      <c r="CL142" s="177"/>
      <c r="CM142" s="177"/>
      <c r="CN142" s="177"/>
      <c r="CO142" s="177"/>
      <c r="CP142" s="177"/>
      <c r="CQ142" s="177"/>
      <c r="CR142" s="177"/>
      <c r="CS142" s="177"/>
      <c r="CT142" s="177"/>
      <c r="CU142" s="177"/>
      <c r="CV142" s="177"/>
      <c r="CW142" s="177"/>
      <c r="CX142" s="177"/>
      <c r="CY142" s="177"/>
      <c r="CZ142" s="177"/>
    </row>
    <row r="143" spans="1:104" x14ac:dyDescent="0.25">
      <c r="A143" s="173" t="s">
        <v>48</v>
      </c>
      <c r="B143" s="173">
        <v>593670</v>
      </c>
      <c r="C143" s="179">
        <v>44721</v>
      </c>
      <c r="D143" s="179">
        <v>44726</v>
      </c>
      <c r="E143" s="173" t="s">
        <v>320</v>
      </c>
      <c r="F143" s="4"/>
      <c r="G143" s="201">
        <v>10</v>
      </c>
      <c r="H143" s="190">
        <v>38000</v>
      </c>
      <c r="I143" s="173">
        <v>45600</v>
      </c>
      <c r="J143" s="173">
        <v>1.2</v>
      </c>
      <c r="K143" s="173">
        <v>5000</v>
      </c>
      <c r="L143" s="173">
        <v>456000</v>
      </c>
      <c r="M143" s="173">
        <v>76000</v>
      </c>
      <c r="N143" s="173" t="s">
        <v>32</v>
      </c>
      <c r="O143" s="173" t="s">
        <v>360</v>
      </c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  <c r="AC143" s="173"/>
      <c r="AD143" s="173"/>
      <c r="AE143" s="173"/>
      <c r="AF143" s="201"/>
      <c r="AG143" s="173"/>
      <c r="AH143" s="173"/>
      <c r="AI143" s="173"/>
      <c r="AJ143" s="173"/>
      <c r="AK143" s="173"/>
      <c r="AL143" s="173"/>
      <c r="AM143" s="173"/>
      <c r="AN143" s="173"/>
      <c r="AO143" s="173"/>
      <c r="AP143" s="173"/>
      <c r="AQ143" s="173"/>
      <c r="AR143" s="173"/>
      <c r="AS143" s="173"/>
      <c r="AT143" s="173"/>
      <c r="AU143" s="173"/>
      <c r="AV143" s="173"/>
      <c r="AW143" s="173"/>
      <c r="AX143" s="173"/>
      <c r="AY143" s="173"/>
      <c r="AZ143" s="173"/>
      <c r="BA143" s="173"/>
      <c r="BB143" s="173"/>
      <c r="BC143" s="173"/>
      <c r="BD143" s="173"/>
      <c r="BE143" s="173"/>
      <c r="BF143" s="173"/>
      <c r="BG143" s="173"/>
      <c r="BH143" s="173"/>
      <c r="BI143" s="173"/>
      <c r="BJ143" s="173"/>
      <c r="BK143" s="173"/>
      <c r="BL143" s="173"/>
      <c r="BM143" s="173"/>
      <c r="BN143" s="173"/>
      <c r="BO143" s="173"/>
      <c r="BP143" s="173"/>
      <c r="BQ143" s="173"/>
      <c r="BR143" s="173"/>
      <c r="BS143" s="173"/>
      <c r="BT143" s="173"/>
      <c r="BU143" s="173"/>
      <c r="BV143" s="173"/>
      <c r="BW143" s="173"/>
      <c r="BX143" s="173"/>
      <c r="BY143" s="173"/>
      <c r="BZ143" s="173"/>
      <c r="CA143" s="173"/>
      <c r="CB143" s="173"/>
      <c r="CC143" s="173"/>
      <c r="CD143" s="173"/>
      <c r="CE143" s="173"/>
      <c r="CF143" s="173"/>
      <c r="CG143" s="173"/>
      <c r="CH143" s="173"/>
      <c r="CI143" s="173"/>
      <c r="CJ143" s="173"/>
      <c r="CK143" s="173"/>
      <c r="CL143" s="173"/>
      <c r="CM143" s="173"/>
      <c r="CN143" s="173"/>
      <c r="CO143" s="173"/>
      <c r="CP143" s="173"/>
      <c r="CQ143" s="173"/>
      <c r="CR143" s="173"/>
      <c r="CS143" s="173"/>
      <c r="CT143" s="173"/>
      <c r="CU143" s="173"/>
      <c r="CV143" s="173"/>
      <c r="CW143" s="173"/>
      <c r="CX143" s="173"/>
      <c r="CY143" s="173"/>
      <c r="CZ143" s="173"/>
    </row>
    <row r="144" spans="1:104" x14ac:dyDescent="0.25">
      <c r="A144" s="30"/>
      <c r="B144" s="30"/>
      <c r="C144" s="30"/>
      <c r="D144" s="30"/>
      <c r="E144" s="30"/>
      <c r="F144" s="7"/>
      <c r="G144" s="115"/>
      <c r="H144" s="196">
        <v>49990</v>
      </c>
      <c r="I144" s="177">
        <v>59998</v>
      </c>
      <c r="J144" s="30"/>
      <c r="K144" s="30"/>
      <c r="L144" s="30"/>
      <c r="M144" s="30"/>
      <c r="N144" s="30"/>
      <c r="O144" s="30" t="s">
        <v>361</v>
      </c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115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</row>
    <row r="145" spans="1:104" s="192" customFormat="1" x14ac:dyDescent="0.25">
      <c r="A145" s="174" t="s">
        <v>48</v>
      </c>
      <c r="B145" s="174">
        <v>594020</v>
      </c>
      <c r="C145" s="174"/>
      <c r="D145" s="174"/>
      <c r="E145" s="174" t="s">
        <v>321</v>
      </c>
      <c r="F145" s="180"/>
      <c r="G145" s="213"/>
      <c r="H145" s="191">
        <v>3990</v>
      </c>
      <c r="I145" s="174">
        <v>4788</v>
      </c>
      <c r="J145" s="174">
        <v>1.2</v>
      </c>
      <c r="K145" s="174">
        <v>5000</v>
      </c>
      <c r="L145" s="174"/>
      <c r="M145" s="174"/>
      <c r="N145" s="174"/>
      <c r="O145" s="174" t="s">
        <v>362</v>
      </c>
      <c r="P145" s="174"/>
      <c r="Q145" s="174"/>
      <c r="R145" s="174"/>
      <c r="S145" s="174"/>
      <c r="T145" s="174"/>
      <c r="U145" s="174"/>
      <c r="V145" s="174"/>
      <c r="W145" s="174"/>
      <c r="X145" s="174"/>
      <c r="Y145" s="174"/>
      <c r="Z145" s="174"/>
      <c r="AA145" s="174"/>
      <c r="AB145" s="174"/>
      <c r="AC145" s="174"/>
      <c r="AD145" s="174"/>
      <c r="AE145" s="174"/>
      <c r="AF145" s="213"/>
      <c r="AG145" s="174"/>
      <c r="AH145" s="174"/>
      <c r="AI145" s="174"/>
      <c r="AJ145" s="174"/>
      <c r="AK145" s="174"/>
      <c r="AL145" s="174"/>
      <c r="AM145" s="174"/>
      <c r="AN145" s="174"/>
      <c r="AO145" s="174"/>
      <c r="AP145" s="174"/>
      <c r="AQ145" s="174"/>
      <c r="AR145" s="174"/>
      <c r="AS145" s="174"/>
      <c r="AT145" s="174"/>
      <c r="AU145" s="174"/>
      <c r="AV145" s="174"/>
      <c r="AW145" s="174"/>
      <c r="AX145" s="174"/>
      <c r="AY145" s="174"/>
      <c r="AZ145" s="174"/>
      <c r="BA145" s="174"/>
      <c r="BB145" s="174"/>
      <c r="BC145" s="174"/>
      <c r="BD145" s="174"/>
      <c r="BE145" s="174"/>
      <c r="BF145" s="174"/>
      <c r="BG145" s="174"/>
      <c r="BH145" s="174"/>
      <c r="BI145" s="174"/>
      <c r="BJ145" s="174"/>
      <c r="BK145" s="174"/>
      <c r="BL145" s="174"/>
      <c r="BM145" s="174"/>
      <c r="BN145" s="174"/>
      <c r="BO145" s="174"/>
      <c r="BP145" s="174"/>
      <c r="BQ145" s="174"/>
      <c r="BR145" s="174"/>
      <c r="BS145" s="174"/>
      <c r="BT145" s="174"/>
      <c r="BU145" s="174"/>
      <c r="BV145" s="174"/>
      <c r="BW145" s="174"/>
      <c r="BX145" s="174"/>
      <c r="BY145" s="174"/>
      <c r="BZ145" s="174"/>
      <c r="CA145" s="174"/>
      <c r="CB145" s="174"/>
      <c r="CC145" s="174"/>
      <c r="CD145" s="174"/>
      <c r="CE145" s="174"/>
      <c r="CF145" s="174"/>
      <c r="CG145" s="174"/>
      <c r="CH145" s="174"/>
      <c r="CI145" s="174"/>
      <c r="CJ145" s="174"/>
      <c r="CK145" s="174"/>
      <c r="CL145" s="174"/>
      <c r="CM145" s="174"/>
      <c r="CN145" s="174"/>
      <c r="CO145" s="174"/>
      <c r="CP145" s="174"/>
      <c r="CQ145" s="174"/>
      <c r="CR145" s="174"/>
      <c r="CS145" s="174"/>
      <c r="CT145" s="174"/>
      <c r="CU145" s="174"/>
      <c r="CV145" s="174"/>
      <c r="CW145" s="174"/>
      <c r="CX145" s="174"/>
      <c r="CY145" s="174"/>
      <c r="CZ145" s="174"/>
    </row>
    <row r="146" spans="1:104" s="192" customFormat="1" x14ac:dyDescent="0.25">
      <c r="A146" s="174"/>
      <c r="B146" s="174"/>
      <c r="C146" s="174"/>
      <c r="D146" s="174"/>
      <c r="E146" s="174"/>
      <c r="F146" s="180"/>
      <c r="G146" s="213">
        <v>60</v>
      </c>
      <c r="H146" s="214" t="s">
        <v>327</v>
      </c>
      <c r="I146" s="174">
        <v>10788</v>
      </c>
      <c r="J146" s="174">
        <v>1.2</v>
      </c>
      <c r="K146" s="174">
        <v>5000</v>
      </c>
      <c r="L146" s="174">
        <v>647280</v>
      </c>
      <c r="M146" s="174">
        <v>107880</v>
      </c>
      <c r="N146" s="174"/>
      <c r="O146" s="174" t="s">
        <v>363</v>
      </c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213"/>
      <c r="AG146" s="174"/>
      <c r="AH146" s="174"/>
      <c r="AI146" s="174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4"/>
      <c r="BD146" s="174"/>
      <c r="BE146" s="174"/>
      <c r="BF146" s="174"/>
      <c r="BG146" s="174"/>
      <c r="BH146" s="174"/>
      <c r="BI146" s="174"/>
      <c r="BJ146" s="174"/>
      <c r="BK146" s="174"/>
      <c r="BL146" s="174"/>
      <c r="BM146" s="174"/>
      <c r="BN146" s="174"/>
      <c r="BO146" s="174"/>
      <c r="BP146" s="174"/>
      <c r="BQ146" s="174"/>
      <c r="BR146" s="174"/>
      <c r="BS146" s="174"/>
      <c r="BT146" s="174"/>
      <c r="BU146" s="174"/>
      <c r="BV146" s="174"/>
      <c r="BW146" s="174"/>
      <c r="BX146" s="174"/>
      <c r="BY146" s="174"/>
      <c r="BZ146" s="174"/>
      <c r="CA146" s="174"/>
      <c r="CB146" s="174"/>
      <c r="CC146" s="174"/>
      <c r="CD146" s="174"/>
      <c r="CE146" s="174"/>
      <c r="CF146" s="174"/>
      <c r="CG146" s="174"/>
      <c r="CH146" s="174"/>
      <c r="CI146" s="174"/>
      <c r="CJ146" s="174"/>
      <c r="CK146" s="174"/>
      <c r="CL146" s="174"/>
      <c r="CM146" s="174"/>
      <c r="CN146" s="174"/>
      <c r="CO146" s="174"/>
      <c r="CP146" s="174"/>
      <c r="CQ146" s="174"/>
      <c r="CR146" s="174"/>
      <c r="CS146" s="174"/>
      <c r="CT146" s="174"/>
      <c r="CU146" s="174"/>
      <c r="CV146" s="174"/>
      <c r="CW146" s="174"/>
      <c r="CX146" s="174"/>
      <c r="CY146" s="174"/>
      <c r="CZ146" s="174"/>
    </row>
    <row r="147" spans="1:104" x14ac:dyDescent="0.25">
      <c r="A147" s="30" t="s">
        <v>48</v>
      </c>
      <c r="B147" s="30">
        <v>593583</v>
      </c>
      <c r="C147" s="188">
        <v>44721</v>
      </c>
      <c r="D147" s="188">
        <v>44728</v>
      </c>
      <c r="E147" s="30" t="s">
        <v>322</v>
      </c>
      <c r="F147" s="7"/>
      <c r="G147" s="115">
        <v>1</v>
      </c>
      <c r="H147" s="196">
        <v>6990</v>
      </c>
      <c r="I147" s="30">
        <v>8388</v>
      </c>
      <c r="J147" s="30">
        <v>1.2</v>
      </c>
      <c r="K147" s="30"/>
      <c r="L147" s="30"/>
      <c r="M147" s="30"/>
      <c r="N147" s="30"/>
      <c r="O147" s="30" t="s">
        <v>364</v>
      </c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115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</row>
    <row r="148" spans="1:104" x14ac:dyDescent="0.25">
      <c r="A148" s="178"/>
      <c r="B148" s="178"/>
      <c r="C148" s="178"/>
      <c r="D148" s="178"/>
      <c r="E148" s="178"/>
      <c r="F148" s="19"/>
      <c r="G148" s="215"/>
      <c r="H148" s="195">
        <v>3450</v>
      </c>
      <c r="I148" s="178">
        <v>4140</v>
      </c>
      <c r="J148" s="178">
        <v>1.2</v>
      </c>
      <c r="K148" s="178"/>
      <c r="L148" s="178">
        <v>4140</v>
      </c>
      <c r="M148" s="178">
        <v>690</v>
      </c>
      <c r="N148" s="178" t="s">
        <v>32</v>
      </c>
      <c r="O148" s="178" t="s">
        <v>365</v>
      </c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  <c r="AC148" s="178"/>
      <c r="AD148" s="178"/>
      <c r="AE148" s="178"/>
      <c r="AF148" s="215"/>
      <c r="AG148" s="178"/>
      <c r="AH148" s="178"/>
      <c r="AI148" s="178"/>
      <c r="AJ148" s="178"/>
      <c r="AK148" s="178"/>
      <c r="AL148" s="178"/>
      <c r="AM148" s="178"/>
      <c r="AN148" s="178"/>
      <c r="AO148" s="178"/>
      <c r="AP148" s="178"/>
      <c r="AQ148" s="178"/>
      <c r="AR148" s="178"/>
      <c r="AS148" s="178"/>
      <c r="AT148" s="178"/>
      <c r="AU148" s="178"/>
      <c r="AV148" s="178"/>
      <c r="AW148" s="178"/>
      <c r="AX148" s="178"/>
      <c r="AY148" s="178"/>
      <c r="AZ148" s="178"/>
      <c r="BA148" s="178"/>
      <c r="BB148" s="178"/>
      <c r="BC148" s="178"/>
      <c r="BD148" s="178"/>
      <c r="BE148" s="178"/>
      <c r="BF148" s="178"/>
      <c r="BG148" s="178"/>
      <c r="BH148" s="178"/>
      <c r="BI148" s="178"/>
      <c r="BJ148" s="178"/>
      <c r="BK148" s="178"/>
      <c r="BL148" s="178"/>
      <c r="BM148" s="178"/>
      <c r="BN148" s="178"/>
      <c r="BO148" s="178"/>
      <c r="BP148" s="178"/>
      <c r="BQ148" s="178"/>
      <c r="BR148" s="178"/>
      <c r="BS148" s="178"/>
      <c r="BT148" s="178"/>
      <c r="BU148" s="178"/>
      <c r="BV148" s="178"/>
      <c r="BW148" s="178"/>
      <c r="BX148" s="178"/>
      <c r="BY148" s="178"/>
      <c r="BZ148" s="178"/>
      <c r="CA148" s="178"/>
      <c r="CB148" s="178"/>
      <c r="CC148" s="178"/>
      <c r="CD148" s="178"/>
      <c r="CE148" s="178"/>
      <c r="CF148" s="178"/>
      <c r="CG148" s="178"/>
      <c r="CH148" s="178"/>
      <c r="CI148" s="178"/>
      <c r="CJ148" s="178"/>
      <c r="CK148" s="178"/>
      <c r="CL148" s="178"/>
      <c r="CM148" s="178"/>
      <c r="CN148" s="178"/>
      <c r="CO148" s="178"/>
      <c r="CP148" s="178"/>
      <c r="CQ148" s="178"/>
      <c r="CR148" s="178"/>
      <c r="CS148" s="178"/>
      <c r="CT148" s="178"/>
      <c r="CU148" s="178"/>
      <c r="CV148" s="178"/>
      <c r="CW148" s="178"/>
      <c r="CX148" s="178"/>
      <c r="CY148" s="178"/>
      <c r="CZ148" s="178"/>
    </row>
    <row r="149" spans="1:104" s="174" customFormat="1" x14ac:dyDescent="0.25">
      <c r="A149" s="174" t="s">
        <v>48</v>
      </c>
      <c r="B149" s="174">
        <v>812608</v>
      </c>
      <c r="E149" s="174" t="s">
        <v>323</v>
      </c>
      <c r="F149" s="180"/>
      <c r="G149" s="213"/>
    </row>
    <row r="150" spans="1:104" s="174" customFormat="1" x14ac:dyDescent="0.25">
      <c r="A150" s="174" t="s">
        <v>48</v>
      </c>
      <c r="B150" s="174">
        <v>812786</v>
      </c>
      <c r="C150" s="183">
        <v>44722</v>
      </c>
      <c r="D150" s="183">
        <v>44727</v>
      </c>
      <c r="E150" s="174" t="s">
        <v>324</v>
      </c>
      <c r="F150" s="180"/>
      <c r="G150" s="213"/>
      <c r="H150" s="191">
        <v>4990</v>
      </c>
      <c r="O150" s="174" t="s">
        <v>366</v>
      </c>
    </row>
    <row r="151" spans="1:104" s="174" customFormat="1" x14ac:dyDescent="0.25">
      <c r="A151" s="180"/>
      <c r="B151" s="180"/>
      <c r="C151" s="180"/>
      <c r="D151" s="180"/>
      <c r="E151" s="174" t="s">
        <v>325</v>
      </c>
      <c r="F151" s="180"/>
      <c r="G151" s="257"/>
      <c r="H151" s="180"/>
    </row>
    <row r="152" spans="1:104" x14ac:dyDescent="0.25">
      <c r="A152" s="143" t="s">
        <v>260</v>
      </c>
      <c r="B152" s="4">
        <v>813217</v>
      </c>
      <c r="C152" s="5">
        <v>44725</v>
      </c>
      <c r="D152" s="5">
        <v>44728</v>
      </c>
      <c r="E152" s="4" t="s">
        <v>480</v>
      </c>
      <c r="F152" s="4" t="s">
        <v>481</v>
      </c>
      <c r="G152" s="124">
        <v>21</v>
      </c>
      <c r="H152" s="8">
        <v>13990</v>
      </c>
      <c r="I152" s="8">
        <f t="shared" ref="I152:I156" si="2">H152*J152</f>
        <v>15389.000000000002</v>
      </c>
      <c r="J152" s="4">
        <v>1.1000000000000001</v>
      </c>
      <c r="K152" s="8">
        <v>16191</v>
      </c>
      <c r="L152" s="8">
        <f t="shared" ref="L152:L156" si="3">I152*G152</f>
        <v>323169.00000000006</v>
      </c>
      <c r="M152" s="8">
        <f>L152-293790</f>
        <v>29379.000000000058</v>
      </c>
      <c r="N152" s="4" t="s">
        <v>32</v>
      </c>
      <c r="O152" s="45" t="s">
        <v>482</v>
      </c>
    </row>
    <row r="153" spans="1:104" x14ac:dyDescent="0.25">
      <c r="A153" s="143" t="s">
        <v>225</v>
      </c>
      <c r="B153" s="4">
        <v>813223</v>
      </c>
      <c r="C153" s="5">
        <v>44725</v>
      </c>
      <c r="D153" s="5">
        <v>44727</v>
      </c>
      <c r="E153" s="4" t="s">
        <v>483</v>
      </c>
      <c r="F153" s="4"/>
      <c r="G153" s="124">
        <v>5</v>
      </c>
      <c r="H153" s="8">
        <v>19990</v>
      </c>
      <c r="I153" s="8">
        <f t="shared" si="2"/>
        <v>21989</v>
      </c>
      <c r="J153" s="4">
        <v>1.1000000000000001</v>
      </c>
      <c r="K153" s="8">
        <v>15000</v>
      </c>
      <c r="L153" s="8">
        <f t="shared" si="3"/>
        <v>109945</v>
      </c>
      <c r="M153" s="8">
        <f>L153-99950</f>
        <v>9995</v>
      </c>
      <c r="N153" s="4" t="s">
        <v>32</v>
      </c>
      <c r="O153" s="45" t="s">
        <v>484</v>
      </c>
    </row>
    <row r="154" spans="1:104" x14ac:dyDescent="0.25">
      <c r="A154" s="143" t="s">
        <v>485</v>
      </c>
      <c r="B154" s="4">
        <v>813120</v>
      </c>
      <c r="C154" s="5">
        <v>44725</v>
      </c>
      <c r="D154" s="5">
        <v>44728</v>
      </c>
      <c r="E154" s="4" t="s">
        <v>486</v>
      </c>
      <c r="F154" s="4"/>
      <c r="G154" s="124">
        <v>3</v>
      </c>
      <c r="H154" s="8">
        <v>88990</v>
      </c>
      <c r="I154" s="8">
        <f t="shared" si="2"/>
        <v>97889.000000000015</v>
      </c>
      <c r="J154" s="4">
        <v>1.1000000000000001</v>
      </c>
      <c r="K154" s="8">
        <v>15000</v>
      </c>
      <c r="L154" s="8">
        <f t="shared" si="3"/>
        <v>293667.00000000006</v>
      </c>
      <c r="M154" s="8">
        <f>L154-266970</f>
        <v>26697.000000000058</v>
      </c>
      <c r="N154" s="4" t="s">
        <v>32</v>
      </c>
      <c r="O154" s="45" t="s">
        <v>487</v>
      </c>
    </row>
    <row r="155" spans="1:104" x14ac:dyDescent="0.25">
      <c r="A155" s="143" t="s">
        <v>260</v>
      </c>
      <c r="B155" s="4">
        <v>813299</v>
      </c>
      <c r="C155" s="5">
        <v>44726</v>
      </c>
      <c r="D155" s="5">
        <v>44734</v>
      </c>
      <c r="E155" s="4" t="s">
        <v>488</v>
      </c>
      <c r="F155" s="4"/>
      <c r="G155" s="124">
        <v>10</v>
      </c>
      <c r="H155" s="8">
        <v>59990</v>
      </c>
      <c r="I155" s="8">
        <f t="shared" si="2"/>
        <v>71988</v>
      </c>
      <c r="J155" s="4">
        <v>1.2</v>
      </c>
      <c r="K155" s="8">
        <v>5000</v>
      </c>
      <c r="L155" s="8">
        <f t="shared" si="3"/>
        <v>719880</v>
      </c>
      <c r="M155" s="8">
        <f>L155-599900</f>
        <v>119980</v>
      </c>
      <c r="N155" s="4" t="s">
        <v>32</v>
      </c>
      <c r="O155" s="45" t="s">
        <v>489</v>
      </c>
    </row>
    <row r="156" spans="1:104" x14ac:dyDescent="0.25">
      <c r="A156" s="143" t="s">
        <v>260</v>
      </c>
      <c r="B156" s="4">
        <v>813309</v>
      </c>
      <c r="C156" s="5">
        <v>44726</v>
      </c>
      <c r="D156" s="5">
        <v>44734</v>
      </c>
      <c r="E156" s="4" t="s">
        <v>490</v>
      </c>
      <c r="F156" s="4"/>
      <c r="G156" s="124">
        <v>1</v>
      </c>
      <c r="H156" s="8">
        <v>16990</v>
      </c>
      <c r="I156" s="8">
        <f t="shared" si="2"/>
        <v>22087</v>
      </c>
      <c r="J156" s="4">
        <v>1.3</v>
      </c>
      <c r="K156" s="8">
        <v>5000</v>
      </c>
      <c r="L156" s="8">
        <f t="shared" si="3"/>
        <v>22087</v>
      </c>
      <c r="M156" s="8">
        <f>L156-H156</f>
        <v>5097</v>
      </c>
      <c r="N156" s="4" t="s">
        <v>32</v>
      </c>
      <c r="O156" s="45" t="s">
        <v>491</v>
      </c>
    </row>
    <row r="157" spans="1:104" x14ac:dyDescent="0.25">
      <c r="A157" s="216" t="s">
        <v>260</v>
      </c>
      <c r="B157" s="7">
        <v>813302</v>
      </c>
      <c r="C157" s="217">
        <v>44726</v>
      </c>
      <c r="D157" s="217">
        <v>44734</v>
      </c>
      <c r="E157" s="7" t="s">
        <v>492</v>
      </c>
      <c r="F157" s="7" t="s">
        <v>241</v>
      </c>
      <c r="G157" s="169">
        <v>35</v>
      </c>
      <c r="H157" s="7"/>
      <c r="I157" s="7"/>
      <c r="J157" s="7"/>
      <c r="K157" s="7"/>
      <c r="L157" s="7"/>
      <c r="M157" s="7"/>
      <c r="N157" s="7" t="s">
        <v>493</v>
      </c>
      <c r="O157" s="30"/>
    </row>
    <row r="158" spans="1:104" x14ac:dyDescent="0.25">
      <c r="A158" s="143" t="s">
        <v>48</v>
      </c>
      <c r="B158" s="4">
        <v>594513</v>
      </c>
      <c r="C158" s="5">
        <v>44726</v>
      </c>
      <c r="D158" s="5">
        <v>44729</v>
      </c>
      <c r="E158" s="4" t="s">
        <v>494</v>
      </c>
      <c r="F158" s="4"/>
      <c r="G158" s="124">
        <v>1</v>
      </c>
      <c r="H158" s="8">
        <v>129990</v>
      </c>
      <c r="I158" s="8">
        <f>H158*J158</f>
        <v>142989</v>
      </c>
      <c r="J158" s="4">
        <v>1.1000000000000001</v>
      </c>
      <c r="K158" s="8">
        <v>5000</v>
      </c>
      <c r="L158" s="8">
        <f>I158*G158</f>
        <v>142989</v>
      </c>
      <c r="M158" s="8">
        <f>L158-H158</f>
        <v>12999</v>
      </c>
      <c r="N158" s="4" t="s">
        <v>32</v>
      </c>
      <c r="O158" s="45" t="s">
        <v>495</v>
      </c>
    </row>
    <row r="159" spans="1:104" x14ac:dyDescent="0.25">
      <c r="A159" s="174"/>
      <c r="B159" s="214" t="s">
        <v>524</v>
      </c>
      <c r="C159" s="174"/>
      <c r="D159" s="174"/>
      <c r="E159" s="174"/>
      <c r="F159" s="174" t="s">
        <v>525</v>
      </c>
      <c r="G159" s="213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  <c r="U159" s="174"/>
      <c r="V159" s="174"/>
      <c r="W159" s="174"/>
      <c r="X159" s="174"/>
      <c r="Y159" s="174"/>
      <c r="Z159" s="174"/>
      <c r="AA159" s="174"/>
      <c r="AB159" s="174"/>
      <c r="AC159" s="174"/>
      <c r="AD159" s="174"/>
      <c r="AE159" s="174"/>
      <c r="AF159" s="174"/>
      <c r="AG159" s="174"/>
    </row>
    <row r="160" spans="1:104" x14ac:dyDescent="0.25">
      <c r="A160" s="174"/>
      <c r="B160" s="174">
        <v>812747</v>
      </c>
      <c r="C160" s="174"/>
      <c r="D160" s="174"/>
      <c r="E160" s="174"/>
      <c r="F160" s="174" t="s">
        <v>526</v>
      </c>
      <c r="G160" s="213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74"/>
      <c r="Z160" s="174"/>
      <c r="AA160" s="174"/>
      <c r="AB160" s="174"/>
      <c r="AC160" s="174"/>
      <c r="AD160" s="174"/>
      <c r="AE160" s="174"/>
      <c r="AF160" s="174"/>
      <c r="AG160" s="174"/>
    </row>
    <row r="161" spans="1:33" x14ac:dyDescent="0.25">
      <c r="A161" s="174"/>
      <c r="B161" s="174">
        <v>813187</v>
      </c>
      <c r="C161" s="174"/>
      <c r="D161" s="174"/>
      <c r="E161" s="174"/>
      <c r="F161" s="174" t="s">
        <v>527</v>
      </c>
      <c r="G161" s="213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74"/>
      <c r="Z161" s="174"/>
      <c r="AA161" s="174"/>
      <c r="AB161" s="174"/>
      <c r="AC161" s="174"/>
      <c r="AD161" s="174"/>
      <c r="AE161" s="174"/>
      <c r="AF161" s="174"/>
      <c r="AG161" s="174"/>
    </row>
    <row r="162" spans="1:33" x14ac:dyDescent="0.25">
      <c r="A162" s="174"/>
      <c r="B162" s="174">
        <v>594566</v>
      </c>
      <c r="C162" s="174"/>
      <c r="D162" s="174"/>
      <c r="E162" s="174"/>
      <c r="F162" s="174" t="s">
        <v>528</v>
      </c>
      <c r="G162" s="213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  <c r="AD162" s="174"/>
      <c r="AE162" s="174"/>
      <c r="AF162" s="174"/>
      <c r="AG162" s="174"/>
    </row>
    <row r="163" spans="1:33" x14ac:dyDescent="0.25">
      <c r="A163" s="173" t="s">
        <v>529</v>
      </c>
      <c r="B163" s="173">
        <v>813288</v>
      </c>
      <c r="C163" s="173"/>
      <c r="D163" s="173"/>
      <c r="E163" s="173" t="s">
        <v>530</v>
      </c>
      <c r="F163" s="173" t="s">
        <v>531</v>
      </c>
      <c r="G163" s="201"/>
      <c r="H163" s="173">
        <v>1</v>
      </c>
      <c r="I163" s="190">
        <v>139990</v>
      </c>
      <c r="J163" s="173">
        <v>167988</v>
      </c>
      <c r="K163" s="173">
        <v>1.2</v>
      </c>
      <c r="L163" s="173">
        <v>15000</v>
      </c>
      <c r="M163" s="173">
        <v>167988</v>
      </c>
      <c r="N163" s="173">
        <v>27998</v>
      </c>
      <c r="O163" s="173" t="s">
        <v>32</v>
      </c>
      <c r="P163" s="173" t="s">
        <v>532</v>
      </c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  <c r="AE163" s="173"/>
      <c r="AF163" s="173"/>
      <c r="AG163" s="173"/>
    </row>
    <row r="164" spans="1:33" x14ac:dyDescent="0.25">
      <c r="A164" s="173" t="s">
        <v>62</v>
      </c>
      <c r="B164" s="173">
        <v>813263</v>
      </c>
      <c r="C164" s="179">
        <v>44726</v>
      </c>
      <c r="D164" s="179">
        <v>44727</v>
      </c>
      <c r="E164" s="173" t="s">
        <v>533</v>
      </c>
      <c r="F164" s="173" t="s">
        <v>534</v>
      </c>
      <c r="G164" s="201"/>
      <c r="H164" s="173">
        <v>3</v>
      </c>
      <c r="I164" s="190">
        <v>34990</v>
      </c>
      <c r="J164" s="173">
        <v>41988</v>
      </c>
      <c r="K164" s="173">
        <v>1.2</v>
      </c>
      <c r="L164" s="173">
        <v>5000</v>
      </c>
      <c r="M164" s="173">
        <v>125964</v>
      </c>
      <c r="N164" s="173">
        <v>20994</v>
      </c>
      <c r="O164" s="173" t="s">
        <v>32</v>
      </c>
      <c r="P164" s="173" t="s">
        <v>535</v>
      </c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3"/>
      <c r="AD164" s="173"/>
      <c r="AE164" s="173"/>
      <c r="AF164" s="173"/>
      <c r="AG164" s="173"/>
    </row>
    <row r="165" spans="1:33" x14ac:dyDescent="0.25">
      <c r="A165" s="173" t="s">
        <v>37</v>
      </c>
      <c r="B165" s="173">
        <v>813323</v>
      </c>
      <c r="C165" s="179">
        <v>44726</v>
      </c>
      <c r="D165" s="179">
        <v>44727</v>
      </c>
      <c r="E165" s="173" t="s">
        <v>536</v>
      </c>
      <c r="F165" s="173"/>
      <c r="G165" s="201"/>
      <c r="H165" s="173">
        <v>30</v>
      </c>
      <c r="I165" s="190">
        <v>77990</v>
      </c>
      <c r="J165" s="173">
        <v>85789</v>
      </c>
      <c r="K165" s="173">
        <v>1.1000000000000001</v>
      </c>
      <c r="L165" s="173">
        <v>15000</v>
      </c>
      <c r="M165" s="173">
        <v>233970</v>
      </c>
      <c r="N165" s="173"/>
      <c r="O165" s="173" t="s">
        <v>32</v>
      </c>
      <c r="P165" s="173" t="s">
        <v>537</v>
      </c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  <c r="AC165" s="173"/>
      <c r="AD165" s="173"/>
      <c r="AE165" s="173"/>
      <c r="AF165" s="173"/>
      <c r="AG165" s="173"/>
    </row>
    <row r="166" spans="1:33" x14ac:dyDescent="0.25">
      <c r="A166" s="173"/>
      <c r="B166" s="173"/>
      <c r="C166" s="173"/>
      <c r="D166" s="173"/>
      <c r="E166" s="173"/>
      <c r="F166" s="173"/>
      <c r="G166" s="201"/>
      <c r="H166" s="173">
        <v>30</v>
      </c>
      <c r="I166" s="190">
        <v>53990</v>
      </c>
      <c r="J166" s="173">
        <v>59389</v>
      </c>
      <c r="K166" s="173">
        <v>1.1000000000000001</v>
      </c>
      <c r="L166" s="173">
        <v>15000</v>
      </c>
      <c r="M166" s="173">
        <v>1781760</v>
      </c>
      <c r="N166" s="173">
        <v>161970</v>
      </c>
      <c r="O166" s="173" t="s">
        <v>32</v>
      </c>
      <c r="P166" s="173" t="s">
        <v>538</v>
      </c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  <c r="AC166" s="173"/>
      <c r="AD166" s="173"/>
      <c r="AE166" s="173"/>
      <c r="AF166" s="173"/>
      <c r="AG166" s="173"/>
    </row>
    <row r="167" spans="1:33" x14ac:dyDescent="0.25">
      <c r="A167" s="174" t="s">
        <v>105</v>
      </c>
      <c r="B167" s="174">
        <v>594590</v>
      </c>
      <c r="C167" s="183">
        <v>44726</v>
      </c>
      <c r="D167" s="183">
        <v>44728</v>
      </c>
      <c r="E167" s="174" t="s">
        <v>539</v>
      </c>
      <c r="F167" s="174" t="s">
        <v>540</v>
      </c>
      <c r="G167" s="174"/>
      <c r="H167" s="213"/>
      <c r="I167" s="191"/>
      <c r="J167" s="174"/>
      <c r="K167" s="174"/>
      <c r="L167" s="213"/>
      <c r="M167" s="174"/>
      <c r="N167" s="174"/>
      <c r="O167" s="174"/>
      <c r="P167" s="213" t="s">
        <v>541</v>
      </c>
      <c r="Q167" s="174"/>
      <c r="R167" s="174"/>
      <c r="S167" s="174"/>
      <c r="T167" s="174"/>
      <c r="U167" s="174"/>
      <c r="V167" s="174"/>
      <c r="W167" s="174"/>
      <c r="X167" s="174"/>
      <c r="Y167" s="174"/>
      <c r="Z167" s="174"/>
      <c r="AA167" s="174"/>
      <c r="AB167" s="174"/>
      <c r="AC167" s="174"/>
      <c r="AD167" s="174"/>
      <c r="AE167" s="174"/>
      <c r="AF167" s="174"/>
      <c r="AG167" s="174"/>
    </row>
    <row r="168" spans="1:33" x14ac:dyDescent="0.25">
      <c r="A168" s="253" t="s">
        <v>48</v>
      </c>
      <c r="B168" s="119">
        <v>594668</v>
      </c>
      <c r="C168" s="28">
        <v>44726</v>
      </c>
      <c r="D168" s="255">
        <v>44729</v>
      </c>
      <c r="E168" s="27" t="s">
        <v>559</v>
      </c>
      <c r="F168" s="27" t="s">
        <v>563</v>
      </c>
      <c r="G168" s="27">
        <v>30</v>
      </c>
      <c r="H168" s="27"/>
      <c r="I168" s="27"/>
      <c r="J168" s="27"/>
      <c r="K168" s="138">
        <v>7000</v>
      </c>
      <c r="L168" s="119"/>
      <c r="M168" s="119"/>
      <c r="N168" s="119" t="s">
        <v>493</v>
      </c>
      <c r="O168" s="258"/>
      <c r="P168" s="146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</row>
    <row r="169" spans="1:33" x14ac:dyDescent="0.25">
      <c r="A169" s="76"/>
      <c r="B169" s="76"/>
      <c r="C169" s="75"/>
      <c r="D169" s="75"/>
      <c r="E169" s="75" t="s">
        <v>560</v>
      </c>
      <c r="F169" s="75" t="s">
        <v>564</v>
      </c>
      <c r="G169" s="75">
        <v>5</v>
      </c>
      <c r="H169" s="131"/>
      <c r="I169" s="75"/>
      <c r="J169" s="75"/>
      <c r="K169" s="75"/>
      <c r="L169" s="76"/>
      <c r="M169" s="76"/>
      <c r="N169" s="76"/>
      <c r="O169" s="259"/>
      <c r="P169" s="29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</row>
    <row r="170" spans="1:33" x14ac:dyDescent="0.25">
      <c r="A170" s="76"/>
      <c r="B170" s="76"/>
      <c r="C170" s="75"/>
      <c r="D170" s="75"/>
      <c r="E170" s="75" t="s">
        <v>565</v>
      </c>
      <c r="F170" s="75"/>
      <c r="G170" s="75">
        <v>5</v>
      </c>
      <c r="H170" s="131">
        <v>10990</v>
      </c>
      <c r="I170" s="131">
        <f>H170*J170</f>
        <v>13188</v>
      </c>
      <c r="J170" s="75">
        <v>1.2</v>
      </c>
      <c r="K170" s="131"/>
      <c r="L170" s="262">
        <f t="shared" ref="L170:L175" si="4">I170*G170</f>
        <v>65940</v>
      </c>
      <c r="M170" s="262">
        <f>L170-54950</f>
        <v>10990</v>
      </c>
      <c r="N170" s="76"/>
      <c r="O170" s="260" t="s">
        <v>567</v>
      </c>
      <c r="P170" s="29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</row>
    <row r="171" spans="1:33" x14ac:dyDescent="0.25">
      <c r="A171" s="76"/>
      <c r="B171" s="76"/>
      <c r="C171" s="75"/>
      <c r="D171" s="75"/>
      <c r="E171" s="75" t="s">
        <v>566</v>
      </c>
      <c r="F171" s="75"/>
      <c r="G171" s="75">
        <v>5</v>
      </c>
      <c r="H171" s="131">
        <v>10990</v>
      </c>
      <c r="I171" s="131">
        <f>J171*H171</f>
        <v>13188</v>
      </c>
      <c r="J171" s="75">
        <v>1.2</v>
      </c>
      <c r="K171" s="75"/>
      <c r="L171" s="262">
        <f t="shared" si="4"/>
        <v>65940</v>
      </c>
      <c r="M171" s="262">
        <v>10990</v>
      </c>
      <c r="N171" s="76"/>
      <c r="O171" s="260" t="s">
        <v>568</v>
      </c>
      <c r="P171" s="29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</row>
    <row r="172" spans="1:33" x14ac:dyDescent="0.25">
      <c r="A172" s="76"/>
      <c r="B172" s="76"/>
      <c r="C172" s="75"/>
      <c r="D172" s="75"/>
      <c r="E172" s="75" t="s">
        <v>561</v>
      </c>
      <c r="F172" s="75"/>
      <c r="G172" s="75">
        <v>2</v>
      </c>
      <c r="H172" s="131">
        <v>5590</v>
      </c>
      <c r="I172" s="131">
        <f>J172*H172</f>
        <v>7267</v>
      </c>
      <c r="J172" s="75">
        <v>1.3</v>
      </c>
      <c r="K172" s="75"/>
      <c r="L172" s="262">
        <f t="shared" si="4"/>
        <v>14534</v>
      </c>
      <c r="M172" s="262">
        <f>L172-11180</f>
        <v>3354</v>
      </c>
      <c r="N172" s="76"/>
      <c r="O172" s="260" t="s">
        <v>569</v>
      </c>
      <c r="P172" s="29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</row>
    <row r="173" spans="1:33" x14ac:dyDescent="0.25">
      <c r="A173" s="76"/>
      <c r="B173" s="76"/>
      <c r="C173" s="75"/>
      <c r="D173" s="75"/>
      <c r="E173" s="75" t="s">
        <v>571</v>
      </c>
      <c r="F173" s="75"/>
      <c r="G173" s="75">
        <v>3</v>
      </c>
      <c r="H173" s="131">
        <v>350</v>
      </c>
      <c r="I173" s="131">
        <f>H173*J173</f>
        <v>489.99999999999994</v>
      </c>
      <c r="J173" s="75">
        <v>1.4</v>
      </c>
      <c r="K173" s="75"/>
      <c r="L173" s="262">
        <f t="shared" si="4"/>
        <v>1469.9999999999998</v>
      </c>
      <c r="M173" s="262">
        <f>L173-1050</f>
        <v>419.99999999999977</v>
      </c>
      <c r="N173" s="76"/>
      <c r="O173" s="260" t="s">
        <v>570</v>
      </c>
      <c r="P173" s="29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</row>
    <row r="174" spans="1:33" x14ac:dyDescent="0.25">
      <c r="A174" s="118"/>
      <c r="B174" s="118"/>
      <c r="C174" s="116"/>
      <c r="D174" s="116"/>
      <c r="E174" s="116" t="s">
        <v>562</v>
      </c>
      <c r="F174" s="116"/>
      <c r="G174" s="116">
        <v>2</v>
      </c>
      <c r="H174" s="139">
        <v>19990</v>
      </c>
      <c r="I174" s="139">
        <f>H174*J174</f>
        <v>21989</v>
      </c>
      <c r="J174" s="116">
        <v>1.1000000000000001</v>
      </c>
      <c r="K174" s="116"/>
      <c r="L174" s="263">
        <f t="shared" si="4"/>
        <v>43978</v>
      </c>
      <c r="M174" s="263">
        <f>L174-39980</f>
        <v>3998</v>
      </c>
      <c r="N174" s="118"/>
      <c r="O174" s="261" t="s">
        <v>572</v>
      </c>
      <c r="P174" s="117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</row>
    <row r="175" spans="1:33" x14ac:dyDescent="0.25">
      <c r="A175" s="124" t="s">
        <v>48</v>
      </c>
      <c r="B175" s="124">
        <v>594667</v>
      </c>
      <c r="C175" s="5">
        <v>44726</v>
      </c>
      <c r="D175" s="5">
        <v>44728</v>
      </c>
      <c r="E175" s="4" t="s">
        <v>573</v>
      </c>
      <c r="F175" s="4"/>
      <c r="G175" s="4">
        <v>100</v>
      </c>
      <c r="H175" s="8">
        <v>1890</v>
      </c>
      <c r="I175" s="8">
        <f>H175*J175</f>
        <v>2646</v>
      </c>
      <c r="J175" s="4">
        <v>1.4</v>
      </c>
      <c r="K175" s="8">
        <v>6000</v>
      </c>
      <c r="L175" s="265">
        <f t="shared" si="4"/>
        <v>264600</v>
      </c>
      <c r="M175" s="265">
        <f>L175-189000</f>
        <v>75600</v>
      </c>
      <c r="N175" s="4" t="s">
        <v>32</v>
      </c>
      <c r="O175" s="266" t="s">
        <v>574</v>
      </c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</row>
    <row r="176" spans="1:33" x14ac:dyDescent="0.25">
      <c r="A176" s="119" t="s">
        <v>485</v>
      </c>
      <c r="B176" s="119">
        <v>813392</v>
      </c>
      <c r="C176" s="28">
        <v>44726</v>
      </c>
      <c r="D176" s="28">
        <v>44728</v>
      </c>
      <c r="E176" s="267" t="s">
        <v>576</v>
      </c>
      <c r="F176" s="27" t="s">
        <v>241</v>
      </c>
      <c r="G176" s="27">
        <v>10</v>
      </c>
      <c r="H176" s="27"/>
      <c r="I176" s="27"/>
      <c r="J176" s="27"/>
      <c r="K176" s="138">
        <v>5000</v>
      </c>
      <c r="L176" s="268"/>
      <c r="M176" s="119"/>
      <c r="N176" s="119"/>
      <c r="O176" s="269" t="s">
        <v>575</v>
      </c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</row>
    <row r="177" spans="1:57" x14ac:dyDescent="0.25">
      <c r="A177" s="76"/>
      <c r="B177" s="76"/>
      <c r="C177" s="75"/>
      <c r="D177" s="75"/>
      <c r="E177" s="140" t="s">
        <v>577</v>
      </c>
      <c r="F177" s="75" t="s">
        <v>241</v>
      </c>
      <c r="G177" s="75">
        <v>5</v>
      </c>
      <c r="H177" s="75"/>
      <c r="I177" s="75"/>
      <c r="J177" s="75"/>
      <c r="K177" s="75"/>
      <c r="L177" s="76"/>
      <c r="M177" s="76"/>
      <c r="N177" s="76"/>
      <c r="O177" s="259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</row>
    <row r="178" spans="1:57" x14ac:dyDescent="0.25">
      <c r="A178" s="118"/>
      <c r="B178" s="118"/>
      <c r="C178" s="116"/>
      <c r="D178" s="116"/>
      <c r="E178" s="270" t="s">
        <v>578</v>
      </c>
      <c r="F178" s="116"/>
      <c r="G178" s="116">
        <v>3</v>
      </c>
      <c r="H178" s="139">
        <v>15990</v>
      </c>
      <c r="I178" s="139">
        <f>H178*J178</f>
        <v>19188</v>
      </c>
      <c r="J178" s="116">
        <v>1.2</v>
      </c>
      <c r="K178" s="116"/>
      <c r="L178" s="263">
        <f>I178*G178</f>
        <v>57564</v>
      </c>
      <c r="M178" s="263">
        <f>L178-47970</f>
        <v>9594</v>
      </c>
      <c r="N178" s="118"/>
      <c r="O178" s="261" t="s">
        <v>579</v>
      </c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</row>
    <row r="179" spans="1:57" x14ac:dyDescent="0.25">
      <c r="A179" s="169" t="s">
        <v>89</v>
      </c>
      <c r="B179" s="169">
        <v>594566</v>
      </c>
      <c r="C179" s="78">
        <v>44726</v>
      </c>
      <c r="D179" s="78">
        <v>44729</v>
      </c>
      <c r="E179" s="7" t="s">
        <v>580</v>
      </c>
      <c r="F179" s="7" t="s">
        <v>241</v>
      </c>
      <c r="G179" s="7">
        <v>1</v>
      </c>
      <c r="H179" s="7"/>
      <c r="I179" s="7"/>
      <c r="J179" s="7"/>
      <c r="K179" s="7"/>
      <c r="L179" s="247"/>
      <c r="M179" s="169"/>
      <c r="N179" s="169"/>
      <c r="O179" s="27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</row>
    <row r="180" spans="1:57" x14ac:dyDescent="0.25">
      <c r="A180" s="124" t="s">
        <v>225</v>
      </c>
      <c r="B180" s="124">
        <v>813363</v>
      </c>
      <c r="C180" s="5">
        <v>44726</v>
      </c>
      <c r="D180" s="5">
        <v>44728</v>
      </c>
      <c r="E180" s="4" t="s">
        <v>581</v>
      </c>
      <c r="F180" s="4"/>
      <c r="G180" s="4">
        <v>1</v>
      </c>
      <c r="H180" s="8">
        <v>26670</v>
      </c>
      <c r="I180" s="8">
        <f>H180*J180</f>
        <v>32004</v>
      </c>
      <c r="J180" s="4">
        <v>1.2</v>
      </c>
      <c r="K180" s="8">
        <v>15000</v>
      </c>
      <c r="L180" s="265">
        <f>I180*G180</f>
        <v>32004</v>
      </c>
      <c r="M180" s="265">
        <f>L180-H180</f>
        <v>5334</v>
      </c>
      <c r="N180" s="124" t="s">
        <v>32</v>
      </c>
      <c r="O180" s="266" t="s">
        <v>582</v>
      </c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</row>
    <row r="181" spans="1:57" x14ac:dyDescent="0.25">
      <c r="A181" s="119" t="s">
        <v>62</v>
      </c>
      <c r="B181" s="119">
        <v>813488</v>
      </c>
      <c r="C181" s="28">
        <v>44727</v>
      </c>
      <c r="D181" s="255">
        <v>44729</v>
      </c>
      <c r="E181" s="27" t="s">
        <v>583</v>
      </c>
      <c r="F181" s="27" t="s">
        <v>585</v>
      </c>
      <c r="G181" s="27">
        <v>1</v>
      </c>
      <c r="H181" s="27"/>
      <c r="I181" s="27"/>
      <c r="J181" s="27"/>
      <c r="K181" s="138">
        <v>15000</v>
      </c>
      <c r="L181" s="268"/>
      <c r="M181" s="119"/>
      <c r="N181" s="119" t="s">
        <v>493</v>
      </c>
      <c r="O181" s="258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</row>
    <row r="182" spans="1:57" x14ac:dyDescent="0.25">
      <c r="A182" s="118"/>
      <c r="B182" s="118"/>
      <c r="C182" s="116"/>
      <c r="D182" s="116"/>
      <c r="E182" s="116" t="s">
        <v>584</v>
      </c>
      <c r="F182" s="116"/>
      <c r="G182" s="116">
        <v>1</v>
      </c>
      <c r="H182" s="139">
        <v>12990</v>
      </c>
      <c r="I182" s="139">
        <f>H182*J182</f>
        <v>15588</v>
      </c>
      <c r="J182" s="116">
        <v>1.2</v>
      </c>
      <c r="K182" s="139"/>
      <c r="L182" s="263">
        <f>I182*G182</f>
        <v>15588</v>
      </c>
      <c r="M182" s="263">
        <f>L182-H182</f>
        <v>2598</v>
      </c>
      <c r="N182" s="118"/>
      <c r="O182" s="261" t="s">
        <v>586</v>
      </c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251"/>
      <c r="AB182" s="251"/>
    </row>
    <row r="183" spans="1:57" x14ac:dyDescent="0.25">
      <c r="A183" s="177" t="s">
        <v>587</v>
      </c>
      <c r="B183" s="177">
        <v>594705</v>
      </c>
      <c r="C183" s="272">
        <v>44726</v>
      </c>
      <c r="D183" s="272">
        <v>44728</v>
      </c>
      <c r="E183" s="177" t="s">
        <v>588</v>
      </c>
      <c r="F183" s="177" t="s">
        <v>589</v>
      </c>
      <c r="G183" s="177">
        <v>1</v>
      </c>
      <c r="H183" s="194">
        <v>89990</v>
      </c>
      <c r="I183" s="177">
        <v>98989</v>
      </c>
      <c r="J183" s="177">
        <v>1.1000000000000001</v>
      </c>
      <c r="K183" s="177"/>
      <c r="L183" s="177">
        <v>98989</v>
      </c>
      <c r="M183" s="177">
        <v>8999</v>
      </c>
      <c r="N183" s="177"/>
      <c r="O183" s="177" t="s">
        <v>590</v>
      </c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  <c r="AA183" s="177"/>
      <c r="AB183" s="177"/>
      <c r="AC183" s="177"/>
      <c r="AD183" s="177"/>
      <c r="AE183" s="177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  <c r="AR183" s="177"/>
      <c r="AS183" s="177"/>
      <c r="AT183" s="177"/>
      <c r="AU183" s="177"/>
      <c r="AV183" s="177"/>
      <c r="AW183" s="177"/>
      <c r="AX183" s="177"/>
      <c r="AY183" s="177"/>
      <c r="AZ183" s="177"/>
      <c r="BA183" s="177"/>
      <c r="BB183" s="177"/>
      <c r="BC183" s="177"/>
      <c r="BD183" s="177"/>
      <c r="BE183" s="177"/>
    </row>
    <row r="184" spans="1:57" x14ac:dyDescent="0.25">
      <c r="A184" s="173"/>
      <c r="B184" s="173"/>
      <c r="C184" s="173"/>
      <c r="D184" s="173"/>
      <c r="E184" s="173"/>
      <c r="F184" s="173" t="s">
        <v>591</v>
      </c>
      <c r="G184" s="173">
        <v>1</v>
      </c>
      <c r="H184" s="190">
        <v>94990</v>
      </c>
      <c r="I184" s="173">
        <v>104489</v>
      </c>
      <c r="J184" s="173">
        <v>1.1000000000000001</v>
      </c>
      <c r="K184" s="173">
        <v>5000</v>
      </c>
      <c r="L184" s="173">
        <v>104489</v>
      </c>
      <c r="M184" s="173">
        <v>9499</v>
      </c>
      <c r="N184" s="173" t="s">
        <v>32</v>
      </c>
      <c r="O184" s="173" t="s">
        <v>592</v>
      </c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  <c r="AC184" s="173"/>
      <c r="AD184" s="173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R184" s="173"/>
      <c r="AS184" s="173"/>
      <c r="AT184" s="173"/>
      <c r="AU184" s="173"/>
      <c r="AV184" s="173"/>
      <c r="AW184" s="173"/>
      <c r="AX184" s="173"/>
      <c r="AY184" s="173"/>
      <c r="AZ184" s="173"/>
      <c r="BA184" s="173"/>
      <c r="BB184" s="173"/>
      <c r="BC184" s="173"/>
      <c r="BD184" s="173"/>
      <c r="BE184" s="173"/>
    </row>
    <row r="185" spans="1:57" x14ac:dyDescent="0.25">
      <c r="A185" s="173" t="s">
        <v>587</v>
      </c>
      <c r="B185" s="173">
        <v>594702</v>
      </c>
      <c r="C185" s="179">
        <v>44726</v>
      </c>
      <c r="D185" s="179">
        <v>44728</v>
      </c>
      <c r="E185" s="173" t="s">
        <v>593</v>
      </c>
      <c r="F185" s="173" t="s">
        <v>594</v>
      </c>
      <c r="G185" s="173">
        <v>1</v>
      </c>
      <c r="H185" s="190">
        <v>46400</v>
      </c>
      <c r="I185" s="173">
        <v>55680</v>
      </c>
      <c r="J185" s="173">
        <v>1.2</v>
      </c>
      <c r="K185" s="173">
        <v>5000</v>
      </c>
      <c r="L185" s="173">
        <v>55680</v>
      </c>
      <c r="M185" s="173">
        <v>9280</v>
      </c>
      <c r="N185" s="173" t="s">
        <v>32</v>
      </c>
      <c r="O185" s="173" t="s">
        <v>595</v>
      </c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  <c r="AC185" s="173"/>
      <c r="AD185" s="173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/>
      <c r="AP185" s="173"/>
      <c r="AQ185" s="173"/>
      <c r="AR185" s="173"/>
      <c r="AS185" s="173"/>
      <c r="AT185" s="173"/>
      <c r="AU185" s="173"/>
      <c r="AV185" s="173"/>
      <c r="AW185" s="173"/>
      <c r="AX185" s="173"/>
      <c r="AY185" s="173"/>
      <c r="AZ185" s="173"/>
      <c r="BA185" s="173"/>
      <c r="BB185" s="173"/>
      <c r="BC185" s="173"/>
      <c r="BD185" s="173"/>
      <c r="BE185" s="173"/>
    </row>
    <row r="186" spans="1:57" x14ac:dyDescent="0.25">
      <c r="A186" s="177" t="s">
        <v>587</v>
      </c>
      <c r="B186" s="30">
        <v>594698</v>
      </c>
      <c r="C186" s="30"/>
      <c r="D186" s="30"/>
      <c r="E186" s="177" t="s">
        <v>596</v>
      </c>
      <c r="F186" s="30" t="s">
        <v>597</v>
      </c>
      <c r="G186" s="30"/>
      <c r="H186" s="196">
        <v>29900</v>
      </c>
      <c r="I186" s="30"/>
      <c r="J186" s="30"/>
      <c r="K186" s="30"/>
      <c r="L186" s="30"/>
      <c r="M186" s="30"/>
      <c r="N186" s="30"/>
      <c r="O186" s="30" t="s">
        <v>598</v>
      </c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</row>
    <row r="187" spans="1:57" x14ac:dyDescent="0.25">
      <c r="A187" s="173" t="s">
        <v>587</v>
      </c>
      <c r="B187" s="173">
        <v>594697</v>
      </c>
      <c r="C187" s="179">
        <v>44726</v>
      </c>
      <c r="D187" s="179">
        <v>44728</v>
      </c>
      <c r="E187" s="173" t="s">
        <v>599</v>
      </c>
      <c r="F187" s="173" t="s">
        <v>600</v>
      </c>
      <c r="G187" s="173">
        <v>2</v>
      </c>
      <c r="H187" s="190">
        <v>74770</v>
      </c>
      <c r="I187" s="173">
        <v>82247</v>
      </c>
      <c r="J187" s="173">
        <v>1.1000000000000001</v>
      </c>
      <c r="K187" s="173">
        <v>5000</v>
      </c>
      <c r="L187" s="173">
        <v>164494</v>
      </c>
      <c r="M187" s="173">
        <v>14954</v>
      </c>
      <c r="N187" s="173" t="s">
        <v>32</v>
      </c>
      <c r="O187" s="173" t="s">
        <v>601</v>
      </c>
      <c r="P187" s="173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  <c r="AB187" s="173"/>
      <c r="AC187" s="173"/>
      <c r="AD187" s="173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R187" s="173"/>
      <c r="AS187" s="173"/>
      <c r="AT187" s="173"/>
      <c r="AU187" s="173"/>
      <c r="AV187" s="173"/>
      <c r="AW187" s="173"/>
      <c r="AX187" s="173"/>
      <c r="AY187" s="173"/>
      <c r="AZ187" s="173"/>
      <c r="BA187" s="173"/>
      <c r="BB187" s="173"/>
      <c r="BC187" s="173"/>
      <c r="BD187" s="173"/>
      <c r="BE187" s="173"/>
    </row>
    <row r="188" spans="1:57" x14ac:dyDescent="0.25">
      <c r="A188" s="177"/>
      <c r="B188" s="30"/>
      <c r="C188" s="188"/>
      <c r="D188" s="188"/>
      <c r="E188" s="30"/>
      <c r="F188" s="30"/>
      <c r="G188" s="30"/>
      <c r="H188" s="196">
        <v>104990</v>
      </c>
      <c r="I188" s="30">
        <v>115489</v>
      </c>
      <c r="J188" s="30">
        <v>1.1000000000000001</v>
      </c>
      <c r="K188" s="30"/>
      <c r="L188" s="30"/>
      <c r="M188" s="30"/>
      <c r="N188" s="30"/>
      <c r="O188" s="30" t="s">
        <v>602</v>
      </c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</row>
    <row r="189" spans="1:57" x14ac:dyDescent="0.25">
      <c r="A189" s="174"/>
      <c r="B189" s="174">
        <v>594695</v>
      </c>
      <c r="C189" s="174"/>
      <c r="D189" s="174"/>
      <c r="E189" s="174" t="s">
        <v>603</v>
      </c>
      <c r="F189" s="174" t="s">
        <v>604</v>
      </c>
      <c r="G189" s="174"/>
      <c r="H189" s="174"/>
      <c r="I189" s="174"/>
      <c r="J189" s="174"/>
      <c r="K189" s="174"/>
      <c r="L189" s="174"/>
      <c r="M189" s="174"/>
      <c r="N189" s="174"/>
      <c r="O189" s="174" t="s">
        <v>605</v>
      </c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  <c r="AZ189" s="174"/>
      <c r="BA189" s="174"/>
      <c r="BB189" s="174"/>
      <c r="BC189" s="174"/>
      <c r="BD189" s="174"/>
      <c r="BE189" s="174"/>
    </row>
    <row r="190" spans="1:57" x14ac:dyDescent="0.25">
      <c r="A190" s="173" t="s">
        <v>37</v>
      </c>
      <c r="B190" s="173">
        <v>813519</v>
      </c>
      <c r="C190" s="179">
        <v>44727</v>
      </c>
      <c r="D190" s="179">
        <v>44728</v>
      </c>
      <c r="E190" s="173" t="s">
        <v>623</v>
      </c>
      <c r="F190" s="173" t="s">
        <v>626</v>
      </c>
      <c r="G190" s="173">
        <v>15</v>
      </c>
      <c r="H190" s="190">
        <v>4990</v>
      </c>
      <c r="I190" s="173">
        <v>5988</v>
      </c>
      <c r="J190" s="173">
        <v>1.2</v>
      </c>
      <c r="K190" s="173">
        <v>15000</v>
      </c>
      <c r="L190" s="173">
        <v>89820</v>
      </c>
      <c r="M190" s="173">
        <v>14970</v>
      </c>
      <c r="N190" s="173" t="s">
        <v>32</v>
      </c>
      <c r="O190" s="173" t="s">
        <v>628</v>
      </c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  <c r="AB190" s="173"/>
      <c r="AC190" s="173"/>
    </row>
    <row r="191" spans="1:57" x14ac:dyDescent="0.25">
      <c r="A191" s="173"/>
      <c r="B191" s="173"/>
      <c r="C191" s="173"/>
      <c r="D191" s="173"/>
      <c r="E191" s="173" t="s">
        <v>624</v>
      </c>
      <c r="F191" s="173"/>
      <c r="G191" s="173">
        <v>15</v>
      </c>
      <c r="H191" s="190">
        <v>5990</v>
      </c>
      <c r="I191" s="173">
        <v>7188</v>
      </c>
      <c r="J191" s="173">
        <v>1.2</v>
      </c>
      <c r="K191" s="173"/>
      <c r="L191" s="173">
        <v>107820</v>
      </c>
      <c r="M191" s="173">
        <v>17970</v>
      </c>
      <c r="N191" s="173"/>
      <c r="O191" s="173" t="s">
        <v>629</v>
      </c>
      <c r="P191" s="173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  <c r="AB191" s="173"/>
      <c r="AC191" s="173"/>
    </row>
    <row r="192" spans="1:57" x14ac:dyDescent="0.25">
      <c r="A192" s="173" t="s">
        <v>37</v>
      </c>
      <c r="B192" s="173">
        <v>813502</v>
      </c>
      <c r="C192" s="179">
        <v>44727</v>
      </c>
      <c r="D192" s="179">
        <v>44729</v>
      </c>
      <c r="E192" s="173" t="s">
        <v>625</v>
      </c>
      <c r="F192" s="173" t="s">
        <v>627</v>
      </c>
      <c r="G192" s="173">
        <v>2</v>
      </c>
      <c r="H192" s="190">
        <v>91620</v>
      </c>
      <c r="I192" s="173">
        <v>100782</v>
      </c>
      <c r="J192" s="173">
        <v>1.1000000000000001</v>
      </c>
      <c r="K192" s="173">
        <v>15000</v>
      </c>
      <c r="L192" s="173">
        <v>201564</v>
      </c>
      <c r="M192" s="173">
        <v>18324</v>
      </c>
      <c r="N192" s="173" t="s">
        <v>32</v>
      </c>
      <c r="O192" s="173" t="s">
        <v>630</v>
      </c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  <c r="AB192" s="173"/>
      <c r="AC192" s="173"/>
    </row>
    <row r="193" spans="1:29" x14ac:dyDescent="0.25">
      <c r="A193" s="30" t="s">
        <v>37</v>
      </c>
      <c r="B193" s="30">
        <v>813302</v>
      </c>
      <c r="C193" s="188">
        <v>44726</v>
      </c>
      <c r="D193" s="188">
        <v>44734</v>
      </c>
      <c r="E193" s="30" t="s">
        <v>488</v>
      </c>
      <c r="F193" s="30"/>
      <c r="G193" s="30">
        <v>35</v>
      </c>
      <c r="H193" s="196">
        <v>54990</v>
      </c>
      <c r="I193" s="30">
        <v>60489</v>
      </c>
      <c r="J193" s="30">
        <v>1.1000000000000001</v>
      </c>
      <c r="K193" s="30">
        <v>5000</v>
      </c>
      <c r="L193" s="30">
        <v>2117115</v>
      </c>
      <c r="M193" s="30">
        <v>192465</v>
      </c>
      <c r="N193" s="30"/>
      <c r="O193" s="30" t="s">
        <v>631</v>
      </c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 spans="1:29" x14ac:dyDescent="0.25">
      <c r="A194" s="173"/>
      <c r="B194" s="173"/>
      <c r="C194" s="173"/>
      <c r="D194" s="173"/>
      <c r="E194" s="173"/>
      <c r="F194" s="173"/>
      <c r="G194" s="173">
        <v>35</v>
      </c>
      <c r="H194" s="173">
        <v>49990</v>
      </c>
      <c r="I194" s="173">
        <v>59988</v>
      </c>
      <c r="J194" s="173">
        <v>1.2</v>
      </c>
      <c r="K194" s="173">
        <v>5000</v>
      </c>
      <c r="L194" s="173">
        <v>2099580</v>
      </c>
      <c r="M194" s="173">
        <v>349930</v>
      </c>
      <c r="N194" s="173" t="s">
        <v>32</v>
      </c>
      <c r="O194" s="173" t="s">
        <v>632</v>
      </c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  <c r="AB194" s="173"/>
      <c r="AC194" s="173"/>
    </row>
    <row r="195" spans="1:29" x14ac:dyDescent="0.25">
      <c r="A195" s="76"/>
      <c r="B195" s="76"/>
      <c r="C195" s="75"/>
      <c r="D195" s="75"/>
      <c r="E195" s="75"/>
      <c r="F195" s="75"/>
      <c r="G195" s="75"/>
      <c r="H195" s="75"/>
      <c r="I195" s="75"/>
      <c r="J195" s="75"/>
      <c r="K195" s="75"/>
      <c r="L195" s="76"/>
      <c r="M195" s="76"/>
      <c r="N195" s="76"/>
      <c r="O195" s="259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  <c r="AA195" s="251"/>
      <c r="AB195" s="251"/>
    </row>
    <row r="196" spans="1:29" x14ac:dyDescent="0.25">
      <c r="A196" s="76"/>
      <c r="B196" s="76"/>
      <c r="C196" s="75"/>
      <c r="D196" s="75"/>
      <c r="E196" s="75"/>
      <c r="F196" s="75"/>
      <c r="G196" s="75"/>
      <c r="H196" s="75"/>
      <c r="I196" s="75"/>
      <c r="J196" s="75"/>
      <c r="K196" s="75"/>
      <c r="L196" s="76"/>
      <c r="M196" s="76"/>
      <c r="N196" s="76"/>
      <c r="O196" s="259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  <c r="AA196" s="251"/>
      <c r="AB196" s="251"/>
    </row>
    <row r="197" spans="1:29" x14ac:dyDescent="0.25">
      <c r="A197" s="76"/>
      <c r="B197" s="76"/>
      <c r="C197" s="75"/>
      <c r="D197" s="75"/>
      <c r="E197" s="75"/>
      <c r="F197" s="75"/>
      <c r="G197" s="75"/>
      <c r="H197" s="75"/>
      <c r="I197" s="75"/>
      <c r="J197" s="75"/>
      <c r="K197" s="75"/>
      <c r="L197" s="76"/>
      <c r="M197" s="76"/>
      <c r="N197" s="76"/>
      <c r="O197" s="259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  <c r="AA197" s="251"/>
      <c r="AB197" s="251"/>
    </row>
    <row r="198" spans="1:29" x14ac:dyDescent="0.25">
      <c r="A198" s="76"/>
      <c r="B198" s="76"/>
      <c r="C198" s="75"/>
      <c r="D198" s="75"/>
      <c r="E198" s="75"/>
      <c r="F198" s="75"/>
      <c r="G198" s="75"/>
      <c r="H198" s="75"/>
      <c r="I198" s="75"/>
      <c r="J198" s="75"/>
      <c r="K198" s="75"/>
      <c r="L198" s="76"/>
      <c r="M198" s="76"/>
      <c r="N198" s="76"/>
      <c r="O198" s="259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</row>
    <row r="199" spans="1:29" x14ac:dyDescent="0.25">
      <c r="A199" s="76"/>
      <c r="B199" s="76"/>
      <c r="C199" s="75"/>
      <c r="D199" s="75"/>
      <c r="E199" s="75"/>
      <c r="F199" s="75"/>
      <c r="G199" s="75"/>
      <c r="H199" s="75"/>
      <c r="I199" s="75"/>
      <c r="J199" s="75"/>
      <c r="K199" s="75"/>
      <c r="L199" s="76"/>
      <c r="M199" s="76"/>
      <c r="N199" s="76"/>
      <c r="O199" s="259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</row>
    <row r="200" spans="1:29" x14ac:dyDescent="0.25">
      <c r="A200" s="76"/>
      <c r="B200" s="76"/>
      <c r="C200" s="75"/>
      <c r="D200" s="75"/>
      <c r="E200" s="75"/>
      <c r="F200" s="75"/>
      <c r="G200" s="75"/>
      <c r="H200" s="75"/>
      <c r="I200" s="75"/>
      <c r="J200" s="75"/>
      <c r="K200" s="75"/>
      <c r="L200" s="76"/>
      <c r="M200" s="76"/>
      <c r="N200" s="76"/>
      <c r="O200" s="259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</row>
    <row r="201" spans="1:29" x14ac:dyDescent="0.25">
      <c r="A201" s="76"/>
      <c r="B201" s="76"/>
      <c r="C201" s="75"/>
      <c r="D201" s="75"/>
      <c r="E201" s="75"/>
      <c r="F201" s="75"/>
      <c r="G201" s="75"/>
      <c r="H201" s="75"/>
      <c r="I201" s="75"/>
      <c r="J201" s="75"/>
      <c r="K201" s="75"/>
      <c r="L201" s="76"/>
      <c r="M201" s="76"/>
      <c r="N201" s="76"/>
      <c r="O201" s="259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</row>
    <row r="202" spans="1:29" x14ac:dyDescent="0.25">
      <c r="A202" s="76"/>
      <c r="B202" s="76"/>
      <c r="C202" s="75"/>
      <c r="D202" s="75"/>
      <c r="E202" s="75"/>
      <c r="F202" s="75"/>
      <c r="G202" s="75"/>
      <c r="H202" s="75"/>
      <c r="I202" s="75"/>
      <c r="J202" s="75"/>
      <c r="K202" s="75"/>
      <c r="L202" s="76"/>
      <c r="M202" s="76"/>
      <c r="N202" s="76"/>
      <c r="O202" s="259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  <c r="AA202" s="251"/>
      <c r="AB202" s="251"/>
    </row>
    <row r="203" spans="1:29" x14ac:dyDescent="0.25">
      <c r="A203" s="76"/>
      <c r="B203" s="76"/>
      <c r="C203" s="75"/>
      <c r="D203" s="75"/>
      <c r="E203" s="75"/>
      <c r="F203" s="75"/>
      <c r="G203" s="75"/>
      <c r="H203" s="75"/>
      <c r="I203" s="75"/>
      <c r="J203" s="75"/>
      <c r="K203" s="75"/>
      <c r="L203" s="76"/>
      <c r="M203" s="76"/>
      <c r="N203" s="76"/>
      <c r="O203" s="259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  <c r="AA203" s="251"/>
      <c r="AB203" s="251"/>
    </row>
    <row r="204" spans="1:29" x14ac:dyDescent="0.25">
      <c r="A204" s="76"/>
      <c r="B204" s="76"/>
      <c r="C204" s="75"/>
      <c r="D204" s="75"/>
      <c r="E204" s="75"/>
      <c r="F204" s="75"/>
      <c r="G204" s="75"/>
      <c r="H204" s="75"/>
      <c r="I204" s="75"/>
      <c r="J204" s="75"/>
      <c r="K204" s="75"/>
      <c r="L204" s="76"/>
      <c r="M204" s="76"/>
      <c r="N204" s="76"/>
      <c r="O204" s="259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</row>
    <row r="205" spans="1:29" x14ac:dyDescent="0.25">
      <c r="A205" s="76"/>
      <c r="B205" s="76"/>
      <c r="C205" s="75"/>
      <c r="D205" s="75"/>
      <c r="E205" s="75"/>
      <c r="F205" s="75"/>
      <c r="G205" s="75"/>
      <c r="H205" s="75"/>
      <c r="I205" s="75"/>
      <c r="J205" s="75"/>
      <c r="K205" s="75"/>
      <c r="L205" s="76"/>
      <c r="M205" s="76"/>
      <c r="N205" s="76"/>
      <c r="O205" s="259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</row>
    <row r="206" spans="1:29" x14ac:dyDescent="0.25">
      <c r="A206" s="76"/>
      <c r="B206" s="76"/>
      <c r="C206" s="75"/>
      <c r="D206" s="75"/>
      <c r="E206" s="75"/>
      <c r="F206" s="75"/>
      <c r="G206" s="75"/>
      <c r="H206" s="75"/>
      <c r="I206" s="75"/>
      <c r="J206" s="75"/>
      <c r="K206" s="75"/>
      <c r="L206" s="76"/>
      <c r="M206" s="76"/>
      <c r="N206" s="76"/>
      <c r="O206" s="259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</row>
    <row r="207" spans="1:29" x14ac:dyDescent="0.25">
      <c r="A207" s="76"/>
      <c r="B207" s="76"/>
      <c r="C207" s="75"/>
      <c r="D207" s="75"/>
      <c r="E207" s="75"/>
      <c r="F207" s="75"/>
      <c r="G207" s="75"/>
      <c r="H207" s="75"/>
      <c r="I207" s="75"/>
      <c r="J207" s="75"/>
      <c r="K207" s="75"/>
      <c r="L207" s="76"/>
      <c r="M207" s="76"/>
      <c r="N207" s="76"/>
      <c r="O207" s="259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251"/>
      <c r="AB207" s="251"/>
    </row>
    <row r="208" spans="1:29" x14ac:dyDescent="0.25">
      <c r="A208" s="76"/>
      <c r="B208" s="76"/>
      <c r="C208" s="75"/>
      <c r="D208" s="75"/>
      <c r="E208" s="75"/>
      <c r="F208" s="75"/>
      <c r="G208" s="75"/>
      <c r="H208" s="75"/>
      <c r="I208" s="75"/>
      <c r="J208" s="75"/>
      <c r="K208" s="75"/>
      <c r="L208" s="76"/>
      <c r="M208" s="76"/>
      <c r="N208" s="76"/>
      <c r="O208" s="259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</row>
    <row r="209" spans="1:28" x14ac:dyDescent="0.25">
      <c r="A209" s="76"/>
      <c r="B209" s="76"/>
      <c r="C209" s="75"/>
      <c r="D209" s="75"/>
      <c r="E209" s="75"/>
      <c r="F209" s="75"/>
      <c r="G209" s="75"/>
      <c r="H209" s="75"/>
      <c r="I209" s="75"/>
      <c r="J209" s="75"/>
      <c r="K209" s="75"/>
      <c r="L209" s="76"/>
      <c r="M209" s="76"/>
      <c r="N209" s="76"/>
      <c r="O209" s="259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  <c r="AA209" s="251"/>
      <c r="AB209" s="251"/>
    </row>
    <row r="210" spans="1:28" x14ac:dyDescent="0.25">
      <c r="A210" s="76"/>
      <c r="B210" s="76"/>
      <c r="C210" s="75"/>
      <c r="D210" s="75"/>
      <c r="E210" s="75"/>
      <c r="F210" s="75"/>
      <c r="G210" s="75"/>
      <c r="H210" s="75"/>
      <c r="I210" s="75"/>
      <c r="J210" s="75"/>
      <c r="K210" s="75"/>
      <c r="L210" s="76"/>
      <c r="M210" s="76"/>
      <c r="N210" s="76"/>
      <c r="O210" s="259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  <c r="AA210" s="251"/>
      <c r="AB210" s="251"/>
    </row>
    <row r="211" spans="1:28" x14ac:dyDescent="0.25">
      <c r="A211" s="76"/>
      <c r="B211" s="76"/>
      <c r="C211" s="75"/>
      <c r="D211" s="75"/>
      <c r="E211" s="75"/>
      <c r="F211" s="75"/>
      <c r="G211" s="75"/>
      <c r="H211" s="75"/>
      <c r="I211" s="75"/>
      <c r="J211" s="75"/>
      <c r="K211" s="75"/>
      <c r="L211" s="76"/>
      <c r="M211" s="76"/>
      <c r="N211" s="76"/>
      <c r="O211" s="259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  <c r="AA211" s="251"/>
      <c r="AB211" s="251"/>
    </row>
    <row r="212" spans="1:28" x14ac:dyDescent="0.25">
      <c r="A212" s="76"/>
      <c r="B212" s="76"/>
      <c r="C212" s="75"/>
      <c r="D212" s="75"/>
      <c r="E212" s="75"/>
      <c r="F212" s="75"/>
      <c r="G212" s="75"/>
      <c r="H212" s="75"/>
      <c r="I212" s="75"/>
      <c r="J212" s="75"/>
      <c r="K212" s="75"/>
      <c r="L212" s="76"/>
      <c r="M212" s="76"/>
      <c r="N212" s="76"/>
      <c r="O212" s="259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  <c r="AA212" s="251"/>
      <c r="AB212" s="251"/>
    </row>
    <row r="213" spans="1:28" x14ac:dyDescent="0.25">
      <c r="A213" s="76"/>
      <c r="B213" s="76"/>
      <c r="C213" s="75"/>
      <c r="D213" s="75"/>
      <c r="E213" s="75"/>
      <c r="F213" s="75"/>
      <c r="G213" s="75"/>
      <c r="H213" s="75"/>
      <c r="I213" s="75"/>
      <c r="J213" s="75"/>
      <c r="K213" s="75"/>
      <c r="L213" s="76"/>
      <c r="M213" s="76"/>
      <c r="N213" s="76"/>
      <c r="O213" s="259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  <c r="AA213" s="251"/>
      <c r="AB213" s="251"/>
    </row>
    <row r="214" spans="1:28" x14ac:dyDescent="0.25">
      <c r="A214" s="76"/>
      <c r="B214" s="76"/>
      <c r="C214" s="75"/>
      <c r="D214" s="75"/>
      <c r="E214" s="75"/>
      <c r="F214" s="75"/>
      <c r="G214" s="75"/>
      <c r="H214" s="75"/>
      <c r="I214" s="75"/>
      <c r="J214" s="75"/>
      <c r="K214" s="75"/>
      <c r="L214" s="76"/>
      <c r="M214" s="76"/>
      <c r="N214" s="76"/>
      <c r="O214" s="259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251"/>
      <c r="AB214" s="251"/>
    </row>
    <row r="215" spans="1:28" x14ac:dyDescent="0.25">
      <c r="A215" s="76"/>
      <c r="B215" s="76"/>
      <c r="C215" s="75"/>
      <c r="D215" s="75"/>
      <c r="E215" s="75"/>
      <c r="F215" s="75"/>
      <c r="G215" s="75"/>
      <c r="H215" s="75"/>
      <c r="I215" s="75"/>
      <c r="J215" s="75"/>
      <c r="K215" s="75"/>
      <c r="L215" s="76"/>
      <c r="M215" s="76"/>
      <c r="N215" s="76"/>
      <c r="O215" s="259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  <c r="AA215" s="251"/>
      <c r="AB215" s="251"/>
    </row>
    <row r="216" spans="1:28" x14ac:dyDescent="0.25">
      <c r="A216" s="76"/>
      <c r="B216" s="76"/>
      <c r="C216" s="75"/>
      <c r="D216" s="75"/>
      <c r="E216" s="75"/>
      <c r="F216" s="75"/>
      <c r="G216" s="75"/>
      <c r="H216" s="75"/>
      <c r="I216" s="75"/>
      <c r="J216" s="75"/>
      <c r="K216" s="75"/>
      <c r="L216" s="76"/>
      <c r="M216" s="76"/>
      <c r="N216" s="76"/>
      <c r="O216" s="259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251"/>
      <c r="AB216" s="251"/>
    </row>
    <row r="217" spans="1:28" x14ac:dyDescent="0.25">
      <c r="A217" s="76"/>
      <c r="B217" s="76"/>
      <c r="C217" s="75"/>
      <c r="D217" s="75"/>
      <c r="E217" s="75"/>
      <c r="F217" s="75"/>
      <c r="G217" s="75"/>
      <c r="H217" s="75"/>
      <c r="I217" s="75"/>
      <c r="J217" s="75"/>
      <c r="K217" s="75"/>
      <c r="L217" s="76"/>
      <c r="M217" s="76"/>
      <c r="N217" s="76"/>
      <c r="O217" s="259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  <c r="AA217" s="251"/>
      <c r="AB217" s="251"/>
    </row>
    <row r="218" spans="1:28" x14ac:dyDescent="0.25">
      <c r="A218" s="76"/>
      <c r="B218" s="76"/>
      <c r="C218" s="75"/>
      <c r="D218" s="75"/>
      <c r="E218" s="75"/>
      <c r="F218" s="75"/>
      <c r="G218" s="75"/>
      <c r="H218" s="75"/>
      <c r="I218" s="75"/>
      <c r="J218" s="75"/>
      <c r="K218" s="75"/>
      <c r="L218" s="76"/>
      <c r="M218" s="76"/>
      <c r="N218" s="76"/>
      <c r="O218" s="259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</row>
    <row r="219" spans="1:28" x14ac:dyDescent="0.25">
      <c r="A219" s="76"/>
      <c r="B219" s="76"/>
      <c r="C219" s="75"/>
      <c r="D219" s="75"/>
      <c r="E219" s="75"/>
      <c r="F219" s="75"/>
      <c r="G219" s="75"/>
      <c r="H219" s="75"/>
      <c r="I219" s="75"/>
      <c r="J219" s="75"/>
      <c r="K219" s="75"/>
      <c r="L219" s="76"/>
      <c r="M219" s="76"/>
      <c r="N219" s="76"/>
      <c r="O219" s="259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  <c r="AA219" s="251"/>
      <c r="AB219" s="251"/>
    </row>
    <row r="220" spans="1:28" x14ac:dyDescent="0.25">
      <c r="A220" s="76"/>
      <c r="B220" s="76"/>
      <c r="C220" s="75"/>
      <c r="D220" s="75"/>
      <c r="E220" s="75"/>
      <c r="F220" s="75"/>
      <c r="G220" s="75"/>
      <c r="H220" s="75"/>
      <c r="I220" s="75"/>
      <c r="J220" s="75"/>
      <c r="K220" s="75"/>
      <c r="L220" s="76"/>
      <c r="M220" s="76"/>
      <c r="N220" s="76"/>
      <c r="O220" s="259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251"/>
      <c r="AB220" s="251"/>
    </row>
    <row r="221" spans="1:28" x14ac:dyDescent="0.25">
      <c r="A221" s="76"/>
      <c r="B221" s="76"/>
      <c r="C221" s="75"/>
      <c r="D221" s="75"/>
      <c r="E221" s="75"/>
      <c r="F221" s="75"/>
      <c r="G221" s="75"/>
      <c r="H221" s="75"/>
      <c r="I221" s="75"/>
      <c r="J221" s="75"/>
      <c r="K221" s="75"/>
      <c r="L221" s="76"/>
      <c r="M221" s="76"/>
      <c r="N221" s="76"/>
      <c r="O221" s="259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  <c r="AA221" s="251"/>
      <c r="AB221" s="251"/>
    </row>
    <row r="222" spans="1:28" x14ac:dyDescent="0.25">
      <c r="A222" s="76"/>
      <c r="B222" s="76"/>
      <c r="C222" s="75"/>
      <c r="D222" s="75"/>
      <c r="E222" s="75"/>
      <c r="F222" s="75"/>
      <c r="G222" s="75"/>
      <c r="H222" s="75"/>
      <c r="I222" s="75"/>
      <c r="J222" s="75"/>
      <c r="K222" s="75"/>
      <c r="L222" s="76"/>
      <c r="M222" s="75"/>
      <c r="N222" s="76"/>
      <c r="O222" s="259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</row>
    <row r="223" spans="1:28" x14ac:dyDescent="0.25">
      <c r="A223" s="76"/>
      <c r="B223" s="76"/>
      <c r="C223" s="75"/>
      <c r="D223" s="75"/>
      <c r="E223" s="75"/>
      <c r="F223" s="75"/>
      <c r="G223" s="75"/>
      <c r="H223" s="75"/>
      <c r="I223" s="75"/>
      <c r="J223" s="75"/>
      <c r="K223" s="75"/>
      <c r="L223" s="76"/>
      <c r="M223" s="75"/>
      <c r="N223" s="76"/>
      <c r="O223" s="259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</row>
    <row r="224" spans="1:28" x14ac:dyDescent="0.25">
      <c r="A224" s="76"/>
      <c r="B224" s="76"/>
      <c r="C224" s="75"/>
      <c r="D224" s="75"/>
      <c r="E224" s="75"/>
      <c r="F224" s="75"/>
      <c r="G224" s="75"/>
      <c r="H224" s="75"/>
      <c r="I224" s="75"/>
      <c r="J224" s="75"/>
      <c r="K224" s="75"/>
      <c r="L224" s="76"/>
      <c r="M224" s="75"/>
      <c r="N224" s="76"/>
      <c r="O224" s="264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</row>
    <row r="225" spans="1:28" x14ac:dyDescent="0.25">
      <c r="A225" s="76"/>
      <c r="B225" s="76"/>
      <c r="C225" s="75"/>
      <c r="D225" s="75"/>
      <c r="E225" s="75"/>
      <c r="F225" s="75"/>
      <c r="G225" s="75"/>
      <c r="H225" s="75"/>
      <c r="I225" s="75"/>
      <c r="J225" s="75"/>
      <c r="K225" s="75"/>
      <c r="L225" s="76"/>
      <c r="M225" s="75"/>
      <c r="N225" s="76"/>
      <c r="O225" s="264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  <c r="AA225" s="251"/>
      <c r="AB225" s="251"/>
    </row>
    <row r="226" spans="1:28" x14ac:dyDescent="0.25">
      <c r="A226" s="76"/>
      <c r="B226" s="76"/>
      <c r="C226" s="75"/>
      <c r="D226" s="75"/>
      <c r="E226" s="75"/>
      <c r="F226" s="75"/>
      <c r="G226" s="75"/>
      <c r="H226" s="75"/>
      <c r="I226" s="75"/>
      <c r="J226" s="75"/>
      <c r="K226" s="75"/>
      <c r="L226" s="76"/>
      <c r="M226" s="75"/>
      <c r="N226" s="76"/>
      <c r="O226" s="264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  <c r="AA226" s="251"/>
      <c r="AB226" s="251"/>
    </row>
    <row r="227" spans="1:28" x14ac:dyDescent="0.25">
      <c r="A227" s="76"/>
      <c r="B227" s="76"/>
      <c r="C227" s="75"/>
      <c r="D227" s="75"/>
      <c r="E227" s="75"/>
      <c r="F227" s="75"/>
      <c r="G227" s="75"/>
      <c r="H227" s="75"/>
      <c r="I227" s="75"/>
      <c r="J227" s="75"/>
      <c r="K227" s="75"/>
      <c r="L227" s="76"/>
      <c r="M227" s="75"/>
      <c r="N227" s="76"/>
      <c r="O227" s="264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251"/>
      <c r="AB227" s="251"/>
    </row>
    <row r="228" spans="1:28" x14ac:dyDescent="0.25">
      <c r="A228" s="76"/>
      <c r="B228" s="76"/>
      <c r="C228" s="75"/>
      <c r="D228" s="75"/>
      <c r="E228" s="75"/>
      <c r="F228" s="75"/>
      <c r="G228" s="75"/>
      <c r="H228" s="75"/>
      <c r="I228" s="75"/>
      <c r="J228" s="75"/>
      <c r="K228" s="75"/>
      <c r="L228" s="76"/>
      <c r="M228" s="75"/>
      <c r="N228" s="76"/>
      <c r="O228" s="264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  <c r="AA228" s="251"/>
      <c r="AB228" s="251"/>
    </row>
    <row r="229" spans="1:28" x14ac:dyDescent="0.25">
      <c r="A229" s="76"/>
      <c r="B229" s="76"/>
      <c r="C229" s="75"/>
      <c r="D229" s="75"/>
      <c r="E229" s="75"/>
      <c r="F229" s="75"/>
      <c r="G229" s="75"/>
      <c r="H229" s="75"/>
      <c r="I229" s="75"/>
      <c r="J229" s="75"/>
      <c r="K229" s="75"/>
      <c r="L229" s="76"/>
      <c r="M229" s="75"/>
      <c r="N229" s="76"/>
      <c r="O229" s="264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  <c r="AA229" s="251"/>
      <c r="AB229" s="251"/>
    </row>
    <row r="230" spans="1:28" x14ac:dyDescent="0.25">
      <c r="A230" s="76"/>
      <c r="B230" s="76"/>
      <c r="C230" s="75"/>
      <c r="D230" s="75"/>
      <c r="E230" s="75"/>
      <c r="F230" s="75"/>
      <c r="G230" s="75"/>
      <c r="H230" s="75"/>
      <c r="I230" s="75"/>
      <c r="J230" s="75"/>
      <c r="K230" s="75"/>
      <c r="L230" s="76"/>
      <c r="M230" s="75"/>
      <c r="N230" s="76"/>
      <c r="O230" s="264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  <c r="AA230" s="251"/>
      <c r="AB230" s="251"/>
    </row>
    <row r="231" spans="1:28" x14ac:dyDescent="0.25">
      <c r="A231" s="76"/>
      <c r="B231" s="76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6"/>
      <c r="O231" s="264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  <c r="AA231" s="251"/>
      <c r="AB231" s="251"/>
    </row>
    <row r="232" spans="1:28" x14ac:dyDescent="0.25">
      <c r="A232" s="76"/>
      <c r="B232" s="76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6"/>
      <c r="O232" s="264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  <c r="AA232" s="251"/>
      <c r="AB232" s="251"/>
    </row>
    <row r="233" spans="1:28" x14ac:dyDescent="0.25">
      <c r="A233" s="76"/>
      <c r="B233" s="76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6"/>
      <c r="O233" s="264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  <c r="AA233" s="251"/>
      <c r="AB233" s="251"/>
    </row>
    <row r="234" spans="1:28" x14ac:dyDescent="0.25">
      <c r="A234" s="76"/>
      <c r="B234" s="76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6"/>
      <c r="O234" s="264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  <c r="AA234" s="251"/>
      <c r="AB234" s="251"/>
    </row>
    <row r="235" spans="1:28" x14ac:dyDescent="0.25">
      <c r="A235" s="76"/>
      <c r="B235" s="76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6"/>
      <c r="O235" s="264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</row>
    <row r="236" spans="1:28" x14ac:dyDescent="0.25">
      <c r="A236" s="76"/>
      <c r="B236" s="76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6"/>
      <c r="O236" s="264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  <c r="AA236" s="251"/>
      <c r="AB236" s="251"/>
    </row>
    <row r="237" spans="1:28" x14ac:dyDescent="0.25">
      <c r="A237" s="76"/>
      <c r="B237" s="76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6"/>
      <c r="O237" s="264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251"/>
      <c r="AB237" s="251"/>
    </row>
    <row r="238" spans="1:28" x14ac:dyDescent="0.25">
      <c r="A238" s="76"/>
      <c r="B238" s="76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6"/>
      <c r="O238" s="264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  <c r="AA238" s="251"/>
      <c r="AB238" s="251"/>
    </row>
    <row r="239" spans="1:28" x14ac:dyDescent="0.25">
      <c r="A239" s="76"/>
      <c r="B239" s="76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6"/>
      <c r="O239" s="264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  <c r="AA239" s="251"/>
      <c r="AB239" s="251"/>
    </row>
    <row r="240" spans="1:28" x14ac:dyDescent="0.25">
      <c r="A240" s="76"/>
      <c r="B240" s="76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6"/>
      <c r="O240" s="264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251"/>
      <c r="AB240" s="251"/>
    </row>
    <row r="241" spans="1:28" x14ac:dyDescent="0.25">
      <c r="A241" s="76"/>
      <c r="B241" s="76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6"/>
      <c r="O241" s="264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  <c r="AA241" s="251"/>
      <c r="AB241" s="251"/>
    </row>
    <row r="242" spans="1:28" x14ac:dyDescent="0.25">
      <c r="A242" s="76"/>
      <c r="B242" s="76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6"/>
      <c r="O242" s="264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251"/>
      <c r="AB242" s="251"/>
    </row>
    <row r="243" spans="1:28" x14ac:dyDescent="0.25">
      <c r="A243" s="76"/>
      <c r="B243" s="76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6"/>
      <c r="O243" s="264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  <c r="AA243" s="251"/>
      <c r="AB243" s="251"/>
    </row>
    <row r="244" spans="1:28" x14ac:dyDescent="0.25">
      <c r="A244" s="76"/>
      <c r="B244" s="76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6"/>
      <c r="O244" s="264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251"/>
      <c r="AB244" s="251"/>
    </row>
    <row r="245" spans="1:28" x14ac:dyDescent="0.25">
      <c r="A245" s="76"/>
      <c r="B245" s="76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6"/>
      <c r="O245" s="264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  <c r="AA245" s="251"/>
      <c r="AB245" s="251"/>
    </row>
    <row r="246" spans="1:28" x14ac:dyDescent="0.25">
      <c r="A246" s="251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9"/>
      <c r="O246" s="254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  <c r="AA246" s="251"/>
      <c r="AB246" s="251"/>
    </row>
    <row r="247" spans="1:28" x14ac:dyDescent="0.25">
      <c r="A247" s="251"/>
      <c r="B247" s="251"/>
      <c r="C247" s="251"/>
      <c r="D247" s="251"/>
      <c r="E247" s="251"/>
      <c r="F247" s="251"/>
      <c r="G247" s="251"/>
      <c r="H247" s="251"/>
      <c r="I247" s="251"/>
      <c r="J247" s="251"/>
      <c r="K247" s="251"/>
      <c r="L247" s="251"/>
      <c r="M247" s="251"/>
      <c r="N247" s="29"/>
      <c r="O247" s="254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</row>
    <row r="248" spans="1:28" x14ac:dyDescent="0.25">
      <c r="A248" s="251"/>
      <c r="B248" s="251"/>
      <c r="C248" s="251"/>
      <c r="D248" s="251"/>
      <c r="E248" s="251"/>
      <c r="F248" s="251"/>
      <c r="G248" s="251"/>
      <c r="H248" s="251"/>
      <c r="I248" s="251"/>
      <c r="J248" s="251"/>
      <c r="K248" s="251"/>
      <c r="L248" s="251"/>
      <c r="M248" s="251"/>
      <c r="N248" s="29"/>
      <c r="O248" s="254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</row>
    <row r="249" spans="1:28" x14ac:dyDescent="0.25">
      <c r="A249" s="251"/>
      <c r="B249" s="251"/>
      <c r="C249" s="251"/>
      <c r="D249" s="251"/>
      <c r="E249" s="251"/>
      <c r="F249" s="251"/>
      <c r="G249" s="251"/>
      <c r="H249" s="251"/>
      <c r="I249" s="251"/>
      <c r="J249" s="251"/>
      <c r="K249" s="251"/>
      <c r="L249" s="251"/>
      <c r="M249" s="251"/>
      <c r="N249" s="251"/>
      <c r="O249" s="254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</row>
    <row r="250" spans="1:28" x14ac:dyDescent="0.25">
      <c r="A250" s="251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251"/>
      <c r="O250" s="254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</row>
    <row r="251" spans="1:28" x14ac:dyDescent="0.25">
      <c r="A251" s="251"/>
      <c r="B251" s="251"/>
      <c r="C251" s="251"/>
      <c r="D251" s="251"/>
      <c r="E251" s="251"/>
      <c r="F251" s="251"/>
      <c r="G251" s="251"/>
      <c r="H251" s="251"/>
      <c r="I251" s="251"/>
      <c r="J251" s="251"/>
      <c r="K251" s="251"/>
      <c r="L251" s="251"/>
      <c r="M251" s="251"/>
      <c r="N251" s="251"/>
      <c r="O251" s="252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</row>
    <row r="252" spans="1:28" x14ac:dyDescent="0.25">
      <c r="A252" s="251"/>
      <c r="B252" s="251"/>
      <c r="C252" s="251"/>
      <c r="D252" s="251"/>
      <c r="E252" s="251"/>
      <c r="F252" s="251"/>
      <c r="G252" s="251"/>
      <c r="H252" s="251"/>
      <c r="I252" s="251"/>
      <c r="J252" s="251"/>
      <c r="K252" s="251"/>
      <c r="L252" s="251"/>
      <c r="M252" s="251"/>
      <c r="N252" s="251"/>
      <c r="O252" s="252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  <c r="AA252" s="251"/>
      <c r="AB252" s="251"/>
    </row>
    <row r="253" spans="1:28" x14ac:dyDescent="0.25">
      <c r="A253" s="251"/>
      <c r="B253" s="251"/>
      <c r="C253" s="251"/>
      <c r="D253" s="251"/>
      <c r="E253" s="251"/>
      <c r="F253" s="251"/>
      <c r="G253" s="251"/>
      <c r="H253" s="251"/>
      <c r="I253" s="251"/>
      <c r="J253" s="251"/>
      <c r="K253" s="251"/>
      <c r="L253" s="251"/>
      <c r="M253" s="251"/>
      <c r="N253" s="251"/>
      <c r="O253" s="252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  <c r="AA253" s="251"/>
      <c r="AB253" s="251"/>
    </row>
    <row r="254" spans="1:28" x14ac:dyDescent="0.25">
      <c r="A254" s="251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1"/>
      <c r="M254" s="251"/>
      <c r="N254" s="251"/>
      <c r="O254" s="252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</row>
    <row r="255" spans="1:28" x14ac:dyDescent="0.25">
      <c r="A255" s="251"/>
      <c r="B255" s="251"/>
      <c r="C255" s="251"/>
      <c r="D255" s="251"/>
      <c r="E255" s="251"/>
      <c r="F255" s="251"/>
      <c r="G255" s="251"/>
      <c r="H255" s="251"/>
      <c r="I255" s="251"/>
      <c r="J255" s="251"/>
      <c r="K255" s="251"/>
      <c r="L255" s="251"/>
      <c r="M255" s="251"/>
      <c r="N255" s="251"/>
      <c r="O255" s="252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  <c r="AA255" s="251"/>
      <c r="AB255" s="251"/>
    </row>
    <row r="256" spans="1:28" x14ac:dyDescent="0.25">
      <c r="A256" s="251"/>
      <c r="B256" s="251"/>
      <c r="C256" s="251"/>
      <c r="D256" s="251"/>
      <c r="E256" s="251"/>
      <c r="F256" s="251"/>
      <c r="G256" s="251"/>
      <c r="H256" s="251"/>
      <c r="I256" s="251"/>
      <c r="J256" s="251"/>
      <c r="K256" s="251"/>
      <c r="L256" s="251"/>
      <c r="M256" s="251"/>
      <c r="N256" s="251"/>
      <c r="O256" s="252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</row>
    <row r="257" spans="1:28" x14ac:dyDescent="0.25">
      <c r="A257" s="251"/>
      <c r="B257" s="251"/>
      <c r="C257" s="251"/>
      <c r="D257" s="251"/>
      <c r="E257" s="251"/>
      <c r="F257" s="251"/>
      <c r="G257" s="251"/>
      <c r="H257" s="251"/>
      <c r="I257" s="251"/>
      <c r="J257" s="251"/>
      <c r="K257" s="251"/>
      <c r="L257" s="251"/>
      <c r="M257" s="251"/>
      <c r="N257" s="251"/>
      <c r="O257" s="252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  <c r="AA257" s="251"/>
      <c r="AB257" s="251"/>
    </row>
    <row r="258" spans="1:28" x14ac:dyDescent="0.25">
      <c r="A258" s="251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2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  <c r="AA258" s="251"/>
      <c r="AB258" s="251"/>
    </row>
    <row r="259" spans="1:28" x14ac:dyDescent="0.25">
      <c r="A259" s="251"/>
      <c r="B259" s="251"/>
      <c r="C259" s="251"/>
      <c r="D259" s="251"/>
      <c r="E259" s="251"/>
      <c r="F259" s="251"/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  <c r="AA259" s="251"/>
      <c r="AB259" s="251"/>
    </row>
    <row r="260" spans="1:28" x14ac:dyDescent="0.25">
      <c r="A260" s="251"/>
      <c r="B260" s="251"/>
      <c r="C260" s="251"/>
      <c r="D260" s="251"/>
      <c r="E260" s="251"/>
      <c r="F260" s="251"/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  <c r="AA260" s="251"/>
      <c r="AB260" s="251"/>
    </row>
    <row r="261" spans="1:28" x14ac:dyDescent="0.25">
      <c r="A261" s="251"/>
      <c r="B261" s="251"/>
      <c r="C261" s="251"/>
      <c r="D261" s="251"/>
      <c r="E261" s="251"/>
      <c r="F261" s="251"/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  <c r="AA261" s="251"/>
      <c r="AB261" s="251"/>
    </row>
    <row r="262" spans="1:28" x14ac:dyDescent="0.25">
      <c r="A262" s="251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  <c r="AA262" s="251"/>
      <c r="AB262" s="251"/>
    </row>
    <row r="263" spans="1:28" x14ac:dyDescent="0.25">
      <c r="A263" s="251"/>
      <c r="B263" s="251"/>
      <c r="C263" s="251"/>
      <c r="D263" s="251"/>
      <c r="E263" s="251"/>
      <c r="F263" s="251"/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  <c r="AA263" s="251"/>
      <c r="AB263" s="251"/>
    </row>
    <row r="264" spans="1:28" x14ac:dyDescent="0.25">
      <c r="A264" s="251"/>
      <c r="B264" s="251"/>
      <c r="C264" s="251"/>
      <c r="D264" s="251"/>
      <c r="E264" s="251"/>
      <c r="F264" s="251"/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  <c r="AA264" s="251"/>
      <c r="AB264" s="251"/>
    </row>
    <row r="265" spans="1:28" x14ac:dyDescent="0.25">
      <c r="A265" s="251"/>
      <c r="B265" s="251"/>
      <c r="C265" s="251"/>
      <c r="D265" s="251"/>
      <c r="E265" s="251"/>
      <c r="F265" s="251"/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  <c r="AA265" s="251"/>
      <c r="AB265" s="251"/>
    </row>
    <row r="266" spans="1:28" x14ac:dyDescent="0.25">
      <c r="A266" s="251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  <c r="AA266" s="251"/>
      <c r="AB266" s="251"/>
    </row>
    <row r="267" spans="1:28" x14ac:dyDescent="0.25">
      <c r="A267" s="251"/>
      <c r="B267" s="251"/>
      <c r="C267" s="251"/>
      <c r="D267" s="251"/>
      <c r="E267" s="251"/>
      <c r="F267" s="251"/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  <c r="AA267" s="251"/>
      <c r="AB267" s="251"/>
    </row>
    <row r="268" spans="1:28" x14ac:dyDescent="0.25">
      <c r="A268" s="251"/>
      <c r="B268" s="251"/>
      <c r="C268" s="251"/>
      <c r="D268" s="251"/>
      <c r="E268" s="251"/>
      <c r="F268" s="251"/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  <c r="AA268" s="251"/>
      <c r="AB268" s="251"/>
    </row>
    <row r="269" spans="1:28" x14ac:dyDescent="0.25">
      <c r="A269" s="251"/>
      <c r="B269" s="251"/>
      <c r="C269" s="251"/>
      <c r="D269" s="251"/>
      <c r="E269" s="251"/>
      <c r="F269" s="251"/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  <c r="AA269" s="251"/>
      <c r="AB269" s="251"/>
    </row>
    <row r="270" spans="1:28" x14ac:dyDescent="0.25">
      <c r="A270" s="251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  <c r="AA270" s="251"/>
      <c r="AB270" s="251"/>
    </row>
    <row r="271" spans="1:28" x14ac:dyDescent="0.25">
      <c r="A271" s="251"/>
      <c r="B271" s="251"/>
      <c r="C271" s="251"/>
      <c r="D271" s="251"/>
      <c r="E271" s="251"/>
      <c r="F271" s="251"/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  <c r="AA271" s="251"/>
      <c r="AB271" s="251"/>
    </row>
    <row r="272" spans="1:28" x14ac:dyDescent="0.25">
      <c r="A272" s="251"/>
      <c r="B272" s="251"/>
      <c r="C272" s="251"/>
      <c r="D272" s="251"/>
      <c r="E272" s="251"/>
      <c r="F272" s="251"/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  <c r="AA272" s="251"/>
      <c r="AB272" s="251"/>
    </row>
    <row r="273" spans="1:28" x14ac:dyDescent="0.25">
      <c r="A273" s="251"/>
      <c r="B273" s="251"/>
      <c r="C273" s="251"/>
      <c r="D273" s="251"/>
      <c r="E273" s="251"/>
      <c r="F273" s="251"/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  <c r="AA273" s="251"/>
      <c r="AB273" s="251"/>
    </row>
    <row r="274" spans="1:28" x14ac:dyDescent="0.25">
      <c r="A274" s="251"/>
      <c r="B274" s="251"/>
      <c r="C274" s="251"/>
      <c r="D274" s="251"/>
      <c r="E274" s="251"/>
      <c r="F274" s="251"/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  <c r="AA274" s="251"/>
      <c r="AB274" s="251"/>
    </row>
    <row r="275" spans="1:28" x14ac:dyDescent="0.25">
      <c r="A275" s="251"/>
      <c r="B275" s="251"/>
      <c r="C275" s="251"/>
      <c r="D275" s="251"/>
      <c r="E275" s="251"/>
      <c r="F275" s="251"/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  <c r="AA275" s="251"/>
      <c r="AB275" s="251"/>
    </row>
    <row r="276" spans="1:28" x14ac:dyDescent="0.25">
      <c r="A276" s="251"/>
      <c r="B276" s="251"/>
      <c r="C276" s="251"/>
      <c r="D276" s="251"/>
      <c r="E276" s="251"/>
      <c r="F276" s="251"/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  <c r="AA276" s="251"/>
      <c r="AB276" s="251"/>
    </row>
    <row r="277" spans="1:28" x14ac:dyDescent="0.25">
      <c r="A277" s="251"/>
      <c r="B277" s="251"/>
      <c r="C277" s="251"/>
      <c r="D277" s="251"/>
      <c r="E277" s="251"/>
      <c r="F277" s="251"/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  <c r="AA277" s="251"/>
      <c r="AB277" s="251"/>
    </row>
    <row r="278" spans="1:28" x14ac:dyDescent="0.25">
      <c r="A278" s="251"/>
      <c r="B278" s="251"/>
      <c r="C278" s="251"/>
      <c r="D278" s="251"/>
      <c r="E278" s="251"/>
      <c r="F278" s="251"/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  <c r="AA278" s="251"/>
      <c r="AB278" s="251"/>
    </row>
    <row r="279" spans="1:28" x14ac:dyDescent="0.25">
      <c r="A279" s="251"/>
      <c r="B279" s="251"/>
      <c r="C279" s="251"/>
      <c r="D279" s="251"/>
      <c r="E279" s="251"/>
      <c r="F279" s="251"/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  <c r="AA279" s="251"/>
      <c r="AB279" s="251"/>
    </row>
    <row r="280" spans="1:28" x14ac:dyDescent="0.25">
      <c r="A280" s="251"/>
      <c r="B280" s="251"/>
      <c r="C280" s="251"/>
      <c r="D280" s="251"/>
      <c r="E280" s="251"/>
      <c r="F280" s="251"/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  <c r="AA280" s="251"/>
      <c r="AB280" s="251"/>
    </row>
    <row r="281" spans="1:28" x14ac:dyDescent="0.25">
      <c r="A281" s="251"/>
      <c r="B281" s="251"/>
      <c r="C281" s="251"/>
      <c r="D281" s="251"/>
      <c r="E281" s="251"/>
      <c r="F281" s="251"/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  <c r="AA281" s="251"/>
      <c r="AB281" s="251"/>
    </row>
    <row r="282" spans="1:28" x14ac:dyDescent="0.25">
      <c r="A282" s="251"/>
      <c r="B282" s="251"/>
      <c r="C282" s="251"/>
      <c r="D282" s="251"/>
      <c r="E282" s="251"/>
      <c r="F282" s="251"/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  <c r="AA282" s="251"/>
      <c r="AB282" s="251"/>
    </row>
    <row r="283" spans="1:28" x14ac:dyDescent="0.25">
      <c r="A283" s="251"/>
      <c r="B283" s="251"/>
      <c r="C283" s="251"/>
      <c r="D283" s="251"/>
      <c r="E283" s="251"/>
      <c r="F283" s="251"/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  <c r="AA283" s="251"/>
      <c r="AB283" s="251"/>
    </row>
    <row r="284" spans="1:28" x14ac:dyDescent="0.25">
      <c r="A284" s="251"/>
      <c r="B284" s="251"/>
      <c r="C284" s="251"/>
      <c r="D284" s="251"/>
      <c r="E284" s="251"/>
      <c r="F284" s="251"/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  <c r="AA284" s="251"/>
      <c r="AB284" s="251"/>
    </row>
    <row r="285" spans="1:28" x14ac:dyDescent="0.25">
      <c r="A285" s="251"/>
      <c r="B285" s="251"/>
      <c r="C285" s="251"/>
      <c r="D285" s="251"/>
      <c r="E285" s="251"/>
      <c r="F285" s="251"/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  <c r="AA285" s="251"/>
      <c r="AB285" s="251"/>
    </row>
    <row r="286" spans="1:28" x14ac:dyDescent="0.25">
      <c r="A286" s="251"/>
      <c r="B286" s="251"/>
      <c r="C286" s="251"/>
      <c r="D286" s="251"/>
      <c r="E286" s="251"/>
      <c r="F286" s="251"/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  <c r="AA286" s="251"/>
      <c r="AB286" s="251"/>
    </row>
    <row r="287" spans="1:28" x14ac:dyDescent="0.25">
      <c r="A287" s="251"/>
      <c r="B287" s="251"/>
      <c r="C287" s="251"/>
      <c r="D287" s="251"/>
      <c r="E287" s="251"/>
      <c r="F287" s="251"/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  <c r="AA287" s="251"/>
      <c r="AB287" s="251"/>
    </row>
    <row r="288" spans="1:28" x14ac:dyDescent="0.25">
      <c r="A288" s="251"/>
      <c r="B288" s="251"/>
      <c r="C288" s="251"/>
      <c r="D288" s="251"/>
      <c r="E288" s="251"/>
      <c r="F288" s="251"/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  <c r="AA288" s="251"/>
      <c r="AB288" s="251"/>
    </row>
    <row r="289" spans="1:28" x14ac:dyDescent="0.25">
      <c r="A289" s="251"/>
      <c r="B289" s="251"/>
      <c r="C289" s="251"/>
      <c r="D289" s="251"/>
      <c r="E289" s="251"/>
      <c r="F289" s="251"/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  <c r="AA289" s="251"/>
      <c r="AB289" s="251"/>
    </row>
    <row r="290" spans="1:28" x14ac:dyDescent="0.25">
      <c r="A290" s="251"/>
      <c r="B290" s="251"/>
      <c r="C290" s="251"/>
      <c r="D290" s="251"/>
      <c r="E290" s="251"/>
      <c r="F290" s="251"/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  <c r="AA290" s="251"/>
      <c r="AB290" s="251"/>
    </row>
    <row r="291" spans="1:28" x14ac:dyDescent="0.25">
      <c r="A291" s="251"/>
      <c r="B291" s="251"/>
      <c r="C291" s="251"/>
      <c r="D291" s="251"/>
      <c r="E291" s="251"/>
      <c r="F291" s="251"/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  <c r="AA291" s="251"/>
      <c r="AB291" s="251"/>
    </row>
    <row r="292" spans="1:28" x14ac:dyDescent="0.25">
      <c r="A292" s="251"/>
      <c r="B292" s="251"/>
      <c r="C292" s="251"/>
      <c r="D292" s="251"/>
      <c r="E292" s="251"/>
      <c r="F292" s="251"/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  <c r="AA292" s="251"/>
      <c r="AB292" s="251"/>
    </row>
    <row r="293" spans="1:28" x14ac:dyDescent="0.25">
      <c r="A293" s="251"/>
      <c r="B293" s="251"/>
      <c r="C293" s="251"/>
      <c r="D293" s="251"/>
      <c r="E293" s="251"/>
      <c r="F293" s="251"/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  <c r="AA293" s="251"/>
      <c r="AB293" s="251"/>
    </row>
    <row r="294" spans="1:28" x14ac:dyDescent="0.25">
      <c r="A294" s="251"/>
      <c r="B294" s="251"/>
      <c r="C294" s="251"/>
      <c r="D294" s="251"/>
      <c r="E294" s="251"/>
      <c r="F294" s="251"/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1"/>
      <c r="W294" s="251"/>
      <c r="X294" s="251"/>
      <c r="Y294" s="251"/>
      <c r="Z294" s="251"/>
      <c r="AA294" s="251"/>
      <c r="AB294" s="251"/>
    </row>
    <row r="295" spans="1:28" x14ac:dyDescent="0.25">
      <c r="A295" s="251"/>
      <c r="B295" s="251"/>
      <c r="C295" s="251"/>
      <c r="D295" s="251"/>
      <c r="E295" s="251"/>
      <c r="F295" s="251"/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1"/>
      <c r="W295" s="251"/>
      <c r="X295" s="251"/>
      <c r="Y295" s="251"/>
      <c r="Z295" s="251"/>
      <c r="AA295" s="251"/>
      <c r="AB295" s="251"/>
    </row>
    <row r="296" spans="1:28" x14ac:dyDescent="0.25">
      <c r="A296" s="251"/>
      <c r="B296" s="251"/>
      <c r="C296" s="251"/>
      <c r="D296" s="251"/>
      <c r="E296" s="251"/>
      <c r="F296" s="251"/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  <c r="AA296" s="251"/>
      <c r="AB296" s="251"/>
    </row>
    <row r="297" spans="1:28" x14ac:dyDescent="0.25">
      <c r="A297" s="251"/>
      <c r="B297" s="251"/>
      <c r="C297" s="251"/>
      <c r="D297" s="251"/>
      <c r="E297" s="251"/>
      <c r="F297" s="251"/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  <c r="AA297" s="251"/>
      <c r="AB297" s="251"/>
    </row>
    <row r="298" spans="1:28" x14ac:dyDescent="0.25">
      <c r="A298" s="251"/>
      <c r="B298" s="251"/>
      <c r="C298" s="251"/>
      <c r="D298" s="251"/>
      <c r="E298" s="251"/>
      <c r="F298" s="251"/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  <c r="AA298" s="251"/>
      <c r="AB298" s="251"/>
    </row>
    <row r="299" spans="1:28" x14ac:dyDescent="0.25">
      <c r="A299" s="251"/>
      <c r="B299" s="251"/>
      <c r="C299" s="251"/>
      <c r="D299" s="251"/>
      <c r="E299" s="251"/>
      <c r="F299" s="251"/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  <c r="AA299" s="251"/>
      <c r="AB299" s="251"/>
    </row>
    <row r="300" spans="1:28" x14ac:dyDescent="0.25">
      <c r="A300" s="251"/>
      <c r="B300" s="251"/>
      <c r="C300" s="251"/>
      <c r="D300" s="251"/>
      <c r="E300" s="251"/>
      <c r="F300" s="251"/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  <c r="AA300" s="251"/>
      <c r="AB300" s="251"/>
    </row>
    <row r="301" spans="1:28" x14ac:dyDescent="0.25">
      <c r="A301" s="251"/>
      <c r="B301" s="251"/>
      <c r="C301" s="251"/>
      <c r="D301" s="251"/>
      <c r="E301" s="251"/>
      <c r="F301" s="251"/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  <c r="AA301" s="251"/>
      <c r="AB301" s="251"/>
    </row>
    <row r="302" spans="1:28" x14ac:dyDescent="0.25">
      <c r="A302" s="251"/>
      <c r="B302" s="251"/>
      <c r="C302" s="251"/>
      <c r="D302" s="251"/>
      <c r="E302" s="251"/>
      <c r="F302" s="251"/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  <c r="AA302" s="251"/>
      <c r="AB302" s="251"/>
    </row>
    <row r="303" spans="1:28" x14ac:dyDescent="0.25">
      <c r="A303" s="251"/>
      <c r="B303" s="251"/>
      <c r="C303" s="251"/>
      <c r="D303" s="251"/>
      <c r="E303" s="251"/>
      <c r="F303" s="251"/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  <c r="AA303" s="251"/>
      <c r="AB303" s="251"/>
    </row>
    <row r="304" spans="1:28" x14ac:dyDescent="0.25">
      <c r="A304" s="251"/>
      <c r="B304" s="251"/>
      <c r="C304" s="251"/>
      <c r="D304" s="251"/>
      <c r="E304" s="251"/>
      <c r="F304" s="251"/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  <c r="AA304" s="251"/>
      <c r="AB304" s="251"/>
    </row>
    <row r="305" spans="1:28" x14ac:dyDescent="0.25">
      <c r="A305" s="251"/>
      <c r="B305" s="251"/>
      <c r="C305" s="251"/>
      <c r="D305" s="251"/>
      <c r="E305" s="251"/>
      <c r="F305" s="251"/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  <c r="AA305" s="251"/>
      <c r="AB305" s="251"/>
    </row>
    <row r="306" spans="1:28" x14ac:dyDescent="0.25">
      <c r="A306" s="251"/>
      <c r="B306" s="251"/>
      <c r="C306" s="251"/>
      <c r="D306" s="251"/>
      <c r="E306" s="251"/>
      <c r="F306" s="251"/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  <c r="AA306" s="251"/>
      <c r="AB306" s="251"/>
    </row>
    <row r="307" spans="1:28" x14ac:dyDescent="0.25">
      <c r="A307" s="251"/>
      <c r="B307" s="251"/>
      <c r="C307" s="251"/>
      <c r="D307" s="251"/>
      <c r="E307" s="251"/>
      <c r="F307" s="251"/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  <c r="AA307" s="251"/>
      <c r="AB307" s="251"/>
    </row>
    <row r="308" spans="1:28" x14ac:dyDescent="0.25">
      <c r="A308" s="251"/>
      <c r="B308" s="251"/>
      <c r="C308" s="251"/>
      <c r="D308" s="251"/>
      <c r="E308" s="251"/>
      <c r="F308" s="251"/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  <c r="AA308" s="251"/>
      <c r="AB308" s="251"/>
    </row>
    <row r="309" spans="1:28" x14ac:dyDescent="0.25">
      <c r="A309" s="251"/>
      <c r="B309" s="251"/>
      <c r="C309" s="251"/>
      <c r="D309" s="251"/>
      <c r="E309" s="251"/>
      <c r="F309" s="251"/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  <c r="AA309" s="251"/>
      <c r="AB309" s="251"/>
    </row>
    <row r="310" spans="1:28" x14ac:dyDescent="0.25">
      <c r="A310" s="251"/>
      <c r="B310" s="251"/>
      <c r="C310" s="251"/>
      <c r="D310" s="251"/>
      <c r="E310" s="251"/>
      <c r="F310" s="251"/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  <c r="AA310" s="251"/>
      <c r="AB310" s="251"/>
    </row>
    <row r="311" spans="1:28" x14ac:dyDescent="0.25">
      <c r="A311" s="251"/>
      <c r="B311" s="251"/>
      <c r="C311" s="251"/>
      <c r="D311" s="251"/>
      <c r="E311" s="251"/>
      <c r="F311" s="251"/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  <c r="AA311" s="251"/>
      <c r="AB311" s="251"/>
    </row>
    <row r="312" spans="1:28" x14ac:dyDescent="0.25">
      <c r="A312" s="251"/>
      <c r="B312" s="251"/>
      <c r="C312" s="251"/>
      <c r="D312" s="251"/>
      <c r="E312" s="251"/>
      <c r="F312" s="251"/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  <c r="AA312" s="251"/>
      <c r="AB312" s="251"/>
    </row>
    <row r="313" spans="1:28" x14ac:dyDescent="0.25">
      <c r="A313" s="251"/>
      <c r="B313" s="251"/>
      <c r="C313" s="251"/>
      <c r="D313" s="251"/>
      <c r="E313" s="251"/>
      <c r="F313" s="251"/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  <c r="AA313" s="251"/>
      <c r="AB313" s="251"/>
    </row>
    <row r="314" spans="1:28" x14ac:dyDescent="0.25">
      <c r="A314" s="251"/>
      <c r="B314" s="251"/>
      <c r="C314" s="251"/>
      <c r="D314" s="251"/>
      <c r="E314" s="251"/>
      <c r="F314" s="251"/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  <c r="AA314" s="251"/>
      <c r="AB314" s="251"/>
    </row>
    <row r="315" spans="1:28" x14ac:dyDescent="0.25">
      <c r="A315" s="251"/>
      <c r="B315" s="251"/>
      <c r="C315" s="251"/>
      <c r="D315" s="251"/>
      <c r="E315" s="251"/>
      <c r="F315" s="251"/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  <c r="AA315" s="251"/>
      <c r="AB315" s="251"/>
    </row>
    <row r="316" spans="1:28" x14ac:dyDescent="0.25">
      <c r="A316" s="251"/>
      <c r="B316" s="251"/>
      <c r="C316" s="251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</row>
    <row r="317" spans="1:28" x14ac:dyDescent="0.25">
      <c r="A317" s="251"/>
      <c r="B317" s="251"/>
      <c r="C317" s="251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</row>
    <row r="318" spans="1:28" x14ac:dyDescent="0.25">
      <c r="A318" s="251"/>
      <c r="B318" s="251"/>
      <c r="C318" s="251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</row>
    <row r="319" spans="1:28" x14ac:dyDescent="0.25">
      <c r="A319" s="251"/>
      <c r="B319" s="251"/>
      <c r="C319" s="251"/>
      <c r="D319" s="251"/>
      <c r="E319" s="251"/>
      <c r="F319" s="251"/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  <c r="AA319" s="251"/>
      <c r="AB319" s="251"/>
    </row>
    <row r="320" spans="1:28" x14ac:dyDescent="0.25">
      <c r="A320" s="251"/>
      <c r="B320" s="251"/>
      <c r="C320" s="251"/>
      <c r="D320" s="251"/>
      <c r="E320" s="251"/>
      <c r="F320" s="251"/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  <c r="AA320" s="251"/>
      <c r="AB320" s="251"/>
    </row>
    <row r="321" spans="1:28" x14ac:dyDescent="0.25">
      <c r="A321" s="251"/>
      <c r="B321" s="251"/>
      <c r="C321" s="251"/>
      <c r="D321" s="251"/>
      <c r="E321" s="251"/>
      <c r="F321" s="251"/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  <c r="AA321" s="251"/>
      <c r="AB321" s="251"/>
    </row>
    <row r="322" spans="1:28" x14ac:dyDescent="0.25">
      <c r="A322" s="251"/>
      <c r="B322" s="251"/>
      <c r="C322" s="251"/>
      <c r="D322" s="251"/>
      <c r="E322" s="251"/>
      <c r="F322" s="251"/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  <c r="AA322" s="251"/>
      <c r="AB322" s="251"/>
    </row>
    <row r="323" spans="1:28" x14ac:dyDescent="0.25">
      <c r="A323" s="251"/>
      <c r="B323" s="251"/>
      <c r="C323" s="251"/>
      <c r="D323" s="251"/>
      <c r="E323" s="251"/>
      <c r="F323" s="251"/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  <c r="AA323" s="251"/>
      <c r="AB323" s="251"/>
    </row>
    <row r="324" spans="1:28" x14ac:dyDescent="0.25">
      <c r="A324" s="251"/>
      <c r="B324" s="251"/>
      <c r="C324" s="251"/>
      <c r="D324" s="251"/>
      <c r="E324" s="251"/>
      <c r="F324" s="251"/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  <c r="AA324" s="251"/>
      <c r="AB324" s="251"/>
    </row>
    <row r="325" spans="1:28" x14ac:dyDescent="0.25">
      <c r="A325" s="251"/>
      <c r="B325" s="251"/>
      <c r="C325" s="251"/>
      <c r="D325" s="251"/>
      <c r="E325" s="251"/>
      <c r="F325" s="251"/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  <c r="AA325" s="251"/>
      <c r="AB325" s="251"/>
    </row>
    <row r="326" spans="1:28" x14ac:dyDescent="0.25">
      <c r="A326" s="251"/>
      <c r="B326" s="251"/>
      <c r="C326" s="251"/>
      <c r="D326" s="251"/>
      <c r="E326" s="251"/>
      <c r="F326" s="251"/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  <c r="AA326" s="251"/>
      <c r="AB326" s="251"/>
    </row>
    <row r="327" spans="1:28" x14ac:dyDescent="0.25">
      <c r="A327" s="251"/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  <c r="AA327" s="251"/>
      <c r="AB327" s="251"/>
    </row>
    <row r="328" spans="1:28" x14ac:dyDescent="0.25">
      <c r="A328" s="251"/>
      <c r="B328" s="251"/>
      <c r="C328" s="251"/>
      <c r="D328" s="251"/>
      <c r="E328" s="251"/>
      <c r="F328" s="251"/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  <c r="AA328" s="251"/>
      <c r="AB328" s="251"/>
    </row>
    <row r="329" spans="1:28" x14ac:dyDescent="0.25">
      <c r="A329" s="251"/>
      <c r="B329" s="251"/>
      <c r="C329" s="251"/>
      <c r="D329" s="251"/>
      <c r="E329" s="251"/>
      <c r="F329" s="251"/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  <c r="AA329" s="251"/>
      <c r="AB329" s="251"/>
    </row>
    <row r="330" spans="1:28" x14ac:dyDescent="0.25">
      <c r="A330" s="251"/>
      <c r="B330" s="251"/>
      <c r="C330" s="251"/>
      <c r="D330" s="251"/>
      <c r="E330" s="251"/>
      <c r="F330" s="251"/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  <c r="AA330" s="251"/>
      <c r="AB330" s="251"/>
    </row>
    <row r="331" spans="1:28" x14ac:dyDescent="0.25">
      <c r="A331" s="251"/>
      <c r="B331" s="251"/>
      <c r="C331" s="251"/>
      <c r="D331" s="251"/>
      <c r="E331" s="251"/>
      <c r="F331" s="251"/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</row>
    <row r="332" spans="1:28" x14ac:dyDescent="0.25">
      <c r="A332" s="251"/>
      <c r="B332" s="251"/>
      <c r="C332" s="251"/>
      <c r="D332" s="251"/>
      <c r="E332" s="251"/>
      <c r="F332" s="251"/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  <c r="AA332" s="251"/>
      <c r="AB332" s="251"/>
    </row>
    <row r="333" spans="1:28" x14ac:dyDescent="0.25">
      <c r="A333" s="251"/>
      <c r="B333" s="251"/>
      <c r="C333" s="251"/>
      <c r="D333" s="251"/>
      <c r="E333" s="251"/>
      <c r="F333" s="251"/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  <c r="AA333" s="251"/>
      <c r="AB333" s="251"/>
    </row>
    <row r="334" spans="1:28" x14ac:dyDescent="0.25">
      <c r="A334" s="251"/>
      <c r="B334" s="251"/>
      <c r="C334" s="251"/>
      <c r="D334" s="251"/>
      <c r="E334" s="251"/>
      <c r="F334" s="251"/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  <c r="AA334" s="251"/>
      <c r="AB334" s="251"/>
    </row>
    <row r="335" spans="1:28" x14ac:dyDescent="0.25">
      <c r="A335" s="251"/>
      <c r="B335" s="251"/>
      <c r="C335" s="251"/>
      <c r="D335" s="251"/>
      <c r="E335" s="251"/>
      <c r="F335" s="251"/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  <c r="AA335" s="251"/>
      <c r="AB335" s="251"/>
    </row>
    <row r="336" spans="1:28" x14ac:dyDescent="0.25">
      <c r="A336" s="251"/>
      <c r="B336" s="251"/>
      <c r="C336" s="251"/>
      <c r="D336" s="251"/>
      <c r="E336" s="251"/>
      <c r="F336" s="251"/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  <c r="AA336" s="251"/>
      <c r="AB336" s="251"/>
    </row>
    <row r="337" spans="1:28" x14ac:dyDescent="0.25">
      <c r="A337" s="251"/>
      <c r="B337" s="251"/>
      <c r="C337" s="251"/>
      <c r="D337" s="251"/>
      <c r="E337" s="251"/>
      <c r="F337" s="251"/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  <c r="AA337" s="251"/>
      <c r="AB337" s="251"/>
    </row>
    <row r="338" spans="1:28" x14ac:dyDescent="0.25">
      <c r="A338" s="251"/>
      <c r="B338" s="251"/>
      <c r="C338" s="251"/>
      <c r="D338" s="251"/>
      <c r="E338" s="251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  <c r="AA338" s="251"/>
      <c r="AB338" s="251"/>
    </row>
    <row r="339" spans="1:28" x14ac:dyDescent="0.25">
      <c r="A339" s="251"/>
      <c r="B339" s="251"/>
      <c r="C339" s="251"/>
      <c r="D339" s="251"/>
      <c r="E339" s="251"/>
      <c r="F339" s="251"/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  <c r="AA339" s="251"/>
      <c r="AB339" s="251"/>
    </row>
    <row r="340" spans="1:28" x14ac:dyDescent="0.25">
      <c r="A340" s="251"/>
      <c r="B340" s="251"/>
      <c r="C340" s="251"/>
      <c r="D340" s="251"/>
      <c r="E340" s="251"/>
      <c r="F340" s="251"/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  <c r="AA340" s="251"/>
      <c r="AB340" s="251"/>
    </row>
    <row r="341" spans="1:28" x14ac:dyDescent="0.25">
      <c r="A341" s="251"/>
      <c r="B341" s="251"/>
      <c r="C341" s="251"/>
      <c r="D341" s="251"/>
      <c r="E341" s="251"/>
      <c r="F341" s="251"/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  <c r="AA341" s="251"/>
      <c r="AB341" s="251"/>
    </row>
    <row r="342" spans="1:28" x14ac:dyDescent="0.25">
      <c r="A342" s="251"/>
      <c r="B342" s="251"/>
      <c r="C342" s="251"/>
      <c r="D342" s="251"/>
      <c r="E342" s="251"/>
      <c r="F342" s="251"/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  <c r="AA342" s="251"/>
      <c r="AB342" s="251"/>
    </row>
    <row r="343" spans="1:28" x14ac:dyDescent="0.25">
      <c r="A343" s="251"/>
      <c r="B343" s="251"/>
      <c r="C343" s="251"/>
      <c r="D343" s="251"/>
      <c r="E343" s="251"/>
      <c r="F343" s="251"/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  <c r="AA343" s="251"/>
      <c r="AB343" s="251"/>
    </row>
    <row r="344" spans="1:28" x14ac:dyDescent="0.25">
      <c r="A344" s="251"/>
      <c r="B344" s="251"/>
      <c r="C344" s="251"/>
      <c r="D344" s="251"/>
      <c r="E344" s="251"/>
      <c r="F344" s="251"/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  <c r="AA344" s="251"/>
      <c r="AB344" s="251"/>
    </row>
    <row r="345" spans="1:28" x14ac:dyDescent="0.25">
      <c r="A345" s="251"/>
      <c r="B345" s="251"/>
      <c r="C345" s="251"/>
      <c r="D345" s="251"/>
      <c r="E345" s="251"/>
      <c r="F345" s="251"/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  <c r="AA345" s="251"/>
      <c r="AB345" s="251"/>
    </row>
    <row r="346" spans="1:28" x14ac:dyDescent="0.25">
      <c r="A346" s="251"/>
      <c r="B346" s="251"/>
      <c r="C346" s="251"/>
      <c r="D346" s="251"/>
      <c r="E346" s="251"/>
      <c r="F346" s="251"/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  <c r="AA346" s="251"/>
      <c r="AB346" s="251"/>
    </row>
    <row r="347" spans="1:28" x14ac:dyDescent="0.25">
      <c r="A347" s="251"/>
      <c r="B347" s="251"/>
      <c r="C347" s="251"/>
      <c r="D347" s="251"/>
      <c r="E347" s="251"/>
      <c r="F347" s="251"/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  <c r="AA347" s="251"/>
      <c r="AB347" s="251"/>
    </row>
    <row r="348" spans="1:28" x14ac:dyDescent="0.25">
      <c r="A348" s="251"/>
      <c r="B348" s="251"/>
      <c r="C348" s="251"/>
      <c r="D348" s="251"/>
      <c r="E348" s="251"/>
      <c r="F348" s="251"/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  <c r="AA348" s="251"/>
      <c r="AB348" s="251"/>
    </row>
    <row r="349" spans="1:28" x14ac:dyDescent="0.25">
      <c r="A349" s="251"/>
      <c r="B349" s="251"/>
      <c r="C349" s="251"/>
      <c r="D349" s="251"/>
      <c r="E349" s="251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  <c r="AA349" s="251"/>
      <c r="AB349" s="251"/>
    </row>
    <row r="350" spans="1:28" x14ac:dyDescent="0.25">
      <c r="A350" s="251"/>
      <c r="B350" s="251"/>
      <c r="C350" s="251"/>
      <c r="D350" s="251"/>
      <c r="E350" s="251"/>
      <c r="F350" s="251"/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  <c r="AA350" s="251"/>
      <c r="AB350" s="251"/>
    </row>
    <row r="351" spans="1:28" x14ac:dyDescent="0.25">
      <c r="A351" s="251"/>
      <c r="B351" s="251"/>
      <c r="C351" s="251"/>
      <c r="D351" s="251"/>
      <c r="E351" s="251"/>
      <c r="F351" s="251"/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  <c r="AA351" s="251"/>
      <c r="AB351" s="251"/>
    </row>
    <row r="352" spans="1:28" x14ac:dyDescent="0.25">
      <c r="A352" s="251"/>
      <c r="B352" s="251"/>
      <c r="C352" s="251"/>
      <c r="D352" s="251"/>
      <c r="E352" s="251"/>
      <c r="F352" s="251"/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  <c r="AA352" s="251"/>
      <c r="AB352" s="251"/>
    </row>
    <row r="353" spans="1:28" x14ac:dyDescent="0.25">
      <c r="A353" s="251"/>
      <c r="B353" s="251"/>
      <c r="C353" s="251"/>
      <c r="D353" s="251"/>
      <c r="E353" s="251"/>
      <c r="F353" s="251"/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  <c r="AA353" s="251"/>
      <c r="AB353" s="251"/>
    </row>
    <row r="354" spans="1:28" x14ac:dyDescent="0.25">
      <c r="A354" s="251"/>
      <c r="B354" s="251"/>
      <c r="C354" s="251"/>
      <c r="D354" s="251"/>
      <c r="E354" s="251"/>
      <c r="F354" s="251"/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  <c r="AA354" s="251"/>
      <c r="AB354" s="251"/>
    </row>
    <row r="355" spans="1:28" x14ac:dyDescent="0.25">
      <c r="A355" s="251"/>
      <c r="B355" s="251"/>
      <c r="C355" s="251"/>
      <c r="D355" s="251"/>
      <c r="E355" s="251"/>
      <c r="F355" s="251"/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  <c r="AA355" s="251"/>
      <c r="AB355" s="251"/>
    </row>
    <row r="356" spans="1:28" x14ac:dyDescent="0.25">
      <c r="A356" s="251"/>
      <c r="B356" s="251"/>
      <c r="C356" s="251"/>
      <c r="D356" s="251"/>
      <c r="E356" s="251"/>
      <c r="F356" s="251"/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  <c r="AA356" s="251"/>
      <c r="AB356" s="251"/>
    </row>
    <row r="357" spans="1:28" x14ac:dyDescent="0.25">
      <c r="A357" s="251"/>
      <c r="B357" s="251"/>
      <c r="C357" s="251"/>
      <c r="D357" s="251"/>
      <c r="E357" s="251"/>
      <c r="F357" s="251"/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  <c r="AA357" s="251"/>
      <c r="AB357" s="251"/>
    </row>
    <row r="358" spans="1:28" x14ac:dyDescent="0.25">
      <c r="A358" s="251"/>
      <c r="B358" s="251"/>
      <c r="C358" s="251"/>
      <c r="D358" s="251"/>
      <c r="E358" s="251"/>
      <c r="F358" s="251"/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  <c r="AA358" s="251"/>
      <c r="AB358" s="251"/>
    </row>
    <row r="359" spans="1:28" x14ac:dyDescent="0.25">
      <c r="A359" s="251"/>
      <c r="B359" s="251"/>
      <c r="C359" s="251"/>
      <c r="D359" s="251"/>
      <c r="E359" s="251"/>
      <c r="F359" s="251"/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  <c r="AA359" s="251"/>
      <c r="AB359" s="251"/>
    </row>
    <row r="360" spans="1:28" x14ac:dyDescent="0.25">
      <c r="A360" s="251"/>
      <c r="B360" s="251"/>
      <c r="C360" s="251"/>
      <c r="D360" s="251"/>
      <c r="E360" s="251"/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  <c r="AA360" s="251"/>
      <c r="AB360" s="251"/>
    </row>
    <row r="361" spans="1:28" x14ac:dyDescent="0.25">
      <c r="A361" s="251"/>
      <c r="B361" s="251"/>
      <c r="C361" s="251"/>
      <c r="D361" s="251"/>
      <c r="E361" s="251"/>
      <c r="F361" s="251"/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  <c r="AA361" s="251"/>
      <c r="AB361" s="251"/>
    </row>
    <row r="362" spans="1:28" x14ac:dyDescent="0.25">
      <c r="A362" s="251"/>
      <c r="B362" s="251"/>
      <c r="C362" s="251"/>
      <c r="D362" s="251"/>
      <c r="E362" s="251"/>
      <c r="F362" s="251"/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  <c r="AA362" s="251"/>
      <c r="AB362" s="251"/>
    </row>
    <row r="363" spans="1:28" x14ac:dyDescent="0.25">
      <c r="A363" s="251"/>
      <c r="B363" s="251"/>
      <c r="C363" s="251"/>
      <c r="D363" s="251"/>
      <c r="E363" s="251"/>
      <c r="F363" s="251"/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  <c r="AA363" s="251"/>
      <c r="AB363" s="251"/>
    </row>
    <row r="364" spans="1:28" x14ac:dyDescent="0.25">
      <c r="A364" s="251"/>
      <c r="B364" s="251"/>
      <c r="C364" s="251"/>
      <c r="D364" s="251"/>
      <c r="E364" s="251"/>
      <c r="F364" s="251"/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  <c r="AA364" s="251"/>
      <c r="AB364" s="251"/>
    </row>
    <row r="365" spans="1:28" x14ac:dyDescent="0.25">
      <c r="A365" s="251"/>
      <c r="B365" s="251"/>
      <c r="C365" s="251"/>
      <c r="D365" s="251"/>
      <c r="E365" s="251"/>
      <c r="F365" s="251"/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  <c r="AA365" s="251"/>
      <c r="AB365" s="251"/>
    </row>
    <row r="366" spans="1:28" x14ac:dyDescent="0.25">
      <c r="A366" s="251"/>
      <c r="B366" s="251"/>
      <c r="C366" s="251"/>
      <c r="D366" s="251"/>
      <c r="E366" s="251"/>
      <c r="F366" s="251"/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  <c r="AA366" s="251"/>
      <c r="AB366" s="251"/>
    </row>
    <row r="367" spans="1:28" x14ac:dyDescent="0.25">
      <c r="A367" s="251"/>
      <c r="B367" s="251"/>
      <c r="C367" s="251"/>
      <c r="D367" s="251"/>
      <c r="E367" s="251"/>
      <c r="F367" s="251"/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  <c r="AA367" s="251"/>
      <c r="AB367" s="251"/>
    </row>
    <row r="368" spans="1:28" x14ac:dyDescent="0.25">
      <c r="A368" s="251"/>
      <c r="B368" s="251"/>
      <c r="C368" s="251"/>
      <c r="D368" s="251"/>
      <c r="E368" s="251"/>
      <c r="F368" s="251"/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  <c r="AA368" s="251"/>
      <c r="AB368" s="251"/>
    </row>
    <row r="369" spans="1:28" x14ac:dyDescent="0.25">
      <c r="A369" s="251"/>
      <c r="B369" s="251"/>
      <c r="C369" s="251"/>
      <c r="D369" s="251"/>
      <c r="E369" s="251"/>
      <c r="F369" s="251"/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  <c r="AA369" s="251"/>
      <c r="AB369" s="251"/>
    </row>
    <row r="370" spans="1:28" x14ac:dyDescent="0.25">
      <c r="A370" s="251"/>
      <c r="B370" s="251"/>
      <c r="C370" s="251"/>
      <c r="D370" s="251"/>
      <c r="E370" s="251"/>
      <c r="F370" s="251"/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  <c r="AA370" s="251"/>
      <c r="AB370" s="251"/>
    </row>
    <row r="371" spans="1:28" x14ac:dyDescent="0.25">
      <c r="A371" s="251"/>
      <c r="B371" s="251"/>
      <c r="C371" s="251"/>
      <c r="D371" s="251"/>
      <c r="E371" s="251"/>
      <c r="F371" s="251"/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  <c r="AA371" s="251"/>
      <c r="AB371" s="251"/>
    </row>
    <row r="372" spans="1:28" x14ac:dyDescent="0.25">
      <c r="A372" s="251"/>
      <c r="B372" s="251"/>
      <c r="C372" s="251"/>
      <c r="D372" s="251"/>
      <c r="E372" s="251"/>
      <c r="F372" s="251"/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  <c r="AA372" s="251"/>
      <c r="AB372" s="251"/>
    </row>
    <row r="373" spans="1:28" x14ac:dyDescent="0.25">
      <c r="A373" s="251"/>
      <c r="B373" s="251"/>
      <c r="C373" s="251"/>
      <c r="D373" s="251"/>
      <c r="E373" s="251"/>
      <c r="F373" s="251"/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  <c r="AA373" s="251"/>
      <c r="AB373" s="251"/>
    </row>
    <row r="374" spans="1:28" x14ac:dyDescent="0.25">
      <c r="A374" s="251"/>
      <c r="B374" s="251"/>
      <c r="C374" s="251"/>
      <c r="D374" s="251"/>
      <c r="E374" s="251"/>
      <c r="F374" s="251"/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  <c r="AA374" s="251"/>
      <c r="AB374" s="251"/>
    </row>
    <row r="375" spans="1:28" x14ac:dyDescent="0.25">
      <c r="A375" s="251"/>
      <c r="B375" s="251"/>
      <c r="C375" s="251"/>
      <c r="D375" s="251"/>
      <c r="E375" s="251"/>
      <c r="F375" s="251"/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  <c r="AA375" s="251"/>
      <c r="AB375" s="251"/>
    </row>
    <row r="376" spans="1:28" x14ac:dyDescent="0.25">
      <c r="A376" s="251"/>
      <c r="B376" s="251"/>
      <c r="C376" s="251"/>
      <c r="D376" s="251"/>
      <c r="E376" s="251"/>
      <c r="F376" s="251"/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  <c r="AA376" s="251"/>
      <c r="AB376" s="251"/>
    </row>
    <row r="377" spans="1:28" x14ac:dyDescent="0.25">
      <c r="A377" s="251"/>
      <c r="B377" s="251"/>
      <c r="C377" s="251"/>
      <c r="D377" s="251"/>
      <c r="E377" s="251"/>
      <c r="F377" s="251"/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  <c r="AA377" s="251"/>
      <c r="AB377" s="251"/>
    </row>
    <row r="378" spans="1:28" x14ac:dyDescent="0.25">
      <c r="A378" s="251"/>
      <c r="B378" s="251"/>
      <c r="C378" s="251"/>
      <c r="D378" s="251"/>
      <c r="E378" s="251"/>
      <c r="F378" s="251"/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  <c r="AA378" s="251"/>
      <c r="AB378" s="251"/>
    </row>
    <row r="379" spans="1:28" x14ac:dyDescent="0.25">
      <c r="A379" s="251"/>
      <c r="B379" s="251"/>
      <c r="C379" s="251"/>
      <c r="D379" s="251"/>
      <c r="E379" s="251"/>
      <c r="F379" s="251"/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  <c r="AA379" s="251"/>
      <c r="AB379" s="251"/>
    </row>
    <row r="380" spans="1:28" x14ac:dyDescent="0.25">
      <c r="A380" s="251"/>
      <c r="B380" s="251"/>
      <c r="C380" s="251"/>
      <c r="D380" s="251"/>
      <c r="E380" s="251"/>
      <c r="F380" s="251"/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  <c r="AA380" s="251"/>
      <c r="AB380" s="251"/>
    </row>
    <row r="381" spans="1:28" x14ac:dyDescent="0.25">
      <c r="A381" s="251"/>
      <c r="B381" s="251"/>
      <c r="C381" s="251"/>
      <c r="D381" s="251"/>
      <c r="E381" s="251"/>
      <c r="F381" s="251"/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  <c r="AA381" s="251"/>
      <c r="AB381" s="251"/>
    </row>
    <row r="382" spans="1:28" x14ac:dyDescent="0.25">
      <c r="A382" s="251"/>
      <c r="B382" s="251"/>
      <c r="C382" s="251"/>
      <c r="D382" s="251"/>
      <c r="E382" s="251"/>
      <c r="F382" s="251"/>
      <c r="G382" s="251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  <c r="AA382" s="251"/>
      <c r="AB382" s="251"/>
    </row>
    <row r="383" spans="1:28" x14ac:dyDescent="0.25">
      <c r="A383" s="251"/>
      <c r="B383" s="251"/>
      <c r="C383" s="251"/>
      <c r="D383" s="251"/>
      <c r="E383" s="251"/>
      <c r="F383" s="251"/>
      <c r="G383" s="251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  <c r="AA383" s="251"/>
      <c r="AB383" s="251"/>
    </row>
    <row r="384" spans="1:28" x14ac:dyDescent="0.25">
      <c r="A384" s="251"/>
      <c r="B384" s="251"/>
      <c r="C384" s="251"/>
      <c r="D384" s="251"/>
      <c r="E384" s="251"/>
      <c r="F384" s="251"/>
      <c r="G384" s="251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  <c r="AA384" s="251"/>
      <c r="AB384" s="251"/>
    </row>
    <row r="385" spans="1:28" x14ac:dyDescent="0.25">
      <c r="A385" s="251"/>
      <c r="B385" s="251"/>
      <c r="C385" s="251"/>
      <c r="D385" s="251"/>
      <c r="E385" s="251"/>
      <c r="F385" s="251"/>
      <c r="G385" s="251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  <c r="AA385" s="251"/>
      <c r="AB385" s="251"/>
    </row>
    <row r="386" spans="1:28" x14ac:dyDescent="0.25">
      <c r="A386" s="251"/>
      <c r="B386" s="251"/>
      <c r="C386" s="251"/>
      <c r="D386" s="251"/>
      <c r="E386" s="251"/>
      <c r="F386" s="251"/>
      <c r="G386" s="251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  <c r="AA386" s="251"/>
      <c r="AB386" s="251"/>
    </row>
    <row r="387" spans="1:28" x14ac:dyDescent="0.25">
      <c r="A387" s="251"/>
      <c r="B387" s="251"/>
      <c r="C387" s="251"/>
      <c r="D387" s="251"/>
      <c r="E387" s="251"/>
      <c r="F387" s="251"/>
      <c r="G387" s="251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  <c r="AA387" s="251"/>
      <c r="AB387" s="251"/>
    </row>
    <row r="388" spans="1:28" x14ac:dyDescent="0.25">
      <c r="A388" s="251"/>
      <c r="B388" s="251"/>
      <c r="C388" s="251"/>
      <c r="D388" s="251"/>
      <c r="E388" s="251"/>
      <c r="F388" s="251"/>
      <c r="G388" s="251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  <c r="AA388" s="251"/>
      <c r="AB388" s="251"/>
    </row>
    <row r="389" spans="1:28" x14ac:dyDescent="0.25">
      <c r="A389" s="251"/>
      <c r="B389" s="251"/>
      <c r="C389" s="251"/>
      <c r="D389" s="251"/>
      <c r="E389" s="251"/>
      <c r="F389" s="251"/>
      <c r="G389" s="251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  <c r="AA389" s="251"/>
      <c r="AB389" s="251"/>
    </row>
    <row r="390" spans="1:28" x14ac:dyDescent="0.25">
      <c r="A390" s="251"/>
      <c r="B390" s="251"/>
      <c r="C390" s="251"/>
      <c r="D390" s="251"/>
      <c r="E390" s="251"/>
      <c r="F390" s="251"/>
      <c r="G390" s="251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  <c r="AA390" s="251"/>
      <c r="AB390" s="251"/>
    </row>
    <row r="391" spans="1:28" x14ac:dyDescent="0.25">
      <c r="A391" s="251"/>
      <c r="B391" s="251"/>
      <c r="C391" s="251"/>
      <c r="D391" s="251"/>
      <c r="E391" s="251"/>
      <c r="F391" s="251"/>
      <c r="G391" s="251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  <c r="AA391" s="251"/>
      <c r="AB391" s="251"/>
    </row>
    <row r="392" spans="1:28" x14ac:dyDescent="0.25">
      <c r="A392" s="251"/>
      <c r="B392" s="251"/>
      <c r="C392" s="251"/>
      <c r="D392" s="251"/>
      <c r="E392" s="251"/>
      <c r="F392" s="251"/>
      <c r="G392" s="251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  <c r="AA392" s="251"/>
      <c r="AB392" s="251"/>
    </row>
    <row r="393" spans="1:28" x14ac:dyDescent="0.25">
      <c r="A393" s="251"/>
      <c r="B393" s="251"/>
      <c r="C393" s="251"/>
      <c r="D393" s="251"/>
      <c r="E393" s="251"/>
      <c r="F393" s="251"/>
      <c r="G393" s="251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  <c r="AA393" s="251"/>
      <c r="AB393" s="251"/>
    </row>
    <row r="394" spans="1:28" x14ac:dyDescent="0.25">
      <c r="A394" s="251"/>
      <c r="B394" s="251"/>
      <c r="C394" s="251"/>
      <c r="D394" s="251"/>
      <c r="E394" s="251"/>
      <c r="F394" s="251"/>
      <c r="G394" s="251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  <c r="AA394" s="251"/>
      <c r="AB394" s="251"/>
    </row>
    <row r="395" spans="1:28" x14ac:dyDescent="0.25">
      <c r="A395" s="251"/>
      <c r="B395" s="251"/>
      <c r="C395" s="251"/>
      <c r="D395" s="251"/>
      <c r="E395" s="251"/>
      <c r="F395" s="251"/>
      <c r="G395" s="251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  <c r="AA395" s="251"/>
      <c r="AB395" s="251"/>
    </row>
    <row r="396" spans="1:28" x14ac:dyDescent="0.25">
      <c r="A396" s="251"/>
      <c r="B396" s="251"/>
      <c r="C396" s="251"/>
      <c r="D396" s="251"/>
      <c r="E396" s="251"/>
      <c r="F396" s="251"/>
      <c r="G396" s="251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  <c r="AA396" s="251"/>
      <c r="AB396" s="251"/>
    </row>
    <row r="397" spans="1:28" x14ac:dyDescent="0.25">
      <c r="A397" s="251"/>
      <c r="B397" s="251"/>
      <c r="C397" s="251"/>
      <c r="D397" s="251"/>
      <c r="E397" s="251"/>
      <c r="F397" s="251"/>
      <c r="G397" s="251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  <c r="AA397" s="251"/>
      <c r="AB397" s="251"/>
    </row>
    <row r="398" spans="1:28" x14ac:dyDescent="0.25">
      <c r="A398" s="251"/>
      <c r="B398" s="251"/>
      <c r="C398" s="251"/>
      <c r="D398" s="251"/>
      <c r="E398" s="251"/>
      <c r="F398" s="251"/>
      <c r="G398" s="251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  <c r="AA398" s="251"/>
      <c r="AB398" s="251"/>
    </row>
    <row r="399" spans="1:28" x14ac:dyDescent="0.25">
      <c r="A399" s="251"/>
      <c r="B399" s="251"/>
      <c r="C399" s="251"/>
      <c r="D399" s="251"/>
      <c r="E399" s="251"/>
      <c r="F399" s="251"/>
      <c r="G399" s="251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  <c r="AA399" s="251"/>
      <c r="AB399" s="251"/>
    </row>
    <row r="400" spans="1:28" x14ac:dyDescent="0.25">
      <c r="A400" s="251"/>
      <c r="B400" s="251"/>
      <c r="C400" s="251"/>
      <c r="D400" s="251"/>
      <c r="E400" s="251"/>
      <c r="F400" s="251"/>
      <c r="G400" s="251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  <c r="AA400" s="251"/>
      <c r="AB400" s="251"/>
    </row>
    <row r="401" spans="1:28" x14ac:dyDescent="0.25">
      <c r="A401" s="251"/>
      <c r="B401" s="251"/>
      <c r="C401" s="251"/>
      <c r="D401" s="251"/>
      <c r="E401" s="251"/>
      <c r="F401" s="251"/>
      <c r="G401" s="251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  <c r="AA401" s="251"/>
      <c r="AB401" s="251"/>
    </row>
    <row r="402" spans="1:28" x14ac:dyDescent="0.25">
      <c r="A402" s="251"/>
      <c r="B402" s="251"/>
      <c r="C402" s="251"/>
      <c r="D402" s="251"/>
      <c r="E402" s="251"/>
      <c r="F402" s="251"/>
      <c r="G402" s="251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  <c r="AA402" s="251"/>
      <c r="AB402" s="251"/>
    </row>
    <row r="403" spans="1:28" x14ac:dyDescent="0.25">
      <c r="A403" s="251"/>
      <c r="B403" s="251"/>
      <c r="C403" s="251"/>
      <c r="D403" s="251"/>
      <c r="E403" s="251"/>
      <c r="F403" s="251"/>
      <c r="G403" s="251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  <c r="AA403" s="251"/>
      <c r="AB403" s="251"/>
    </row>
    <row r="404" spans="1:28" x14ac:dyDescent="0.25">
      <c r="A404" s="251"/>
      <c r="B404" s="251"/>
      <c r="C404" s="251"/>
      <c r="D404" s="251"/>
      <c r="E404" s="251"/>
      <c r="F404" s="251"/>
      <c r="G404" s="251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  <c r="AA404" s="251"/>
      <c r="AB404" s="251"/>
    </row>
    <row r="405" spans="1:28" x14ac:dyDescent="0.25">
      <c r="A405" s="251"/>
      <c r="B405" s="251"/>
      <c r="C405" s="251"/>
      <c r="D405" s="251"/>
      <c r="E405" s="251"/>
      <c r="F405" s="251"/>
      <c r="G405" s="251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  <c r="AA405" s="251"/>
      <c r="AB405" s="251"/>
    </row>
    <row r="406" spans="1:28" x14ac:dyDescent="0.25">
      <c r="A406" s="251"/>
      <c r="B406" s="251"/>
      <c r="C406" s="251"/>
      <c r="D406" s="251"/>
      <c r="E406" s="251"/>
      <c r="F406" s="251"/>
      <c r="G406" s="251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  <c r="AA406" s="251"/>
      <c r="AB406" s="251"/>
    </row>
    <row r="407" spans="1:28" x14ac:dyDescent="0.25">
      <c r="A407" s="251"/>
      <c r="B407" s="251"/>
      <c r="C407" s="251"/>
      <c r="D407" s="251"/>
      <c r="E407" s="251"/>
      <c r="F407" s="251"/>
      <c r="G407" s="251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  <c r="AA407" s="251"/>
      <c r="AB407" s="251"/>
    </row>
    <row r="408" spans="1:28" x14ac:dyDescent="0.25">
      <c r="A408" s="251"/>
      <c r="B408" s="251"/>
      <c r="C408" s="251"/>
      <c r="D408" s="251"/>
      <c r="E408" s="251"/>
      <c r="F408" s="251"/>
      <c r="G408" s="251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  <c r="AA408" s="251"/>
      <c r="AB408" s="251"/>
    </row>
    <row r="409" spans="1:28" x14ac:dyDescent="0.25">
      <c r="A409" s="251"/>
      <c r="B409" s="251"/>
      <c r="C409" s="251"/>
      <c r="D409" s="251"/>
      <c r="E409" s="251"/>
      <c r="F409" s="251"/>
      <c r="G409" s="251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  <c r="AA409" s="251"/>
      <c r="AB409" s="251"/>
    </row>
    <row r="410" spans="1:28" x14ac:dyDescent="0.25">
      <c r="A410" s="251"/>
      <c r="B410" s="251"/>
      <c r="C410" s="251"/>
      <c r="D410" s="251"/>
      <c r="E410" s="251"/>
      <c r="F410" s="251"/>
      <c r="G410" s="251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  <c r="AA410" s="251"/>
      <c r="AB410" s="251"/>
    </row>
    <row r="411" spans="1:28" x14ac:dyDescent="0.25">
      <c r="A411" s="251"/>
      <c r="B411" s="251"/>
      <c r="C411" s="251"/>
      <c r="D411" s="251"/>
      <c r="E411" s="251"/>
      <c r="F411" s="251"/>
      <c r="G411" s="251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  <c r="AA411" s="251"/>
      <c r="AB411" s="251"/>
    </row>
    <row r="412" spans="1:28" x14ac:dyDescent="0.25">
      <c r="A412" s="251"/>
      <c r="B412" s="251"/>
      <c r="C412" s="251"/>
      <c r="D412" s="251"/>
      <c r="E412" s="251"/>
      <c r="F412" s="251"/>
      <c r="G412" s="251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  <c r="AA412" s="251"/>
      <c r="AB412" s="251"/>
    </row>
    <row r="413" spans="1:28" x14ac:dyDescent="0.25">
      <c r="A413" s="251"/>
      <c r="B413" s="251"/>
      <c r="C413" s="251"/>
      <c r="D413" s="251"/>
      <c r="E413" s="251"/>
      <c r="F413" s="251"/>
      <c r="G413" s="251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  <c r="AA413" s="251"/>
      <c r="AB413" s="251"/>
    </row>
    <row r="414" spans="1:28" x14ac:dyDescent="0.25">
      <c r="A414" s="251"/>
      <c r="B414" s="251"/>
      <c r="C414" s="251"/>
      <c r="D414" s="251"/>
      <c r="E414" s="251"/>
      <c r="F414" s="251"/>
      <c r="G414" s="251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  <c r="AA414" s="251"/>
      <c r="AB414" s="251"/>
    </row>
    <row r="415" spans="1:28" x14ac:dyDescent="0.25">
      <c r="A415" s="251"/>
      <c r="B415" s="251"/>
      <c r="C415" s="251"/>
      <c r="D415" s="251"/>
      <c r="E415" s="251"/>
      <c r="F415" s="251"/>
      <c r="G415" s="251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  <c r="AA415" s="251"/>
      <c r="AB415" s="251"/>
    </row>
    <row r="416" spans="1:28" x14ac:dyDescent="0.25">
      <c r="A416" s="251"/>
      <c r="B416" s="251"/>
      <c r="C416" s="251"/>
      <c r="D416" s="251"/>
      <c r="E416" s="251"/>
      <c r="F416" s="251"/>
      <c r="G416" s="251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  <c r="AA416" s="251"/>
      <c r="AB416" s="251"/>
    </row>
    <row r="417" spans="1:28" x14ac:dyDescent="0.25">
      <c r="A417" s="251"/>
      <c r="B417" s="251"/>
      <c r="C417" s="251"/>
      <c r="D417" s="251"/>
      <c r="E417" s="251"/>
      <c r="F417" s="251"/>
      <c r="G417" s="251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  <c r="AA417" s="251"/>
      <c r="AB417" s="251"/>
    </row>
    <row r="418" spans="1:28" x14ac:dyDescent="0.25">
      <c r="A418" s="251"/>
      <c r="B418" s="251"/>
      <c r="C418" s="251"/>
      <c r="D418" s="251"/>
      <c r="E418" s="251"/>
      <c r="F418" s="251"/>
      <c r="G418" s="251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  <c r="AA418" s="251"/>
      <c r="AB418" s="251"/>
    </row>
    <row r="419" spans="1:28" x14ac:dyDescent="0.25">
      <c r="A419" s="251"/>
      <c r="B419" s="251"/>
      <c r="C419" s="251"/>
      <c r="D419" s="251"/>
      <c r="E419" s="251"/>
      <c r="F419" s="251"/>
      <c r="G419" s="251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  <c r="AA419" s="251"/>
      <c r="AB419" s="251"/>
    </row>
    <row r="420" spans="1:28" x14ac:dyDescent="0.25">
      <c r="A420" s="251"/>
      <c r="B420" s="251"/>
      <c r="C420" s="251"/>
      <c r="D420" s="251"/>
      <c r="E420" s="251"/>
      <c r="F420" s="251"/>
      <c r="G420" s="251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  <c r="AA420" s="251"/>
      <c r="AB420" s="251"/>
    </row>
    <row r="421" spans="1:28" x14ac:dyDescent="0.25">
      <c r="A421" s="251"/>
      <c r="B421" s="251"/>
      <c r="C421" s="251"/>
      <c r="D421" s="251"/>
      <c r="E421" s="251"/>
      <c r="F421" s="251"/>
      <c r="G421" s="251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  <c r="AA421" s="251"/>
      <c r="AB421" s="251"/>
    </row>
    <row r="422" spans="1:28" x14ac:dyDescent="0.25">
      <c r="A422" s="251"/>
      <c r="B422" s="251"/>
      <c r="C422" s="251"/>
      <c r="D422" s="251"/>
      <c r="E422" s="251"/>
      <c r="F422" s="251"/>
      <c r="G422" s="251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  <c r="AA422" s="251"/>
      <c r="AB422" s="251"/>
    </row>
    <row r="423" spans="1:28" x14ac:dyDescent="0.25">
      <c r="A423" s="251"/>
      <c r="B423" s="251"/>
      <c r="C423" s="251"/>
      <c r="D423" s="251"/>
      <c r="E423" s="251"/>
      <c r="F423" s="251"/>
      <c r="G423" s="251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  <c r="AA423" s="251"/>
      <c r="AB423" s="251"/>
    </row>
    <row r="424" spans="1:28" x14ac:dyDescent="0.25">
      <c r="A424" s="251"/>
      <c r="B424" s="251"/>
      <c r="C424" s="251"/>
      <c r="D424" s="251"/>
      <c r="E424" s="251"/>
      <c r="F424" s="251"/>
      <c r="G424" s="251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  <c r="AA424" s="251"/>
      <c r="AB424" s="251"/>
    </row>
    <row r="425" spans="1:28" x14ac:dyDescent="0.25">
      <c r="A425" s="251"/>
      <c r="B425" s="251"/>
      <c r="C425" s="251"/>
      <c r="D425" s="251"/>
      <c r="E425" s="251"/>
      <c r="F425" s="251"/>
      <c r="G425" s="251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  <c r="AA425" s="251"/>
      <c r="AB425" s="251"/>
    </row>
    <row r="426" spans="1:28" x14ac:dyDescent="0.25">
      <c r="A426" s="251"/>
      <c r="B426" s="251"/>
      <c r="C426" s="251"/>
      <c r="D426" s="251"/>
      <c r="E426" s="251"/>
      <c r="F426" s="251"/>
      <c r="G426" s="251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  <c r="AA426" s="251"/>
      <c r="AB426" s="251"/>
    </row>
    <row r="427" spans="1:28" x14ac:dyDescent="0.25">
      <c r="A427" s="251"/>
      <c r="B427" s="251"/>
      <c r="C427" s="251"/>
      <c r="D427" s="251"/>
      <c r="E427" s="251"/>
      <c r="F427" s="251"/>
      <c r="G427" s="251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  <c r="AA427" s="251"/>
      <c r="AB427" s="251"/>
    </row>
    <row r="428" spans="1:28" x14ac:dyDescent="0.25">
      <c r="A428" s="251"/>
      <c r="B428" s="251"/>
      <c r="C428" s="251"/>
      <c r="D428" s="251"/>
      <c r="E428" s="251"/>
      <c r="F428" s="251"/>
      <c r="G428" s="251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  <c r="AA428" s="251"/>
      <c r="AB428" s="251"/>
    </row>
    <row r="429" spans="1:28" x14ac:dyDescent="0.25">
      <c r="A429" s="251"/>
      <c r="B429" s="251"/>
      <c r="C429" s="251"/>
      <c r="D429" s="251"/>
      <c r="E429" s="251"/>
      <c r="F429" s="251"/>
      <c r="G429" s="251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  <c r="AA429" s="251"/>
      <c r="AB429" s="251"/>
    </row>
    <row r="430" spans="1:28" x14ac:dyDescent="0.25">
      <c r="A430" s="251"/>
      <c r="B430" s="251"/>
      <c r="C430" s="251"/>
      <c r="D430" s="251"/>
      <c r="E430" s="251"/>
      <c r="F430" s="251"/>
      <c r="G430" s="251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  <c r="AA430" s="251"/>
      <c r="AB430" s="251"/>
    </row>
    <row r="431" spans="1:28" x14ac:dyDescent="0.25">
      <c r="A431" s="251"/>
      <c r="B431" s="251"/>
      <c r="C431" s="251"/>
      <c r="D431" s="251"/>
      <c r="E431" s="251"/>
      <c r="F431" s="251"/>
      <c r="G431" s="251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  <c r="AA431" s="251"/>
      <c r="AB431" s="251"/>
    </row>
    <row r="432" spans="1:28" x14ac:dyDescent="0.25">
      <c r="A432" s="251"/>
      <c r="B432" s="251"/>
      <c r="C432" s="251"/>
      <c r="D432" s="251"/>
      <c r="E432" s="251"/>
      <c r="F432" s="251"/>
      <c r="G432" s="251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  <c r="AA432" s="251"/>
      <c r="AB432" s="251"/>
    </row>
    <row r="433" spans="1:28" x14ac:dyDescent="0.25">
      <c r="A433" s="251"/>
      <c r="B433" s="251"/>
      <c r="C433" s="251"/>
      <c r="D433" s="251"/>
      <c r="E433" s="251"/>
      <c r="F433" s="251"/>
      <c r="G433" s="251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  <c r="AA433" s="251"/>
      <c r="AB433" s="251"/>
    </row>
    <row r="434" spans="1:28" x14ac:dyDescent="0.25">
      <c r="A434" s="251"/>
      <c r="B434" s="251"/>
      <c r="C434" s="251"/>
      <c r="D434" s="251"/>
      <c r="E434" s="251"/>
      <c r="F434" s="251"/>
      <c r="G434" s="251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  <c r="AA434" s="251"/>
      <c r="AB434" s="251"/>
    </row>
    <row r="435" spans="1:28" x14ac:dyDescent="0.25">
      <c r="A435" s="251"/>
      <c r="B435" s="251"/>
      <c r="C435" s="251"/>
      <c r="D435" s="251"/>
      <c r="E435" s="251"/>
      <c r="F435" s="251"/>
      <c r="G435" s="251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  <c r="AA435" s="251"/>
      <c r="AB435" s="251"/>
    </row>
    <row r="436" spans="1:28" x14ac:dyDescent="0.25">
      <c r="A436" s="251"/>
      <c r="B436" s="251"/>
      <c r="C436" s="251"/>
      <c r="D436" s="251"/>
      <c r="E436" s="251"/>
      <c r="F436" s="251"/>
      <c r="G436" s="251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  <c r="AA436" s="251"/>
      <c r="AB436" s="251"/>
    </row>
    <row r="437" spans="1:28" x14ac:dyDescent="0.25">
      <c r="A437" s="251"/>
      <c r="B437" s="251"/>
      <c r="C437" s="251"/>
      <c r="D437" s="251"/>
      <c r="E437" s="251"/>
      <c r="F437" s="251"/>
      <c r="G437" s="251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  <c r="AA437" s="251"/>
      <c r="AB437" s="251"/>
    </row>
    <row r="438" spans="1:28" x14ac:dyDescent="0.25">
      <c r="A438" s="251"/>
      <c r="B438" s="251"/>
      <c r="C438" s="251"/>
      <c r="D438" s="251"/>
      <c r="E438" s="251"/>
      <c r="F438" s="251"/>
      <c r="G438" s="251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  <c r="AA438" s="251"/>
      <c r="AB438" s="251"/>
    </row>
    <row r="439" spans="1:28" x14ac:dyDescent="0.25">
      <c r="A439" s="251"/>
      <c r="B439" s="251"/>
      <c r="C439" s="251"/>
      <c r="D439" s="251"/>
      <c r="E439" s="251"/>
      <c r="F439" s="251"/>
      <c r="G439" s="251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  <c r="AA439" s="251"/>
      <c r="AB439" s="251"/>
    </row>
    <row r="440" spans="1:28" x14ac:dyDescent="0.25">
      <c r="A440" s="251"/>
      <c r="B440" s="251"/>
      <c r="C440" s="251"/>
      <c r="D440" s="251"/>
      <c r="E440" s="251"/>
      <c r="F440" s="251"/>
      <c r="G440" s="251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  <c r="AA440" s="251"/>
      <c r="AB440" s="251"/>
    </row>
    <row r="441" spans="1:28" x14ac:dyDescent="0.25">
      <c r="A441" s="251"/>
      <c r="B441" s="251"/>
      <c r="C441" s="251"/>
      <c r="D441" s="251"/>
      <c r="E441" s="251"/>
      <c r="F441" s="251"/>
      <c r="G441" s="251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  <c r="AA441" s="251"/>
      <c r="AB441" s="251"/>
    </row>
    <row r="442" spans="1:28" x14ac:dyDescent="0.25">
      <c r="A442" s="251"/>
      <c r="B442" s="251"/>
      <c r="C442" s="251"/>
      <c r="D442" s="251"/>
      <c r="E442" s="251"/>
      <c r="F442" s="251"/>
      <c r="G442" s="251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  <c r="AA442" s="251"/>
      <c r="AB442" s="251"/>
    </row>
    <row r="443" spans="1:28" x14ac:dyDescent="0.25">
      <c r="A443" s="251"/>
      <c r="B443" s="251"/>
      <c r="C443" s="251"/>
      <c r="D443" s="251"/>
      <c r="E443" s="251"/>
      <c r="F443" s="251"/>
      <c r="G443" s="251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  <c r="AA443" s="251"/>
      <c r="AB443" s="251"/>
    </row>
    <row r="444" spans="1:28" x14ac:dyDescent="0.25">
      <c r="A444" s="251"/>
      <c r="B444" s="251"/>
      <c r="C444" s="251"/>
      <c r="D444" s="251"/>
      <c r="E444" s="251"/>
      <c r="F444" s="251"/>
      <c r="G444" s="251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  <c r="AA444" s="251"/>
      <c r="AB444" s="251"/>
    </row>
    <row r="445" spans="1:28" x14ac:dyDescent="0.25">
      <c r="A445" s="251"/>
      <c r="B445" s="251"/>
      <c r="C445" s="251"/>
      <c r="D445" s="251"/>
      <c r="E445" s="251"/>
      <c r="F445" s="251"/>
      <c r="G445" s="251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  <c r="AA445" s="251"/>
      <c r="AB445" s="251"/>
    </row>
    <row r="446" spans="1:28" x14ac:dyDescent="0.25">
      <c r="A446" s="251"/>
      <c r="B446" s="251"/>
      <c r="C446" s="251"/>
      <c r="D446" s="251"/>
      <c r="E446" s="251"/>
      <c r="F446" s="251"/>
      <c r="G446" s="251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  <c r="AA446" s="251"/>
      <c r="AB446" s="251"/>
    </row>
    <row r="447" spans="1:28" x14ac:dyDescent="0.25">
      <c r="A447" s="251"/>
      <c r="B447" s="251"/>
      <c r="C447" s="251"/>
      <c r="D447" s="251"/>
      <c r="E447" s="251"/>
      <c r="F447" s="251"/>
      <c r="G447" s="251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  <c r="AA447" s="251"/>
      <c r="AB447" s="251"/>
    </row>
    <row r="448" spans="1:28" x14ac:dyDescent="0.25">
      <c r="A448" s="251"/>
      <c r="B448" s="251"/>
      <c r="C448" s="251"/>
      <c r="D448" s="251"/>
      <c r="E448" s="251"/>
      <c r="F448" s="251"/>
      <c r="G448" s="251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  <c r="AA448" s="251"/>
      <c r="AB448" s="251"/>
    </row>
    <row r="449" spans="1:28" x14ac:dyDescent="0.25">
      <c r="A449" s="251"/>
      <c r="B449" s="251"/>
      <c r="C449" s="251"/>
      <c r="D449" s="251"/>
      <c r="E449" s="251"/>
      <c r="F449" s="251"/>
      <c r="G449" s="251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  <c r="AA449" s="251"/>
      <c r="AB449" s="251"/>
    </row>
    <row r="450" spans="1:28" x14ac:dyDescent="0.25">
      <c r="A450" s="251"/>
      <c r="B450" s="251"/>
      <c r="C450" s="251"/>
      <c r="D450" s="251"/>
      <c r="E450" s="251"/>
      <c r="F450" s="251"/>
      <c r="G450" s="251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  <c r="AA450" s="251"/>
      <c r="AB450" s="251"/>
    </row>
    <row r="451" spans="1:28" x14ac:dyDescent="0.25">
      <c r="A451" s="251"/>
      <c r="B451" s="251"/>
      <c r="C451" s="251"/>
      <c r="D451" s="251"/>
      <c r="E451" s="251"/>
      <c r="F451" s="251"/>
      <c r="G451" s="251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  <c r="AA451" s="251"/>
      <c r="AB451" s="251"/>
    </row>
    <row r="452" spans="1:28" x14ac:dyDescent="0.25">
      <c r="A452" s="251"/>
      <c r="B452" s="251"/>
      <c r="C452" s="251"/>
      <c r="D452" s="251"/>
      <c r="E452" s="251"/>
      <c r="F452" s="251"/>
      <c r="G452" s="251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  <c r="AA452" s="251"/>
      <c r="AB452" s="251"/>
    </row>
    <row r="453" spans="1:28" x14ac:dyDescent="0.25">
      <c r="A453" s="251"/>
      <c r="B453" s="251"/>
      <c r="C453" s="251"/>
      <c r="D453" s="251"/>
      <c r="E453" s="251"/>
      <c r="F453" s="251"/>
      <c r="G453" s="251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  <c r="AA453" s="251"/>
      <c r="AB453" s="251"/>
    </row>
    <row r="454" spans="1:28" x14ac:dyDescent="0.25">
      <c r="A454" s="251"/>
      <c r="B454" s="251"/>
      <c r="C454" s="251"/>
      <c r="D454" s="251"/>
      <c r="E454" s="251"/>
      <c r="F454" s="251"/>
      <c r="G454" s="251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  <c r="AA454" s="251"/>
      <c r="AB454" s="251"/>
    </row>
    <row r="455" spans="1:28" x14ac:dyDescent="0.25">
      <c r="A455" s="251"/>
      <c r="B455" s="251"/>
      <c r="C455" s="251"/>
      <c r="D455" s="251"/>
      <c r="E455" s="251"/>
      <c r="F455" s="251"/>
      <c r="G455" s="251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  <c r="AA455" s="251"/>
      <c r="AB455" s="251"/>
    </row>
    <row r="456" spans="1:28" x14ac:dyDescent="0.25">
      <c r="A456" s="251"/>
      <c r="B456" s="251"/>
      <c r="C456" s="251"/>
      <c r="D456" s="251"/>
      <c r="E456" s="251"/>
      <c r="F456" s="251"/>
      <c r="G456" s="251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  <c r="AA456" s="251"/>
      <c r="AB456" s="251"/>
    </row>
    <row r="457" spans="1:28" x14ac:dyDescent="0.25">
      <c r="A457" s="251"/>
      <c r="B457" s="251"/>
      <c r="C457" s="251"/>
      <c r="D457" s="251"/>
      <c r="E457" s="251"/>
      <c r="F457" s="251"/>
      <c r="G457" s="251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  <c r="AA457" s="251"/>
      <c r="AB457" s="251"/>
    </row>
    <row r="458" spans="1:28" x14ac:dyDescent="0.25">
      <c r="A458" s="251"/>
      <c r="B458" s="251"/>
      <c r="C458" s="251"/>
      <c r="D458" s="251"/>
      <c r="E458" s="251"/>
      <c r="F458" s="251"/>
      <c r="G458" s="251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  <c r="AA458" s="251"/>
      <c r="AB458" s="251"/>
    </row>
    <row r="459" spans="1:28" x14ac:dyDescent="0.25">
      <c r="A459" s="251"/>
      <c r="B459" s="251"/>
      <c r="C459" s="251"/>
      <c r="D459" s="251"/>
      <c r="E459" s="251"/>
      <c r="F459" s="251"/>
      <c r="G459" s="251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  <c r="AA459" s="251"/>
      <c r="AB459" s="251"/>
    </row>
    <row r="460" spans="1:28" x14ac:dyDescent="0.25">
      <c r="A460" s="251"/>
      <c r="B460" s="251"/>
      <c r="C460" s="251"/>
      <c r="D460" s="251"/>
      <c r="E460" s="251"/>
      <c r="F460" s="251"/>
      <c r="G460" s="251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  <c r="AA460" s="251"/>
      <c r="AB460" s="251"/>
    </row>
    <row r="461" spans="1:28" x14ac:dyDescent="0.25">
      <c r="A461" s="251"/>
      <c r="B461" s="251"/>
      <c r="C461" s="251"/>
      <c r="D461" s="251"/>
      <c r="E461" s="251"/>
      <c r="F461" s="251"/>
      <c r="G461" s="251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  <c r="AA461" s="251"/>
      <c r="AB461" s="251"/>
    </row>
    <row r="462" spans="1:28" x14ac:dyDescent="0.25">
      <c r="A462" s="251"/>
      <c r="B462" s="251"/>
      <c r="C462" s="251"/>
      <c r="D462" s="251"/>
      <c r="E462" s="251"/>
      <c r="F462" s="251"/>
      <c r="G462" s="251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  <c r="AA462" s="251"/>
      <c r="AB462" s="251"/>
    </row>
    <row r="463" spans="1:28" x14ac:dyDescent="0.25">
      <c r="A463" s="251"/>
      <c r="B463" s="251"/>
      <c r="C463" s="251"/>
      <c r="D463" s="251"/>
      <c r="E463" s="251"/>
      <c r="F463" s="251"/>
      <c r="G463" s="251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  <c r="AA463" s="251"/>
      <c r="AB463" s="251"/>
    </row>
    <row r="464" spans="1:28" x14ac:dyDescent="0.25">
      <c r="A464" s="251"/>
      <c r="B464" s="251"/>
      <c r="C464" s="251"/>
      <c r="D464" s="251"/>
      <c r="E464" s="251"/>
      <c r="F464" s="251"/>
      <c r="G464" s="251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  <c r="AA464" s="251"/>
      <c r="AB464" s="251"/>
    </row>
    <row r="465" spans="1:28" x14ac:dyDescent="0.25">
      <c r="A465" s="251"/>
      <c r="B465" s="251"/>
      <c r="C465" s="251"/>
      <c r="D465" s="251"/>
      <c r="E465" s="251"/>
      <c r="F465" s="251"/>
      <c r="G465" s="251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  <c r="AA465" s="251"/>
      <c r="AB465" s="251"/>
    </row>
    <row r="466" spans="1:28" x14ac:dyDescent="0.25">
      <c r="A466" s="251"/>
      <c r="B466" s="251"/>
      <c r="C466" s="251"/>
      <c r="D466" s="251"/>
      <c r="E466" s="251"/>
      <c r="F466" s="251"/>
      <c r="G466" s="251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  <c r="AA466" s="251"/>
      <c r="AB466" s="251"/>
    </row>
    <row r="467" spans="1:28" x14ac:dyDescent="0.25">
      <c r="A467" s="251"/>
      <c r="B467" s="251"/>
      <c r="C467" s="251"/>
      <c r="D467" s="251"/>
      <c r="E467" s="251"/>
      <c r="F467" s="251"/>
      <c r="G467" s="251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  <c r="AA467" s="251"/>
      <c r="AB467" s="251"/>
    </row>
    <row r="468" spans="1:28" x14ac:dyDescent="0.25">
      <c r="A468" s="251"/>
      <c r="B468" s="251"/>
      <c r="C468" s="251"/>
      <c r="D468" s="251"/>
      <c r="E468" s="251"/>
      <c r="F468" s="251"/>
      <c r="G468" s="251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  <c r="AA468" s="251"/>
      <c r="AB468" s="251"/>
    </row>
    <row r="469" spans="1:28" x14ac:dyDescent="0.25">
      <c r="A469" s="251"/>
      <c r="B469" s="251"/>
      <c r="C469" s="251"/>
      <c r="D469" s="251"/>
      <c r="E469" s="251"/>
      <c r="F469" s="251"/>
      <c r="G469" s="251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  <c r="AA469" s="251"/>
      <c r="AB469" s="251"/>
    </row>
    <row r="470" spans="1:28" x14ac:dyDescent="0.25">
      <c r="A470" s="251"/>
      <c r="B470" s="251"/>
      <c r="C470" s="251"/>
      <c r="D470" s="251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</row>
    <row r="471" spans="1:28" x14ac:dyDescent="0.25">
      <c r="A471" s="251"/>
      <c r="B471" s="251"/>
      <c r="C471" s="251"/>
      <c r="D471" s="251"/>
      <c r="E471" s="251"/>
      <c r="F471" s="251"/>
      <c r="G471" s="251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</row>
    <row r="472" spans="1:28" x14ac:dyDescent="0.25">
      <c r="A472" s="251"/>
      <c r="B472" s="251"/>
      <c r="C472" s="251"/>
      <c r="D472" s="251"/>
      <c r="E472" s="251"/>
      <c r="F472" s="251"/>
      <c r="G472" s="251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</row>
    <row r="473" spans="1:28" x14ac:dyDescent="0.25">
      <c r="A473" s="251"/>
      <c r="B473" s="251"/>
      <c r="C473" s="251"/>
      <c r="D473" s="251"/>
      <c r="E473" s="251"/>
      <c r="F473" s="251"/>
      <c r="G473" s="251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  <c r="AA473" s="251"/>
      <c r="AB473" s="251"/>
    </row>
    <row r="474" spans="1:28" x14ac:dyDescent="0.25">
      <c r="A474" s="251"/>
      <c r="B474" s="251"/>
      <c r="C474" s="251"/>
      <c r="D474" s="251"/>
      <c r="E474" s="251"/>
      <c r="F474" s="251"/>
      <c r="G474" s="251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  <c r="AA474" s="251"/>
      <c r="AB474" s="251"/>
    </row>
    <row r="475" spans="1:28" x14ac:dyDescent="0.25">
      <c r="A475" s="251"/>
      <c r="B475" s="251"/>
      <c r="C475" s="251"/>
      <c r="D475" s="251"/>
      <c r="E475" s="251"/>
      <c r="F475" s="251"/>
      <c r="G475" s="251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  <c r="AA475" s="251"/>
      <c r="AB475" s="251"/>
    </row>
    <row r="476" spans="1:28" x14ac:dyDescent="0.25">
      <c r="A476" s="251"/>
      <c r="B476" s="251"/>
      <c r="C476" s="251"/>
      <c r="D476" s="251"/>
      <c r="E476" s="251"/>
      <c r="F476" s="251"/>
      <c r="G476" s="251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  <c r="AA476" s="251"/>
      <c r="AB476" s="251"/>
    </row>
    <row r="477" spans="1:28" x14ac:dyDescent="0.25">
      <c r="A477" s="251"/>
      <c r="B477" s="251"/>
      <c r="C477" s="251"/>
      <c r="D477" s="251"/>
      <c r="E477" s="251"/>
      <c r="F477" s="251"/>
      <c r="G477" s="251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  <c r="AA477" s="251"/>
      <c r="AB477" s="251"/>
    </row>
    <row r="478" spans="1:28" x14ac:dyDescent="0.25">
      <c r="A478" s="251"/>
      <c r="B478" s="251"/>
      <c r="C478" s="251"/>
      <c r="D478" s="251"/>
      <c r="E478" s="251"/>
      <c r="F478" s="251"/>
      <c r="G478" s="251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  <c r="AA478" s="251"/>
      <c r="AB478" s="251"/>
    </row>
    <row r="479" spans="1:28" x14ac:dyDescent="0.25">
      <c r="A479" s="251"/>
      <c r="B479" s="251"/>
      <c r="C479" s="251"/>
      <c r="D479" s="251"/>
      <c r="E479" s="251"/>
      <c r="F479" s="251"/>
      <c r="G479" s="251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  <c r="AA479" s="251"/>
      <c r="AB479" s="251"/>
    </row>
    <row r="480" spans="1:28" x14ac:dyDescent="0.25">
      <c r="A480" s="251"/>
      <c r="B480" s="251"/>
      <c r="C480" s="251"/>
      <c r="D480" s="251"/>
      <c r="E480" s="251"/>
      <c r="F480" s="251"/>
      <c r="G480" s="251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  <c r="AA480" s="251"/>
      <c r="AB480" s="251"/>
    </row>
    <row r="481" spans="1:28" x14ac:dyDescent="0.25">
      <c r="A481" s="251"/>
      <c r="B481" s="251"/>
      <c r="C481" s="251"/>
      <c r="D481" s="251"/>
      <c r="E481" s="251"/>
      <c r="F481" s="251"/>
      <c r="G481" s="251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  <c r="AA481" s="251"/>
      <c r="AB481" s="251"/>
    </row>
    <row r="482" spans="1:28" x14ac:dyDescent="0.25">
      <c r="A482" s="251"/>
      <c r="B482" s="251"/>
      <c r="C482" s="251"/>
      <c r="D482" s="251"/>
      <c r="E482" s="251"/>
      <c r="F482" s="251"/>
      <c r="G482" s="251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  <c r="AA482" s="251"/>
      <c r="AB482" s="251"/>
    </row>
    <row r="483" spans="1:28" x14ac:dyDescent="0.25">
      <c r="A483" s="251"/>
      <c r="B483" s="251"/>
      <c r="C483" s="251"/>
      <c r="D483" s="251"/>
      <c r="E483" s="251"/>
      <c r="F483" s="251"/>
      <c r="G483" s="251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  <c r="AA483" s="251"/>
      <c r="AB483" s="251"/>
    </row>
    <row r="484" spans="1:28" x14ac:dyDescent="0.25">
      <c r="A484" s="251"/>
      <c r="B484" s="251"/>
      <c r="C484" s="251"/>
      <c r="D484" s="251"/>
      <c r="E484" s="251"/>
      <c r="F484" s="251"/>
      <c r="G484" s="251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  <c r="AA484" s="251"/>
      <c r="AB484" s="251"/>
    </row>
    <row r="485" spans="1:28" x14ac:dyDescent="0.25">
      <c r="A485" s="251"/>
      <c r="B485" s="251"/>
      <c r="C485" s="251"/>
      <c r="D485" s="251"/>
      <c r="E485" s="251"/>
      <c r="F485" s="251"/>
      <c r="G485" s="251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  <c r="AA485" s="251"/>
      <c r="AB485" s="251"/>
    </row>
    <row r="486" spans="1:28" x14ac:dyDescent="0.25">
      <c r="A486" s="251"/>
      <c r="B486" s="251"/>
      <c r="C486" s="251"/>
      <c r="D486" s="251"/>
      <c r="E486" s="251"/>
      <c r="F486" s="251"/>
      <c r="G486" s="251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  <c r="AA486" s="251"/>
      <c r="AB486" s="251"/>
    </row>
    <row r="487" spans="1:28" x14ac:dyDescent="0.25">
      <c r="A487" s="251"/>
      <c r="B487" s="251"/>
      <c r="C487" s="251"/>
      <c r="D487" s="251"/>
      <c r="E487" s="251"/>
      <c r="F487" s="251"/>
      <c r="G487" s="251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  <c r="AA487" s="251"/>
      <c r="AB487" s="251"/>
    </row>
    <row r="488" spans="1:28" x14ac:dyDescent="0.25">
      <c r="A488" s="251"/>
      <c r="B488" s="251"/>
      <c r="C488" s="251"/>
      <c r="D488" s="251"/>
      <c r="E488" s="251"/>
      <c r="F488" s="251"/>
      <c r="G488" s="251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  <c r="AA488" s="251"/>
      <c r="AB488" s="251"/>
    </row>
    <row r="489" spans="1:28" x14ac:dyDescent="0.25">
      <c r="A489" s="251"/>
      <c r="B489" s="251"/>
      <c r="C489" s="251"/>
      <c r="D489" s="251"/>
      <c r="E489" s="251"/>
      <c r="F489" s="251"/>
      <c r="G489" s="251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  <c r="AA489" s="251"/>
      <c r="AB489" s="251"/>
    </row>
    <row r="490" spans="1:28" x14ac:dyDescent="0.25">
      <c r="A490" s="251"/>
      <c r="B490" s="251"/>
      <c r="C490" s="251"/>
      <c r="D490" s="251"/>
      <c r="E490" s="251"/>
      <c r="F490" s="251"/>
      <c r="G490" s="251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  <c r="AA490" s="251"/>
      <c r="AB490" s="251"/>
    </row>
    <row r="491" spans="1:28" x14ac:dyDescent="0.25">
      <c r="A491" s="251"/>
      <c r="B491" s="251"/>
      <c r="C491" s="251"/>
      <c r="D491" s="251"/>
      <c r="E491" s="251"/>
      <c r="F491" s="251"/>
      <c r="G491" s="251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  <c r="AA491" s="251"/>
      <c r="AB491" s="251"/>
    </row>
    <row r="492" spans="1:28" x14ac:dyDescent="0.25">
      <c r="A492" s="251"/>
      <c r="B492" s="251"/>
      <c r="C492" s="251"/>
      <c r="D492" s="251"/>
      <c r="E492" s="251"/>
      <c r="F492" s="251"/>
      <c r="G492" s="251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  <c r="AA492" s="251"/>
      <c r="AB492" s="251"/>
    </row>
    <row r="493" spans="1:28" x14ac:dyDescent="0.25">
      <c r="A493" s="251"/>
      <c r="B493" s="251"/>
      <c r="C493" s="251"/>
      <c r="D493" s="251"/>
      <c r="E493" s="251"/>
      <c r="F493" s="251"/>
      <c r="G493" s="251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  <c r="AA493" s="251"/>
      <c r="AB493" s="251"/>
    </row>
    <row r="494" spans="1:28" x14ac:dyDescent="0.25">
      <c r="A494" s="251"/>
      <c r="B494" s="251"/>
      <c r="C494" s="251"/>
      <c r="D494" s="251"/>
      <c r="E494" s="251"/>
      <c r="F494" s="251"/>
      <c r="G494" s="251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  <c r="AA494" s="251"/>
      <c r="AB494" s="251"/>
    </row>
    <row r="495" spans="1:28" x14ac:dyDescent="0.25">
      <c r="A495" s="251"/>
      <c r="B495" s="251"/>
      <c r="C495" s="251"/>
      <c r="D495" s="251"/>
      <c r="E495" s="251"/>
      <c r="F495" s="251"/>
      <c r="G495" s="251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  <c r="AA495" s="251"/>
      <c r="AB495" s="251"/>
    </row>
    <row r="496" spans="1:28" x14ac:dyDescent="0.25">
      <c r="A496" s="251"/>
      <c r="B496" s="251"/>
      <c r="C496" s="251"/>
      <c r="D496" s="251"/>
      <c r="E496" s="251"/>
      <c r="F496" s="251"/>
      <c r="G496" s="251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  <c r="AA496" s="251"/>
      <c r="AB496" s="251"/>
    </row>
    <row r="497" spans="1:28" x14ac:dyDescent="0.25">
      <c r="A497" s="251"/>
      <c r="B497" s="251"/>
      <c r="C497" s="251"/>
      <c r="D497" s="251"/>
      <c r="E497" s="251"/>
      <c r="F497" s="251"/>
      <c r="G497" s="251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  <c r="AA497" s="251"/>
      <c r="AB497" s="251"/>
    </row>
    <row r="498" spans="1:28" x14ac:dyDescent="0.25">
      <c r="A498" s="251"/>
      <c r="B498" s="251"/>
      <c r="C498" s="251"/>
      <c r="D498" s="251"/>
      <c r="E498" s="251"/>
      <c r="F498" s="251"/>
      <c r="G498" s="251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  <c r="AA498" s="251"/>
      <c r="AB498" s="251"/>
    </row>
    <row r="499" spans="1:28" x14ac:dyDescent="0.25">
      <c r="A499" s="251"/>
      <c r="B499" s="251"/>
      <c r="C499" s="251"/>
      <c r="D499" s="251"/>
      <c r="E499" s="251"/>
      <c r="F499" s="251"/>
      <c r="G499" s="251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  <c r="AA499" s="251"/>
      <c r="AB499" s="251"/>
    </row>
    <row r="500" spans="1:28" x14ac:dyDescent="0.25">
      <c r="A500" s="251"/>
      <c r="B500" s="251"/>
      <c r="C500" s="251"/>
      <c r="D500" s="251"/>
      <c r="E500" s="251"/>
      <c r="F500" s="251"/>
      <c r="G500" s="251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  <c r="AA500" s="251"/>
      <c r="AB500" s="251"/>
    </row>
    <row r="501" spans="1:28" x14ac:dyDescent="0.25">
      <c r="A501" s="251"/>
      <c r="B501" s="251"/>
      <c r="C501" s="251"/>
      <c r="D501" s="251"/>
      <c r="E501" s="251"/>
      <c r="F501" s="251"/>
      <c r="G501" s="251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  <c r="AA501" s="251"/>
      <c r="AB501" s="251"/>
    </row>
    <row r="502" spans="1:28" x14ac:dyDescent="0.25">
      <c r="A502" s="251"/>
      <c r="B502" s="251"/>
      <c r="C502" s="251"/>
      <c r="D502" s="251"/>
      <c r="E502" s="251"/>
      <c r="F502" s="251"/>
      <c r="G502" s="251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  <c r="AA502" s="251"/>
      <c r="AB502" s="251"/>
    </row>
    <row r="503" spans="1:28" x14ac:dyDescent="0.25">
      <c r="A503" s="251"/>
      <c r="B503" s="251"/>
      <c r="C503" s="251"/>
      <c r="D503" s="251"/>
      <c r="E503" s="251"/>
      <c r="F503" s="251"/>
      <c r="G503" s="251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  <c r="AA503" s="251"/>
      <c r="AB503" s="251"/>
    </row>
    <row r="504" spans="1:28" x14ac:dyDescent="0.25">
      <c r="A504" s="251"/>
      <c r="B504" s="251"/>
      <c r="C504" s="251"/>
      <c r="D504" s="251"/>
      <c r="E504" s="251"/>
      <c r="F504" s="251"/>
      <c r="G504" s="251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  <c r="AA504" s="251"/>
      <c r="AB504" s="251"/>
    </row>
    <row r="505" spans="1:28" x14ac:dyDescent="0.25">
      <c r="A505" s="251"/>
      <c r="B505" s="251"/>
      <c r="C505" s="251"/>
      <c r="D505" s="251"/>
      <c r="E505" s="251"/>
      <c r="F505" s="251"/>
      <c r="G505" s="251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  <c r="AA505" s="251"/>
      <c r="AB505" s="251"/>
    </row>
    <row r="506" spans="1:28" x14ac:dyDescent="0.25">
      <c r="A506" s="251"/>
      <c r="B506" s="251"/>
      <c r="C506" s="251"/>
      <c r="D506" s="251"/>
      <c r="E506" s="251"/>
      <c r="F506" s="251"/>
      <c r="G506" s="251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  <c r="AA506" s="251"/>
      <c r="AB506" s="251"/>
    </row>
    <row r="507" spans="1:28" x14ac:dyDescent="0.25">
      <c r="A507" s="251"/>
      <c r="B507" s="251"/>
      <c r="C507" s="251"/>
      <c r="D507" s="251"/>
      <c r="E507" s="251"/>
      <c r="F507" s="251"/>
      <c r="G507" s="251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  <c r="AA507" s="251"/>
      <c r="AB507" s="251"/>
    </row>
    <row r="508" spans="1:28" x14ac:dyDescent="0.25">
      <c r="A508" s="251"/>
      <c r="B508" s="251"/>
      <c r="C508" s="251"/>
      <c r="D508" s="251"/>
      <c r="E508" s="251"/>
      <c r="F508" s="251"/>
      <c r="G508" s="251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  <c r="AA508" s="251"/>
      <c r="AB508" s="251"/>
    </row>
    <row r="509" spans="1:28" x14ac:dyDescent="0.25">
      <c r="A509" s="251"/>
      <c r="B509" s="251"/>
      <c r="C509" s="251"/>
      <c r="D509" s="251"/>
      <c r="E509" s="251"/>
      <c r="F509" s="251"/>
      <c r="G509" s="251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  <c r="AA509" s="251"/>
      <c r="AB509" s="251"/>
    </row>
    <row r="510" spans="1:28" x14ac:dyDescent="0.25">
      <c r="A510" s="251"/>
      <c r="B510" s="251"/>
      <c r="C510" s="251"/>
      <c r="D510" s="251"/>
      <c r="E510" s="251"/>
      <c r="F510" s="251"/>
      <c r="G510" s="251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  <c r="AA510" s="251"/>
      <c r="AB510" s="251"/>
    </row>
    <row r="511" spans="1:28" x14ac:dyDescent="0.25">
      <c r="A511" s="251"/>
      <c r="B511" s="251"/>
      <c r="C511" s="251"/>
      <c r="D511" s="251"/>
      <c r="E511" s="251"/>
      <c r="F511" s="251"/>
      <c r="G511" s="251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  <c r="AA511" s="251"/>
      <c r="AB511" s="251"/>
    </row>
    <row r="512" spans="1:28" x14ac:dyDescent="0.25">
      <c r="A512" s="251"/>
      <c r="B512" s="251"/>
      <c r="C512" s="251"/>
      <c r="D512" s="251"/>
      <c r="E512" s="251"/>
      <c r="F512" s="251"/>
      <c r="G512" s="251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  <c r="AA512" s="251"/>
      <c r="AB512" s="251"/>
    </row>
    <row r="513" spans="1:28" x14ac:dyDescent="0.25">
      <c r="A513" s="251"/>
      <c r="B513" s="251"/>
      <c r="C513" s="251"/>
      <c r="D513" s="251"/>
      <c r="E513" s="251"/>
      <c r="F513" s="251"/>
      <c r="G513" s="251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  <c r="AA513" s="251"/>
      <c r="AB513" s="251"/>
    </row>
    <row r="514" spans="1:28" x14ac:dyDescent="0.25">
      <c r="A514" s="251"/>
      <c r="B514" s="251"/>
      <c r="C514" s="251"/>
      <c r="D514" s="251"/>
      <c r="E514" s="251"/>
      <c r="F514" s="251"/>
      <c r="G514" s="251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  <c r="AA514" s="251"/>
      <c r="AB514" s="251"/>
    </row>
    <row r="515" spans="1:28" x14ac:dyDescent="0.25">
      <c r="A515" s="251"/>
      <c r="B515" s="251"/>
      <c r="C515" s="251"/>
      <c r="D515" s="251"/>
      <c r="E515" s="251"/>
      <c r="F515" s="251"/>
      <c r="G515" s="251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  <c r="AA515" s="251"/>
      <c r="AB515" s="251"/>
    </row>
    <row r="516" spans="1:28" x14ac:dyDescent="0.25">
      <c r="A516" s="251"/>
      <c r="B516" s="251"/>
      <c r="C516" s="251"/>
      <c r="D516" s="251"/>
      <c r="E516" s="251"/>
      <c r="F516" s="251"/>
      <c r="G516" s="251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  <c r="AA516" s="251"/>
      <c r="AB516" s="251"/>
    </row>
    <row r="517" spans="1:28" x14ac:dyDescent="0.25">
      <c r="A517" s="251"/>
      <c r="B517" s="251"/>
      <c r="C517" s="251"/>
      <c r="D517" s="251"/>
      <c r="E517" s="251"/>
      <c r="F517" s="251"/>
      <c r="G517" s="251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  <c r="AA517" s="251"/>
      <c r="AB517" s="251"/>
    </row>
    <row r="518" spans="1:28" x14ac:dyDescent="0.25">
      <c r="A518" s="251"/>
      <c r="B518" s="251"/>
      <c r="C518" s="251"/>
      <c r="D518" s="251"/>
      <c r="E518" s="251"/>
      <c r="F518" s="251"/>
      <c r="G518" s="251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  <c r="AA518" s="251"/>
      <c r="AB518" s="251"/>
    </row>
    <row r="519" spans="1:28" x14ac:dyDescent="0.25">
      <c r="A519" s="251"/>
      <c r="B519" s="251"/>
      <c r="C519" s="251"/>
      <c r="D519" s="251"/>
      <c r="E519" s="251"/>
      <c r="F519" s="251"/>
      <c r="G519" s="251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  <c r="AA519" s="251"/>
      <c r="AB519" s="251"/>
    </row>
    <row r="520" spans="1:28" x14ac:dyDescent="0.25">
      <c r="A520" s="251"/>
      <c r="B520" s="251"/>
      <c r="C520" s="251"/>
      <c r="D520" s="251"/>
      <c r="E520" s="251"/>
      <c r="F520" s="251"/>
      <c r="G520" s="251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  <c r="AA520" s="251"/>
      <c r="AB520" s="251"/>
    </row>
    <row r="521" spans="1:28" x14ac:dyDescent="0.25">
      <c r="A521" s="251"/>
      <c r="B521" s="251"/>
      <c r="C521" s="251"/>
      <c r="D521" s="251"/>
      <c r="E521" s="251"/>
      <c r="F521" s="251"/>
      <c r="G521" s="251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  <c r="AA521" s="251"/>
      <c r="AB521" s="251"/>
    </row>
    <row r="522" spans="1:28" x14ac:dyDescent="0.25">
      <c r="A522" s="251"/>
      <c r="B522" s="251"/>
      <c r="C522" s="251"/>
      <c r="D522" s="251"/>
      <c r="E522" s="251"/>
      <c r="F522" s="251"/>
      <c r="G522" s="251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  <c r="AA522" s="251"/>
      <c r="AB522" s="251"/>
    </row>
    <row r="523" spans="1:28" x14ac:dyDescent="0.25">
      <c r="A523" s="251"/>
      <c r="B523" s="251"/>
      <c r="C523" s="251"/>
      <c r="D523" s="251"/>
      <c r="E523" s="251"/>
      <c r="F523" s="251"/>
      <c r="G523" s="251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  <c r="AA523" s="251"/>
      <c r="AB523" s="251"/>
    </row>
    <row r="524" spans="1:28" x14ac:dyDescent="0.25">
      <c r="A524" s="251"/>
      <c r="B524" s="251"/>
      <c r="C524" s="251"/>
      <c r="D524" s="251"/>
      <c r="E524" s="251"/>
      <c r="F524" s="251"/>
      <c r="G524" s="251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  <c r="AA524" s="251"/>
      <c r="AB524" s="251"/>
    </row>
    <row r="525" spans="1:28" x14ac:dyDescent="0.25">
      <c r="A525" s="251"/>
      <c r="B525" s="251"/>
      <c r="C525" s="251"/>
      <c r="D525" s="251"/>
      <c r="E525" s="251"/>
      <c r="F525" s="251"/>
      <c r="G525" s="251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  <c r="AA525" s="251"/>
      <c r="AB525" s="251"/>
    </row>
    <row r="526" spans="1:28" x14ac:dyDescent="0.25">
      <c r="A526" s="251"/>
      <c r="B526" s="251"/>
      <c r="C526" s="251"/>
      <c r="D526" s="251"/>
      <c r="E526" s="251"/>
      <c r="F526" s="251"/>
      <c r="G526" s="251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  <c r="AA526" s="251"/>
      <c r="AB526" s="251"/>
    </row>
    <row r="527" spans="1:28" x14ac:dyDescent="0.25">
      <c r="A527" s="251"/>
      <c r="B527" s="251"/>
      <c r="C527" s="251"/>
      <c r="D527" s="251"/>
      <c r="E527" s="251"/>
      <c r="F527" s="251"/>
      <c r="G527" s="251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  <c r="AA527" s="251"/>
      <c r="AB527" s="251"/>
    </row>
    <row r="528" spans="1:28" x14ac:dyDescent="0.25">
      <c r="A528" s="251"/>
      <c r="B528" s="251"/>
      <c r="C528" s="251"/>
      <c r="D528" s="251"/>
      <c r="E528" s="251"/>
      <c r="F528" s="251"/>
      <c r="G528" s="251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  <c r="AA528" s="251"/>
      <c r="AB528" s="251"/>
    </row>
    <row r="529" spans="1:28" x14ac:dyDescent="0.25">
      <c r="A529" s="251"/>
      <c r="B529" s="251"/>
      <c r="C529" s="251"/>
      <c r="D529" s="251"/>
      <c r="E529" s="251"/>
      <c r="F529" s="251"/>
      <c r="G529" s="251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  <c r="AA529" s="251"/>
      <c r="AB529" s="251"/>
    </row>
    <row r="530" spans="1:28" x14ac:dyDescent="0.25">
      <c r="A530" s="251"/>
      <c r="B530" s="251"/>
      <c r="C530" s="251"/>
      <c r="D530" s="251"/>
      <c r="E530" s="251"/>
      <c r="F530" s="251"/>
      <c r="G530" s="251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  <c r="AA530" s="251"/>
      <c r="AB530" s="251"/>
    </row>
    <row r="531" spans="1:28" x14ac:dyDescent="0.25">
      <c r="A531" s="251"/>
      <c r="B531" s="251"/>
      <c r="C531" s="251"/>
      <c r="D531" s="251"/>
      <c r="E531" s="251"/>
      <c r="F531" s="251"/>
      <c r="G531" s="251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  <c r="AA531" s="251"/>
      <c r="AB531" s="251"/>
    </row>
    <row r="532" spans="1:28" x14ac:dyDescent="0.25">
      <c r="A532" s="251"/>
      <c r="B532" s="251"/>
      <c r="C532" s="251"/>
      <c r="D532" s="251"/>
      <c r="E532" s="251"/>
      <c r="F532" s="251"/>
      <c r="G532" s="251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  <c r="AA532" s="251"/>
      <c r="AB532" s="251"/>
    </row>
    <row r="533" spans="1:28" x14ac:dyDescent="0.25">
      <c r="A533" s="251"/>
      <c r="B533" s="251"/>
      <c r="C533" s="251"/>
      <c r="D533" s="251"/>
      <c r="E533" s="251"/>
      <c r="F533" s="251"/>
      <c r="G533" s="251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  <c r="AA533" s="251"/>
      <c r="AB533" s="251"/>
    </row>
    <row r="534" spans="1:28" x14ac:dyDescent="0.25">
      <c r="A534" s="251"/>
      <c r="B534" s="251"/>
      <c r="C534" s="251"/>
      <c r="D534" s="251"/>
      <c r="E534" s="251"/>
      <c r="F534" s="251"/>
      <c r="G534" s="251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  <c r="AA534" s="251"/>
      <c r="AB534" s="251"/>
    </row>
    <row r="535" spans="1:28" x14ac:dyDescent="0.25">
      <c r="A535" s="251"/>
      <c r="B535" s="251"/>
      <c r="C535" s="251"/>
      <c r="D535" s="251"/>
      <c r="E535" s="251"/>
      <c r="F535" s="251"/>
      <c r="G535" s="251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  <c r="AA535" s="251"/>
      <c r="AB535" s="251"/>
    </row>
    <row r="536" spans="1:28" x14ac:dyDescent="0.25">
      <c r="A536" s="251"/>
      <c r="B536" s="251"/>
      <c r="C536" s="251"/>
      <c r="D536" s="251"/>
      <c r="E536" s="251"/>
      <c r="F536" s="251"/>
      <c r="G536" s="251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  <c r="AA536" s="251"/>
      <c r="AB536" s="251"/>
    </row>
  </sheetData>
  <autoFilter ref="A3:O3"/>
  <hyperlinks>
    <hyperlink ref="O53" r:id="rId1"/>
    <hyperlink ref="O57" r:id="rId2"/>
    <hyperlink ref="O54" r:id="rId3" display="https://articulo.mercadolibre.cl/MLC-450213563-adaptador-conversor-hdmi-a-vga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132887249&amp;matt_product_id=MLC450213563&amp;matt_product_partition_id=1636500699033&amp;matt_target_id=aud-1660317627359:pla-1636500699033&amp;gclid=CjwKCAjwv-GUBhAzEiwASUMm4gp78lF5uwyxvmpsfHr9Gif6qiHXsopCynX7uMz-TLlQa4iAG6nVchoCwQwQAvD_BwE"/>
    <hyperlink ref="O52" r:id="rId4"/>
    <hyperlink ref="O55" r:id="rId5" display="https://articulo.mercadolibre.cl/MLC-438068513-cable-display-port-a-vga-displayport-vga-santiago-centro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14562978&amp;matt_product_id=MLC438068513&amp;matt_product_partition_id=1701184196637&amp;matt_target_id=aud-1660317627359:pla-1701184196637&amp;gclid=CjwKCAjwv-GUBhAzEiwASUMm4m2a0wj1tnuWrTkQ7kKkp6g3NuQRDYrrS33Fau5YgMHBj27SH7plIhoCPdAQAvD_BwE"/>
    <hyperlink ref="O56" r:id="rId6" display="https://articulo.mercadolibre.cl/MLC-635756206-cable-display-port-macho-a-hdmi-macho-18-metros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03077545&amp;matt_product_id=MLC635756206&amp;matt_product_partition_id=1701184196797&amp;matt_target_id=aud-1660317627359:pla-1701184196797&amp;gclid=CjwKCAjwv-GUBhAzEiwASUMm4o5hgnOJXBxH2yLRz726B5va-bO8J0ouBtzUWuu_WtGcXp3tZvOAyxoCfdEQAvD_BwE"/>
    <hyperlink ref="O59" r:id="rId7"/>
    <hyperlink ref="O61" r:id="rId8"/>
    <hyperlink ref="O60" r:id="rId9"/>
    <hyperlink ref="O62" r:id="rId10"/>
    <hyperlink ref="O68" r:id="rId11"/>
    <hyperlink ref="O84" r:id="rId12"/>
    <hyperlink ref="O82" r:id="rId13"/>
    <hyperlink ref="O85" r:id="rId14"/>
    <hyperlink ref="P92" r:id="rId15"/>
    <hyperlink ref="O91" r:id="rId16" display="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"/>
    <hyperlink ref="O93" r:id="rId17" display="https://www.mercadolibre.cl/audifonos-jbl-tune-500-negro/p/MLC13997252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368389077&amp;matt_product_id=MLC13997252-product&amp;matt_product_partition_id=1701193342037&amp;matt_target_id=aud-1660317627359:pla-1701193342037&amp;gclid=CjwKCAjw14uVBhBEEiwAaufYx1VR1TEuOFN_mYFLeYRGbTpS2eMSFRWWi33-FE802oqs8ilP8uuwgRoCLpkQAvD_BwE"/>
    <hyperlink ref="O94" r:id="rId18"/>
    <hyperlink ref="O87" r:id="rId19"/>
    <hyperlink ref="O99" r:id="rId20"/>
    <hyperlink ref="O98" r:id="rId21"/>
    <hyperlink ref="O97" r:id="rId22"/>
    <hyperlink ref="O95" r:id="rId23"/>
    <hyperlink ref="O105" r:id="rId24"/>
    <hyperlink ref="O107" r:id="rId25" display="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"/>
    <hyperlink ref="O108" r:id="rId26" display="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"/>
    <hyperlink ref="O110" r:id="rId27"/>
    <hyperlink ref="O111" r:id="rId28"/>
    <hyperlink ref="O113" r:id="rId29" display="https://articulo.mercadolibre.cl/MLC-564218051-pack-panos-microfibra-limpieza-lentes-camaras-pantallas-_JM?matt_tool=38568177&amp;matt_word=&amp;matt_source=google&amp;matt_campaign_id=14571116346&amp;matt_ad_group_id=136990882987&amp;matt_match_type=&amp;matt_network=g&amp;matt_device=c&amp;matt_creative=585484489188&amp;matt_keyword=&amp;matt_ad_position=&amp;matt_ad_type=pla&amp;matt_merchant_id=554347686&amp;matt_product_id=MLC564218051&amp;matt_product_partition_id=1640947035052&amp;matt_target_id=aud-1660317627359:pla-1640947035052&amp;gclid=Cj0KCQjwwJuVBhCAARIsAOPwGAQqnLeWR7EWs8q9gwKp3CjndsBoXbCcu4nNJMK25M-isLuQbQz_QvcaAmwZEALw_wcB"/>
    <hyperlink ref="O115" r:id="rId30"/>
    <hyperlink ref="O116" r:id="rId31"/>
    <hyperlink ref="O152" r:id="rId32"/>
    <hyperlink ref="O153" r:id="rId33"/>
    <hyperlink ref="O154" r:id="rId34"/>
    <hyperlink ref="O155" r:id="rId35"/>
    <hyperlink ref="O156" r:id="rId36"/>
    <hyperlink ref="O158" r:id="rId37"/>
    <hyperlink ref="O170" r:id="rId38"/>
    <hyperlink ref="O171" r:id="rId39"/>
    <hyperlink ref="O172" r:id="rId40"/>
    <hyperlink ref="O173" r:id="rId41"/>
    <hyperlink ref="O174" r:id="rId42"/>
    <hyperlink ref="O175" r:id="rId43" display="https://articulo.mercadolibre.cl/MLC-995368157-cable-hdmi-15-metros-full-hd-reforzado-y-recubierto-_JM?matt_tool=97233417&amp;matt_word=&amp;matt_source=google&amp;matt_campaign_id=14571116316&amp;matt_ad_group_id=140889411784&amp;matt_match_type=&amp;matt_network=g&amp;matt_device=c&amp;matt_creative=585983467562&amp;matt_keyword=&amp;matt_ad_position=&amp;matt_ad_type=pla&amp;matt_merchant_id=503234782&amp;matt_product_id=MLC995368157&amp;matt_product_partition_id=1636500699073&amp;matt_target_id=aud-1660317627359:pla-1636500699073&amp;gclid=Cj0KCQjwhqaVBhCxARIsAHK1tiOMW7jCND9krcIX-yv1tsLSx3v6fpbEiSZ7VuDrEf8d1TjqZi5rQzQaAhuVEALw_wcB"/>
    <hyperlink ref="O176" r:id="rId44"/>
    <hyperlink ref="O178" r:id="rId45"/>
    <hyperlink ref="O180" r:id="rId46"/>
    <hyperlink ref="O182" r:id="rId47"/>
  </hyperlinks>
  <pageMargins left="0.7" right="0.7" top="0.75" bottom="0.75" header="0.3" footer="0.3"/>
  <pageSetup paperSize="9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N97"/>
  <sheetViews>
    <sheetView tabSelected="1" topLeftCell="A73" zoomScale="85" zoomScaleNormal="85" workbookViewId="0">
      <selection activeCell="E97" sqref="E97"/>
    </sheetView>
  </sheetViews>
  <sheetFormatPr baseColWidth="10" defaultRowHeight="15" x14ac:dyDescent="0.25"/>
  <cols>
    <col min="1" max="1" width="65.28515625" customWidth="1"/>
    <col min="2" max="2" width="23.28515625" customWidth="1"/>
    <col min="3" max="3" width="14.28515625" customWidth="1"/>
    <col min="4" max="4" width="17.7109375" customWidth="1"/>
    <col min="5" max="5" width="107" customWidth="1"/>
    <col min="6" max="6" width="83.5703125" customWidth="1"/>
    <col min="7" max="7" width="15.5703125" customWidth="1"/>
    <col min="8" max="8" width="20.85546875" customWidth="1"/>
    <col min="9" max="9" width="18.28515625" customWidth="1"/>
    <col min="10" max="10" width="16.42578125" customWidth="1"/>
    <col min="11" max="11" width="17.42578125" customWidth="1"/>
    <col min="12" max="12" width="17.85546875" customWidth="1"/>
    <col min="13" max="13" width="21" customWidth="1"/>
    <col min="14" max="14" width="27.85546875" customWidth="1"/>
    <col min="15" max="15" width="18.28515625" customWidth="1"/>
    <col min="16" max="16" width="21.5703125" customWidth="1"/>
  </cols>
  <sheetData>
    <row r="1" spans="1:15" ht="14.45" x14ac:dyDescent="0.3">
      <c r="D1" s="1" t="s">
        <v>0</v>
      </c>
    </row>
    <row r="3" spans="1:15" x14ac:dyDescent="0.25">
      <c r="A3" s="2" t="s">
        <v>6</v>
      </c>
      <c r="B3" s="2" t="s">
        <v>67</v>
      </c>
      <c r="C3" s="2" t="s">
        <v>2</v>
      </c>
      <c r="D3" s="2" t="s">
        <v>3</v>
      </c>
      <c r="E3" s="2" t="s">
        <v>4</v>
      </c>
      <c r="F3" s="2" t="s">
        <v>128</v>
      </c>
      <c r="G3" s="2" t="s">
        <v>5</v>
      </c>
      <c r="H3" s="3" t="s">
        <v>71</v>
      </c>
      <c r="I3" s="3" t="s">
        <v>72</v>
      </c>
      <c r="J3" s="3" t="s">
        <v>73</v>
      </c>
      <c r="K3" s="3" t="s">
        <v>74</v>
      </c>
      <c r="L3" s="3" t="s">
        <v>75</v>
      </c>
      <c r="M3" s="3" t="s">
        <v>76</v>
      </c>
      <c r="N3" s="3" t="s">
        <v>7</v>
      </c>
      <c r="O3" s="3" t="s">
        <v>123</v>
      </c>
    </row>
    <row r="4" spans="1:15" ht="14.45" x14ac:dyDescent="0.3">
      <c r="A4" s="9" t="s">
        <v>70</v>
      </c>
      <c r="B4" s="9" t="s">
        <v>68</v>
      </c>
      <c r="C4" s="10">
        <v>44711</v>
      </c>
      <c r="D4" s="10">
        <v>44712</v>
      </c>
      <c r="E4" s="9" t="s">
        <v>69</v>
      </c>
      <c r="F4" s="10">
        <v>44711</v>
      </c>
      <c r="G4" s="9">
        <v>6</v>
      </c>
      <c r="H4" s="12">
        <v>99990</v>
      </c>
      <c r="I4" s="12">
        <f>H4*J4</f>
        <v>109989.00000000001</v>
      </c>
      <c r="J4" s="9">
        <v>1.1000000000000001</v>
      </c>
      <c r="K4" s="12">
        <v>40000</v>
      </c>
      <c r="L4" s="12">
        <f>I4*G4</f>
        <v>659934.00000000012</v>
      </c>
      <c r="M4" s="12">
        <v>59994</v>
      </c>
      <c r="N4" s="9" t="s">
        <v>36</v>
      </c>
      <c r="O4" s="45" t="s">
        <v>124</v>
      </c>
    </row>
    <row r="5" spans="1:15" ht="14.45" x14ac:dyDescent="0.3">
      <c r="A5" s="9" t="s">
        <v>78</v>
      </c>
      <c r="B5" s="9" t="s">
        <v>77</v>
      </c>
      <c r="C5" s="10">
        <v>44712</v>
      </c>
      <c r="D5" s="42">
        <v>44713</v>
      </c>
      <c r="E5" s="43" t="s">
        <v>79</v>
      </c>
      <c r="F5" s="42">
        <v>44712</v>
      </c>
      <c r="G5" s="43">
        <v>10</v>
      </c>
      <c r="H5" s="44">
        <v>14690</v>
      </c>
      <c r="I5" s="44">
        <f>H5*J5</f>
        <v>16159.000000000002</v>
      </c>
      <c r="J5" s="43">
        <v>1.1000000000000001</v>
      </c>
      <c r="K5" s="44">
        <v>12370</v>
      </c>
      <c r="L5" s="44">
        <f>I5*G5</f>
        <v>161590.00000000003</v>
      </c>
      <c r="M5" s="44">
        <v>14690</v>
      </c>
      <c r="N5" s="43" t="s">
        <v>36</v>
      </c>
      <c r="O5" s="46" t="s">
        <v>125</v>
      </c>
    </row>
    <row r="6" spans="1:15" ht="14.45" x14ac:dyDescent="0.3">
      <c r="A6" s="83" t="s">
        <v>80</v>
      </c>
      <c r="B6" s="83" t="s">
        <v>81</v>
      </c>
      <c r="C6" s="133">
        <v>44712</v>
      </c>
      <c r="D6" s="134">
        <v>44713</v>
      </c>
      <c r="E6" s="96" t="s">
        <v>82</v>
      </c>
      <c r="F6" s="135">
        <v>44713</v>
      </c>
      <c r="G6" s="96">
        <v>60</v>
      </c>
      <c r="H6" s="136">
        <v>3990</v>
      </c>
      <c r="I6" s="136">
        <f>H6*J6</f>
        <v>5187</v>
      </c>
      <c r="J6" s="96">
        <v>1.3</v>
      </c>
      <c r="K6" s="136">
        <v>50000</v>
      </c>
      <c r="L6" s="136">
        <f>I6*G6</f>
        <v>311220</v>
      </c>
      <c r="M6" s="136">
        <v>71820</v>
      </c>
      <c r="N6" s="96" t="s">
        <v>36</v>
      </c>
      <c r="O6" s="46" t="s">
        <v>127</v>
      </c>
    </row>
    <row r="7" spans="1:15" ht="14.45" x14ac:dyDescent="0.3">
      <c r="A7" s="83"/>
      <c r="B7" s="83"/>
      <c r="C7" s="133"/>
      <c r="D7" s="137"/>
      <c r="E7" s="92" t="s">
        <v>83</v>
      </c>
      <c r="F7" s="92"/>
      <c r="G7" s="92">
        <v>10</v>
      </c>
      <c r="H7" s="93">
        <v>64980</v>
      </c>
      <c r="I7" s="93">
        <f>H7*J7</f>
        <v>71478</v>
      </c>
      <c r="J7" s="92">
        <v>1.1000000000000001</v>
      </c>
      <c r="K7" s="92" t="s">
        <v>38</v>
      </c>
      <c r="L7" s="93">
        <f>I7*G7</f>
        <v>714780</v>
      </c>
      <c r="M7" s="93">
        <v>64980</v>
      </c>
      <c r="N7" s="91" t="s">
        <v>38</v>
      </c>
      <c r="O7" s="47" t="s">
        <v>126</v>
      </c>
    </row>
    <row r="8" spans="1:15" ht="14.45" x14ac:dyDescent="0.3">
      <c r="A8" s="4" t="s">
        <v>91</v>
      </c>
      <c r="B8" s="4" t="s">
        <v>90</v>
      </c>
      <c r="C8" s="5">
        <v>44712</v>
      </c>
      <c r="D8" s="25">
        <v>44713</v>
      </c>
      <c r="E8" s="22" t="s">
        <v>92</v>
      </c>
      <c r="F8" s="25">
        <v>44713</v>
      </c>
      <c r="G8" s="22">
        <v>30</v>
      </c>
      <c r="H8" s="26">
        <v>4390</v>
      </c>
      <c r="I8" s="22">
        <f>H8*J8</f>
        <v>4829</v>
      </c>
      <c r="J8" s="22">
        <v>1.1000000000000001</v>
      </c>
      <c r="K8" s="26">
        <v>6000</v>
      </c>
      <c r="L8" s="22">
        <f>I8*G8</f>
        <v>144870</v>
      </c>
      <c r="M8" s="26">
        <v>13170</v>
      </c>
      <c r="N8" s="22" t="s">
        <v>114</v>
      </c>
      <c r="O8" s="46" t="s">
        <v>129</v>
      </c>
    </row>
    <row r="9" spans="1:15" ht="14.45" x14ac:dyDescent="0.3">
      <c r="A9" s="70" t="s">
        <v>97</v>
      </c>
      <c r="B9" s="70" t="s">
        <v>93</v>
      </c>
      <c r="C9" s="71">
        <v>44712</v>
      </c>
      <c r="D9" s="71">
        <v>44715</v>
      </c>
      <c r="E9" s="70" t="s">
        <v>95</v>
      </c>
      <c r="F9" s="71">
        <v>37410</v>
      </c>
      <c r="G9" s="70">
        <v>2</v>
      </c>
      <c r="H9" s="70"/>
      <c r="I9" s="70"/>
      <c r="J9" s="70"/>
      <c r="K9" s="70"/>
      <c r="L9" s="70"/>
      <c r="M9" s="70"/>
      <c r="N9" s="72" t="s">
        <v>66</v>
      </c>
      <c r="O9" s="46"/>
    </row>
    <row r="10" spans="1:15" ht="14.45" x14ac:dyDescent="0.3">
      <c r="A10" s="73"/>
      <c r="B10" s="74"/>
      <c r="C10" s="67"/>
      <c r="D10" s="68"/>
      <c r="E10" s="67" t="s">
        <v>96</v>
      </c>
      <c r="F10" s="67"/>
      <c r="G10" s="67">
        <v>2</v>
      </c>
      <c r="H10" s="67"/>
      <c r="I10" s="67"/>
      <c r="J10" s="67"/>
      <c r="K10" s="67"/>
      <c r="L10" s="67"/>
      <c r="M10" s="67"/>
      <c r="N10" s="68"/>
      <c r="O10" s="31"/>
    </row>
    <row r="11" spans="1:15" ht="14.45" x14ac:dyDescent="0.3">
      <c r="A11" s="50" t="s">
        <v>98</v>
      </c>
      <c r="B11" s="48" t="s">
        <v>94</v>
      </c>
      <c r="C11" s="49">
        <v>44712</v>
      </c>
      <c r="D11" s="49">
        <v>44713</v>
      </c>
      <c r="E11" s="48" t="s">
        <v>99</v>
      </c>
      <c r="F11" s="49">
        <v>44713</v>
      </c>
      <c r="G11" s="48">
        <v>6</v>
      </c>
      <c r="H11" s="48"/>
      <c r="I11" s="48"/>
      <c r="J11" s="48"/>
      <c r="K11" s="48"/>
      <c r="L11" s="48"/>
      <c r="M11" s="48"/>
      <c r="N11" s="50" t="s">
        <v>66</v>
      </c>
      <c r="O11" s="51"/>
    </row>
    <row r="12" spans="1:15" x14ac:dyDescent="0.25">
      <c r="A12" s="57"/>
      <c r="B12" s="52"/>
      <c r="C12" s="53"/>
      <c r="D12" s="53"/>
      <c r="E12" s="53" t="s">
        <v>100</v>
      </c>
      <c r="F12" s="53"/>
      <c r="G12" s="53">
        <v>3</v>
      </c>
      <c r="H12" s="53"/>
      <c r="I12" s="53"/>
      <c r="J12" s="53"/>
      <c r="K12" s="53"/>
      <c r="L12" s="53"/>
      <c r="M12" s="53"/>
      <c r="N12" s="54"/>
      <c r="O12" s="52"/>
    </row>
    <row r="13" spans="1:15" ht="14.45" x14ac:dyDescent="0.3">
      <c r="A13" s="57"/>
      <c r="B13" s="53"/>
      <c r="C13" s="55"/>
      <c r="D13" s="55"/>
      <c r="E13" s="53" t="s">
        <v>101</v>
      </c>
      <c r="F13" s="53"/>
      <c r="G13" s="53">
        <v>30</v>
      </c>
      <c r="H13" s="53"/>
      <c r="I13" s="53"/>
      <c r="J13" s="53"/>
      <c r="K13" s="53"/>
      <c r="L13" s="53"/>
      <c r="M13" s="53"/>
      <c r="N13" s="54"/>
      <c r="O13" s="52"/>
    </row>
    <row r="14" spans="1:15" ht="14.45" x14ac:dyDescent="0.3">
      <c r="A14" s="57"/>
      <c r="B14" s="53"/>
      <c r="C14" s="55"/>
      <c r="D14" s="55"/>
      <c r="E14" s="53" t="s">
        <v>102</v>
      </c>
      <c r="F14" s="53"/>
      <c r="G14" s="53">
        <v>8</v>
      </c>
      <c r="H14" s="53"/>
      <c r="I14" s="53"/>
      <c r="J14" s="53"/>
      <c r="K14" s="53"/>
      <c r="L14" s="53"/>
      <c r="M14" s="53"/>
      <c r="N14" s="54"/>
      <c r="O14" s="52"/>
    </row>
    <row r="15" spans="1:15" ht="14.45" x14ac:dyDescent="0.3">
      <c r="A15" s="58"/>
      <c r="B15" s="52"/>
      <c r="C15" s="52"/>
      <c r="D15" s="52"/>
      <c r="E15" s="53" t="s">
        <v>103</v>
      </c>
      <c r="F15" s="53"/>
      <c r="G15" s="53">
        <v>15</v>
      </c>
      <c r="H15" s="53"/>
      <c r="I15" s="53"/>
      <c r="J15" s="53"/>
      <c r="K15" s="53"/>
      <c r="L15" s="53"/>
      <c r="M15" s="53"/>
      <c r="N15" s="54"/>
      <c r="O15" s="56"/>
    </row>
    <row r="16" spans="1:15" ht="14.45" x14ac:dyDescent="0.3">
      <c r="A16" s="69" t="s">
        <v>203</v>
      </c>
      <c r="B16" s="19" t="s">
        <v>141</v>
      </c>
      <c r="C16" s="59">
        <v>44715</v>
      </c>
      <c r="D16" s="59">
        <v>44722</v>
      </c>
      <c r="E16" s="20" t="s">
        <v>142</v>
      </c>
      <c r="F16" s="59"/>
      <c r="G16" s="69">
        <v>5</v>
      </c>
      <c r="H16" s="60">
        <v>21728</v>
      </c>
      <c r="I16" s="60">
        <f>H16*J16</f>
        <v>23900.800000000003</v>
      </c>
      <c r="J16" s="69">
        <v>1.1000000000000001</v>
      </c>
      <c r="K16" s="21">
        <v>15000</v>
      </c>
      <c r="L16" s="60">
        <f>I16*G16</f>
        <v>119504.00000000001</v>
      </c>
      <c r="M16" s="77">
        <v>10865</v>
      </c>
      <c r="N16" s="19" t="s">
        <v>114</v>
      </c>
      <c r="O16" s="45" t="s">
        <v>143</v>
      </c>
    </row>
    <row r="17" spans="1:15" ht="14.45" x14ac:dyDescent="0.3">
      <c r="A17" s="103" t="s">
        <v>148</v>
      </c>
      <c r="B17" s="103" t="s">
        <v>145</v>
      </c>
      <c r="C17" s="104">
        <v>44714</v>
      </c>
      <c r="D17" s="104">
        <v>44722</v>
      </c>
      <c r="E17" s="105" t="s">
        <v>146</v>
      </c>
      <c r="F17" s="104">
        <v>44715</v>
      </c>
      <c r="G17" s="105">
        <v>1</v>
      </c>
      <c r="H17" s="106">
        <v>1305833</v>
      </c>
      <c r="I17" s="106">
        <f>H17*J17</f>
        <v>1436416.3</v>
      </c>
      <c r="J17" s="105">
        <v>1.1000000000000001</v>
      </c>
      <c r="K17" s="106">
        <v>15000</v>
      </c>
      <c r="L17" s="106">
        <f>I17*G17</f>
        <v>1436416.3</v>
      </c>
      <c r="M17" s="106">
        <f>I17-H17</f>
        <v>130583.30000000005</v>
      </c>
      <c r="N17" s="107" t="s">
        <v>175</v>
      </c>
      <c r="O17" s="32" t="s">
        <v>168</v>
      </c>
    </row>
    <row r="18" spans="1:15" x14ac:dyDescent="0.25">
      <c r="A18" s="108"/>
      <c r="B18" s="103"/>
      <c r="C18" s="104"/>
      <c r="D18" s="104"/>
      <c r="E18" s="105" t="s">
        <v>173</v>
      </c>
      <c r="F18" s="104"/>
      <c r="G18" s="105"/>
      <c r="H18" s="106"/>
      <c r="I18" s="106"/>
      <c r="J18" s="105"/>
      <c r="K18" s="106"/>
      <c r="L18" s="106"/>
      <c r="M18" s="106"/>
      <c r="N18" s="107"/>
      <c r="O18" s="32"/>
    </row>
    <row r="19" spans="1:15" ht="14.45" x14ac:dyDescent="0.3">
      <c r="A19" s="108"/>
      <c r="B19" s="103"/>
      <c r="C19" s="105"/>
      <c r="D19" s="105"/>
      <c r="E19" s="105" t="s">
        <v>147</v>
      </c>
      <c r="F19" s="105"/>
      <c r="G19" s="105">
        <v>1</v>
      </c>
      <c r="H19" s="106">
        <v>1289293</v>
      </c>
      <c r="I19" s="106">
        <f>H19*J19</f>
        <v>1418222.3</v>
      </c>
      <c r="J19" s="105">
        <v>1.1000000000000001</v>
      </c>
      <c r="K19" s="105"/>
      <c r="L19" s="106">
        <f>I19*G19</f>
        <v>1418222.3</v>
      </c>
      <c r="M19" s="106">
        <f>I19-H19</f>
        <v>128929.30000000005</v>
      </c>
      <c r="N19" s="107"/>
      <c r="O19" s="32" t="s">
        <v>168</v>
      </c>
    </row>
    <row r="20" spans="1:15" x14ac:dyDescent="0.25">
      <c r="A20" s="108"/>
      <c r="B20" s="103"/>
      <c r="C20" s="105"/>
      <c r="D20" s="105"/>
      <c r="E20" s="105" t="s">
        <v>174</v>
      </c>
      <c r="F20" s="105"/>
      <c r="G20" s="105"/>
      <c r="H20" s="106"/>
      <c r="I20" s="106"/>
      <c r="J20" s="105"/>
      <c r="K20" s="105"/>
      <c r="L20" s="106"/>
      <c r="M20" s="109"/>
      <c r="N20" s="107"/>
      <c r="O20" s="32"/>
    </row>
    <row r="21" spans="1:15" x14ac:dyDescent="0.25">
      <c r="A21" s="108"/>
      <c r="B21" s="103"/>
      <c r="C21" s="105"/>
      <c r="D21" s="105"/>
      <c r="E21" s="105" t="s">
        <v>169</v>
      </c>
      <c r="F21" s="105"/>
      <c r="G21" s="105"/>
      <c r="H21" s="106"/>
      <c r="I21" s="106"/>
      <c r="J21" s="105"/>
      <c r="K21" s="105"/>
      <c r="L21" s="106"/>
      <c r="M21" s="109"/>
      <c r="N21" s="107"/>
      <c r="O21" s="32"/>
    </row>
    <row r="22" spans="1:15" x14ac:dyDescent="0.25">
      <c r="A22" s="108"/>
      <c r="B22" s="103"/>
      <c r="C22" s="105"/>
      <c r="D22" s="105"/>
      <c r="E22" s="105" t="s">
        <v>170</v>
      </c>
      <c r="F22" s="105"/>
      <c r="G22" s="105"/>
      <c r="H22" s="106"/>
      <c r="I22" s="106"/>
      <c r="J22" s="105"/>
      <c r="K22" s="105"/>
      <c r="L22" s="106"/>
      <c r="M22" s="109"/>
      <c r="N22" s="107"/>
      <c r="O22" s="32"/>
    </row>
    <row r="23" spans="1:15" ht="14.45" x14ac:dyDescent="0.3">
      <c r="A23" s="108"/>
      <c r="B23" s="103"/>
      <c r="C23" s="105"/>
      <c r="D23" s="105"/>
      <c r="E23" s="105" t="s">
        <v>171</v>
      </c>
      <c r="F23" s="105"/>
      <c r="G23" s="105"/>
      <c r="H23" s="106"/>
      <c r="I23" s="106"/>
      <c r="J23" s="105"/>
      <c r="K23" s="105"/>
      <c r="L23" s="106"/>
      <c r="M23" s="109"/>
      <c r="N23" s="107"/>
      <c r="O23" s="32"/>
    </row>
    <row r="24" spans="1:15" ht="14.45" x14ac:dyDescent="0.3">
      <c r="A24" s="108"/>
      <c r="B24" s="103"/>
      <c r="C24" s="105"/>
      <c r="D24" s="105"/>
      <c r="E24" s="105" t="s">
        <v>172</v>
      </c>
      <c r="F24" s="105"/>
      <c r="G24" s="105"/>
      <c r="H24" s="106"/>
      <c r="I24" s="106"/>
      <c r="J24" s="105"/>
      <c r="K24" s="105"/>
      <c r="L24" s="106"/>
      <c r="M24" s="109"/>
      <c r="N24" s="107"/>
      <c r="O24" s="32"/>
    </row>
    <row r="25" spans="1:15" ht="14.45" x14ac:dyDescent="0.3">
      <c r="A25" s="48" t="s">
        <v>150</v>
      </c>
      <c r="B25" s="48" t="s">
        <v>149</v>
      </c>
      <c r="C25" s="49">
        <v>44713</v>
      </c>
      <c r="D25" s="49">
        <v>44725</v>
      </c>
      <c r="E25" s="48" t="s">
        <v>151</v>
      </c>
      <c r="F25" s="49">
        <v>44715</v>
      </c>
      <c r="G25" s="48">
        <v>1</v>
      </c>
      <c r="H25" s="48"/>
      <c r="I25" s="48"/>
      <c r="J25" s="48"/>
      <c r="K25" s="48"/>
      <c r="L25" s="48"/>
      <c r="M25" s="50"/>
      <c r="N25" s="48" t="s">
        <v>66</v>
      </c>
      <c r="O25" s="32"/>
    </row>
    <row r="26" spans="1:15" x14ac:dyDescent="0.25">
      <c r="A26" s="57"/>
      <c r="B26" s="53"/>
      <c r="C26" s="53"/>
      <c r="D26" s="53"/>
      <c r="E26" s="53" t="s">
        <v>152</v>
      </c>
      <c r="F26" s="53"/>
      <c r="G26" s="53">
        <v>1</v>
      </c>
      <c r="H26" s="53"/>
      <c r="I26" s="53"/>
      <c r="J26" s="53"/>
      <c r="K26" s="53"/>
      <c r="L26" s="53"/>
      <c r="M26" s="53"/>
      <c r="N26" s="53"/>
      <c r="O26" s="31"/>
    </row>
    <row r="27" spans="1:15" ht="14.45" x14ac:dyDescent="0.3">
      <c r="A27" s="9" t="s">
        <v>160</v>
      </c>
      <c r="B27" s="9" t="s">
        <v>161</v>
      </c>
      <c r="C27" s="10">
        <v>44718</v>
      </c>
      <c r="D27" s="10">
        <v>44725</v>
      </c>
      <c r="E27" s="9" t="s">
        <v>177</v>
      </c>
      <c r="F27" s="9"/>
      <c r="G27" s="9">
        <v>2</v>
      </c>
      <c r="H27" s="12">
        <v>3145</v>
      </c>
      <c r="I27" s="12">
        <f>H27*J27</f>
        <v>4088.5</v>
      </c>
      <c r="J27" s="9">
        <v>1.3</v>
      </c>
      <c r="K27" s="12">
        <v>20000</v>
      </c>
      <c r="L27" s="12">
        <f>I27*G27</f>
        <v>8177</v>
      </c>
      <c r="M27" s="12">
        <v>1887</v>
      </c>
      <c r="N27" s="9" t="s">
        <v>36</v>
      </c>
      <c r="O27" s="45" t="s">
        <v>164</v>
      </c>
    </row>
    <row r="28" spans="1:15" ht="14.45" x14ac:dyDescent="0.3">
      <c r="A28" s="9"/>
      <c r="B28" s="9"/>
      <c r="C28" s="9"/>
      <c r="D28" s="9"/>
      <c r="E28" s="9" t="s">
        <v>162</v>
      </c>
      <c r="F28" s="11"/>
      <c r="G28" s="9">
        <v>2</v>
      </c>
      <c r="H28" s="12">
        <v>98319</v>
      </c>
      <c r="I28" s="12">
        <f>H28*J28</f>
        <v>108150.90000000001</v>
      </c>
      <c r="J28" s="9">
        <v>1.1000000000000001</v>
      </c>
      <c r="K28" s="9"/>
      <c r="L28" s="12">
        <f>I28*G28</f>
        <v>216301.80000000002</v>
      </c>
      <c r="M28" s="12">
        <v>19664</v>
      </c>
      <c r="N28" s="9"/>
      <c r="O28" s="45" t="s">
        <v>178</v>
      </c>
    </row>
    <row r="29" spans="1:15" ht="14.45" x14ac:dyDescent="0.3">
      <c r="A29" s="9"/>
      <c r="B29" s="9"/>
      <c r="C29" s="9"/>
      <c r="D29" s="9"/>
      <c r="E29" s="9" t="s">
        <v>176</v>
      </c>
      <c r="F29" s="9"/>
      <c r="G29" s="9">
        <v>500</v>
      </c>
      <c r="H29" s="12">
        <v>98</v>
      </c>
      <c r="I29" s="12">
        <f>H29*J29</f>
        <v>127.4</v>
      </c>
      <c r="J29" s="9">
        <v>1.3</v>
      </c>
      <c r="K29" s="9"/>
      <c r="L29" s="12">
        <v>63500</v>
      </c>
      <c r="M29" s="12">
        <v>14500</v>
      </c>
      <c r="N29" s="9"/>
      <c r="O29" s="45" t="s">
        <v>179</v>
      </c>
    </row>
    <row r="30" spans="1:15" ht="14.45" x14ac:dyDescent="0.3">
      <c r="A30" s="9"/>
      <c r="B30" s="9"/>
      <c r="C30" s="9"/>
      <c r="D30" s="9"/>
      <c r="E30" s="9" t="s">
        <v>163</v>
      </c>
      <c r="F30" s="9"/>
      <c r="G30" s="9">
        <v>5</v>
      </c>
      <c r="H30" s="12">
        <v>26975</v>
      </c>
      <c r="I30" s="12">
        <f>H30*J30</f>
        <v>32370</v>
      </c>
      <c r="J30" s="9">
        <v>1.2</v>
      </c>
      <c r="K30" s="9"/>
      <c r="L30" s="12">
        <f>I30*G30</f>
        <v>161850</v>
      </c>
      <c r="M30" s="12">
        <v>26975</v>
      </c>
      <c r="N30" s="9"/>
      <c r="O30" s="45" t="s">
        <v>167</v>
      </c>
    </row>
    <row r="31" spans="1:15" x14ac:dyDescent="0.25">
      <c r="A31" s="9"/>
      <c r="B31" s="9"/>
      <c r="C31" s="9"/>
      <c r="D31" s="9"/>
      <c r="E31" s="43" t="s">
        <v>166</v>
      </c>
      <c r="F31" s="65"/>
      <c r="G31" s="9">
        <v>5</v>
      </c>
      <c r="H31" s="64">
        <v>34141</v>
      </c>
      <c r="I31" s="12">
        <f>H31*J31</f>
        <v>37555.100000000006</v>
      </c>
      <c r="J31" s="9">
        <v>1.1000000000000001</v>
      </c>
      <c r="K31" s="9"/>
      <c r="L31" s="12">
        <f>I31*G31</f>
        <v>187775.50000000003</v>
      </c>
      <c r="M31" s="12">
        <v>17070</v>
      </c>
      <c r="N31" s="9"/>
      <c r="O31" s="45" t="s">
        <v>180</v>
      </c>
    </row>
    <row r="32" spans="1:15" ht="14.45" x14ac:dyDescent="0.3">
      <c r="A32" s="96" t="s">
        <v>197</v>
      </c>
      <c r="B32" s="43" t="s">
        <v>196</v>
      </c>
      <c r="C32" s="42">
        <v>44721</v>
      </c>
      <c r="D32" s="42">
        <v>44725</v>
      </c>
      <c r="E32" s="43" t="s">
        <v>198</v>
      </c>
      <c r="F32" s="43"/>
      <c r="G32" s="43"/>
      <c r="H32" s="43"/>
      <c r="I32" s="43"/>
      <c r="J32" s="43"/>
      <c r="K32" s="43"/>
      <c r="L32" s="98"/>
      <c r="M32" s="44"/>
      <c r="N32" s="43" t="s">
        <v>66</v>
      </c>
      <c r="O32" s="32"/>
    </row>
    <row r="33" spans="1:66" ht="195" x14ac:dyDescent="0.25">
      <c r="A33" s="151"/>
      <c r="B33" s="91"/>
      <c r="C33" s="91"/>
      <c r="D33" s="91"/>
      <c r="E33" s="167" t="s">
        <v>199</v>
      </c>
      <c r="F33" s="91"/>
      <c r="G33" s="91"/>
      <c r="H33" s="91"/>
      <c r="I33" s="94"/>
      <c r="J33" s="91"/>
      <c r="K33" s="94"/>
      <c r="L33" s="94"/>
      <c r="M33" s="151"/>
      <c r="N33" s="91"/>
      <c r="O33" s="112"/>
    </row>
    <row r="34" spans="1:66" x14ac:dyDescent="0.25">
      <c r="A34" s="126" t="s">
        <v>281</v>
      </c>
      <c r="B34" s="19" t="s">
        <v>280</v>
      </c>
      <c r="C34" s="59">
        <v>44725</v>
      </c>
      <c r="D34" s="59">
        <v>44727</v>
      </c>
      <c r="E34" s="19" t="s">
        <v>282</v>
      </c>
      <c r="F34" s="19"/>
      <c r="G34" s="19">
        <v>10</v>
      </c>
      <c r="H34" s="240">
        <v>29990</v>
      </c>
      <c r="I34" s="60">
        <f>H34*1.1</f>
        <v>32989</v>
      </c>
      <c r="J34" s="60" t="s">
        <v>499</v>
      </c>
      <c r="K34" s="241">
        <v>10000</v>
      </c>
      <c r="L34" s="60">
        <f t="shared" ref="L34:L40" si="0">I34*G34</f>
        <v>329890</v>
      </c>
      <c r="M34" s="77">
        <f>L34-299900</f>
        <v>29990</v>
      </c>
      <c r="N34" s="19" t="s">
        <v>114</v>
      </c>
      <c r="O34" s="238" t="s">
        <v>498</v>
      </c>
    </row>
    <row r="35" spans="1:66" ht="18" customHeight="1" x14ac:dyDescent="0.25">
      <c r="A35" s="61"/>
      <c r="B35" s="23"/>
      <c r="C35" s="23"/>
      <c r="D35" s="23"/>
      <c r="E35" s="242" t="s">
        <v>283</v>
      </c>
      <c r="F35" s="23"/>
      <c r="G35" s="23">
        <v>10</v>
      </c>
      <c r="H35" s="243">
        <v>9990</v>
      </c>
      <c r="I35" s="37">
        <v>10989</v>
      </c>
      <c r="J35" s="23">
        <v>1.1000000000000001</v>
      </c>
      <c r="K35" s="244" t="s">
        <v>165</v>
      </c>
      <c r="L35" s="37">
        <f t="shared" si="0"/>
        <v>109890</v>
      </c>
      <c r="M35" s="245">
        <f>L35-99900</f>
        <v>9990</v>
      </c>
      <c r="N35" s="37"/>
      <c r="O35" s="239" t="s">
        <v>500</v>
      </c>
    </row>
    <row r="36" spans="1:66" ht="14.45" x14ac:dyDescent="0.3">
      <c r="A36" s="61"/>
      <c r="B36" s="23"/>
      <c r="C36" s="23"/>
      <c r="D36" s="23"/>
      <c r="E36" s="23" t="s">
        <v>284</v>
      </c>
      <c r="F36" s="23"/>
      <c r="G36" s="23">
        <v>8</v>
      </c>
      <c r="H36" s="37">
        <v>8896</v>
      </c>
      <c r="I36" s="37">
        <f>H36*J36</f>
        <v>10675.199999999999</v>
      </c>
      <c r="J36" s="23">
        <v>1.2</v>
      </c>
      <c r="K36" s="23"/>
      <c r="L36" s="37">
        <f t="shared" si="0"/>
        <v>85401.599999999991</v>
      </c>
      <c r="M36" s="245">
        <f>L36-71168</f>
        <v>14233.599999999991</v>
      </c>
      <c r="N36" s="23"/>
      <c r="O36" s="239" t="s">
        <v>501</v>
      </c>
    </row>
    <row r="37" spans="1:66" x14ac:dyDescent="0.25">
      <c r="A37" s="128"/>
      <c r="B37" s="22"/>
      <c r="C37" s="22"/>
      <c r="D37" s="22"/>
      <c r="E37" s="22" t="s">
        <v>285</v>
      </c>
      <c r="F37" s="22"/>
      <c r="G37" s="22">
        <v>8</v>
      </c>
      <c r="H37" s="26">
        <v>11490</v>
      </c>
      <c r="I37" s="26">
        <f>H37*J37</f>
        <v>12639.000000000002</v>
      </c>
      <c r="J37" s="22">
        <v>1.1000000000000001</v>
      </c>
      <c r="K37" s="22"/>
      <c r="L37" s="26">
        <f t="shared" si="0"/>
        <v>101112.00000000001</v>
      </c>
      <c r="M37" s="246">
        <f>L37-91920</f>
        <v>9192.0000000000146</v>
      </c>
      <c r="N37" s="22"/>
      <c r="O37" s="127" t="s">
        <v>502</v>
      </c>
    </row>
    <row r="38" spans="1:66" x14ac:dyDescent="0.25">
      <c r="A38" s="169" t="s">
        <v>286</v>
      </c>
      <c r="B38" s="7" t="s">
        <v>287</v>
      </c>
      <c r="C38" s="78">
        <v>44725</v>
      </c>
      <c r="D38" s="78">
        <v>44727</v>
      </c>
      <c r="E38" s="7" t="s">
        <v>503</v>
      </c>
      <c r="F38" s="7" t="s">
        <v>505</v>
      </c>
      <c r="G38" s="7">
        <v>1</v>
      </c>
      <c r="H38" s="168">
        <v>79990</v>
      </c>
      <c r="I38" s="168">
        <f>H38*J38</f>
        <v>87989</v>
      </c>
      <c r="J38" s="7">
        <v>1.1000000000000001</v>
      </c>
      <c r="K38" s="168">
        <v>10000</v>
      </c>
      <c r="L38" s="168">
        <f t="shared" si="0"/>
        <v>87989</v>
      </c>
      <c r="M38" s="247">
        <f>L38-H38</f>
        <v>7999</v>
      </c>
      <c r="N38" s="7" t="s">
        <v>506</v>
      </c>
      <c r="O38" s="45" t="s">
        <v>504</v>
      </c>
    </row>
    <row r="39" spans="1:66" x14ac:dyDescent="0.25">
      <c r="A39" s="126" t="s">
        <v>288</v>
      </c>
      <c r="B39" s="19" t="s">
        <v>289</v>
      </c>
      <c r="C39" s="19"/>
      <c r="D39" s="19"/>
      <c r="E39" s="126" t="s">
        <v>290</v>
      </c>
      <c r="F39" s="19" t="s">
        <v>295</v>
      </c>
      <c r="G39" s="126">
        <v>1</v>
      </c>
      <c r="H39" s="60">
        <v>59990</v>
      </c>
      <c r="I39" s="60">
        <f>H39*J39</f>
        <v>71988</v>
      </c>
      <c r="J39" s="19">
        <v>1.2</v>
      </c>
      <c r="K39" s="60">
        <v>16000</v>
      </c>
      <c r="L39" s="170">
        <f t="shared" si="0"/>
        <v>71988</v>
      </c>
      <c r="M39" s="19"/>
      <c r="N39" s="19" t="s">
        <v>114</v>
      </c>
      <c r="O39" s="46" t="s">
        <v>293</v>
      </c>
      <c r="AI39" t="s">
        <v>294</v>
      </c>
    </row>
    <row r="40" spans="1:66" ht="14.45" x14ac:dyDescent="0.3">
      <c r="A40" s="172"/>
      <c r="B40" s="171"/>
      <c r="C40" s="171"/>
      <c r="D40" s="171"/>
      <c r="E40" s="128" t="s">
        <v>291</v>
      </c>
      <c r="F40" s="171"/>
      <c r="G40" s="22">
        <v>1</v>
      </c>
      <c r="H40" s="26">
        <v>79990</v>
      </c>
      <c r="I40" s="26">
        <f>H40*J40</f>
        <v>95988</v>
      </c>
      <c r="J40" s="22">
        <v>1.2</v>
      </c>
      <c r="K40" s="22"/>
      <c r="L40" s="26">
        <f t="shared" si="0"/>
        <v>95988</v>
      </c>
      <c r="M40" s="22"/>
      <c r="N40" s="22"/>
      <c r="O40" s="47" t="s">
        <v>292</v>
      </c>
    </row>
    <row r="41" spans="1:66" ht="14.45" x14ac:dyDescent="0.3">
      <c r="A41" s="173" t="s">
        <v>367</v>
      </c>
      <c r="B41" s="173" t="s">
        <v>368</v>
      </c>
      <c r="C41" s="179">
        <v>44720</v>
      </c>
      <c r="D41" s="179">
        <v>44722</v>
      </c>
      <c r="E41" s="173" t="s">
        <v>369</v>
      </c>
      <c r="F41" s="173"/>
      <c r="G41" s="173"/>
      <c r="H41" s="173">
        <v>1</v>
      </c>
      <c r="I41" s="190">
        <v>599990</v>
      </c>
      <c r="J41" s="204">
        <v>659989</v>
      </c>
      <c r="K41" s="173">
        <v>1.1000000000000001</v>
      </c>
      <c r="L41" s="173">
        <v>5000</v>
      </c>
      <c r="M41" s="173" t="s">
        <v>370</v>
      </c>
      <c r="N41" s="173">
        <v>59999</v>
      </c>
      <c r="O41" s="173" t="s">
        <v>32</v>
      </c>
      <c r="P41" s="173" t="s">
        <v>371</v>
      </c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7"/>
      <c r="BF41" s="197"/>
      <c r="BG41" s="197"/>
      <c r="BH41" s="197"/>
      <c r="BI41" s="197"/>
      <c r="BJ41" s="197"/>
      <c r="BK41" s="197"/>
      <c r="BL41" s="197"/>
      <c r="BM41" s="197"/>
      <c r="BN41" s="197"/>
    </row>
    <row r="42" spans="1:66" x14ac:dyDescent="0.25">
      <c r="A42" s="178"/>
      <c r="B42" s="178"/>
      <c r="C42" s="178"/>
      <c r="D42" s="178"/>
      <c r="E42" s="178" t="s">
        <v>372</v>
      </c>
      <c r="F42" s="178"/>
      <c r="G42" s="178"/>
      <c r="H42" s="178">
        <v>1</v>
      </c>
      <c r="I42" s="195">
        <v>99990</v>
      </c>
      <c r="J42" s="178">
        <v>109989</v>
      </c>
      <c r="K42" s="178">
        <v>1.1000000000000001</v>
      </c>
      <c r="L42" s="178"/>
      <c r="M42" s="178" t="s">
        <v>373</v>
      </c>
      <c r="N42" s="178">
        <v>9999</v>
      </c>
      <c r="O42" s="178"/>
      <c r="P42" s="178" t="s">
        <v>374</v>
      </c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  <c r="BL42" s="197"/>
      <c r="BM42" s="197"/>
      <c r="BN42" s="197"/>
    </row>
    <row r="43" spans="1:66" x14ac:dyDescent="0.25">
      <c r="A43" s="176" t="s">
        <v>375</v>
      </c>
      <c r="B43" s="176" t="s">
        <v>376</v>
      </c>
      <c r="C43" s="186">
        <v>44719</v>
      </c>
      <c r="D43" s="186">
        <v>44722</v>
      </c>
      <c r="E43" s="176" t="s">
        <v>377</v>
      </c>
      <c r="F43" s="176"/>
      <c r="G43" s="176"/>
      <c r="H43" s="176">
        <v>1</v>
      </c>
      <c r="I43" s="193">
        <v>41990</v>
      </c>
      <c r="J43" s="176">
        <v>50388</v>
      </c>
      <c r="K43" s="176">
        <v>1.2</v>
      </c>
      <c r="L43" s="176">
        <v>5000</v>
      </c>
      <c r="M43" s="176" t="s">
        <v>378</v>
      </c>
      <c r="N43" s="176">
        <v>8398</v>
      </c>
      <c r="O43" s="176" t="s">
        <v>349</v>
      </c>
      <c r="P43" s="176" t="s">
        <v>379</v>
      </c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</row>
    <row r="44" spans="1:66" s="192" customFormat="1" ht="14.45" x14ac:dyDescent="0.3">
      <c r="A44" s="174" t="s">
        <v>380</v>
      </c>
      <c r="B44" s="174" t="s">
        <v>381</v>
      </c>
      <c r="C44" s="183">
        <v>44719</v>
      </c>
      <c r="D44" s="183">
        <v>44722</v>
      </c>
      <c r="E44" s="174" t="s">
        <v>382</v>
      </c>
      <c r="F44" s="174" t="s">
        <v>383</v>
      </c>
      <c r="G44" s="174"/>
      <c r="H44" s="174">
        <v>2</v>
      </c>
      <c r="I44" s="191">
        <v>1100360</v>
      </c>
      <c r="J44" s="174">
        <v>1210396</v>
      </c>
      <c r="K44" s="174">
        <v>1.1000000000000001</v>
      </c>
      <c r="L44" s="174">
        <v>15000</v>
      </c>
      <c r="M44" s="174">
        <v>2420792</v>
      </c>
      <c r="N44" s="174">
        <v>220072</v>
      </c>
      <c r="O44" s="174"/>
      <c r="P44" s="174" t="s">
        <v>384</v>
      </c>
      <c r="Q44" s="174"/>
      <c r="R44" s="174"/>
      <c r="S44" s="174"/>
      <c r="T44" s="174"/>
      <c r="U44" s="174"/>
    </row>
    <row r="45" spans="1:66" ht="14.45" x14ac:dyDescent="0.3">
      <c r="A45" s="176" t="s">
        <v>385</v>
      </c>
      <c r="B45" s="176" t="s">
        <v>386</v>
      </c>
      <c r="C45" s="186">
        <v>44719</v>
      </c>
      <c r="D45" s="186">
        <v>44722</v>
      </c>
      <c r="E45" s="176" t="s">
        <v>387</v>
      </c>
      <c r="F45" s="176" t="s">
        <v>388</v>
      </c>
      <c r="G45" s="176"/>
      <c r="H45" s="176">
        <v>3</v>
      </c>
      <c r="I45" s="193">
        <v>21750</v>
      </c>
      <c r="J45" s="176">
        <v>26100</v>
      </c>
      <c r="K45" s="176">
        <v>1.2</v>
      </c>
      <c r="L45" s="176">
        <v>15000</v>
      </c>
      <c r="M45" s="176" t="s">
        <v>389</v>
      </c>
      <c r="N45" s="176">
        <v>13050</v>
      </c>
      <c r="O45" s="176" t="s">
        <v>349</v>
      </c>
      <c r="P45" s="173" t="s">
        <v>232</v>
      </c>
      <c r="Q45" s="173"/>
      <c r="R45" s="173"/>
      <c r="S45" s="173"/>
      <c r="T45" s="173"/>
      <c r="U45" s="173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97"/>
      <c r="BC45" s="197"/>
      <c r="BD45" s="197"/>
      <c r="BE45" s="197"/>
      <c r="BF45" s="197"/>
      <c r="BG45" s="197"/>
      <c r="BH45" s="197"/>
      <c r="BI45" s="197"/>
      <c r="BJ45" s="197"/>
      <c r="BK45" s="197"/>
      <c r="BL45" s="197"/>
      <c r="BM45" s="197"/>
      <c r="BN45" s="197"/>
    </row>
    <row r="46" spans="1:66" ht="14.45" x14ac:dyDescent="0.3">
      <c r="A46" s="176"/>
      <c r="B46" s="176"/>
      <c r="C46" s="176"/>
      <c r="D46" s="176"/>
      <c r="E46" s="176" t="s">
        <v>390</v>
      </c>
      <c r="F46" s="176"/>
      <c r="G46" s="176"/>
      <c r="H46" s="176">
        <v>15</v>
      </c>
      <c r="I46" s="193">
        <v>4360</v>
      </c>
      <c r="J46" s="176">
        <v>5232</v>
      </c>
      <c r="K46" s="176">
        <v>1.2</v>
      </c>
      <c r="L46" s="176"/>
      <c r="M46" s="176" t="s">
        <v>391</v>
      </c>
      <c r="N46" s="176">
        <v>13080</v>
      </c>
      <c r="O46" s="176"/>
      <c r="P46" s="205" t="s">
        <v>392</v>
      </c>
      <c r="Q46" s="173"/>
      <c r="R46" s="173"/>
      <c r="S46" s="173"/>
      <c r="T46" s="173"/>
      <c r="U46" s="173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</row>
    <row r="47" spans="1:66" ht="14.45" x14ac:dyDescent="0.3">
      <c r="A47" s="176"/>
      <c r="B47" s="176"/>
      <c r="C47" s="176"/>
      <c r="D47" s="176"/>
      <c r="E47" s="176" t="s">
        <v>393</v>
      </c>
      <c r="F47" s="176"/>
      <c r="G47" s="176"/>
      <c r="H47" s="176">
        <v>3</v>
      </c>
      <c r="I47" s="193">
        <v>4800</v>
      </c>
      <c r="J47" s="176">
        <v>5760</v>
      </c>
      <c r="K47" s="176">
        <v>1.2</v>
      </c>
      <c r="L47" s="176"/>
      <c r="M47" s="176" t="s">
        <v>394</v>
      </c>
      <c r="N47" s="176">
        <v>2880</v>
      </c>
      <c r="O47" s="176"/>
      <c r="P47" s="205" t="s">
        <v>395</v>
      </c>
      <c r="Q47" s="173"/>
      <c r="R47" s="173"/>
      <c r="S47" s="173"/>
      <c r="T47" s="173"/>
      <c r="U47" s="173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7"/>
      <c r="BF47" s="197"/>
      <c r="BG47" s="197"/>
      <c r="BH47" s="197"/>
      <c r="BI47" s="197"/>
      <c r="BJ47" s="197"/>
      <c r="BK47" s="197"/>
      <c r="BL47" s="197"/>
      <c r="BM47" s="197"/>
      <c r="BN47" s="197"/>
    </row>
    <row r="48" spans="1:66" ht="14.45" x14ac:dyDescent="0.3">
      <c r="A48" s="176"/>
      <c r="B48" s="176"/>
      <c r="C48" s="176"/>
      <c r="D48" s="176"/>
      <c r="E48" s="176" t="s">
        <v>396</v>
      </c>
      <c r="F48" s="176"/>
      <c r="G48" s="176"/>
      <c r="H48" s="176">
        <v>1</v>
      </c>
      <c r="I48" s="193">
        <v>8890</v>
      </c>
      <c r="J48" s="176">
        <v>10668</v>
      </c>
      <c r="K48" s="176">
        <v>1.2</v>
      </c>
      <c r="L48" s="176"/>
      <c r="M48" s="176" t="s">
        <v>397</v>
      </c>
      <c r="N48" s="176">
        <v>1778</v>
      </c>
      <c r="O48" s="176"/>
      <c r="P48" s="173" t="s">
        <v>398</v>
      </c>
      <c r="Q48" s="173"/>
      <c r="R48" s="173"/>
      <c r="S48" s="173"/>
      <c r="T48" s="173"/>
      <c r="U48" s="173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197"/>
      <c r="AT48" s="197"/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7"/>
      <c r="BF48" s="197"/>
      <c r="BG48" s="197"/>
      <c r="BH48" s="197"/>
      <c r="BI48" s="197"/>
      <c r="BJ48" s="197"/>
      <c r="BK48" s="197"/>
      <c r="BL48" s="197"/>
      <c r="BM48" s="197"/>
      <c r="BN48" s="197"/>
    </row>
    <row r="49" spans="1:66" ht="14.45" x14ac:dyDescent="0.3">
      <c r="A49" s="176"/>
      <c r="B49" s="176"/>
      <c r="C49" s="176"/>
      <c r="D49" s="176"/>
      <c r="E49" s="176" t="s">
        <v>399</v>
      </c>
      <c r="F49" s="176"/>
      <c r="G49" s="176"/>
      <c r="H49" s="176">
        <v>3</v>
      </c>
      <c r="I49" s="193">
        <v>5990</v>
      </c>
      <c r="J49" s="176">
        <v>7188</v>
      </c>
      <c r="K49" s="176">
        <v>1.2</v>
      </c>
      <c r="L49" s="176"/>
      <c r="M49" s="176">
        <v>21564</v>
      </c>
      <c r="N49" s="176">
        <v>3594</v>
      </c>
      <c r="O49" s="176"/>
      <c r="P49" s="173" t="s">
        <v>400</v>
      </c>
      <c r="Q49" s="173"/>
      <c r="R49" s="173"/>
      <c r="S49" s="173"/>
      <c r="T49" s="173"/>
      <c r="U49" s="173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7"/>
      <c r="BF49" s="197"/>
      <c r="BG49" s="197"/>
      <c r="BH49" s="197"/>
      <c r="BI49" s="197"/>
      <c r="BJ49" s="197"/>
      <c r="BK49" s="197"/>
      <c r="BL49" s="197"/>
      <c r="BM49" s="197"/>
      <c r="BN49" s="197"/>
    </row>
    <row r="50" spans="1:66" ht="14.45" x14ac:dyDescent="0.3">
      <c r="A50" s="176"/>
      <c r="B50" s="176"/>
      <c r="C50" s="176"/>
      <c r="D50" s="176"/>
      <c r="E50" s="176" t="s">
        <v>401</v>
      </c>
      <c r="F50" s="176"/>
      <c r="G50" s="176"/>
      <c r="H50" s="176">
        <v>3</v>
      </c>
      <c r="I50" s="193">
        <v>19380</v>
      </c>
      <c r="J50" s="176">
        <v>23256</v>
      </c>
      <c r="K50" s="176">
        <v>1.2</v>
      </c>
      <c r="L50" s="176"/>
      <c r="M50" s="176">
        <v>69768</v>
      </c>
      <c r="N50" s="176">
        <v>11628</v>
      </c>
      <c r="O50" s="176"/>
      <c r="P50" s="173" t="s">
        <v>402</v>
      </c>
      <c r="Q50" s="173"/>
      <c r="R50" s="173"/>
      <c r="S50" s="173"/>
      <c r="T50" s="173"/>
      <c r="U50" s="173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197"/>
      <c r="AT50" s="197"/>
      <c r="AU50" s="197"/>
      <c r="AV50" s="197"/>
      <c r="AW50" s="197"/>
      <c r="AX50" s="197"/>
      <c r="AY50" s="197"/>
      <c r="AZ50" s="197"/>
      <c r="BA50" s="197"/>
      <c r="BB50" s="197"/>
      <c r="BC50" s="197"/>
      <c r="BD50" s="197"/>
      <c r="BE50" s="197"/>
      <c r="BF50" s="197"/>
      <c r="BG50" s="197"/>
      <c r="BH50" s="197"/>
      <c r="BI50" s="197"/>
      <c r="BJ50" s="197"/>
      <c r="BK50" s="197"/>
      <c r="BL50" s="197"/>
      <c r="BM50" s="197"/>
      <c r="BN50" s="197"/>
    </row>
    <row r="51" spans="1:66" ht="14.45" x14ac:dyDescent="0.3">
      <c r="A51" s="176"/>
      <c r="B51" s="176"/>
      <c r="C51" s="176"/>
      <c r="D51" s="176"/>
      <c r="E51" s="176" t="s">
        <v>403</v>
      </c>
      <c r="F51" s="176"/>
      <c r="G51" s="176"/>
      <c r="H51" s="176">
        <v>4</v>
      </c>
      <c r="I51" s="193">
        <v>2490</v>
      </c>
      <c r="J51" s="176">
        <v>2988</v>
      </c>
      <c r="K51" s="176">
        <v>1.2</v>
      </c>
      <c r="L51" s="176"/>
      <c r="M51" s="176">
        <v>11952</v>
      </c>
      <c r="N51" s="176">
        <v>1992</v>
      </c>
      <c r="O51" s="176"/>
      <c r="P51" s="205" t="s">
        <v>404</v>
      </c>
      <c r="Q51" s="173"/>
      <c r="R51" s="173"/>
      <c r="S51" s="173"/>
      <c r="T51" s="173"/>
      <c r="U51" s="173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7"/>
      <c r="AS51" s="197"/>
      <c r="AT51" s="197"/>
      <c r="AU51" s="197"/>
      <c r="AV51" s="197"/>
      <c r="AW51" s="197"/>
      <c r="AX51" s="197"/>
      <c r="AY51" s="197"/>
      <c r="AZ51" s="197"/>
      <c r="BA51" s="197"/>
      <c r="BB51" s="197"/>
      <c r="BC51" s="197"/>
      <c r="BD51" s="197"/>
      <c r="BE51" s="197"/>
      <c r="BF51" s="197"/>
      <c r="BG51" s="197"/>
      <c r="BH51" s="197"/>
      <c r="BI51" s="197"/>
      <c r="BJ51" s="197"/>
      <c r="BK51" s="197"/>
      <c r="BL51" s="197"/>
      <c r="BM51" s="197"/>
      <c r="BN51" s="197"/>
    </row>
    <row r="52" spans="1:66" ht="14.45" x14ac:dyDescent="0.3">
      <c r="A52" s="176"/>
      <c r="B52" s="176"/>
      <c r="C52" s="176"/>
      <c r="D52" s="176"/>
      <c r="E52" s="176" t="s">
        <v>405</v>
      </c>
      <c r="F52" s="176"/>
      <c r="G52" s="176"/>
      <c r="H52" s="176">
        <v>15</v>
      </c>
      <c r="I52" s="193">
        <v>3800</v>
      </c>
      <c r="J52" s="176">
        <v>4560</v>
      </c>
      <c r="K52" s="176">
        <v>1.2</v>
      </c>
      <c r="L52" s="176"/>
      <c r="M52" s="176">
        <v>68400</v>
      </c>
      <c r="N52" s="176">
        <v>11400</v>
      </c>
      <c r="O52" s="176"/>
      <c r="P52" s="173" t="s">
        <v>406</v>
      </c>
      <c r="Q52" s="173"/>
      <c r="R52" s="173"/>
      <c r="S52" s="173"/>
      <c r="T52" s="173"/>
      <c r="U52" s="173"/>
      <c r="V52" s="197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  <c r="AN52" s="197"/>
      <c r="AO52" s="197"/>
      <c r="AP52" s="197"/>
      <c r="AQ52" s="197"/>
      <c r="AR52" s="197"/>
      <c r="AS52" s="197"/>
      <c r="AT52" s="197"/>
      <c r="AU52" s="197"/>
      <c r="AV52" s="197"/>
      <c r="AW52" s="197"/>
      <c r="AX52" s="197"/>
      <c r="AY52" s="197"/>
      <c r="AZ52" s="197"/>
      <c r="BA52" s="197"/>
      <c r="BB52" s="197"/>
      <c r="BC52" s="197"/>
      <c r="BD52" s="197"/>
      <c r="BE52" s="197"/>
      <c r="BF52" s="197"/>
      <c r="BG52" s="197"/>
      <c r="BH52" s="197"/>
      <c r="BI52" s="197"/>
      <c r="BJ52" s="197"/>
      <c r="BK52" s="197"/>
      <c r="BL52" s="197"/>
      <c r="BM52" s="197"/>
      <c r="BN52" s="197"/>
    </row>
    <row r="53" spans="1:66" s="192" customFormat="1" ht="14.45" x14ac:dyDescent="0.3">
      <c r="A53" s="174" t="s">
        <v>407</v>
      </c>
      <c r="B53" s="210" t="s">
        <v>408</v>
      </c>
      <c r="C53" s="183">
        <v>44719</v>
      </c>
      <c r="D53" s="183">
        <v>44722</v>
      </c>
      <c r="E53" s="174" t="s">
        <v>409</v>
      </c>
      <c r="F53" s="174" t="s">
        <v>388</v>
      </c>
      <c r="G53" s="174"/>
      <c r="H53" s="174">
        <v>10</v>
      </c>
      <c r="I53" s="191">
        <v>66733</v>
      </c>
      <c r="J53" s="174">
        <v>73406</v>
      </c>
      <c r="K53" s="174">
        <v>1.1000000000000001</v>
      </c>
      <c r="L53" s="174"/>
      <c r="M53" s="174">
        <v>743060</v>
      </c>
      <c r="N53" s="174">
        <v>66730</v>
      </c>
      <c r="O53" s="174"/>
      <c r="P53" s="174" t="s">
        <v>410</v>
      </c>
      <c r="Q53" s="174"/>
      <c r="R53" s="174"/>
      <c r="S53" s="174"/>
      <c r="T53" s="174"/>
      <c r="U53" s="174"/>
    </row>
    <row r="54" spans="1:66" s="192" customFormat="1" ht="14.45" x14ac:dyDescent="0.3">
      <c r="A54" s="174"/>
      <c r="B54" s="174"/>
      <c r="C54" s="174"/>
      <c r="D54" s="174"/>
      <c r="E54" s="174" t="s">
        <v>411</v>
      </c>
      <c r="F54" s="174"/>
      <c r="G54" s="174"/>
      <c r="H54" s="174">
        <v>10</v>
      </c>
      <c r="I54" s="191">
        <v>129990</v>
      </c>
      <c r="J54" s="174">
        <v>142989</v>
      </c>
      <c r="K54" s="174">
        <v>1.1000000000000001</v>
      </c>
      <c r="L54" s="174"/>
      <c r="M54" s="174">
        <v>1429890</v>
      </c>
      <c r="N54" s="174">
        <v>1299900</v>
      </c>
      <c r="O54" s="174"/>
      <c r="P54" s="174" t="s">
        <v>412</v>
      </c>
      <c r="Q54" s="174"/>
      <c r="R54" s="174"/>
      <c r="S54" s="174"/>
      <c r="T54" s="174"/>
      <c r="U54" s="174"/>
    </row>
    <row r="55" spans="1:66" s="192" customFormat="1" ht="14.45" x14ac:dyDescent="0.3">
      <c r="A55" s="174"/>
      <c r="B55" s="174"/>
      <c r="C55" s="174"/>
      <c r="D55" s="174"/>
      <c r="E55" s="174" t="s">
        <v>413</v>
      </c>
      <c r="F55" s="174"/>
      <c r="G55" s="174"/>
      <c r="H55" s="174">
        <v>10</v>
      </c>
      <c r="I55" s="191">
        <v>4990</v>
      </c>
      <c r="J55" s="174">
        <v>5988</v>
      </c>
      <c r="K55" s="174">
        <v>1.2</v>
      </c>
      <c r="L55" s="174"/>
      <c r="M55" s="174">
        <v>59880</v>
      </c>
      <c r="N55" s="174">
        <v>9980</v>
      </c>
      <c r="O55" s="174"/>
      <c r="P55" s="174" t="s">
        <v>414</v>
      </c>
      <c r="Q55" s="174"/>
      <c r="R55" s="174"/>
      <c r="S55" s="174"/>
      <c r="T55" s="174"/>
      <c r="U55" s="174"/>
    </row>
    <row r="56" spans="1:66" s="192" customFormat="1" ht="14.45" x14ac:dyDescent="0.3">
      <c r="A56" s="174"/>
      <c r="B56" s="174"/>
      <c r="C56" s="174"/>
      <c r="D56" s="174"/>
      <c r="E56" s="174" t="s">
        <v>415</v>
      </c>
      <c r="F56" s="174"/>
      <c r="G56" s="174"/>
      <c r="H56" s="174">
        <v>20</v>
      </c>
      <c r="I56" s="191">
        <v>4990</v>
      </c>
      <c r="J56" s="174">
        <v>5988</v>
      </c>
      <c r="K56" s="174">
        <v>1.2</v>
      </c>
      <c r="L56" s="174"/>
      <c r="M56" s="174">
        <v>119760</v>
      </c>
      <c r="N56" s="174">
        <v>19960</v>
      </c>
      <c r="O56" s="174"/>
      <c r="P56" s="174" t="s">
        <v>416</v>
      </c>
      <c r="Q56" s="174"/>
      <c r="R56" s="174"/>
      <c r="S56" s="174"/>
      <c r="T56" s="174"/>
      <c r="U56" s="174"/>
    </row>
    <row r="57" spans="1:66" s="192" customFormat="1" x14ac:dyDescent="0.25">
      <c r="A57" s="174"/>
      <c r="B57" s="174"/>
      <c r="C57" s="174"/>
      <c r="D57" s="174"/>
      <c r="E57" s="174" t="s">
        <v>417</v>
      </c>
      <c r="F57" s="174"/>
      <c r="G57" s="174"/>
      <c r="H57" s="174">
        <v>10</v>
      </c>
      <c r="I57" s="191">
        <v>2600</v>
      </c>
      <c r="J57" s="174">
        <v>3120</v>
      </c>
      <c r="K57" s="174">
        <v>1.2</v>
      </c>
      <c r="L57" s="174"/>
      <c r="M57" s="174">
        <v>31200</v>
      </c>
      <c r="N57" s="174">
        <v>5200</v>
      </c>
      <c r="O57" s="174"/>
      <c r="P57" s="174" t="s">
        <v>418</v>
      </c>
      <c r="Q57" s="174"/>
      <c r="R57" s="174"/>
      <c r="S57" s="174"/>
      <c r="T57" s="174"/>
      <c r="U57" s="174"/>
    </row>
    <row r="58" spans="1:66" ht="14.45" x14ac:dyDescent="0.3">
      <c r="A58" s="173" t="s">
        <v>419</v>
      </c>
      <c r="B58" s="173" t="s">
        <v>420</v>
      </c>
      <c r="C58" s="179">
        <v>44720</v>
      </c>
      <c r="D58" s="179">
        <v>44725</v>
      </c>
      <c r="E58" s="173" t="s">
        <v>421</v>
      </c>
      <c r="F58" s="173"/>
      <c r="G58" s="173"/>
      <c r="H58" s="173">
        <v>1</v>
      </c>
      <c r="I58" s="190">
        <v>529990</v>
      </c>
      <c r="J58" s="173">
        <v>582989</v>
      </c>
      <c r="K58" s="173">
        <v>1.1000000000000001</v>
      </c>
      <c r="L58" s="173">
        <v>5000</v>
      </c>
      <c r="M58" s="173">
        <v>582989</v>
      </c>
      <c r="N58" s="173">
        <v>52999</v>
      </c>
      <c r="O58" s="173" t="s">
        <v>32</v>
      </c>
      <c r="P58" s="173" t="s">
        <v>422</v>
      </c>
      <c r="Q58" s="173"/>
      <c r="R58" s="173"/>
      <c r="S58" s="173"/>
      <c r="T58" s="173"/>
      <c r="U58" s="197"/>
      <c r="V58" s="197"/>
      <c r="W58" s="197"/>
      <c r="X58" s="197"/>
      <c r="Y58" s="197"/>
      <c r="Z58" s="197"/>
      <c r="AA58" s="197"/>
      <c r="AB58" s="197"/>
      <c r="AC58" s="197"/>
      <c r="AD58" s="197"/>
      <c r="AE58" s="197"/>
      <c r="AF58" s="197"/>
      <c r="AG58" s="197"/>
      <c r="AH58" s="197"/>
      <c r="AI58" s="197"/>
      <c r="AJ58" s="197"/>
      <c r="AK58" s="197"/>
      <c r="AL58" s="197"/>
      <c r="AM58" s="197"/>
      <c r="AN58" s="197"/>
      <c r="AO58" s="197"/>
      <c r="AP58" s="197"/>
      <c r="AQ58" s="197"/>
      <c r="AR58" s="197"/>
      <c r="AS58" s="197"/>
      <c r="AT58" s="197"/>
      <c r="AU58" s="197"/>
      <c r="AV58" s="197"/>
      <c r="AW58" s="197"/>
      <c r="AX58" s="197"/>
      <c r="AY58" s="197"/>
      <c r="AZ58" s="197"/>
      <c r="BA58" s="197"/>
      <c r="BB58" s="197"/>
      <c r="BC58" s="197"/>
      <c r="BD58" s="197"/>
      <c r="BE58" s="197"/>
      <c r="BF58" s="197"/>
      <c r="BG58" s="197"/>
      <c r="BH58" s="197"/>
      <c r="BI58" s="197"/>
      <c r="BJ58" s="197"/>
      <c r="BK58" s="197"/>
      <c r="BL58" s="197"/>
      <c r="BM58" s="197"/>
      <c r="BN58" s="197"/>
    </row>
    <row r="59" spans="1:66" ht="14.45" x14ac:dyDescent="0.3">
      <c r="A59" s="173"/>
      <c r="B59" s="173"/>
      <c r="C59" s="173"/>
      <c r="D59" s="173"/>
      <c r="E59" s="173" t="s">
        <v>423</v>
      </c>
      <c r="F59" s="173"/>
      <c r="G59" s="173"/>
      <c r="H59" s="173">
        <v>1</v>
      </c>
      <c r="I59" s="190">
        <v>152990</v>
      </c>
      <c r="J59" s="173">
        <v>168289</v>
      </c>
      <c r="K59" s="173">
        <v>1.1000000000000001</v>
      </c>
      <c r="L59" s="173"/>
      <c r="M59" s="173">
        <v>168289</v>
      </c>
      <c r="N59" s="173">
        <v>15299</v>
      </c>
      <c r="O59" s="173"/>
      <c r="P59" s="173" t="s">
        <v>424</v>
      </c>
      <c r="Q59" s="173"/>
      <c r="R59" s="173"/>
      <c r="S59" s="173"/>
      <c r="T59" s="173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7"/>
      <c r="AJ59" s="197"/>
      <c r="AK59" s="197"/>
      <c r="AL59" s="197"/>
      <c r="AM59" s="197"/>
      <c r="AN59" s="197"/>
      <c r="AO59" s="197"/>
      <c r="AP59" s="197"/>
      <c r="AQ59" s="197"/>
      <c r="AR59" s="197"/>
      <c r="AS59" s="197"/>
      <c r="AT59" s="197"/>
      <c r="AU59" s="197"/>
      <c r="AV59" s="197"/>
      <c r="AW59" s="197"/>
      <c r="AX59" s="197"/>
      <c r="AY59" s="197"/>
      <c r="AZ59" s="197"/>
      <c r="BA59" s="197"/>
      <c r="BB59" s="197"/>
      <c r="BC59" s="197"/>
      <c r="BD59" s="197"/>
      <c r="BE59" s="197"/>
      <c r="BF59" s="197"/>
      <c r="BG59" s="197"/>
      <c r="BH59" s="197"/>
      <c r="BI59" s="197"/>
      <c r="BJ59" s="197"/>
      <c r="BK59" s="197"/>
      <c r="BL59" s="197"/>
      <c r="BM59" s="197"/>
      <c r="BN59" s="197"/>
    </row>
    <row r="60" spans="1:66" s="199" customFormat="1" x14ac:dyDescent="0.25">
      <c r="A60" s="176" t="s">
        <v>80</v>
      </c>
      <c r="B60" s="176" t="s">
        <v>425</v>
      </c>
      <c r="C60" s="186">
        <v>44719</v>
      </c>
      <c r="D60" s="186">
        <v>44725</v>
      </c>
      <c r="E60" s="176" t="s">
        <v>426</v>
      </c>
      <c r="F60" s="176"/>
      <c r="G60" s="176"/>
      <c r="H60" s="176">
        <v>8</v>
      </c>
      <c r="I60" s="193">
        <v>6631</v>
      </c>
      <c r="J60" s="176">
        <v>7957</v>
      </c>
      <c r="K60" s="176">
        <v>1.2</v>
      </c>
      <c r="L60" s="176">
        <v>7000</v>
      </c>
      <c r="M60" s="176">
        <v>63656</v>
      </c>
      <c r="N60" s="176">
        <v>10608</v>
      </c>
      <c r="O60" s="176" t="s">
        <v>349</v>
      </c>
      <c r="P60" s="176" t="s">
        <v>427</v>
      </c>
      <c r="Q60" s="176"/>
      <c r="R60" s="176"/>
      <c r="S60" s="200"/>
      <c r="T60" s="176"/>
    </row>
    <row r="61" spans="1:66" x14ac:dyDescent="0.25">
      <c r="A61" s="176"/>
      <c r="B61" s="176"/>
      <c r="C61" s="176"/>
      <c r="D61" s="176"/>
      <c r="E61" s="176" t="s">
        <v>428</v>
      </c>
      <c r="F61" s="176"/>
      <c r="G61" s="176"/>
      <c r="H61" s="176">
        <v>8</v>
      </c>
      <c r="I61" s="206" t="s">
        <v>429</v>
      </c>
      <c r="J61" s="176">
        <v>5988</v>
      </c>
      <c r="K61" s="176">
        <v>1.2</v>
      </c>
      <c r="L61" s="176">
        <v>7000</v>
      </c>
      <c r="M61" s="176">
        <v>47904</v>
      </c>
      <c r="N61" s="176">
        <v>7984</v>
      </c>
      <c r="O61" s="176" t="s">
        <v>349</v>
      </c>
      <c r="P61" s="176" t="s">
        <v>430</v>
      </c>
      <c r="Q61" s="176"/>
      <c r="R61" s="176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199"/>
      <c r="AX61" s="199"/>
      <c r="AY61" s="199"/>
      <c r="AZ61" s="199"/>
      <c r="BA61" s="199"/>
      <c r="BB61" s="199"/>
      <c r="BC61" s="199"/>
      <c r="BD61" s="199"/>
      <c r="BE61" s="199"/>
      <c r="BF61" s="199"/>
      <c r="BG61" s="199"/>
      <c r="BH61" s="199"/>
      <c r="BI61" s="199"/>
      <c r="BJ61" s="199"/>
      <c r="BK61" s="199"/>
      <c r="BL61" s="199"/>
      <c r="BM61" s="199"/>
      <c r="BN61" s="199"/>
    </row>
    <row r="62" spans="1:66" s="192" customFormat="1" ht="14.45" x14ac:dyDescent="0.3">
      <c r="A62" s="211" t="s">
        <v>431</v>
      </c>
      <c r="B62" s="211" t="s">
        <v>432</v>
      </c>
      <c r="C62" s="212">
        <v>44715</v>
      </c>
      <c r="D62" s="212">
        <v>44725</v>
      </c>
      <c r="E62" s="211"/>
      <c r="F62" s="211" t="s">
        <v>433</v>
      </c>
      <c r="G62" s="211"/>
      <c r="H62" s="211"/>
      <c r="I62" s="211"/>
      <c r="J62" s="211"/>
      <c r="K62" s="211"/>
      <c r="L62" s="211"/>
      <c r="M62" s="211"/>
      <c r="N62" s="211"/>
      <c r="O62" s="211"/>
      <c r="P62" s="211"/>
    </row>
    <row r="63" spans="1:66" ht="14.45" x14ac:dyDescent="0.3">
      <c r="A63" s="173" t="s">
        <v>434</v>
      </c>
      <c r="B63" s="173" t="s">
        <v>435</v>
      </c>
      <c r="C63" s="179">
        <v>44718</v>
      </c>
      <c r="D63" s="179">
        <v>44725</v>
      </c>
      <c r="E63" s="173" t="s">
        <v>436</v>
      </c>
      <c r="F63" s="173"/>
      <c r="G63" s="173"/>
      <c r="H63" s="173"/>
      <c r="I63" s="173"/>
      <c r="J63" s="173"/>
      <c r="K63" s="173"/>
      <c r="L63" s="173"/>
      <c r="M63" s="173"/>
      <c r="N63" s="173"/>
      <c r="O63" s="173" t="s">
        <v>32</v>
      </c>
      <c r="P63" s="173" t="s">
        <v>437</v>
      </c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  <c r="BJ63" s="173"/>
      <c r="BK63" s="173"/>
      <c r="BL63" s="173"/>
      <c r="BM63" s="173"/>
      <c r="BN63" s="173"/>
    </row>
    <row r="64" spans="1:66" ht="14.45" x14ac:dyDescent="0.3">
      <c r="A64" s="173" t="s">
        <v>438</v>
      </c>
      <c r="B64" s="173" t="s">
        <v>439</v>
      </c>
      <c r="C64" s="179">
        <v>44722</v>
      </c>
      <c r="D64" s="179">
        <v>44725</v>
      </c>
      <c r="E64" s="173" t="s">
        <v>440</v>
      </c>
      <c r="F64" s="173"/>
      <c r="G64" s="173"/>
      <c r="H64" s="173"/>
      <c r="I64" s="190">
        <v>869990</v>
      </c>
      <c r="J64" s="173">
        <v>956989</v>
      </c>
      <c r="K64" s="173">
        <v>1.1000000000000001</v>
      </c>
      <c r="L64" s="173">
        <v>15000</v>
      </c>
      <c r="M64" s="173">
        <v>956989</v>
      </c>
      <c r="N64" s="173">
        <v>86999</v>
      </c>
      <c r="O64" s="173"/>
      <c r="P64" s="173" t="s">
        <v>441</v>
      </c>
      <c r="Q64" s="173"/>
      <c r="R64" s="173"/>
      <c r="S64" s="173"/>
      <c r="T64" s="173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197"/>
      <c r="AT64" s="197"/>
      <c r="AU64" s="197"/>
      <c r="AV64" s="197"/>
      <c r="AW64" s="197"/>
      <c r="AX64" s="197"/>
      <c r="AY64" s="197"/>
      <c r="AZ64" s="197"/>
      <c r="BA64" s="197"/>
      <c r="BB64" s="197"/>
      <c r="BC64" s="197"/>
      <c r="BD64" s="197"/>
      <c r="BE64" s="197"/>
      <c r="BF64" s="197"/>
      <c r="BG64" s="197"/>
      <c r="BH64" s="197"/>
      <c r="BI64" s="197"/>
      <c r="BJ64" s="197"/>
      <c r="BK64" s="197"/>
      <c r="BL64" s="197"/>
      <c r="BM64" s="197"/>
      <c r="BN64" s="197"/>
    </row>
    <row r="65" spans="1:66" ht="14.45" x14ac:dyDescent="0.3">
      <c r="A65" s="32"/>
      <c r="B65" s="32"/>
      <c r="C65" s="32"/>
      <c r="D65" s="32"/>
      <c r="E65" s="32"/>
      <c r="F65" s="32"/>
      <c r="G65" s="32"/>
      <c r="H65" s="32"/>
      <c r="I65" s="207">
        <v>659990</v>
      </c>
      <c r="J65" s="208">
        <v>725989</v>
      </c>
      <c r="K65" s="208">
        <v>1.1000000000000001</v>
      </c>
      <c r="L65" s="208">
        <v>15000</v>
      </c>
      <c r="M65" s="208">
        <v>725989</v>
      </c>
      <c r="N65" s="208">
        <v>65999</v>
      </c>
      <c r="O65" s="32"/>
      <c r="P65" s="32" t="s">
        <v>442</v>
      </c>
      <c r="Q65" s="32"/>
      <c r="R65" s="32"/>
      <c r="S65" s="32"/>
      <c r="T65" s="32"/>
    </row>
    <row r="66" spans="1:66" s="192" customFormat="1" ht="14.45" x14ac:dyDescent="0.3">
      <c r="A66" s="174" t="s">
        <v>443</v>
      </c>
      <c r="B66" s="174" t="s">
        <v>444</v>
      </c>
      <c r="C66" s="183">
        <v>44722</v>
      </c>
      <c r="D66" s="183">
        <v>44727</v>
      </c>
      <c r="E66" s="174" t="s">
        <v>445</v>
      </c>
      <c r="F66" s="174" t="s">
        <v>446</v>
      </c>
      <c r="G66" s="174"/>
      <c r="H66" s="174">
        <v>2</v>
      </c>
      <c r="I66" s="191">
        <v>778480</v>
      </c>
      <c r="J66" s="174">
        <v>856328</v>
      </c>
      <c r="K66" s="174">
        <v>1.1000000000000001</v>
      </c>
      <c r="L66" s="174">
        <v>15000</v>
      </c>
      <c r="M66" s="174">
        <v>1712656</v>
      </c>
      <c r="N66" s="174">
        <v>155696</v>
      </c>
      <c r="O66" s="174"/>
      <c r="P66" s="174" t="s">
        <v>447</v>
      </c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</row>
    <row r="67" spans="1:66" ht="15.75" customHeight="1" x14ac:dyDescent="0.3">
      <c r="A67" s="173" t="s">
        <v>448</v>
      </c>
      <c r="B67" s="173" t="s">
        <v>449</v>
      </c>
      <c r="C67" s="179">
        <v>44722</v>
      </c>
      <c r="D67" s="179">
        <v>44725</v>
      </c>
      <c r="E67" s="173" t="s">
        <v>450</v>
      </c>
      <c r="F67" s="173" t="s">
        <v>451</v>
      </c>
      <c r="G67" s="173"/>
      <c r="H67" s="173">
        <v>4</v>
      </c>
      <c r="I67" s="190">
        <v>219990</v>
      </c>
      <c r="J67" s="173">
        <v>241989</v>
      </c>
      <c r="K67" s="173">
        <v>1.1000000000000001</v>
      </c>
      <c r="L67" s="173">
        <v>15000</v>
      </c>
      <c r="M67" s="173">
        <v>967956</v>
      </c>
      <c r="N67" s="173">
        <v>87996</v>
      </c>
      <c r="O67" s="173" t="s">
        <v>32</v>
      </c>
      <c r="P67" s="173" t="s">
        <v>452</v>
      </c>
      <c r="Q67" s="173"/>
      <c r="R67" s="173"/>
      <c r="S67" s="173"/>
      <c r="T67" s="173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197"/>
      <c r="AT67" s="197"/>
      <c r="AU67" s="197"/>
      <c r="AV67" s="197"/>
      <c r="AW67" s="197"/>
      <c r="AX67" s="197"/>
      <c r="AY67" s="197"/>
      <c r="AZ67" s="197"/>
      <c r="BA67" s="197"/>
      <c r="BB67" s="197"/>
      <c r="BC67" s="197"/>
      <c r="BD67" s="197"/>
      <c r="BE67" s="197"/>
      <c r="BF67" s="197"/>
      <c r="BG67" s="197"/>
      <c r="BH67" s="197"/>
      <c r="BI67" s="197"/>
      <c r="BJ67" s="197"/>
      <c r="BK67" s="197"/>
      <c r="BL67" s="197"/>
      <c r="BM67" s="197"/>
      <c r="BN67" s="197"/>
    </row>
    <row r="68" spans="1:66" s="192" customFormat="1" ht="14.45" x14ac:dyDescent="0.3">
      <c r="A68" s="174"/>
      <c r="B68" s="174" t="s">
        <v>453</v>
      </c>
      <c r="C68" s="174"/>
      <c r="D68" s="174"/>
      <c r="E68" s="174"/>
      <c r="F68" s="174" t="s">
        <v>454</v>
      </c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</row>
    <row r="69" spans="1:66" s="192" customFormat="1" ht="14.45" x14ac:dyDescent="0.3">
      <c r="A69" s="174"/>
      <c r="B69" s="174" t="s">
        <v>455</v>
      </c>
      <c r="C69" s="174"/>
      <c r="D69" s="174"/>
      <c r="E69" s="174"/>
      <c r="F69" s="174" t="s">
        <v>456</v>
      </c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</row>
    <row r="70" spans="1:66" s="192" customFormat="1" ht="14.45" x14ac:dyDescent="0.3">
      <c r="A70" s="211"/>
      <c r="B70" s="211" t="s">
        <v>457</v>
      </c>
      <c r="C70" s="211"/>
      <c r="D70" s="211"/>
      <c r="E70" s="211"/>
      <c r="F70" s="211" t="s">
        <v>458</v>
      </c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</row>
    <row r="71" spans="1:66" s="192" customFormat="1" ht="14.45" x14ac:dyDescent="0.3">
      <c r="A71" s="174"/>
      <c r="B71" s="174" t="s">
        <v>459</v>
      </c>
      <c r="C71" s="174"/>
      <c r="D71" s="174"/>
      <c r="E71" s="174" t="s">
        <v>460</v>
      </c>
      <c r="F71" s="174" t="s">
        <v>461</v>
      </c>
      <c r="G71" s="174"/>
      <c r="H71" s="174"/>
      <c r="I71" s="174"/>
      <c r="J71" s="174"/>
      <c r="K71" s="174"/>
      <c r="L71" s="174"/>
      <c r="M71" s="174"/>
      <c r="N71" s="174"/>
      <c r="O71" s="174"/>
      <c r="P71" s="174" t="s">
        <v>462</v>
      </c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</row>
    <row r="72" spans="1:66" x14ac:dyDescent="0.25">
      <c r="A72" s="173" t="s">
        <v>463</v>
      </c>
      <c r="B72" s="173" t="s">
        <v>464</v>
      </c>
      <c r="C72" s="179">
        <v>44725</v>
      </c>
      <c r="D72" s="179">
        <v>44727</v>
      </c>
      <c r="E72" s="173" t="s">
        <v>465</v>
      </c>
      <c r="F72" s="173"/>
      <c r="G72" s="173"/>
      <c r="H72" s="173">
        <v>20</v>
      </c>
      <c r="I72" s="190">
        <v>8990</v>
      </c>
      <c r="J72" s="173">
        <v>10788</v>
      </c>
      <c r="K72" s="173">
        <v>1.2</v>
      </c>
      <c r="L72" s="173">
        <v>15000</v>
      </c>
      <c r="M72" s="173">
        <v>215760</v>
      </c>
      <c r="N72" s="173">
        <v>35960</v>
      </c>
      <c r="O72" s="173" t="s">
        <v>32</v>
      </c>
      <c r="P72" s="173" t="s">
        <v>466</v>
      </c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  <c r="BJ72" s="173"/>
      <c r="BK72" s="173"/>
      <c r="BL72" s="173"/>
      <c r="BM72" s="173"/>
      <c r="BN72" s="173"/>
    </row>
    <row r="73" spans="1:66" x14ac:dyDescent="0.25">
      <c r="A73" s="30"/>
      <c r="B73" s="30"/>
      <c r="C73" s="188"/>
      <c r="D73" s="188"/>
      <c r="E73" s="30"/>
      <c r="F73" s="30"/>
      <c r="G73" s="30"/>
      <c r="H73" s="30">
        <v>20</v>
      </c>
      <c r="I73" s="209" t="s">
        <v>467</v>
      </c>
      <c r="J73" s="30">
        <v>11988</v>
      </c>
      <c r="K73" s="30">
        <v>1.2</v>
      </c>
      <c r="L73" s="30"/>
      <c r="M73" s="30"/>
      <c r="N73" s="30"/>
      <c r="O73" s="30"/>
      <c r="P73" s="30" t="s">
        <v>468</v>
      </c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</row>
    <row r="74" spans="1:66" ht="14.45" x14ac:dyDescent="0.3">
      <c r="A74" s="30"/>
      <c r="B74" s="30"/>
      <c r="C74" s="30"/>
      <c r="D74" s="30"/>
      <c r="E74" s="30" t="s">
        <v>469</v>
      </c>
      <c r="F74" s="30"/>
      <c r="G74" s="30"/>
      <c r="H74" s="30">
        <v>5</v>
      </c>
      <c r="I74" s="196">
        <v>19990</v>
      </c>
      <c r="J74" s="30">
        <v>23988</v>
      </c>
      <c r="K74" s="30">
        <v>1.2</v>
      </c>
      <c r="L74" s="30"/>
      <c r="M74" s="30">
        <v>119940</v>
      </c>
      <c r="N74" s="30">
        <v>19990</v>
      </c>
      <c r="O74" s="30"/>
      <c r="P74" s="30" t="s">
        <v>470</v>
      </c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</row>
    <row r="75" spans="1:66" ht="14.45" x14ac:dyDescent="0.3">
      <c r="A75" s="173"/>
      <c r="B75" s="173"/>
      <c r="C75" s="173"/>
      <c r="D75" s="173"/>
      <c r="E75" s="173"/>
      <c r="F75" s="173" t="s">
        <v>471</v>
      </c>
      <c r="G75" s="173"/>
      <c r="H75" s="173">
        <v>5</v>
      </c>
      <c r="I75" s="190">
        <v>15990</v>
      </c>
      <c r="J75" s="173">
        <v>19348</v>
      </c>
      <c r="K75" s="173">
        <v>1.2</v>
      </c>
      <c r="L75" s="173"/>
      <c r="M75" s="173">
        <v>96740</v>
      </c>
      <c r="N75" s="173">
        <v>16790</v>
      </c>
      <c r="O75" s="173" t="s">
        <v>32</v>
      </c>
      <c r="P75" s="173" t="s">
        <v>472</v>
      </c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  <c r="BJ75" s="173"/>
      <c r="BK75" s="173"/>
      <c r="BL75" s="173"/>
      <c r="BM75" s="173"/>
      <c r="BN75" s="173"/>
    </row>
    <row r="76" spans="1:66" s="192" customFormat="1" ht="14.45" x14ac:dyDescent="0.3">
      <c r="A76" s="174"/>
      <c r="B76" s="174" t="s">
        <v>473</v>
      </c>
      <c r="C76" s="174"/>
      <c r="D76" s="174"/>
      <c r="E76" s="174" t="s">
        <v>474</v>
      </c>
      <c r="F76" s="174" t="s">
        <v>475</v>
      </c>
      <c r="G76" s="174"/>
      <c r="H76" s="174">
        <v>2</v>
      </c>
      <c r="I76" s="191">
        <v>800850</v>
      </c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</row>
    <row r="77" spans="1:66" ht="14.45" x14ac:dyDescent="0.3">
      <c r="A77" s="173" t="s">
        <v>476</v>
      </c>
      <c r="B77" s="248" t="s">
        <v>477</v>
      </c>
      <c r="C77" s="179">
        <v>44722</v>
      </c>
      <c r="D77" s="179">
        <v>44727</v>
      </c>
      <c r="E77" s="173" t="s">
        <v>478</v>
      </c>
      <c r="F77" s="173" t="s">
        <v>542</v>
      </c>
      <c r="G77" s="173"/>
      <c r="H77" s="173">
        <v>3</v>
      </c>
      <c r="I77" s="173">
        <v>149990</v>
      </c>
      <c r="J77" s="173">
        <v>164989</v>
      </c>
      <c r="K77" s="173">
        <v>1.1000000000000001</v>
      </c>
      <c r="L77" s="173">
        <v>15000</v>
      </c>
      <c r="M77" s="173">
        <v>494967</v>
      </c>
      <c r="N77" s="173">
        <v>44997</v>
      </c>
      <c r="O77" s="173" t="s">
        <v>32</v>
      </c>
      <c r="P77" s="173" t="s">
        <v>479</v>
      </c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M77" s="173"/>
      <c r="BN77" s="173"/>
    </row>
    <row r="78" spans="1:66" ht="14.45" x14ac:dyDescent="0.3">
      <c r="A78" s="174"/>
      <c r="B78" s="174" t="s">
        <v>507</v>
      </c>
      <c r="C78" s="174"/>
      <c r="D78" s="174"/>
      <c r="E78" s="174"/>
      <c r="F78" s="174" t="s">
        <v>508</v>
      </c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</row>
    <row r="79" spans="1:66" ht="14.45" x14ac:dyDescent="0.3">
      <c r="A79" s="174"/>
      <c r="B79" s="174" t="s">
        <v>509</v>
      </c>
      <c r="C79" s="174"/>
      <c r="D79" s="174"/>
      <c r="E79" s="174" t="s">
        <v>510</v>
      </c>
      <c r="F79" s="174" t="s">
        <v>511</v>
      </c>
      <c r="G79" s="174"/>
      <c r="H79" s="174"/>
      <c r="I79" s="191">
        <v>4990</v>
      </c>
      <c r="J79" s="174"/>
      <c r="K79" s="174"/>
      <c r="L79" s="174"/>
      <c r="M79" s="174"/>
      <c r="N79" s="174"/>
      <c r="O79" s="174"/>
      <c r="P79" s="174" t="s">
        <v>512</v>
      </c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</row>
    <row r="80" spans="1:66" ht="14.45" x14ac:dyDescent="0.3">
      <c r="A80" s="174"/>
      <c r="B80" s="174"/>
      <c r="C80" s="174"/>
      <c r="D80" s="174"/>
      <c r="E80" s="174" t="s">
        <v>513</v>
      </c>
      <c r="F80" s="174"/>
      <c r="G80" s="174"/>
      <c r="H80" s="174"/>
      <c r="I80" s="191">
        <v>9990</v>
      </c>
      <c r="J80" s="174"/>
      <c r="K80" s="174"/>
      <c r="L80" s="174"/>
      <c r="M80" s="174"/>
      <c r="N80" s="174"/>
      <c r="O80" s="174"/>
      <c r="P80" s="174" t="s">
        <v>514</v>
      </c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</row>
    <row r="81" spans="1:55" ht="14.45" x14ac:dyDescent="0.3">
      <c r="A81" s="174"/>
      <c r="B81" s="174"/>
      <c r="C81" s="174"/>
      <c r="D81" s="174"/>
      <c r="E81" s="174" t="s">
        <v>515</v>
      </c>
      <c r="F81" s="174"/>
      <c r="G81" s="174"/>
      <c r="H81" s="174"/>
      <c r="I81" s="191">
        <v>8990</v>
      </c>
      <c r="J81" s="174"/>
      <c r="K81" s="174"/>
      <c r="L81" s="174"/>
      <c r="M81" s="174"/>
      <c r="N81" s="174"/>
      <c r="O81" s="174"/>
      <c r="P81" s="174" t="s">
        <v>516</v>
      </c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</row>
    <row r="82" spans="1:55" ht="14.45" x14ac:dyDescent="0.3">
      <c r="A82" s="174"/>
      <c r="B82" s="174"/>
      <c r="C82" s="174"/>
      <c r="D82" s="174"/>
      <c r="E82" s="174" t="s">
        <v>517</v>
      </c>
      <c r="F82" s="174"/>
      <c r="G82" s="174"/>
      <c r="H82" s="174"/>
      <c r="I82" s="191">
        <v>31990</v>
      </c>
      <c r="J82" s="174"/>
      <c r="K82" s="174"/>
      <c r="L82" s="174"/>
      <c r="M82" s="174"/>
      <c r="N82" s="174"/>
      <c r="O82" s="174"/>
      <c r="P82" s="174" t="s">
        <v>518</v>
      </c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</row>
    <row r="83" spans="1:55" ht="14.45" x14ac:dyDescent="0.3">
      <c r="A83" s="211"/>
      <c r="B83" s="211"/>
      <c r="C83" s="211"/>
      <c r="D83" s="211"/>
      <c r="E83" s="211" t="s">
        <v>519</v>
      </c>
      <c r="F83" s="211" t="s">
        <v>520</v>
      </c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  <c r="AH83" s="211"/>
      <c r="AI83" s="211"/>
      <c r="AJ83" s="211"/>
      <c r="AK83" s="211"/>
      <c r="AL83" s="211"/>
      <c r="AM83" s="211"/>
      <c r="AN83" s="211"/>
      <c r="AO83" s="211"/>
      <c r="AP83" s="211"/>
      <c r="AQ83" s="211"/>
      <c r="AR83" s="211"/>
      <c r="AS83" s="211"/>
      <c r="AT83" s="211"/>
      <c r="AU83" s="211"/>
      <c r="AV83" s="211"/>
      <c r="AW83" s="211"/>
      <c r="AX83" s="211"/>
      <c r="AY83" s="211"/>
      <c r="AZ83" s="211"/>
      <c r="BA83" s="211"/>
      <c r="BB83" s="211"/>
      <c r="BC83" s="211"/>
    </row>
    <row r="84" spans="1:55" ht="14.45" x14ac:dyDescent="0.3">
      <c r="A84" s="173" t="s">
        <v>385</v>
      </c>
      <c r="B84" s="173" t="s">
        <v>521</v>
      </c>
      <c r="C84" s="173"/>
      <c r="D84" s="173"/>
      <c r="E84" s="173"/>
      <c r="F84" s="173" t="s">
        <v>522</v>
      </c>
      <c r="G84" s="173"/>
      <c r="H84" s="173">
        <v>1</v>
      </c>
      <c r="I84" s="190">
        <v>69990</v>
      </c>
      <c r="J84" s="173">
        <v>76989</v>
      </c>
      <c r="K84" s="173">
        <v>1.1000000000000001</v>
      </c>
      <c r="L84" s="173">
        <v>15000</v>
      </c>
      <c r="M84" s="173">
        <v>76989</v>
      </c>
      <c r="N84" s="173">
        <v>6999</v>
      </c>
      <c r="O84" s="173" t="s">
        <v>32</v>
      </c>
      <c r="P84" s="173" t="s">
        <v>523</v>
      </c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</row>
    <row r="85" spans="1:55" x14ac:dyDescent="0.25">
      <c r="A85" s="174" t="s">
        <v>543</v>
      </c>
      <c r="B85" s="174" t="s">
        <v>544</v>
      </c>
      <c r="C85" s="174"/>
      <c r="D85" s="174"/>
      <c r="E85" s="174" t="s">
        <v>545</v>
      </c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 t="s">
        <v>546</v>
      </c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</row>
    <row r="86" spans="1:55" x14ac:dyDescent="0.25">
      <c r="A86" s="174"/>
      <c r="B86" s="174"/>
      <c r="C86" s="174"/>
      <c r="D86" s="174"/>
      <c r="E86" s="249" t="s">
        <v>547</v>
      </c>
      <c r="F86" s="174" t="s">
        <v>548</v>
      </c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</row>
    <row r="87" spans="1:55" ht="14.45" x14ac:dyDescent="0.3">
      <c r="A87" s="173" t="s">
        <v>549</v>
      </c>
      <c r="B87" s="173" t="s">
        <v>550</v>
      </c>
      <c r="C87" s="179">
        <v>44726</v>
      </c>
      <c r="D87" s="179">
        <v>44733</v>
      </c>
      <c r="E87" s="173" t="s">
        <v>551</v>
      </c>
      <c r="F87" s="173" t="s">
        <v>552</v>
      </c>
      <c r="G87" s="173"/>
      <c r="H87" s="173">
        <v>1</v>
      </c>
      <c r="I87" s="190">
        <v>738990</v>
      </c>
      <c r="J87" s="173">
        <v>812889</v>
      </c>
      <c r="K87" s="173">
        <v>1.1000000000000001</v>
      </c>
      <c r="L87" s="173">
        <v>15000</v>
      </c>
      <c r="M87" s="173">
        <v>812889</v>
      </c>
      <c r="N87" s="173">
        <v>73899</v>
      </c>
      <c r="O87" s="173" t="s">
        <v>32</v>
      </c>
      <c r="P87" s="173" t="s">
        <v>553</v>
      </c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</row>
    <row r="88" spans="1:55" ht="14.45" x14ac:dyDescent="0.3">
      <c r="A88" s="173" t="s">
        <v>554</v>
      </c>
      <c r="B88" s="173" t="s">
        <v>555</v>
      </c>
      <c r="C88" s="179">
        <v>44726</v>
      </c>
      <c r="D88" s="179">
        <v>44729</v>
      </c>
      <c r="E88" s="173" t="s">
        <v>460</v>
      </c>
      <c r="F88" s="173" t="s">
        <v>552</v>
      </c>
      <c r="G88" s="173"/>
      <c r="H88" s="173">
        <v>1</v>
      </c>
      <c r="I88" s="190">
        <v>499990</v>
      </c>
      <c r="J88" s="173">
        <v>549989</v>
      </c>
      <c r="K88" s="173">
        <v>1.1000000000000001</v>
      </c>
      <c r="L88" s="173">
        <v>15000</v>
      </c>
      <c r="M88" s="173">
        <v>549989</v>
      </c>
      <c r="N88" s="173">
        <v>49999</v>
      </c>
      <c r="O88" s="173" t="s">
        <v>32</v>
      </c>
      <c r="P88" s="173" t="s">
        <v>556</v>
      </c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</row>
    <row r="89" spans="1:55" ht="14.45" x14ac:dyDescent="0.3">
      <c r="A89" s="174"/>
      <c r="B89" s="174" t="s">
        <v>557</v>
      </c>
      <c r="C89" s="174"/>
      <c r="D89" s="174"/>
      <c r="E89" s="174" t="s">
        <v>558</v>
      </c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</row>
    <row r="90" spans="1:55" ht="14.45" x14ac:dyDescent="0.3">
      <c r="A90" s="174"/>
      <c r="B90" s="174" t="s">
        <v>606</v>
      </c>
      <c r="C90" s="174"/>
      <c r="D90" s="174"/>
      <c r="E90" s="174" t="s">
        <v>607</v>
      </c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 t="s">
        <v>608</v>
      </c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</row>
    <row r="91" spans="1:55" ht="14.45" x14ac:dyDescent="0.3">
      <c r="A91" s="174"/>
      <c r="B91" s="174" t="s">
        <v>609</v>
      </c>
      <c r="C91" s="174"/>
      <c r="D91" s="174"/>
      <c r="E91" s="174" t="s">
        <v>610</v>
      </c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</row>
    <row r="92" spans="1:55" x14ac:dyDescent="0.25">
      <c r="A92" s="178" t="s">
        <v>611</v>
      </c>
      <c r="B92" s="178" t="s">
        <v>612</v>
      </c>
      <c r="C92" s="273">
        <v>44727</v>
      </c>
      <c r="D92" s="273">
        <v>44729</v>
      </c>
      <c r="E92" s="178" t="s">
        <v>613</v>
      </c>
      <c r="F92" s="178"/>
      <c r="G92" s="178"/>
      <c r="H92" s="178">
        <v>6</v>
      </c>
      <c r="I92" s="195">
        <v>8990</v>
      </c>
      <c r="J92" s="178">
        <v>10788</v>
      </c>
      <c r="K92" s="178">
        <v>1.2</v>
      </c>
      <c r="L92" s="178">
        <v>7000</v>
      </c>
      <c r="M92" s="178">
        <v>64728</v>
      </c>
      <c r="N92" s="178">
        <v>10788</v>
      </c>
      <c r="O92" s="178" t="s">
        <v>32</v>
      </c>
      <c r="P92" s="178" t="s">
        <v>466</v>
      </c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8"/>
      <c r="AD92" s="178"/>
      <c r="AE92" s="178"/>
      <c r="AF92" s="178"/>
    </row>
    <row r="93" spans="1:55" ht="14.45" x14ac:dyDescent="0.3">
      <c r="A93" s="30"/>
      <c r="B93" s="30"/>
      <c r="C93" s="30"/>
      <c r="D93" s="30"/>
      <c r="E93" s="30"/>
      <c r="F93" s="30"/>
      <c r="G93" s="30"/>
      <c r="H93" s="30"/>
      <c r="I93" s="30">
        <v>10990</v>
      </c>
      <c r="J93" s="30">
        <v>13188</v>
      </c>
      <c r="K93" s="30"/>
      <c r="L93" s="30"/>
      <c r="M93" s="30"/>
      <c r="N93" s="30"/>
      <c r="O93" s="30"/>
      <c r="P93" s="30" t="s">
        <v>614</v>
      </c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</row>
    <row r="94" spans="1:55" x14ac:dyDescent="0.25">
      <c r="A94" s="274"/>
      <c r="B94" s="274" t="s">
        <v>615</v>
      </c>
      <c r="C94" s="274"/>
      <c r="D94" s="274"/>
      <c r="E94" s="274" t="s">
        <v>616</v>
      </c>
      <c r="F94" s="274" t="s">
        <v>617</v>
      </c>
      <c r="G94" s="274"/>
      <c r="H94" s="274"/>
      <c r="I94" s="274"/>
      <c r="J94" s="274"/>
      <c r="K94" s="274"/>
      <c r="L94" s="274"/>
      <c r="M94" s="274"/>
      <c r="N94" s="274"/>
      <c r="O94" s="274"/>
      <c r="P94" s="274" t="s">
        <v>618</v>
      </c>
      <c r="Q94" s="274"/>
      <c r="R94" s="274"/>
      <c r="S94" s="274"/>
      <c r="T94" s="274"/>
      <c r="U94" s="274"/>
      <c r="V94" s="274"/>
      <c r="W94" s="274"/>
      <c r="X94" s="274"/>
      <c r="Y94" s="274"/>
      <c r="Z94" s="274"/>
      <c r="AA94" s="274"/>
      <c r="AB94" s="274"/>
      <c r="AC94" s="274"/>
      <c r="AD94" s="274"/>
      <c r="AE94" s="274"/>
      <c r="AF94" s="274"/>
    </row>
    <row r="95" spans="1:55" ht="14.45" x14ac:dyDescent="0.3">
      <c r="A95" s="174"/>
      <c r="B95" s="174" t="s">
        <v>619</v>
      </c>
      <c r="C95" s="174"/>
      <c r="D95" s="174"/>
      <c r="E95" s="174"/>
      <c r="F95" s="174" t="s">
        <v>620</v>
      </c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</row>
    <row r="96" spans="1:55" ht="14.45" x14ac:dyDescent="0.3">
      <c r="A96" s="174"/>
      <c r="B96" s="174" t="s">
        <v>621</v>
      </c>
      <c r="C96" s="174"/>
      <c r="D96" s="174"/>
      <c r="E96" s="174"/>
      <c r="F96" s="174" t="s">
        <v>622</v>
      </c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</row>
    <row r="97" spans="2:5" s="174" customFormat="1" x14ac:dyDescent="0.25">
      <c r="B97" s="174" t="s">
        <v>633</v>
      </c>
      <c r="E97" s="174" t="s">
        <v>634</v>
      </c>
    </row>
  </sheetData>
  <autoFilter ref="A3:O3"/>
  <hyperlinks>
    <hyperlink ref="O4" r:id="rId1"/>
    <hyperlink ref="O5" r:id="rId2"/>
    <hyperlink ref="O7" r:id="rId3" display="https://articulo.mercadolibre.cl/MLC-978790450-toner-brother-tn-2370-original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492288362&amp;matt_product_id=MLC978790450&amp;matt_product_partition_id=1637377882743&amp;matt_target_id=aud-1660317627359:pla-1637377882743&amp;gclid=Cj0KCQjw-daUBhCIARIsALbkjSadyCCX3gOjpvhe5koTX0ilZAjBOjl7iwsx4QWY-lxQ-_AVMyjTWeoaAkB8EALw_wcB"/>
    <hyperlink ref="O6" r:id="rId4"/>
    <hyperlink ref="O8" r:id="rId5"/>
    <hyperlink ref="O16" r:id="rId6"/>
    <hyperlink ref="O27" r:id="rId7"/>
    <hyperlink ref="O31" r:id="rId8"/>
    <hyperlink ref="O30" r:id="rId9"/>
    <hyperlink ref="O28" r:id="rId10"/>
    <hyperlink ref="O29" r:id="rId11"/>
    <hyperlink ref="O40" r:id="rId12" display="https://tienda.master-g.com/producto/monitor-led-24%E2%80%B3-full-hd-master-g/?utm_source=Google%20Shopping&amp;utm_campaign=MasterFeed-03&amp;utm_medium=cpc&amp;utm_term=931&amp;gclid=Cj0KCQjwwJuVBhCAARIsAOPwGAQorvBkH2vWGwEXAb3EbOQixNQ76M3QlfrRQgFMy_wlpQFgcDgXQH4aAmuVEALw_wcB"/>
    <hyperlink ref="O39" r:id="rId13"/>
    <hyperlink ref="P46" r:id="rId14"/>
    <hyperlink ref="P47" display="https://articulo.mercadolibre.cl/MLC-634790018-pasta-termica-gamemax-tg3-3g-disipadora-calor-_JM?matt_tool=93585317&amp;matt_word=&amp;matt_source=google&amp;matt_campaign_id=14571116301&amp;matt_ad_group_id=127448628672&amp;matt_match_type=&amp;matt_network=g&amp;matt_device=c&amp;matt"/>
    <hyperlink ref="P51" display="https://articulo.mercadolibre.cl/MLC-581807655-mouse-pad-simple-xtech-negro-_JM?matt_tool=93585317&amp;matt_word=&amp;matt_source=google&amp;matt_campaign_id=14571116301&amp;matt_ad_group_id=127448628672&amp;matt_match_type=&amp;matt_network=g&amp;matt_device=c&amp;matt_creative=5444595"/>
    <hyperlink ref="O34" r:id="rId15"/>
    <hyperlink ref="O35" r:id="rId16"/>
    <hyperlink ref="O36" r:id="rId17"/>
    <hyperlink ref="O37" r:id="rId18"/>
    <hyperlink ref="O38" r:id="rId19"/>
  </hyperlinks>
  <pageMargins left="0.7" right="0.7" top="0.75" bottom="0.75" header="0.3" footer="0.3"/>
  <pageSetup paperSize="9" orientation="portrait" r:id="rId20"/>
  <drawing r:id="rId21"/>
  <legacyDrawing r:id="rId22"/>
  <controls>
    <mc:AlternateContent xmlns:mc="http://schemas.openxmlformats.org/markup-compatibility/2006">
      <mc:Choice Requires="x14">
        <control shapeId="2057" r:id="rId23" name="Control 9">
          <controlPr defaultSize="0" r:id="rId24">
            <anchor moveWithCells="1">
              <from>
                <xdr:col>5</xdr:col>
                <xdr:colOff>0</xdr:colOff>
                <xdr:row>51</xdr:row>
                <xdr:rowOff>104775</xdr:rowOff>
              </from>
              <to>
                <xdr:col>5</xdr:col>
                <xdr:colOff>190500</xdr:colOff>
                <xdr:row>52</xdr:row>
                <xdr:rowOff>123825</xdr:rowOff>
              </to>
            </anchor>
          </controlPr>
        </control>
      </mc:Choice>
      <mc:Fallback>
        <control shapeId="2057" r:id="rId23" name="Control 9"/>
      </mc:Fallback>
    </mc:AlternateContent>
    <mc:AlternateContent xmlns:mc="http://schemas.openxmlformats.org/markup-compatibility/2006">
      <mc:Choice Requires="x14">
        <control shapeId="2056" r:id="rId25" name="Control 8">
          <controlPr defaultSize="0" r:id="rId26">
            <anchor moveWithCells="1">
              <from>
                <xdr:col>4</xdr:col>
                <xdr:colOff>0</xdr:colOff>
                <xdr:row>47</xdr:row>
                <xdr:rowOff>85725</xdr:rowOff>
              </from>
              <to>
                <xdr:col>4</xdr:col>
                <xdr:colOff>219075</xdr:colOff>
                <xdr:row>48</xdr:row>
                <xdr:rowOff>133350</xdr:rowOff>
              </to>
            </anchor>
          </controlPr>
        </control>
      </mc:Choice>
      <mc:Fallback>
        <control shapeId="2056" r:id="rId25" name="Control 8"/>
      </mc:Fallback>
    </mc:AlternateContent>
    <mc:AlternateContent xmlns:mc="http://schemas.openxmlformats.org/markup-compatibility/2006">
      <mc:Choice Requires="x14">
        <control shapeId="2055" r:id="rId27" name="Control 7">
          <controlPr defaultSize="0" r:id="rId28">
            <anchor moveWithCells="1">
              <from>
                <xdr:col>4</xdr:col>
                <xdr:colOff>0</xdr:colOff>
                <xdr:row>47</xdr:row>
                <xdr:rowOff>85725</xdr:rowOff>
              </from>
              <to>
                <xdr:col>4</xdr:col>
                <xdr:colOff>190500</xdr:colOff>
                <xdr:row>48</xdr:row>
                <xdr:rowOff>95250</xdr:rowOff>
              </to>
            </anchor>
          </controlPr>
        </control>
      </mc:Choice>
      <mc:Fallback>
        <control shapeId="2055" r:id="rId27" name="Control 7"/>
      </mc:Fallback>
    </mc:AlternateContent>
    <mc:AlternateContent xmlns:mc="http://schemas.openxmlformats.org/markup-compatibility/2006">
      <mc:Choice Requires="x14">
        <control shapeId="2054" r:id="rId29" name="Control 6">
          <controlPr defaultSize="0" r:id="rId30">
            <anchor moveWithCells="1">
              <from>
                <xdr:col>5</xdr:col>
                <xdr:colOff>0</xdr:colOff>
                <xdr:row>51</xdr:row>
                <xdr:rowOff>104775</xdr:rowOff>
              </from>
              <to>
                <xdr:col>5</xdr:col>
                <xdr:colOff>190500</xdr:colOff>
                <xdr:row>52</xdr:row>
                <xdr:rowOff>123825</xdr:rowOff>
              </to>
            </anchor>
          </controlPr>
        </control>
      </mc:Choice>
      <mc:Fallback>
        <control shapeId="2054" r:id="rId29" name="Control 6"/>
      </mc:Fallback>
    </mc:AlternateContent>
    <mc:AlternateContent xmlns:mc="http://schemas.openxmlformats.org/markup-compatibility/2006">
      <mc:Choice Requires="x14">
        <control shapeId="2053" r:id="rId31" name="Control 5">
          <controlPr defaultSize="0" r:id="rId26">
            <anchor moveWithCells="1">
              <from>
                <xdr:col>4</xdr:col>
                <xdr:colOff>0</xdr:colOff>
                <xdr:row>47</xdr:row>
                <xdr:rowOff>85725</xdr:rowOff>
              </from>
              <to>
                <xdr:col>4</xdr:col>
                <xdr:colOff>219075</xdr:colOff>
                <xdr:row>48</xdr:row>
                <xdr:rowOff>133350</xdr:rowOff>
              </to>
            </anchor>
          </controlPr>
        </control>
      </mc:Choice>
      <mc:Fallback>
        <control shapeId="2053" r:id="rId31" name="Control 5"/>
      </mc:Fallback>
    </mc:AlternateContent>
    <mc:AlternateContent xmlns:mc="http://schemas.openxmlformats.org/markup-compatibility/2006">
      <mc:Choice Requires="x14">
        <control shapeId="2052" r:id="rId32" name="Control 4">
          <controlPr defaultSize="0" r:id="rId33">
            <anchor moveWithCells="1">
              <from>
                <xdr:col>4</xdr:col>
                <xdr:colOff>0</xdr:colOff>
                <xdr:row>47</xdr:row>
                <xdr:rowOff>85725</xdr:rowOff>
              </from>
              <to>
                <xdr:col>4</xdr:col>
                <xdr:colOff>190500</xdr:colOff>
                <xdr:row>48</xdr:row>
                <xdr:rowOff>95250</xdr:rowOff>
              </to>
            </anchor>
          </controlPr>
        </control>
      </mc:Choice>
      <mc:Fallback>
        <control shapeId="2052" r:id="rId32" name="Control 4"/>
      </mc:Fallback>
    </mc:AlternateContent>
    <mc:AlternateContent xmlns:mc="http://schemas.openxmlformats.org/markup-compatibility/2006">
      <mc:Choice Requires="x14">
        <control shapeId="2051" r:id="rId34" name="Control 3">
          <controlPr defaultSize="0" r:id="rId35">
            <anchor moveWithCells="1">
              <from>
                <xdr:col>5</xdr:col>
                <xdr:colOff>0</xdr:colOff>
                <xdr:row>51</xdr:row>
                <xdr:rowOff>104775</xdr:rowOff>
              </from>
              <to>
                <xdr:col>5</xdr:col>
                <xdr:colOff>190500</xdr:colOff>
                <xdr:row>52</xdr:row>
                <xdr:rowOff>123825</xdr:rowOff>
              </to>
            </anchor>
          </controlPr>
        </control>
      </mc:Choice>
      <mc:Fallback>
        <control shapeId="2051" r:id="rId34" name="Control 3"/>
      </mc:Fallback>
    </mc:AlternateContent>
    <mc:AlternateContent xmlns:mc="http://schemas.openxmlformats.org/markup-compatibility/2006">
      <mc:Choice Requires="x14">
        <control shapeId="2050" r:id="rId36" name="Control 2">
          <controlPr defaultSize="0" r:id="rId26">
            <anchor moveWithCells="1">
              <from>
                <xdr:col>4</xdr:col>
                <xdr:colOff>0</xdr:colOff>
                <xdr:row>47</xdr:row>
                <xdr:rowOff>85725</xdr:rowOff>
              </from>
              <to>
                <xdr:col>4</xdr:col>
                <xdr:colOff>219075</xdr:colOff>
                <xdr:row>48</xdr:row>
                <xdr:rowOff>133350</xdr:rowOff>
              </to>
            </anchor>
          </controlPr>
        </control>
      </mc:Choice>
      <mc:Fallback>
        <control shapeId="2050" r:id="rId36" name="Control 2"/>
      </mc:Fallback>
    </mc:AlternateContent>
    <mc:AlternateContent xmlns:mc="http://schemas.openxmlformats.org/markup-compatibility/2006">
      <mc:Choice Requires="x14">
        <control shapeId="2049" r:id="rId37" name="Control 1">
          <controlPr defaultSize="0" r:id="rId38">
            <anchor moveWithCells="1">
              <from>
                <xdr:col>4</xdr:col>
                <xdr:colOff>0</xdr:colOff>
                <xdr:row>47</xdr:row>
                <xdr:rowOff>85725</xdr:rowOff>
              </from>
              <to>
                <xdr:col>4</xdr:col>
                <xdr:colOff>190500</xdr:colOff>
                <xdr:row>48</xdr:row>
                <xdr:rowOff>95250</xdr:rowOff>
              </to>
            </anchor>
          </controlPr>
        </control>
      </mc:Choice>
      <mc:Fallback>
        <control shapeId="2049" r:id="rId37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Senegocia</vt:lpstr>
      <vt:lpstr>Mercado Público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 Presle</cp:lastModifiedBy>
  <dcterms:created xsi:type="dcterms:W3CDTF">2022-05-16T21:37:12Z</dcterms:created>
  <dcterms:modified xsi:type="dcterms:W3CDTF">2022-06-15T20:55:27Z</dcterms:modified>
</cp:coreProperties>
</file>