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Senegocia" sheetId="1" r:id="rId1"/>
    <sheet name="Mercado Público" sheetId="4" r:id="rId2"/>
  </sheets>
  <definedNames>
    <definedName name="_xlnm._FilterDatabase" localSheetId="1" hidden="1">'Mercado Público'!$A$3:$O$3</definedName>
    <definedName name="_xlnm._FilterDatabase" localSheetId="0" hidden="1">Senegocia!$A$3:$O$132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9" i="1" l="1"/>
  <c r="I139" i="1"/>
  <c r="L139" i="1"/>
  <c r="M138" i="1"/>
  <c r="L138" i="1"/>
  <c r="I138" i="1"/>
  <c r="M137" i="1"/>
  <c r="L137" i="1"/>
  <c r="I137" i="1"/>
  <c r="M136" i="1"/>
  <c r="L136" i="1"/>
  <c r="I136" i="1"/>
  <c r="M135" i="1"/>
  <c r="L135" i="1"/>
  <c r="I135" i="1"/>
  <c r="I133" i="1"/>
  <c r="L133" i="1" s="1"/>
  <c r="M133" i="1" s="1"/>
  <c r="I52" i="1"/>
  <c r="L52" i="1" s="1"/>
  <c r="M52" i="1" s="1"/>
  <c r="I127" i="1"/>
  <c r="L127" i="1" s="1"/>
  <c r="M127" i="1" s="1"/>
  <c r="I124" i="1"/>
  <c r="L124" i="1" s="1"/>
  <c r="M124" i="1" s="1"/>
  <c r="M123" i="1" l="1"/>
  <c r="I123" i="1"/>
  <c r="L123" i="1" s="1"/>
  <c r="I115" i="1"/>
  <c r="L115" i="1" s="1"/>
  <c r="M115" i="1" s="1"/>
  <c r="I113" i="1"/>
  <c r="L113" i="1" s="1"/>
  <c r="M113" i="1" s="1"/>
  <c r="I111" i="1"/>
  <c r="L111" i="1" s="1"/>
  <c r="M111" i="1" s="1"/>
  <c r="I108" i="1"/>
  <c r="L108" i="1" s="1"/>
  <c r="M108" i="1" s="1"/>
  <c r="I107" i="1"/>
  <c r="L107" i="1" s="1"/>
  <c r="M107" i="1" s="1"/>
  <c r="I106" i="1"/>
  <c r="L106" i="1" s="1"/>
  <c r="M106" i="1" s="1"/>
  <c r="I105" i="1"/>
  <c r="L105" i="1" s="1"/>
  <c r="M105" i="1" s="1"/>
  <c r="I104" i="1"/>
  <c r="L104" i="1" s="1"/>
  <c r="I103" i="1"/>
  <c r="L103" i="1" s="1"/>
  <c r="M103" i="1" s="1"/>
  <c r="I15" i="4"/>
  <c r="L15" i="4" s="1"/>
  <c r="M15" i="4" s="1"/>
  <c r="I91" i="1" l="1"/>
  <c r="L91" i="1" s="1"/>
  <c r="M91" i="1" s="1"/>
  <c r="I89" i="1"/>
  <c r="L89" i="1" s="1"/>
  <c r="M89" i="1" s="1"/>
  <c r="I88" i="1"/>
  <c r="L88" i="1" s="1"/>
  <c r="M88" i="1" s="1"/>
  <c r="I87" i="1"/>
  <c r="L87" i="1" s="1"/>
  <c r="M87" i="1" s="1"/>
  <c r="I86" i="1"/>
  <c r="L86" i="1" s="1"/>
  <c r="M86" i="1" s="1"/>
  <c r="I56" i="1" l="1"/>
  <c r="L56" i="1" s="1"/>
  <c r="M56" i="1" s="1"/>
  <c r="I54" i="1" l="1"/>
  <c r="L54" i="1" s="1"/>
  <c r="M54" i="1" s="1"/>
  <c r="I53" i="1"/>
  <c r="L53" i="1" s="1"/>
  <c r="M53" i="1" s="1"/>
  <c r="I51" i="1"/>
  <c r="L51" i="1" s="1"/>
  <c r="M51" i="1" s="1"/>
  <c r="I50" i="1"/>
  <c r="L50" i="1" s="1"/>
  <c r="M50" i="1" s="1"/>
  <c r="I49" i="1"/>
  <c r="L49" i="1" s="1"/>
  <c r="M49" i="1" s="1"/>
  <c r="I48" i="1"/>
  <c r="L48" i="1" s="1"/>
  <c r="M48" i="1" s="1"/>
  <c r="I38" i="1"/>
  <c r="L38" i="1" s="1"/>
  <c r="I40" i="1"/>
  <c r="L40" i="1" s="1"/>
  <c r="I41" i="1"/>
  <c r="L41" i="1" s="1"/>
  <c r="I42" i="1"/>
  <c r="L42" i="1" s="1"/>
  <c r="M42" i="1" s="1"/>
  <c r="I32" i="1"/>
  <c r="L32" i="1" s="1"/>
  <c r="M32" i="1" s="1"/>
  <c r="I36" i="1"/>
  <c r="L36" i="1" s="1"/>
  <c r="M36" i="1" s="1"/>
  <c r="M40" i="1" l="1"/>
  <c r="M41" i="1"/>
  <c r="I18" i="1"/>
  <c r="L18" i="1" s="1"/>
  <c r="I17" i="1"/>
  <c r="L17" i="1" s="1"/>
  <c r="I16" i="1"/>
  <c r="L16" i="1" s="1"/>
  <c r="I15" i="1"/>
  <c r="L15" i="1" s="1"/>
  <c r="I14" i="1"/>
  <c r="I12" i="4"/>
  <c r="L12" i="4" s="1"/>
  <c r="I4" i="4"/>
  <c r="L4" i="4" s="1"/>
  <c r="I12" i="1"/>
  <c r="L12" i="1" s="1"/>
  <c r="L8" i="1"/>
  <c r="L7" i="1"/>
  <c r="L4" i="1"/>
  <c r="M10" i="1"/>
  <c r="L10" i="1"/>
  <c r="L6" i="1"/>
  <c r="L5" i="1"/>
</calcChain>
</file>

<file path=xl/sharedStrings.xml><?xml version="1.0" encoding="utf-8"?>
<sst xmlns="http://schemas.openxmlformats.org/spreadsheetml/2006/main" count="628" uniqueCount="483">
  <si>
    <t>PLANILLA DE COTIZACIONES</t>
  </si>
  <si>
    <t>COTIZACION</t>
  </si>
  <si>
    <t>FECHA INCIO</t>
  </si>
  <si>
    <t>FECHA TERMINO</t>
  </si>
  <si>
    <t>INSUMOS</t>
  </si>
  <si>
    <t>CANTIDAD</t>
  </si>
  <si>
    <t>EMPRESA</t>
  </si>
  <si>
    <t>ESTADO</t>
  </si>
  <si>
    <t>Disco duro -unidad SSD 240 GB SATA 3  2,5 NQ100</t>
  </si>
  <si>
    <t>Fuente poder -fuente poder 650W mitx</t>
  </si>
  <si>
    <t>RAM -DDR4 8GB 2666MH2 Bestia</t>
  </si>
  <si>
    <t>VALOR UNITARIO</t>
  </si>
  <si>
    <t>VALOR VENTA</t>
  </si>
  <si>
    <t>PORCENTAJE</t>
  </si>
  <si>
    <t>TOTAL</t>
  </si>
  <si>
    <t>VALOR GANANCIA</t>
  </si>
  <si>
    <t>Cable HDMI alta definición de 1,8 a 2,0 mts.</t>
  </si>
  <si>
    <t>DESPACHO</t>
  </si>
  <si>
    <t>Ofertada en proceso</t>
  </si>
  <si>
    <t>INACAP</t>
  </si>
  <si>
    <t>-</t>
  </si>
  <si>
    <t>UAH</t>
  </si>
  <si>
    <t>IPCHILE INSTITUTO PROFESIONAL DE CHILE</t>
  </si>
  <si>
    <t>MASSIVA S.A.</t>
  </si>
  <si>
    <t>DUOC UC</t>
  </si>
  <si>
    <t>VITAFOODS</t>
  </si>
  <si>
    <t>MONITOR LG 24" HDMI</t>
  </si>
  <si>
    <t>Tablet Galaxy S6 Lite</t>
  </si>
  <si>
    <t>Tarjeta SD 128 GB</t>
  </si>
  <si>
    <t>UNIVERSIDAD CENTRAL DE CHILE</t>
  </si>
  <si>
    <t>EXPIRADA</t>
  </si>
  <si>
    <t>COTIZACIÓN (ID)</t>
  </si>
  <si>
    <t xml:space="preserve">VALOR UNITARIO </t>
  </si>
  <si>
    <t xml:space="preserve">VALOR VENTA </t>
  </si>
  <si>
    <t xml:space="preserve">PORCENTAJE </t>
  </si>
  <si>
    <t xml:space="preserve">DESPACHO </t>
  </si>
  <si>
    <t xml:space="preserve">TOTAL </t>
  </si>
  <si>
    <t xml:space="preserve">VALOR GANANCIA </t>
  </si>
  <si>
    <t xml:space="preserve">Mouse Inalámbrico </t>
  </si>
  <si>
    <t>SOC PRO AYUDA DEL NIÑO LISIADO</t>
  </si>
  <si>
    <t>5399-65-COT22</t>
  </si>
  <si>
    <t>SERVICIO NACIONAL DE MENORES</t>
  </si>
  <si>
    <t>PENDRIVE DE 32 GB</t>
  </si>
  <si>
    <t>3822-68-COT22</t>
  </si>
  <si>
    <t>1057554-940-COT22</t>
  </si>
  <si>
    <t>DRUM BROTHER DR-3460</t>
  </si>
  <si>
    <t>TONER HP-P1006</t>
  </si>
  <si>
    <t>I MUNICIPALIDAD DE SANTA MARIA</t>
  </si>
  <si>
    <t>SERVICIO NACIONAL DE SALUD HOSPITAL CARLOS VAN BUREN</t>
  </si>
  <si>
    <t>TAMBOR BROTHER DR 2340</t>
  </si>
  <si>
    <t>CARTUCHO HP N°21</t>
  </si>
  <si>
    <t>TONER BROTHER TN-2340</t>
  </si>
  <si>
    <t>TONER HP CB 435A</t>
  </si>
  <si>
    <t>TONER HP CF 283A</t>
  </si>
  <si>
    <t>PORTILLO</t>
  </si>
  <si>
    <t>FECHA EN QUÉ SE OFERTÓ</t>
  </si>
  <si>
    <t>INFORMATIVA</t>
  </si>
  <si>
    <t>Ofertada en Proceso</t>
  </si>
  <si>
    <t>Discos Duros SSD de 500 GB</t>
  </si>
  <si>
    <t xml:space="preserve">SITIO WEB </t>
  </si>
  <si>
    <t>SITIO WEB</t>
  </si>
  <si>
    <t>FECHA EN QUÉ SE OFERTÓ (COTIZÓ)</t>
  </si>
  <si>
    <t>https://www.pcfactory.cl/producto/33763-sandisk-pendrive-32gb-usb-2-0-cruzer-blade</t>
  </si>
  <si>
    <t>https://www.pcfactory.cl/producto/45565-pny-unidad-ssd-500gb-sata3-2-5-cs900</t>
  </si>
  <si>
    <t>2429-295-COT22</t>
  </si>
  <si>
    <t>KIT TECLADO Y MOUSE INALAMBRICOS MK235</t>
  </si>
  <si>
    <t>https://www.spdigital.cl/kit-combo-teclado-y-mouse-inalambrico-logitech-mk235-usb/</t>
  </si>
  <si>
    <t>2914-135-COT22</t>
  </si>
  <si>
    <t>ILUSTRE MUNICIPALIDAD DE DIEGO DE ALMAGRO</t>
  </si>
  <si>
    <t>NOTEBOOK (PANTALLA MULTITACTIL COVERTIBLE O GIRATORIA, TECLADO RETOILUMINADO) PANTALLA 14" APROX</t>
  </si>
  <si>
    <t>ROUTER MODEM INALÁMBRICO (COMPATIBLE CON CABLE Y SIM CARD)</t>
  </si>
  <si>
    <t>DISCO DURO INTERNO/EXTERNO</t>
  </si>
  <si>
    <t>UBIQUITI 100unids. Conector STP FTP RJ45-Macho Blindado c/pin-tierra</t>
  </si>
  <si>
    <t>UBIQUITI SF/UTP Cat5e 305mts 24AWG PE-Exterior reemplaza TC-CARRIER.</t>
  </si>
  <si>
    <t>UBIQUITI 23dBi LiteBeam-AC 5150-5875MHz 25dBm 1-1000 inc-PoE24V Gen2</t>
  </si>
  <si>
    <t>UBIQUITI 120º 5GHz AP Sectorial 1-1000 16dBi 25dBm inc-PoE24V LBE-5AC</t>
  </si>
  <si>
    <t>https://www.spdigital.cl/unidad-ssd-kingston-ssdnow-a400-480gb-25-lectura-500mbs-escritura-450mbs/</t>
  </si>
  <si>
    <t>Adaptador mini Display port a VGA Startech</t>
  </si>
  <si>
    <t>(NO HAY STOCK)</t>
  </si>
  <si>
    <t>Cargador lenovo Lenovo Tipo C 65w 3.25a Nuevo</t>
  </si>
  <si>
    <t>5-unids. SC/APC SM Splice-On Monomodo Conector Fibra para Fusionadora</t>
  </si>
  <si>
    <t>5-unids. SC/UPC SM Splice-On Monomodo Conector Fibra para Fusionadora</t>
  </si>
  <si>
    <t>SC-SC/APC Verde SM SX-Simplex Copla p/Fibra Adaptador p/Cabecera-CL</t>
  </si>
  <si>
    <t>SC-SC Aqua OM3 SX-Simplex Copla p/Fibra Adaptador p/Cabecera-CL/Caja</t>
  </si>
  <si>
    <t>RCS Pelador fibra optica round cable slitter</t>
  </si>
  <si>
    <t>SC/APC SM 1,5mt 4-unidades Pigtail 150cm 0,9mm 1.5mt MonoModo 9/125um</t>
  </si>
  <si>
    <t>Pigtail Monomodo (9/125) 1,5 m SC/UPC Par</t>
  </si>
  <si>
    <t>Tijera Kevlar</t>
  </si>
  <si>
    <t>Conector rápido Monomodo SC/APC VERDE (10 unidades)</t>
  </si>
  <si>
    <t>Conector rápido Monomodo SC/UPC AZUL (10 unidades)</t>
  </si>
  <si>
    <t>Bobina de cable de fibra óptica de 100m, simplex, monomodo 9/125</t>
  </si>
  <si>
    <t xml:space="preserve">CompraTecno </t>
  </si>
  <si>
    <t>I MUNICIPALIDAD DE ANTOFAGASTA</t>
  </si>
  <si>
    <t>https://compratecno.cl/interior-access-point/2996-uap-ac-iw-ubiquiti-1un-3-1000-lan-245ghz-300867-20dbm-140x87x26mm-req-poe48v.html</t>
  </si>
  <si>
    <t>EMARESA S.A.</t>
  </si>
  <si>
    <t>Adaptador USB a RJ45 cable de red</t>
  </si>
  <si>
    <t>MAESTRANZA INAMAR VAPOR SPA</t>
  </si>
  <si>
    <t>CORDON RZ1-K 0,6/1kV 3G2,5mm2 L/H</t>
  </si>
  <si>
    <t>CORDON ÖLFLEX 130H BK 5G2,5mm2 L/H</t>
  </si>
  <si>
    <t>(COTIZANDO) COM-MET</t>
  </si>
  <si>
    <t>(COTIZANDO) ELECT-TECNORED-</t>
  </si>
  <si>
    <t>AVANTEC</t>
  </si>
  <si>
    <t>Microfonos salas CF 47 - Micrófono De Conferencia Altavoz Usb Omnidireccional</t>
  </si>
  <si>
    <t>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</t>
  </si>
  <si>
    <t>PROYECTOR EPSON POWERLITE E20, 3LCD, PORTÁTIL, 3400 LÚMENES</t>
  </si>
  <si>
    <t>NO HAY STOCK - AGOTADO</t>
  </si>
  <si>
    <t>UNIVERSIDAD CATÓLICA DE LA SANTÍSIMA</t>
  </si>
  <si>
    <t>Adaptador USB 3.0 a Ethernet Gigabit 10/100/1000Mbps TrippLite, Black</t>
  </si>
  <si>
    <t>https://www.spdigital.cl/adaptador-usb-30-a-ethernet-gigabit-101001000mbps-tripplite-black/</t>
  </si>
  <si>
    <t>Cables Dupont para Protoboard M/M - Set 10 unidades</t>
  </si>
  <si>
    <t>Kit de herramientas para electronica(8 articulos) codigo MCI07398</t>
  </si>
  <si>
    <t>Kit de sensor muscular</t>
  </si>
  <si>
    <t>Kit monitor de frecuencia cardiaca AD8232 para arduino</t>
  </si>
  <si>
    <t>Modulo giroscopio Gy-521 (chip-6050)</t>
  </si>
  <si>
    <t>https://maxelectronica.cl/acceleracion/271-modulo-sensor-de-3-ejes-acelerometro-y-giroscopio-gy-521-6dof-mpu-6050.html</t>
  </si>
  <si>
    <t>https://afel.cl/producto/sensor-de-frecuencia-cardiaca-ecg-ad8232-electrocardiograma/</t>
  </si>
  <si>
    <t>https://www.zambeca.cl/tiendaOficial/index.php?route=product/product&amp;product_id=1480</t>
  </si>
  <si>
    <t>SIN STOCK</t>
  </si>
  <si>
    <t>https://www.paris.cl/cables-dupont-para-protoboard-m%2Fm-10-unidades-MK4JQ9TSDH.html</t>
  </si>
  <si>
    <t>Caja cable utp furukawa cat 6</t>
  </si>
  <si>
    <t>Modulo sfp de 1000 base - t cosco modelo glc - t sfp-ge-t3, modulo transceptor sfp 1000 base-t para cable de cobre</t>
  </si>
  <si>
    <t>Módulos de red sfp 1000base-lx/lh, cisco, p/n glm-lh-smd=</t>
  </si>
  <si>
    <t>Patch Cord Fibra ST/UPC-LC/UPC,MM50/125, Duplex,OM3,2mts,LSZH,3.0mm</t>
  </si>
  <si>
    <t>Patch panel 24 puertos cat 6 (furukawa)</t>
  </si>
  <si>
    <t>COTIZANDO COMDIEL</t>
  </si>
  <si>
    <t>FALTA SOLO ESE</t>
  </si>
  <si>
    <t>Amplificador modulo AD620</t>
  </si>
  <si>
    <t>https://ssdielect.com/cb/sensores/2330-xy-fd-ad620.html</t>
  </si>
  <si>
    <t>Amplificador AD620</t>
  </si>
  <si>
    <t>Diodos pack 9 unidades</t>
  </si>
  <si>
    <t>Leds color verde pack 25 unidades</t>
  </si>
  <si>
    <t>Potenciometro lineal - 10 Kohm</t>
  </si>
  <si>
    <t>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</t>
  </si>
  <si>
    <t>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</t>
  </si>
  <si>
    <t>(50unidades) / 3.990:2 = $1.995</t>
  </si>
  <si>
    <t>UNIVERSIDAD TECNOLOGICA DE CHILE INACAP</t>
  </si>
  <si>
    <t>Tablet modelo "Tab M8 HD Wifi 32GB 2GB RAM 8" marca LENOVO</t>
  </si>
  <si>
    <t>https://www.pcfactory.cl/producto/36684-lenovo-tablet-tab-m8-8-2gb-32gb-wifi-quad-core-android-iron-grey?gclid=Cj0KCQjwwJuVBhCAARIsAOPwGASVw47IhJ9cbteEYxG1VxFwH5ZodqcmGahD5PtN7yCIBmLk1ZgwJmMaAmmaEALw_wcB</t>
  </si>
  <si>
    <t>Materiales: Utiliza material de la lente de resina ABS y esférica de 42 mm sin estimulación lámina de plástico, ambiental.</t>
  </si>
  <si>
    <t>Para lentes (Vr Box + Control Lente De Realidad Virtual: Material: ABS +lente de resina de 40 mm)</t>
  </si>
  <si>
    <t>https://www.paris.cl/vr-box-control-lente-de-realidad-virtual-MKFHJZ9Y2W.html</t>
  </si>
  <si>
    <t>(ENVÍO INCLUIDO) - $336.280</t>
  </si>
  <si>
    <t>CAJA CABLE DE RED UTP CAT 6 300 METROS</t>
  </si>
  <si>
    <t>COMDIEL</t>
  </si>
  <si>
    <t>(Envío incluido) = $122.983</t>
  </si>
  <si>
    <t>CORP MUNICIPAL DE SERVICIOS PUBLICOS TRASPASADOS DE RANCAGUA</t>
  </si>
  <si>
    <t>557639-1941-COT22</t>
  </si>
  <si>
    <t>IP CHILE</t>
  </si>
  <si>
    <t>Adaptadores rj45 a usb</t>
  </si>
  <si>
    <t>Memorias RAM HP 16GB (1x16GB) Dual Rango x4 DDR4-2133 CAS-15-15-15)</t>
  </si>
  <si>
    <t>HPE Universal SATA HHHL 3yr Wty M.2 kit (para servidor DL160 G9</t>
  </si>
  <si>
    <t xml:space="preserve"> Crucial P5 CT2000P5SSD8 Disco Duro Sólido Interno SSD de 2 TB</t>
  </si>
  <si>
    <t xml:space="preserve"> SSD 480 Sata</t>
  </si>
  <si>
    <t>Verificador de Espectro (HFC) DSAM 6300 (JDSU-VIAVI)</t>
  </si>
  <si>
    <t>Antena direccional</t>
  </si>
  <si>
    <t>Antena direccional wifi banda 2.4GHz (TP-Link)</t>
  </si>
  <si>
    <t>Medidor de potencia PON</t>
  </si>
  <si>
    <t>candados dobles para PC/notebook con llave</t>
  </si>
  <si>
    <t>mas de 1</t>
  </si>
  <si>
    <t>TECLADO NUMÉRICO INALÁMBRICO USB TARGUS AKP11</t>
  </si>
  <si>
    <t>SOPORTE PARA NOTEBOOK 14" DE ALUMINIO</t>
  </si>
  <si>
    <t>Discos duros marca Crucial – modelo Unidad SSD 240GB Sata3 2.5" BX500</t>
  </si>
  <si>
    <t>Disco Duro: Unidad SSD 500GB PCIe NVMe M.2 NV1</t>
  </si>
  <si>
    <t>Webcam</t>
  </si>
  <si>
    <t>Puntero laser</t>
  </si>
  <si>
    <t>Gabinete Rack de 45U</t>
  </si>
  <si>
    <t>Rack de 48U</t>
  </si>
  <si>
    <t>Headset logitech modelo h570e</t>
  </si>
  <si>
    <t>Pendrive USB32gb</t>
  </si>
  <si>
    <t>Mouse color azul</t>
  </si>
  <si>
    <t>no encontrado no se entiende a que producto se refiere</t>
  </si>
  <si>
    <t>Adatador (conector) de VGA a HDMI con sonido</t>
  </si>
  <si>
    <t>Adatador (conector) de RJ 45 a HDMI</t>
  </si>
  <si>
    <t xml:space="preserve">no encontrado </t>
  </si>
  <si>
    <t>8.990 </t>
  </si>
  <si>
    <t>179820 (sin despacho)</t>
  </si>
  <si>
    <t>172325(sin despacho)</t>
  </si>
  <si>
    <t>143952(sin despacho)</t>
  </si>
  <si>
    <t>551572(sin despacho)</t>
  </si>
  <si>
    <t>47988 (sin despacho)</t>
  </si>
  <si>
    <t>14388 (sin despacho)</t>
  </si>
  <si>
    <t>879890 (sin despacho)</t>
  </si>
  <si>
    <t>143928 (sin despacho)</t>
  </si>
  <si>
    <t>https://www.falabella.com/falabella-cl/basket</t>
  </si>
  <si>
    <t>https://www.amazon.com/-/es/HP-726719-B21-DDR4-2133-CAS-15-15-15-registrado/dp/B01MYXF0P9</t>
  </si>
  <si>
    <t>https://articulo.mercadolibre.cl/MLC-562092664-disco-solido-ssd-480gb-25-inch-sata-pc-o-notebook-_JM?searchVariation=68643538119#searchVariation=68643538119&amp;position=16&amp;search_layout=stack&amp;type=item&amp;tracking_id=bb133114-84a5-48cd-abc7-b34644b54345</t>
  </si>
  <si>
    <t>https://www.artilec.cl/cableado-estructurado-antenas-axxtec-antena-direccional-yagi-para-e</t>
  </si>
  <si>
    <t>https://proimeq.cl/producto/medidor-potencia-de-fibra-optica/?utm_source=Google+Shopping&amp;utm_medium=cpc&amp;utm_campaign=Shopping</t>
  </si>
  <si>
    <t>Expirada</t>
  </si>
  <si>
    <t>https://www.winpy.cl/venta/cable-candado-microsaver-2-0-con-doble-llave-para-notebooks/</t>
  </si>
  <si>
    <t>https://www.falabella.com/falabella-cl/product/7746766/Teclado-numerico-inalambrico-Targus-AKP11US/7746766?kid=shopp86fc&amp;disp=1&amp;pid=Google_w2a&amp;gclid=EAIaIQobChMI0Luihoue-AIVY-hcCh3emgBzEAQYAyABEgKlbPD_BwE</t>
  </si>
  <si>
    <t>https://www.falabella.com/falabella-cl/product/110737972/Soporte-notebook-aluminio-portatil-escritorio-universal/110737973?kid=shopp31fc&amp;disp=1&amp;pid=Google_w2a&amp;gclid=EAIaIQobChMIvLSV4Y2e-AIVDNORCh3yagStEAQYBCABEgJAm_D_BwE</t>
  </si>
  <si>
    <t>https://www.falabella.com/falabella-cl/product/15715767/SSD-500G-NV1-M.2-NVMe/15715767?kid=shopp29fc&amp;disp=1&amp;pid=Google_w2a&amp;gclid=EAIaIQobChMI1fD9wZae-AIVD0-RCh1qjgTvEAQYAiABEgKUuPD_BwE</t>
  </si>
  <si>
    <t>https://bigseas.cl/products/webcam-saori?variant=42630685098222&amp;currency=CLP&amp;utm_source=google&amp;utm_medium=cpc&amp;utm_campaign=google+shopping&amp;gclid=EAIaIQobChMIu_-Ria6e-AIVE-6RCh3YGwacEAQYASABEgIeFPD_BwE</t>
  </si>
  <si>
    <t>https://www.spdigital.cl/puntero-l%C3%A1ser-ultra-0300-para-presentaciones/</t>
  </si>
  <si>
    <t>https://articulo.mercadolibre.cl/MLC-990357421-puntero-laser-luz-verde-largo-alcance-5-en-1-_JM?matt_tool=83511675&amp;matt_word=&amp;matt_source=google&amp;matt_campaign_id=14571116313&amp;matt_ad_group_id=127448629832&amp;matt_match_type=&amp;matt_network=g&amp;matt_device=c&amp;matt_creative=544459510280&amp;matt_keyword=&amp;matt_ad_position=&amp;matt_ad_type=pla&amp;matt_merchant_id=562266360&amp;matt_product_id=MLC990357421&amp;matt_product_partition_id=1403438596030&amp;matt_target_id=aud-488841915747:pla-1403438596030&amp;gclid=EAIaIQobChMIrML5y-Sj-AIVDD6RCh2yqgprEAQYGCABEgLzuPD_BwE</t>
  </si>
  <si>
    <t>https://www.metacom.cl/gabinete-rack-19-45ux600x600mm-sp-1?utm_source=js-google-shopping-app&amp;utm_medium=js-google-shopping-app&amp;utm_campaign=Metacom+by+Jumpseller</t>
  </si>
  <si>
    <t>https://www.spdigital.cl/er6802-easy-rack-600mm48u1000mm-with-roof-side/</t>
  </si>
  <si>
    <t>https://articulo.mercadolibre.cl/MLC-616167733-audifono-logitech-h570s-stereo-microfono-electromundo-_JM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231934885&amp;matt_product_id=MLC616167733&amp;matt_product_partition_id=1701193342037&amp;matt_target_id=pla-1701193342037&amp;gclid=EAIaIQobChMIvsSkqr2q-AIV8hXUAR0qZwnwEAQYAyABEgKqg_D_BwE</t>
  </si>
  <si>
    <t>https://www.spdigital.cl/audifono-con-microfono-logitech-headset-stereo-h570e-usb/</t>
  </si>
  <si>
    <t>https://articulo.mercadolibre.cl/MLC-482943464-pendrive-sandisk-32gb-usb-20-cruzer-blade-_JM?matt_tool=91325440&amp;matt_word=&amp;matt_source=google&amp;matt_campaign_id=14571116307&amp;matt_ad_group_id=134864371620&amp;matt_match_type=&amp;matt_network=g&amp;matt_device=c&amp;matt_creative=585905738803&amp;matt_keyword=&amp;matt_ad_position=&amp;matt_ad_type=pla&amp;matt_merchant_id=338516485&amp;matt_product_id=MLC482943464&amp;matt_product_partition_id=1636865737408&amp;matt_target_id=aud-488841915747:pla-1636865737408&amp;gclid=EAIaIQobChMIiuje38Kq-AIVbEFIAB1M9wCFEAQYAyABEgLvnvD_BwE</t>
  </si>
  <si>
    <t>https://tecnoimperio.cl/pendrive/1220-pendrive-kingston-negro-de-32-gb.html?gclid=EAIaIQobChMIiuje38Kq-AIVbEFIAB1M9wCFEAQYCCABEgKAUfD_BwE</t>
  </si>
  <si>
    <t>https://mobilehut.cl/products/logitech-mouse-m110-silent-blue-logitech?variant=31622381436992&amp;currency=CLP&amp;utm_source=google&amp;utm_medium=cpc&amp;utm_campaign=google+shopping&amp;gclid=EAIaIQobChMIw7vGo8yq-AIVDTaRCh0lZwMvEAQYAiABEgK4tvD_BwE</t>
  </si>
  <si>
    <t>https://www.spdigital.cl/mouse-genius-dx-110-usb-%C3%B3ptico-3-botones-ambidiestro-azul/</t>
  </si>
  <si>
    <t>https://articulo.mercadolibre.cl/MLC-454402152-conversor-adaptador-vga-a-hdmi-1080p-full-hd-audio-_JM?matt_tool=16931662&amp;utm_source=google_shopping&amp;utm_medium=organic</t>
  </si>
  <si>
    <t>I MUNICIPALIDAD DE PITRUFQUEN</t>
  </si>
  <si>
    <t>3752-145-COT22</t>
  </si>
  <si>
    <t>LAPTOP HP 445 GB WINDOWS 10 PRO AMD RYZEN</t>
  </si>
  <si>
    <t>precio se pasa al ofertado y aparece error</t>
  </si>
  <si>
    <t>https://centrale.cl/producto/hpe-notebook-hp-probook-445-g8-ryzen-7-5800u-ram-16gb-ssd/</t>
  </si>
  <si>
    <t>DIRECCION DE ABASTECIMIENTO DE LA ARMADA</t>
  </si>
  <si>
    <t>descartado por ser de distintos proveedores</t>
  </si>
  <si>
    <t>MINISTERIO DE OBRAS PUBLICAS DIREC CION GRAL DE OO PP DCYF</t>
  </si>
  <si>
    <t>1016-27-COT22</t>
  </si>
  <si>
    <t>Disco Duros Externos</t>
  </si>
  <si>
    <t>https://www.wei.cl/producto/5A31748B11</t>
  </si>
  <si>
    <t>Disco Duro SSD</t>
  </si>
  <si>
    <t>https://www.spdigital.cl/unidad-ssd-500gb-wd-blue-3d-nand-25-sata-60gbs-lectura-560mbs-escritura-530mbs/</t>
  </si>
  <si>
    <t>TECLADO PC</t>
  </si>
  <si>
    <t>https://www.paris.cl/teclado-logitech-alambrico-k120-usb---------841037999.html?gclid=CjwKCAjwtIaVBhBkEiwAsr7-c3vPJYliQXfZM1rugEu4T27H4Ix5B-G0p5Amsj03zMyueCpnEsihHxoCaG4QAvD_BwE&amp;gclsrc=aw.ds</t>
  </si>
  <si>
    <t>MOUSE PC</t>
  </si>
  <si>
    <t>https://www.falabella.com/falabella-cl/product/14987536/Mouse-Alambrico-100/14987536?kid=shopp31fc&amp;disp=1&amp;pid=Google_w2a&amp;gclid=CjwKCAjwtIaVBhBkEiwAsr7-c3cxoroNP5gOymeQ_R8nWS9sWYezJvbTHNMDLE_JjFiHPiEHIpVVXRoC4AAQAvD_BwE</t>
  </si>
  <si>
    <t>KIT PAD MOUSE Y/CON APOYA MUÑECA ERGONOMICO</t>
  </si>
  <si>
    <t>https://articulo.mercadolibre.cl/MLC-545210631-mouse-pad-ergonomico-gel-apoyamuneca-base-antideslizante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545210631&amp;matt_product_partition_id=1701184196637&amp;matt_target_id=pla-1701184196637&amp;gclid=CjwKCAjwtIaVBhBkEiwAsr7-c3YBBcd3ZeOdTb5_dEBOpjA8f3KBH7ecSxb2BICBOA9HeJjtgI2boBoCezAQAvD_BwE</t>
  </si>
  <si>
    <t>SERVICIO DE SALUD VALDIVIA HOSPITAL BASE</t>
  </si>
  <si>
    <t>1057547-1192-COT22</t>
  </si>
  <si>
    <t>a la espera de lo que diga el cliente, detalle</t>
  </si>
  <si>
    <t>UNIVERSIDAD DE CHILE</t>
  </si>
  <si>
    <t>5590-89-COT22</t>
  </si>
  <si>
    <t>Notebook Intel Core i5</t>
  </si>
  <si>
    <t xml:space="preserve">pc armado </t>
  </si>
  <si>
    <t>https://www.falabella.com/falabella-cl/product/15160407/Notebook-ideapad-3i-Core-i7-8GB-RAM-512GB-SSD-Integrated-Intel-Iris-Xe-Graphics-14-/15160407</t>
  </si>
  <si>
    <t>Municipalidad de Gorbea</t>
  </si>
  <si>
    <t>4104-217-COT22</t>
  </si>
  <si>
    <t>COMPUTADORES LAPTOP HP</t>
  </si>
  <si>
    <t>monto supera las 30 UTM y no se encuentran mas productos con iguales caracteristicas</t>
  </si>
  <si>
    <t>https://www.spdigital.cl/hp-probook-445-g8-r5-5600u-w10p-8gb-256-ssd/</t>
  </si>
  <si>
    <t>I MUNICIPALIDAD DE LOS ALAMOS DEPTO COMUNAL</t>
  </si>
  <si>
    <t>4560-56-COT22</t>
  </si>
  <si>
    <t>MINI PC BIP NUC CELERON J4005 4 GB</t>
  </si>
  <si>
    <t>se encontro uno solo con las especificaciones dadas</t>
  </si>
  <si>
    <t>https://bip.cl/mini-pc-bip-nuc-j4005-4gb-120gb-ssd-wifi-lan-10100-hdmi-bt-pnpcn22_19922?gclid=EAIaIQobChMIjpixl9mj-AIVxkFIAB3hzQxFEAAYASAAEgL3gvD_BwE</t>
  </si>
  <si>
    <t>2013-110-COT22</t>
  </si>
  <si>
    <t xml:space="preserve">presupuesto muy bajo para lo que piden </t>
  </si>
  <si>
    <t>2737-207-COT22</t>
  </si>
  <si>
    <t>son varios productos y puede que no se encuentren de 1 solo proveedor</t>
  </si>
  <si>
    <t>1705-222-COT22</t>
  </si>
  <si>
    <t xml:space="preserve">no se encontro FRASCO ORINA ( CONTENEDOR DESECHABLE TAPA AZUL) </t>
  </si>
  <si>
    <t>3502-321-COT22</t>
  </si>
  <si>
    <t>COMPUTADOR ALL IN ONE</t>
  </si>
  <si>
    <t>se encontro computador con similares caracteristicas pero no exactas</t>
  </si>
  <si>
    <t>https://sodimac.falabella.com/sodimac-cl/product/110319979/All-in-One-205-G4-AMD-Ryzen-3-3250U-4GB-RAM-1TB-HDD-23.8-/110319987?aff=1&amp;disp=1&amp;kid=aff2fc&amp;utm_campaign=soicos-ao&amp;utm_content=banner&amp;utm_medium=cpm&amp;utm_source=soicos&amp;utm_term=2160730323</t>
  </si>
  <si>
    <t>MUNICIPALIDAD DE OVALLE</t>
  </si>
  <si>
    <t>2710-497-COT22</t>
  </si>
  <si>
    <t> KIT MOUSE Y TECLADO USB ALAMBRICO</t>
  </si>
  <si>
    <t>https://www.spdigital.cl/kit-de-teclado-y-mouse-genius-km-160-al%C3%A1mbrico-usb-negro-espa%C3%B1ol/</t>
  </si>
  <si>
    <t>9.990 </t>
  </si>
  <si>
    <t>https://tecnocenter.cl/teclado-con-cable/213-kit-combo-teclado-y-mouse-alambrico-negro.html</t>
  </si>
  <si>
    <t>KIT MOUSE Y TECLADO USB INALAMBRICO</t>
  </si>
  <si>
    <t>https://mobilehut.cl/products/logitech-combo-teclado-mouse-inalambrico-mk220-logitech?variant=31622535610432&amp;currency=CLP&amp;utm_source=google&amp;utm_medium=cpc&amp;utm_campaign=google+shopping&amp;gclid=EAIaIQobChMIzYnlsJOr-AIVC_aRCh1ssAxAEAQYASABEgLxofD_BwE</t>
  </si>
  <si>
    <t>segunda opcion KIT MOUSE Y TECLADO USB INALAMBRICO</t>
  </si>
  <si>
    <t>https://tecnocenter.cl/combo-teclado-y-mouse/226-kit-combo-teclado-y-mouse-inalambricos-genius.html</t>
  </si>
  <si>
    <t>5421-32-COT22</t>
  </si>
  <si>
    <t>ALL IN ONE HP</t>
  </si>
  <si>
    <t>precio supera las 30 utm</t>
  </si>
  <si>
    <t>I MUNICIPALIDAD DE PLACILLA</t>
  </si>
  <si>
    <t>3932-55-COT22</t>
  </si>
  <si>
    <t>Tablet Galaxy Tab 8 Ultra con teclado y Lapiz</t>
  </si>
  <si>
    <t>https://www.falabella.com/falabella-cl/product/14752280/Tablet-Samsung-Galaxy-Tab-A-8-32GB-WIFI-4G/14752280?gclid=CjwKCAjw46CVBhB1EiwAgy6M4pDZg4pl_Qo_qutcShTUoragN0Hcjlm7VkvB2Nu105fn1tYBlElFCBoCXHsQAvD_BwE&amp;kid=se253252fc&amp;pid=Google_w2a&amp;gclsrc=aw.ds&amp;&amp;kid=&amp;s_kwcid=AL!702!3!581363799080!!!g!!&amp;ef_id=YpKHQQAExFV6-gAo:20220614133748:s</t>
  </si>
  <si>
    <t>LENTES DE REALIDAD VIRTUAL VR BOX</t>
  </si>
  <si>
    <t>(Envío incluido) = $339.360</t>
  </si>
  <si>
    <t>https://www.falabella.com/falabella-cl/product/15757819/Lente-De-Realidad-Virtual-Vr-Box-2.0/15757819?kid=shopp30fc&amp;disp=1&amp;pid=Google_w2a&amp;gclid=CjwKCAjw46CVBhB1EiwAgy6M4rNlovyP5CEi0BlF3lGxoNhlgoObCh9BLcS0N7P8MUR2-YtYnbr_VRoCmQoQAvD_BwE</t>
  </si>
  <si>
    <t>IPCHILE</t>
  </si>
  <si>
    <t>DISCO DURO Unidad SSD 1TB Sata3 2.5"</t>
  </si>
  <si>
    <t>https://www.pcfactory.cl/producto/45162-wd-unidad-ssd-1tb-sata3-2-5-green</t>
  </si>
  <si>
    <t>Gafas de Realidad Virtual Shinecon 3D - VR Glass</t>
  </si>
  <si>
    <t>https://www.falabella.com/falabella-cl/product/110762285/Gafas-De-Realidad-Virtual-Shinecon-3D-Vr-Glass/110762287?rid=Recs%21PDP%21CL_F.com%21Rec1_Vistos_Juntos%21Mismo_Seller_3P_SinStock%21Viewed_recently_viewed%2114997115%21110762287%211%219</t>
  </si>
  <si>
    <t>KIT PARLANTES SUBWOOFER (parlantes subwoofer para presentar videos).</t>
  </si>
  <si>
    <t>https://www.falabella.com/falabella-cl/product/112725778/Subwoofer-Multimedia-Hp-Sterio-Dhs-2111S-HP/112725779?kid=shopp28fc&amp;disp=1&amp;pid=Google_w2a&amp;gclid=CjwKCAjw46CVBhB1EiwAgy6M4ld1XMz4LcHBQQ0oLSPiNF1TTSmOkwuWKsPmHretCyCynYYIAl_s6hoCiqUQAvD_BwE</t>
  </si>
  <si>
    <t>GENERICO Gafas de Realidad Virtual Shinecon 3D - VR Glass</t>
  </si>
  <si>
    <t>COTIZANDO</t>
  </si>
  <si>
    <t xml:space="preserve">Disco Duro Videovigilancia 4TB 3.5" WD Purple </t>
  </si>
  <si>
    <t>https://articulo.mercadolibre.cl/MLC-998521148-disco-duro-wd-purple-wd40purz-4tb-surveillance-64mb-5400rpm-_JM?pdp_filters=official_store:1569</t>
  </si>
  <si>
    <t>Router dual-bant gigabit AC1750 RT – AC65</t>
  </si>
  <si>
    <t>https://www.pcfactory.cl/producto/41969-asus-router-dual-band-gigabit-ac1750-rt-ac65</t>
  </si>
  <si>
    <t>SIN STOCK (STGO - RGUA)</t>
  </si>
  <si>
    <t xml:space="preserve">SIN STOCK </t>
  </si>
  <si>
    <t>1543-10-COT22</t>
  </si>
  <si>
    <t>presupuesto que manejan muy bajo, consultar</t>
  </si>
  <si>
    <t>761391-427-COT22</t>
  </si>
  <si>
    <t>ADAPTADOR HDI HEMBRA A VGA MACHO MAS SALIDA DE AUDIO</t>
  </si>
  <si>
    <t>no se encontro uno o mas productos</t>
  </si>
  <si>
    <t>https://articulo.mercadolibre.cl/MLC-476931246-adaptador-hdmi-hembra-a-vga-macho-con-salida-de-audio-_JM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275141622&amp;matt_product_id=MLC476931246&amp;matt_product_partition_id=1413191054866&amp;matt_target_id=pla-1413191054866&amp;gclid=CjwKCAjw46CVBhB1EiwAgy6M4jBJbjusVledWVyJTP714KEYXqz6js4v9G4xnDWvImy-RfeAg1AKGhoCoXgQAvD_BwE</t>
  </si>
  <si>
    <t>CABLE HDMI 2,0 4K 2 MTS</t>
  </si>
  <si>
    <t>https://articulo.mercadolibre.cl/MLC-917399726-cable-hdmi-8k-4k-ultra-hdr-v21-de-20-metros-48gbps-_JM#position=2&amp;search_layout=stack&amp;type=item&amp;tracking_id=71153c53-884a-48f4-95c0-5677c330279c</t>
  </si>
  <si>
    <t>KIT MOUSE Y TECLADO ALAMBRICOS AOC KM160 TECLAS ERGONOMETRICAS</t>
  </si>
  <si>
    <t>https://articulo.mercadolibre.cl/MLC-569076251-kit-mouse-y-teclado-alambricos-aoc-km160-teclas-ergonomicas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351615880&amp;matt_product_id=MLC569076251&amp;matt_product_partition_id=1701184196637&amp;matt_target_id=pla-1701184196637&amp;gclid=CjwKCAjw46CVBhB1EiwAgy6M4q2IjGF2SuVp4U7t63zGUE1h-YPHjUKUKDUZh4wT5kIwyXes2qgwpRoCvToQAvD_BwE</t>
  </si>
  <si>
    <t>DISCO DURO SSD A 400 240 GB SATA3 2.5</t>
  </si>
  <si>
    <t>https://articulo.mercadolibre.cl/MLC-908969151-ssd-a400-240gb-kingston-_JM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281285799&amp;matt_product_id=MLC908969151&amp;matt_product_partition_id=1636865737368&amp;matt_target_id=pla-1636865737368&amp;gclid=CjwKCAjw46CVBhB1EiwAgy6M4p50ShhneUdGs9srvWpVtliQmIjys7y_J3js5dCDkreU9ocrnFkd_xoCAfIQAvD_BwE</t>
  </si>
  <si>
    <t>DISCO DURO DELL 1.2 TB 10K RPM SAS 2,5" PARA SERVIDOR</t>
  </si>
  <si>
    <t>no se encontro este disco duro en mercadolibre por ende se descarta todo</t>
  </si>
  <si>
    <t>3230-23-COT22</t>
  </si>
  <si>
    <t>se encontraron la mayoria por el mismo precio</t>
  </si>
  <si>
    <t>https://www.mercadolibre.cl/disco-duro-externo-toshiba-canvio-basics-hdtb420xk3aa-2tb-negro/p/MLC9282789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293126408&amp;matt_product_id=MLC9282789-product&amp;matt_product_partition_id=1636865737368&amp;matt_target_id=pla-1636865737368&amp;gclid=CjwKCAjw46CVBhB1EiwAgy6M4ncIHBPOcR2qtBUoMmg9qT3zq5UK-3fBNsKzl_s6Ykb_o1YKin9mcRoCEY8QAvD_BwE</t>
  </si>
  <si>
    <t> 813115</t>
  </si>
  <si>
    <t>no se encontro top cover</t>
  </si>
  <si>
    <t>no se encontro el cargador con iguales caracteristicas, solo uno similar</t>
  </si>
  <si>
    <t>no se encontro disco solido con iguales caracteristicas, solo similares</t>
  </si>
  <si>
    <t>notebook agotado, solo se encuentran con similares caracteristicas</t>
  </si>
  <si>
    <t>UNIVERSIDAD CATÓLICA DE LA SANTÍSIMA CONCEPCIÓN</t>
  </si>
  <si>
    <t>Frigobar Mademsa 94 litros Silver</t>
  </si>
  <si>
    <t>precios similares en los portales rodean lo que se presupuesto</t>
  </si>
  <si>
    <t>https://www.tiendamademsa.cl/refrigerador-mademsa-minibar-mmb-91-s/p?idsku=856900644&amp;utm_source=google&amp;utm_campaign=googlepla&amp;utm_medium=shopping&amp;gclid=CjwKCAjw46CVBhB1EiwAgy6M4nP0ylVsPRq9R4LbWJ7UczWMqxb7_pqHQ8zl1zSRTdVh8gsMV3UmdhoCpzUQAvD_BwE</t>
  </si>
  <si>
    <t>Cable de seguridad nano</t>
  </si>
  <si>
    <t>unico encontrado con lo que describen</t>
  </si>
  <si>
    <t>https://notebookstore.cl/hp-nano-bloqueo-de-cable-de-seguridad-para-chromebook-11a-g6-11a-g8-11mk-g9-chromebook-x360-probook-x360-zbook-fury-15-g8-17-g8.html?gclid=CjwKCAjw46CVBhB1EiwAgy6M4smpb90_QTkPEpbVyy5ITCcRXo2TN3XPm9ZGyuufN_KjeyiKOXhhzRoCHOkQAvD_BwE</t>
  </si>
  <si>
    <t>ssd crucial MX 500 de 500 GB</t>
  </si>
  <si>
    <t>https://www.spdigital.cl/unidad-ssd-500gb-crucial-mx500-25-3d-nand-lectura-560mbs-escritura-510-mbs/</t>
  </si>
  <si>
    <t>https://tecnopro.cl/products/disco-solido-ssd-interno-crucial-ct500mx500ssd1-500gb?variant=41927814807794&amp;currency=CLP&amp;utm_medium=product_sync&amp;utm_source=google&amp;utm_content=sag_organic&amp;utm_campaign=sag_organic&amp;gclid=CjwKCAjw46CVBhB1EiwAgy6M4n-6YKIRQnq86aGDpiMqk4nYiKaE6EEh2wCmrEhkNkOAEF_cMazvURoCJR0QAvD_BwE</t>
  </si>
  <si>
    <t>CARTRIDGE Y TINTAS IMPRESORA</t>
  </si>
  <si>
    <t>solo se encontraron tintas pero no catridge</t>
  </si>
  <si>
    <t>https://www.spdigital.cl/botella-tinta-epson-negra-t664120-al-l110l120l210l355l555l1300/</t>
  </si>
  <si>
    <t>se encontro solo 1 al precio mas bajo</t>
  </si>
  <si>
    <t>I MUNICIPALIDAD DE PADRE HURTADO</t>
  </si>
  <si>
    <t>3826-200-COT22</t>
  </si>
  <si>
    <t>Sirena Alarma Metálica de 220V</t>
  </si>
  <si>
    <t>https://www.falabella.com/falabella-cl/product/15995132/Sirena-Metalica-Mini-Turbina-100Db-220V-Vdc-Alarma/15995132?kid=shopp86fc&amp;disp=1&amp;pid=Google_w2a&amp;gclid=CjwKCAjw46CVBhB1EiwAgy6M4pZf61dxP2WOed2vx5B7YNOWZtpSxZk7PhPy0n_ctyLOhCDcZralVhoC018QAvD_BwE</t>
  </si>
  <si>
    <t>Cordón PVC y cobre, color negro, calibre cable 20, cable paralelo,</t>
  </si>
  <si>
    <t>producto encontrado con mas de 1 proveedor por tanto se descarta</t>
  </si>
  <si>
    <t>I MUNICIPALIDAD DE PORTEZUELO</t>
  </si>
  <si>
    <t>3594-200-COT22</t>
  </si>
  <si>
    <t>EQUIPO ALL IN ONE, PROCESADOR INTEL I5</t>
  </si>
  <si>
    <t>solo encontrado uno con las especificaciones que piden</t>
  </si>
  <si>
    <t>https://www.tecnomas.cl/computador-lenovo-aio-ideacentre-3-i5-1135g7-ram-8gb-ssd512gb-m2-238-w11h?utm_source=js-google-shopping-app&amp;utm_medium=js-google-shopping-app&amp;gclid=CjwKCAjw46CVBhB1EiwAgy6M4uGPRs0S0aPRgQZpgiLmwkuVddO6RV5EKocVrlvSCYqdOU5NJDTv2xoChRsQAvD_BwE</t>
  </si>
  <si>
    <t>I MUNICIPALIDAD DE ALGARROBO</t>
  </si>
  <si>
    <t>2687-101-COT22</t>
  </si>
  <si>
    <t>https://www.falabella.com/falabella-cl/product/15574766/AIO-Lenovo-AMD-Athlon-Silver-8GB-RAM-512GB-SSD-23.8-/15574766?kid=shopp31fc&amp;disp=1&amp;pid=Google_w2a&amp;gclid=CjwKCAjw46CVBhB1EiwAgy6M4nao058OoBQ8-X1mI15mwfc_gIFN5z1TQ3Lw6tCJWPtPfv2DClPA2hoCYLIQAvD_BwE</t>
  </si>
  <si>
    <t>1057448-263-COT22</t>
  </si>
  <si>
    <t>Piden muchas cosas y no se encuentra un solo proveedor</t>
  </si>
  <si>
    <t>Candados para notebook lenovo security cable lock 57Y4303</t>
  </si>
  <si>
    <t>Cables displayport a vga 3 mts</t>
  </si>
  <si>
    <t>Alcohol isopropilico</t>
  </si>
  <si>
    <t>Placa muro video hdmi y vga</t>
  </si>
  <si>
    <t>SIN STOCJ (COTIZANDO EN LENOVO)</t>
  </si>
  <si>
    <t>Agotado (sólo cable de 1,8 m)</t>
  </si>
  <si>
    <t>Mini displayport a HDMI</t>
  </si>
  <si>
    <t>Displayport a HDMI</t>
  </si>
  <si>
    <t>https://www.pcfactory.cl/producto/22972-spektra-adaptador-mini-displayport-a-hdmi</t>
  </si>
  <si>
    <t>https://www.pcfactory.cl/producto/22973-spektra-adaptador-displayport-a-hdmi-blanco</t>
  </si>
  <si>
    <t>https://sodimac.falabella.com/sodimac-cl/product/110251709/Alcohol-isopropilico-1-lt/110251713</t>
  </si>
  <si>
    <t>https://sodimac.falabella.com/sodimac-cl/product/110217641/Set-de-abrazaderas-16-mm-5-unidades/110217648</t>
  </si>
  <si>
    <t>Set abrazaderas (5uni)</t>
  </si>
  <si>
    <t>https://www.falabella.com/falabella-cl/product/11573806/Placa-a-Muro-de-Video-Hdmi-Vga-y-2-Puertos-Usb/11573806</t>
  </si>
  <si>
    <t>CABLE HDMI</t>
  </si>
  <si>
    <t>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-1660317627359:pla-1636500699073&amp;gclid=Cj0KCQjwhqaVBhCxARIsAHK1tiOMW7jCND9krcIX-yv1tsLSx3v6fpbEiSZ7VuDrEf8d1TjqZi5rQzQaAhuVEALw_wcB</t>
  </si>
  <si>
    <t>https://ev.electroventas.cl/ficha/index/cable-hdmi-15m-mm-v14-conector-metalico-negro-bao-oro-28awg-8595</t>
  </si>
  <si>
    <t>CABLE HDMI 15M. M/M, V1.4 CONECTOR METALICO NEGRO BAÑO ORO 28AWG</t>
  </si>
  <si>
    <t>Pendrive HP v236w 16GB 2.0 gris</t>
  </si>
  <si>
    <t>SPLITTER HDMI AMPLIFICADO 4 SALIDAS SOPORTA 3D</t>
  </si>
  <si>
    <t>https://www.feriatecno.com/splitter-hdmi-y-vga/365-splitter-hdmi-amplificado-4-salidas-soporta-3d.html</t>
  </si>
  <si>
    <t>NOTEBOOK CORE I7 8 GB RAM DISCO SSD 1TB MARCA HP (PREFERENCIAL) PANTALLA LED 14"</t>
  </si>
  <si>
    <t>Máquina selladora de 40 cm</t>
  </si>
  <si>
    <t>https://electroventas.cl/maquina-selladora-de-bolsas-plasticas-hasta-40-cms</t>
  </si>
  <si>
    <t>Cinta full color YMCKO serie solid 300&amp;500</t>
  </si>
  <si>
    <t>Tarjeta pvc en blanco (zebra) caja 100 unidades</t>
  </si>
  <si>
    <t>(COTIZANDO)</t>
  </si>
  <si>
    <t>https://simple.ripley.cl/tarjeta-identificacion-zebra-premier-blanca-076mm-100-unds-mpm00034444226?s=mdco</t>
  </si>
  <si>
    <t>BLANCO Y NEGRO S.A.</t>
  </si>
  <si>
    <t>Disco Solido para computador 512 GB</t>
  </si>
  <si>
    <t>es disco duro no solido</t>
  </si>
  <si>
    <t>https://www.macrostore.cl/products/disco-duro-kingston-ssd-512gb-sata3-2-5s-3d-tlc?variant=42800800039138&amp;currency=CLP&amp;utm_medium=product_sync&amp;utm_source=google&amp;utm_content=sag_organic&amp;utm_campaign=sag_organic&amp;gclid=Cj0KCQjwhqaVBhCxARIsAHK1tiPyl8kAi9NV2lJpm1xhjG0edOoVzAqx2wg0-mWpW-RFISPEmpLCOlEaAgdXEALw_wcB</t>
  </si>
  <si>
    <t>disco solido, solo encontrado uno</t>
  </si>
  <si>
    <t>https://www.mercadolibre.cl/disco-solido-ssd-interno-kingston-skc600512g-512gb/p/MLC15316050?matt_tool=91325440&amp;matt_word=&amp;matt_source=google&amp;matt_campaign_id=14571116307&amp;matt_ad_group_id=134864371620&amp;matt_match_type=&amp;matt_network=g&amp;matt_device=c&amp;matt_creative=585905738803&amp;matt_keyword=&amp;matt_ad_position=&amp;matt_ad_type=pla&amp;matt_merchant_id=166868661&amp;matt_product_id=MLC15316050-product&amp;matt_product_partition_id=1636865737408&amp;matt_target_id=aud-488841915747:pla-1636865737408&amp;gclid=Cj0KCQjwhqaVBhCxARIsAHK1tiPL8_oM8mY56wP3WHzKDOBN2THAwriGCSvjHBagEfKxdL3NL87lFRYaAuSIEALw_wcB</t>
  </si>
  <si>
    <t>Bateria para Notebook HP 240 G5 PART NUMBER NOTEBOOK HP 807957-001</t>
  </si>
  <si>
    <t>solo una encontrada</t>
  </si>
  <si>
    <t>https://www.ascparts.cl/bateria-hp-240-g4-807957-001</t>
  </si>
  <si>
    <t>Bateria notebook HP 240 G6, batería: JC04, HSTNN-LB7W</t>
  </si>
  <si>
    <t xml:space="preserve">bateria alternativa, esperando respuesta </t>
  </si>
  <si>
    <t>https://tecnosistec.cl/baterias-hp-compaq/1160-bateria-hp-240-g6-245-g6-250-g6-255-g6-jc03-jc04-alternativa-8806080396963.html</t>
  </si>
  <si>
    <t>Memoria Ram para notebook 2 x 16 GB DDR4 – 2666 SDRAM</t>
  </si>
  <si>
    <t>es la mas barata encontrada comparada con otras</t>
  </si>
  <si>
    <t>https://www.spdigital.cl/memoria-ram-ddr4-16gb-2666mhz-kingston-so-dimm-cl19-non-ecc-12v/</t>
  </si>
  <si>
    <t>https://www.macrotel.cl/memoria-ram-16gb-2666mhz-sodimm-kingston/p?idsku=617&amp;gclid=Cj0KCQjwhqaVBhCxARIsAHK1tiNAG_FM4cDHM5tWn2Ctd-jpXjiauCpfla9rv3QsjxPuf8w6iN4lYXwaArrQEALw_wcB</t>
  </si>
  <si>
    <t>Computador Hp o Lenovo Procesador I7, RAM 16 GB, disco 512 solido, Windows 10 pro</t>
  </si>
  <si>
    <t>producto agotado</t>
  </si>
  <si>
    <t>https://www.winpy.cl/venta/all-in-one-hp-proone-400-g6-de-23-8-i7-10700-16gb-ram-512gb-ssd-1tb-win10-pro/</t>
  </si>
  <si>
    <t>3797-336-COT22</t>
  </si>
  <si>
    <t>El precio de venta supera el presupuesto</t>
  </si>
  <si>
    <t>https://notebookstore.cl/aio-m70a-21-5-i7-16gb-512-2280-w10p-3anos-os.html</t>
  </si>
  <si>
    <t xml:space="preserve">3478-162-COT22 </t>
  </si>
  <si>
    <t>computador all in one no encontrado</t>
  </si>
  <si>
    <t>Municipalidad de Huechuraba</t>
  </si>
  <si>
    <t>2792-387-COT22</t>
  </si>
  <si>
    <t>KIT MOUSE Y TECLADO ESPAÑOL - ALÁMBRICOS</t>
  </si>
  <si>
    <t>https://ggames.cl/products/kit-de-teclado-y-mouse-genius-km-160-alambrico-usb-negro-espanol-item-disponible-en-48-horas-habiles-aprox-leer-descripcion?variant=42327331569876&amp;gclid=Cj0KCQjwhqaVBhCxARIsAHK1tiPMh9CmyV7pf96KZ2qBi3belw48hZ5uvbZI7YK6rOjTw7U4QrpMQ74aApMsEALw_wcB</t>
  </si>
  <si>
    <t>2792-385-COT22</t>
  </si>
  <si>
    <t>Notebook 4 núcleos - 16GB RAM - 512GB SSD - Pantalla 14" - WIN 10 Pro</t>
  </si>
  <si>
    <t>Precio supera el presupuesto (notebook)</t>
  </si>
  <si>
    <t>https://www.winpy.cl/venta/notebook-asus-expertbook-b9-de-14-i7-1165g7-16gb-ram-512gb-ssd-win10-pro/</t>
  </si>
  <si>
    <t>2792-384-COT22</t>
  </si>
  <si>
    <t>Precio supera el presupuesto (escaner)</t>
  </si>
  <si>
    <t>1763-2-COT22</t>
  </si>
  <si>
    <t>No encontrada mochila de 16''</t>
  </si>
  <si>
    <t xml:space="preserve">Notebook i7 con 512 de disco duro solido y 16 GB de Ram </t>
  </si>
  <si>
    <t>https://www.lenovo.com/cl/es/laptops/thinkbook/thinkbook/ThinkBook-13s-Gen-2-Intel/p/20V9006TCL?cid=cl:sem:ssc|se|google|ssc+top+roas|||es_CL20V9006TCL|6458965127|80119873671|pla-1513661637752|shopping|mixed|all&amp;gclid=Cj0KCQjwhqaVBhCxARIsAHK1tiOEHhuPQ3YGM_IFJUVs7t4awCH4OeMfjhoQ8EGVdhciffxBZ8mWy8gaAk50EALw_wcB</t>
  </si>
  <si>
    <t>Pack de tintas impresora epson 504</t>
  </si>
  <si>
    <t>https://www.paris.cl/pack-de-tintas-epson-t504-negro-colores-originales-MKKG46YCG4.html?gclid=Cj0KCQjwhqaVBhCxARIsAHK1tiM2egwy3xOzVoQREWRqLZ1OTuf60IJdsgI2GtN-rEdl2grZcyeIWkkaAutXEALw_wcB&amp;gclsrc=aw.ds</t>
  </si>
  <si>
    <t>UNIVERSIDAD DEL ALBA</t>
  </si>
  <si>
    <t>COMPUTADOR, UPS</t>
  </si>
  <si>
    <t>(PENDIENTE)</t>
  </si>
  <si>
    <t>COMPUTADOR, Power Injector</t>
  </si>
  <si>
    <t xml:space="preserve">(SIN STOCK DE 25) 2 PROVEEDORES </t>
  </si>
  <si>
    <t>https://www.paris.cl/inyector-poe-alimentacion-gigabit-poe10r-tp-link-MKF41PS7GF.html?gclid=Cj0KCQjwhqaVBhCxARIsAHK1tiM3mrk2edzqitcy3V44lU3k1qUel9APqgIBlPZH7ghsGPI-m1B0E_waAlw3EALw_wcB&amp;gclsrc=aw.ds</t>
  </si>
  <si>
    <t>https://www.falabella.com/falabella-cl/product/112588190/Inyector-POE-Alimentacion-Gigabit-POE10R-Tp-link/112588191?kid=shopp31fc&amp;disp=1&amp;pid=Google_w2a&amp;gclid=Cj0KCQjwhqaVBhCxARIsAHK1tiOsjn84t4sc4HU55TRrPMWD8hy1m0kT2UIUEBl5Du4wVyTMpd4fj1caAjdlEALw_wcB</t>
  </si>
  <si>
    <t>U C S H</t>
  </si>
  <si>
    <t>Discos bluray 25 gb imprimibles</t>
  </si>
  <si>
    <t>https://articulo.mercadolibre.cl/MLC-965637708-100-discos-bd-r-blu-ray-6x-master-g-printable-25g-_JM#position=3&amp;search_layout=stack&amp;type=item&amp;tracking_id=5be65017-57d3-4fde-9d8e-c32795fe59a2</t>
  </si>
  <si>
    <t>https://altronics.cl/potenciometro-lineal-10k-b10k</t>
  </si>
  <si>
    <t>PENDRIVE 8 GB</t>
  </si>
  <si>
    <t>solo se encontraron los 2 con casaroyal (para un mismo proveedor)</t>
  </si>
  <si>
    <t>https://casaroyal.cl/pendrive-maxell-flix-usb-8gb-usb-2-0.html?gclid=Cj0KCQjwhqaVBhCxARIsAHK1tiMoBkGG7bMHI-hTjKGeHX0K6hCFpUMIuIOZlGQ2ZudWQmy6_l_e9CcaAvc9EALw_wcB</t>
  </si>
  <si>
    <t>PENDRIVE 16 GB</t>
  </si>
  <si>
    <t>https://casaroyal.cl/pendrive-sandisk-cruzer-blade-16gb-usb-3-0.html?gclid=Cj0KCQjwhqaVBhCxARIsAHK1tiOXItxlHiS0dZ5g2j0khp8xpS_2P1g805mMiYxq6_KxSFJm2z5h_q8aAoexEALw_wcB</t>
  </si>
  <si>
    <t>Bateria Lenovo Ultrabay L17L2PB5 DVD V330-14IKB</t>
  </si>
  <si>
    <t>solamente encontrada 1 en internet</t>
  </si>
  <si>
    <t>https://www.beststore.cl/baterias-ibm/1813-bateria-original-lenovo-ultrabay-l17l2pb5-dvd-v330-14ikb-81b0-4290m.html?gclid=Cj0KCQjwhqaVBhCxARIsAHK1tiM8zr9Tbyr3MOXS1b0fa2gz_j8_zGl2pWjp3DJqfpuj1ZYjNFa_HBoaAv6yEALw_wcB</t>
  </si>
  <si>
    <t>https://www.falabella.com/falabella-cl/product/110762285/Gafas-De-Realidad-Virtual-Shinecon-3D-Vr-Glass/110762287?kid=shopp30fc&amp;disp=1&amp;pid=Google_w2a&amp;gclid=Cj0KCQjwhqaVBhCxARIsAHK1tiM3hUjiOXDwqQljpqFVS8RSKcWCVVz-5jFvazm7oDf6bVCV8rRD6sQaAqJeEALw_wcB</t>
  </si>
  <si>
    <t>https://articulo.mercadolibre.cl/MLC-583397955-gafas-de-realidad-virtual-shinecon-3d-vr-glass-_JM</t>
  </si>
  <si>
    <t>3603-274-COT22</t>
  </si>
  <si>
    <t xml:space="preserve">Escaner no encontrado con iguales caracteristicas </t>
  </si>
  <si>
    <t>Adaptador Tipo C Macbook 5 En 1 Ethernet</t>
  </si>
  <si>
    <t>Arduino MKR1000 (con Headers)</t>
  </si>
  <si>
    <t>https://www.falabella.com/falabella-cl/product/110783381/Adaptador-tipo-c-macbook-5-en-1-ethernet/110783382?kid=shopp33fc&amp;disp=1&amp;pid=Google_w2a&amp;gclid=CjwKCAjwqauVBhBGEiwAXOepkZIdc09aVwRLqkufPBTNP6x030Gle6B86OIijKczk3QsxZCslJNW1xoCTYEQAvD_BwE</t>
  </si>
  <si>
    <t>HOTEL THE SINGULAR</t>
  </si>
  <si>
    <t>TONER HP 83A (CF283A)</t>
  </si>
  <si>
    <t>https://www.hp.com/cl-es/shop/cartucho-de-toner-hp-83a-negro-laserjet-original-cf283a.html</t>
  </si>
  <si>
    <t>ESPERAR COTIZACIÓN SINO OFERTAR HP</t>
  </si>
  <si>
    <t>OFERTAR</t>
  </si>
  <si>
    <t>PUCOBRE</t>
  </si>
  <si>
    <t>LG® Monitor 24MP400-B Panel IPS, Full HD 24"</t>
  </si>
  <si>
    <t>https://www.linio.cl/p/monitor-lg-24-full-hd-ips-hdmi-24mp400-bawh-trf4nu?adjust_t=1zira0_f1h7ws&amp;adjust_google_network=u&amp;adjust_google_placement=&amp;adjust_campaign=LICL-LAB-AO-INSTI-LOC00001-LowROAS-Ago21-GG-Shopping-Conversion-Smart&amp;adjust_adgroup=124100744331&amp;utm_term=&amp;gclid=CjwKCAjwqauVBhBGEiwAXOepkXeVfzAy4NaMDQPvLWQHw6SII0GX40YAWBQql-y9rtVAaFW72xr6WRoCir0QAvD_BwE</t>
  </si>
  <si>
    <t>https://articulo.mercadolibre.cl/MLC-975504804-cable-hdmi-10-metros-full-hd-reforzado-y-recubierto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554281799&amp;matt_product_id=MLC975504804&amp;matt_product_partition_id=1636500699033&amp;matt_target_id=aud-1660317627359:pla-1636500699033&amp;gclid=CjwKCAjwqauVBhBGEiwAXOepkZlZ0FxwN1NUJoQK4kWPp1nNGFOZWS6HDEzzFYQAfKGgw9HSZTIJwxoCtnsQAvD_BwE</t>
  </si>
  <si>
    <t>Cable HDMI 10 metros</t>
  </si>
  <si>
    <t>Mini proyector portátil marca ONEC 11,5x10,3x10,5 cm.</t>
  </si>
  <si>
    <t>https://www.onec.cl/products/mini-proyector-portatil-11-5x10-3x10-5-cm-celeste</t>
  </si>
  <si>
    <t>https://www.novahus.cl/products/mini-proyector-portatil-11-5x10-3x10-5-cm-celeste</t>
  </si>
  <si>
    <t>I MUNICIPALIDAD DE PERQUENCO</t>
  </si>
  <si>
    <t>4322-222-COT22</t>
  </si>
  <si>
    <t>MOUSE INALAMBRICO HP 200 O SUPERIOR</t>
  </si>
  <si>
    <t>BOLSO TIPO MALETIN IMPERMEABLE PARA NOTEBOOK DE 15" COLOR NEGRO</t>
  </si>
  <si>
    <t>3532-131-COT22</t>
  </si>
  <si>
    <t>2305-31-COT22</t>
  </si>
  <si>
    <t>1049242-15-COT22</t>
  </si>
  <si>
    <t>Kit teclado y mouse inalámbrico</t>
  </si>
  <si>
    <t>Candados de seguridad Notebook</t>
  </si>
  <si>
    <t>Cable de Conexión HDMI a HDMI</t>
  </si>
  <si>
    <t>Adaptador HDMI VGA</t>
  </si>
  <si>
    <t>HUB USB mínimo 4 puertos 2.0</t>
  </si>
  <si>
    <t>Ordenador de cables para escritorio tipo espiral</t>
  </si>
  <si>
    <t>Pilas recargables AA</t>
  </si>
  <si>
    <t>764-53-COT22</t>
  </si>
  <si>
    <t>Tablet Galaxy Tab A7 Lite 8.7" 3GB 32GB</t>
  </si>
  <si>
    <t>3948-253-COT22</t>
  </si>
  <si>
    <t>2467-585-COT22</t>
  </si>
  <si>
    <t>segunda alternativa de mouse</t>
  </si>
  <si>
    <t>El valor supera el presupuesto</t>
  </si>
  <si>
    <t>Producto no encontrado</t>
  </si>
  <si>
    <t>no se encontraron por la cantidad pedida, solo hay de 4 y x 7 = 28, no 30</t>
  </si>
  <si>
    <t>segunda opcion</t>
  </si>
  <si>
    <t>computador no encontrado con iguales caracteristicas solo similares</t>
  </si>
  <si>
    <t>impresora no encontrada</t>
  </si>
  <si>
    <t>https://www.mercadolibre.cl/mouse-inalambrico-hp-200-negro/p/MLC8752742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152986460&amp;matt_product_id=MLC8752742-product&amp;matt_product_partition_id=1701184196637&amp;matt_target_id=pla-1701184196637&amp;gclid=CjwKCAjwqauVBhBGEiwAXOepkQtTYLrDYnyFPvRI_rYNR9aXAJBE91l7lTHRBY1Itoql6rZBosa0axoCTM8QAvD_BwE</t>
  </si>
  <si>
    <t>https://www.mercadolibre.cl/mouse-inalambrico-hp-200-azul-marino/p/MLC15186970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152986460&amp;matt_product_id=MLC15186970-product&amp;matt_product_partition_id=1701184196797&amp;matt_target_id=aud-488841915747:pla-1701184196797&amp;gclid=CjwKCAjwqauVBhBGEiwAXOepkd6TIGXga1pCsu8_9A6fdSJrVJw4aM1oRJz94N7yuEWudAf_OIVEEhoCUtoQAvD_BwE</t>
  </si>
  <si>
    <t>https://articulo.mercadolibre.cl/MLC-567412692-bolso-maletin-notebook-15-a-156-pulgadas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136340274&amp;matt_product_id=MLC567412692&amp;matt_product_partition_id=1701184196637&amp;matt_target_id=pla-1701184196637&amp;gclid=CjwKCAjwqauVBhBGEiwAXOepkWWZffIftTKS6QkkNQZzRLG9CnWfEVYGJ0qPlsYjZ_-lORoDjKoCyBoCk4oQAvD_BwE</t>
  </si>
  <si>
    <t>https://www.falabella.com/falabella-cl/product/110627798/Bolso-Maletin-Notebook-15-A-15.6-Pulgadas/110627799?kid=shopp68fc&amp;disp=1&amp;pid=Google_w2a&amp;gclid=CjwKCAjwqauVBhBGEiwAXOepkV96Q4degZuw3byTRKuko1Gl_heBLR1xCAzap2avS1D3PLqB2mQJqBoCNYkQAvD_BwE</t>
  </si>
  <si>
    <t>https://articulo.mercadolibre.cl/MLC-965823974-kit-teclado-mouse-inalambrico-24g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378584602&amp;matt_product_id=MLC965823974&amp;matt_product_partition_id=1701184196797&amp;matt_target_id=aud-488841915747:pla-1701184196797&amp;gclid=CjwKCAjwqauVBhBGEiwAXOepkUXdX-ud8mazMQBFqe_yEVCon3vhtrBpRpBmZ77Zk0iyy9d7ywKrcxoC-WkQAvD_BwE</t>
  </si>
  <si>
    <t>https://articulo.mercadolibre.cl/MLC-561020050-candado-para-notebook-con-llave-almacencrisol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350059754&amp;matt_product_id=MLC561020050&amp;matt_product_partition_id=1635222317409&amp;matt_target_id=pla-1635222317409&amp;gclid=CjwKCAjwqauVBhBGEiwAXOepkdMPfc9NSH8wKt3rQW-e7-x5XOJRnm3uRIgZ_kTbig7sQlUhyUsGfxoCql8QAvD_BwE</t>
  </si>
  <si>
    <t>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-488841915747:pla-1636500699073&amp;gclid=CjwKCAjwqauVBhBGEiwAXOepkeyQzmLZmxbTFNZ24-1WO9XOUFSbU-k4-KOBMLOHUaoOyqiOCcSKJRoClr4QAvD_BwE</t>
  </si>
  <si>
    <t>https://articulo.mercadolibre.cl/MLC-456917612-adaptador-conversor-hdmi-a-vga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144838749&amp;matt_product_id=MLC456917612&amp;matt_product_partition_id=1636500699033&amp;matt_target_id=pla-1636500699033&amp;gclid=CjwKCAjwqauVBhBGEiwAXOepkQtHSjsNXRxEmKIHU4HKnYeVX9oT_zpXcQA3UR9Gln92pmEDcpNpMxoCTmcQAvD_BwE</t>
  </si>
  <si>
    <t>https://articulo.mercadolibre.cl/MLC-954779952-mini-hub-usb-de-aluminio-4-puertos-20-halyx-trust-o-t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232688347&amp;matt_product_id=MLC954779952&amp;matt_product_partition_id=1701184196637&amp;matt_target_id=pla-1701184196637&amp;gclid=CjwKCAjwqauVBhBGEiwAXOepkTSO8A0_0WKe5Kz2KgW2uRTCa9SEGTTxaGaK3MaWRc-o8trScdE2txoCo8QQAvD_BwE</t>
  </si>
  <si>
    <t>https://articulo.mercadolibre.cl/MLC-493007461-organizador-de-cables-en-espiral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204027941&amp;matt_product_id=MLC493007461&amp;matt_product_partition_id=1635222317409&amp;matt_target_id=pla-1635222317409&amp;gclid=CjwKCAjwqauVBhBGEiwAXOepkVTjL3I9HM29btGt5BPMuCpkrqkk3WLTiZxRVIAkJSLNzGcp3odEbRoC_2MQAvD_BwE</t>
  </si>
  <si>
    <t>https://www.pcfactory.cl/producto/41832-samsung-tablet-galaxy-tab-a7-lite-8-7-3gb-32gb-wifi-octa-core-android-dark-grey?gclid=CjwKCAjwqauVBhBGEiwAXOepkeZvFeywYKm9J4ZnHi_olsPw_6QiPl9tr6PyjvIRYTdhLnYqPMZDDBoCvBgQAvD_BwE</t>
  </si>
  <si>
    <t>https://articulo.mercadolibre.cl/MLC-980963479-tablet-samsung-galaxy-tab-a7-lite-sm-t220-87-32gb-3gb-ram-_JM?matt_tool=76345796&amp;matt_word=&amp;matt_source=google&amp;matt_campaign_id=14571116340&amp;matt_ad_group_id=131018424421&amp;matt_match_type=&amp;matt_network=g&amp;matt_device=c&amp;matt_creative=585906914365&amp;matt_keyword=&amp;matt_ad_position=&amp;matt_ad_type=pla&amp;matt_merchant_id=536197018&amp;matt_product_id=MLC980963479&amp;matt_product_partition_id=1829053277912&amp;matt_target_id=pla-1829053277912&amp;gclid=CjwKCAjwqauVBhBGEiwAXOepkYgL800BfVL0PHrqv0AGiJWJLzgWWoSp_GO-XuD-Ck6LWRt81iXp1RoCD34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</si>
</sst>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&quot;$&quot;\-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6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6" fontId="0" fillId="2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6" fontId="0" fillId="2" borderId="10" xfId="0" applyNumberFormat="1" applyFill="1" applyBorder="1" applyAlignment="1">
      <alignment horizontal="center"/>
    </xf>
    <xf numFmtId="6" fontId="0" fillId="2" borderId="8" xfId="0" applyNumberFormat="1" applyFill="1" applyBorder="1" applyAlignment="1">
      <alignment horizontal="center"/>
    </xf>
    <xf numFmtId="6" fontId="0" fillId="2" borderId="1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6" fontId="0" fillId="4" borderId="1" xfId="0" applyNumberFormat="1" applyFill="1" applyBorder="1" applyAlignment="1">
      <alignment horizont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4" fontId="0" fillId="5" borderId="8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14" fontId="0" fillId="2" borderId="2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6" fontId="0" fillId="2" borderId="0" xfId="0" applyNumberFormat="1" applyFill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14" fontId="0" fillId="2" borderId="9" xfId="0" applyNumberFormat="1" applyFill="1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1" xfId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6" fontId="0" fillId="0" borderId="8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2" fillId="0" borderId="0" xfId="1"/>
    <xf numFmtId="0" fontId="0" fillId="0" borderId="3" xfId="0" applyBorder="1"/>
    <xf numFmtId="0" fontId="0" fillId="2" borderId="12" xfId="0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2" fillId="0" borderId="8" xfId="1" applyBorder="1"/>
    <xf numFmtId="0" fontId="0" fillId="0" borderId="5" xfId="0" applyBorder="1" applyAlignment="1">
      <alignment horizontal="center"/>
    </xf>
    <xf numFmtId="14" fontId="0" fillId="2" borderId="1" xfId="0" applyNumberFormat="1" applyFill="1" applyBorder="1" applyAlignment="1">
      <alignment horizontal="center" wrapText="1"/>
    </xf>
    <xf numFmtId="14" fontId="0" fillId="2" borderId="2" xfId="0" applyNumberForma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 wrapText="1"/>
    </xf>
    <xf numFmtId="14" fontId="0" fillId="3" borderId="3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6" fontId="0" fillId="3" borderId="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6" fontId="0" fillId="4" borderId="2" xfId="0" applyNumberFormat="1" applyFill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6" fontId="0" fillId="2" borderId="13" xfId="0" applyNumberFormat="1" applyFill="1" applyBorder="1" applyAlignment="1">
      <alignment horizontal="center"/>
    </xf>
    <xf numFmtId="0" fontId="0" fillId="2" borderId="1" xfId="0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8" borderId="1" xfId="0" applyFill="1" applyBorder="1"/>
    <xf numFmtId="0" fontId="0" fillId="2" borderId="2" xfId="0" applyFill="1" applyBorder="1"/>
    <xf numFmtId="14" fontId="0" fillId="2" borderId="1" xfId="0" applyNumberFormat="1" applyFill="1" applyBorder="1"/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4" fontId="3" fillId="7" borderId="1" xfId="0" applyNumberFormat="1" applyFont="1" applyFill="1" applyBorder="1"/>
    <xf numFmtId="14" fontId="0" fillId="7" borderId="1" xfId="0" applyNumberFormat="1" applyFill="1" applyBorder="1"/>
    <xf numFmtId="0" fontId="3" fillId="7" borderId="1" xfId="1" applyFont="1" applyFill="1" applyBorder="1"/>
    <xf numFmtId="14" fontId="0" fillId="0" borderId="1" xfId="0" applyNumberFormat="1" applyBorder="1"/>
    <xf numFmtId="0" fontId="0" fillId="7" borderId="1" xfId="0" applyFill="1" applyBorder="1" applyAlignment="1">
      <alignment wrapText="1"/>
    </xf>
    <xf numFmtId="3" fontId="0" fillId="2" borderId="1" xfId="0" applyNumberFormat="1" applyFill="1" applyBorder="1"/>
    <xf numFmtId="3" fontId="0" fillId="7" borderId="1" xfId="0" applyNumberFormat="1" applyFill="1" applyBorder="1"/>
    <xf numFmtId="0" fontId="0" fillId="7" borderId="0" xfId="0" applyFill="1"/>
    <xf numFmtId="3" fontId="0" fillId="8" borderId="1" xfId="0" applyNumberFormat="1" applyFill="1" applyBorder="1"/>
    <xf numFmtId="3" fontId="0" fillId="2" borderId="2" xfId="0" applyNumberFormat="1" applyFill="1" applyBorder="1"/>
    <xf numFmtId="3" fontId="0" fillId="0" borderId="1" xfId="0" applyNumberFormat="1" applyBorder="1"/>
    <xf numFmtId="0" fontId="0" fillId="2" borderId="0" xfId="0" applyFill="1"/>
    <xf numFmtId="0" fontId="3" fillId="7" borderId="0" xfId="0" applyFont="1" applyFill="1"/>
    <xf numFmtId="0" fontId="0" fillId="2" borderId="11" xfId="0" applyFill="1" applyBorder="1"/>
    <xf numFmtId="0" fontId="0" fillId="8" borderId="11" xfId="0" applyFill="1" applyBorder="1"/>
    <xf numFmtId="0" fontId="0" fillId="2" borderId="1" xfId="0" applyFill="1" applyBorder="1" applyAlignment="1">
      <alignment horizontal="right"/>
    </xf>
    <xf numFmtId="0" fontId="2" fillId="2" borderId="1" xfId="1" applyFill="1" applyBorder="1"/>
    <xf numFmtId="3" fontId="0" fillId="0" borderId="2" xfId="0" applyNumberFormat="1" applyBorder="1"/>
    <xf numFmtId="0" fontId="0" fillId="0" borderId="2" xfId="0" applyFill="1" applyBorder="1"/>
    <xf numFmtId="3" fontId="0" fillId="0" borderId="1" xfId="0" applyNumberFormat="1" applyBorder="1" applyAlignment="1">
      <alignment horizontal="right"/>
    </xf>
    <xf numFmtId="0" fontId="0" fillId="7" borderId="1" xfId="0" applyFill="1" applyBorder="1" applyAlignment="1">
      <alignment vertical="center"/>
    </xf>
    <xf numFmtId="0" fontId="0" fillId="7" borderId="2" xfId="0" applyFill="1" applyBorder="1"/>
    <xf numFmtId="14" fontId="0" fillId="7" borderId="2" xfId="0" applyNumberFormat="1" applyFill="1" applyBorder="1"/>
    <xf numFmtId="0" fontId="0" fillId="7" borderId="11" xfId="0" applyFill="1" applyBorder="1"/>
    <xf numFmtId="0" fontId="0" fillId="7" borderId="1" xfId="0" applyFill="1" applyBorder="1" applyAlignment="1">
      <alignment horizontal="right"/>
    </xf>
    <xf numFmtId="0" fontId="0" fillId="2" borderId="13" xfId="0" applyFill="1" applyBorder="1"/>
    <xf numFmtId="0" fontId="0" fillId="0" borderId="12" xfId="0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6" fontId="0" fillId="0" borderId="11" xfId="0" applyNumberFormat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4" fillId="7" borderId="1" xfId="0" applyFont="1" applyFill="1" applyBorder="1"/>
    <xf numFmtId="6" fontId="0" fillId="3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2" xfId="0" applyNumberFormat="1" applyBorder="1" applyAlignment="1">
      <alignment horizontal="center" wrapText="1"/>
    </xf>
    <xf numFmtId="0" fontId="3" fillId="7" borderId="11" xfId="0" applyFont="1" applyFill="1" applyBorder="1"/>
    <xf numFmtId="0" fontId="0" fillId="7" borderId="11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5" xfId="1" applyBorder="1" applyAlignment="1">
      <alignment horizontal="left"/>
    </xf>
    <xf numFmtId="0" fontId="2" fillId="0" borderId="14" xfId="1" applyBorder="1" applyAlignment="1">
      <alignment horizontal="left"/>
    </xf>
    <xf numFmtId="6" fontId="0" fillId="0" borderId="15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6" fontId="0" fillId="2" borderId="11" xfId="0" applyNumberFormat="1" applyFill="1" applyBorder="1" applyAlignment="1">
      <alignment horizontal="center"/>
    </xf>
    <xf numFmtId="0" fontId="2" fillId="0" borderId="11" xfId="1" applyBorder="1" applyAlignment="1">
      <alignment horizontal="left"/>
    </xf>
    <xf numFmtId="0" fontId="0" fillId="0" borderId="2" xfId="0" applyBorder="1" applyAlignment="1">
      <alignment horizontal="center" wrapText="1"/>
    </xf>
    <xf numFmtId="6" fontId="0" fillId="0" borderId="13" xfId="0" applyNumberFormat="1" applyBorder="1" applyAlignment="1">
      <alignment horizontal="center"/>
    </xf>
    <xf numFmtId="0" fontId="2" fillId="0" borderId="13" xfId="1" applyBorder="1" applyAlignment="1">
      <alignment horizontal="left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left"/>
    </xf>
    <xf numFmtId="14" fontId="0" fillId="8" borderId="1" xfId="0" applyNumberFormat="1" applyFill="1" applyBorder="1"/>
    <xf numFmtId="14" fontId="0" fillId="2" borderId="2" xfId="0" applyNumberFormat="1" applyFill="1" applyBorder="1"/>
    <xf numFmtId="0" fontId="0" fillId="7" borderId="3" xfId="0" applyFill="1" applyBorder="1"/>
    <xf numFmtId="14" fontId="0" fillId="0" borderId="1" xfId="0" applyNumberFormat="1" applyBorder="1" applyAlignment="1">
      <alignment horizontal="center" wrapText="1"/>
    </xf>
    <xf numFmtId="6" fontId="0" fillId="2" borderId="14" xfId="0" applyNumberFormat="1" applyFill="1" applyBorder="1" applyAlignment="1">
      <alignment horizontal="center"/>
    </xf>
    <xf numFmtId="0" fontId="2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1162050</xdr:colOff>
          <xdr:row>16</xdr:row>
          <xdr:rowOff>94690</xdr:rowOff>
        </xdr:from>
        <xdr:to>
          <xdr:col>4</xdr:col>
          <xdr:colOff>175932</xdr:colOff>
          <xdr:row>17</xdr:row>
          <xdr:rowOff>105896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1162050</xdr:colOff>
          <xdr:row>16</xdr:row>
          <xdr:rowOff>94690</xdr:rowOff>
        </xdr:from>
        <xdr:to>
          <xdr:col>4</xdr:col>
          <xdr:colOff>204507</xdr:colOff>
          <xdr:row>17</xdr:row>
          <xdr:rowOff>143996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560</xdr:colOff>
          <xdr:row>17</xdr:row>
          <xdr:rowOff>143996</xdr:rowOff>
        </xdr:from>
        <xdr:to>
          <xdr:col>5</xdr:col>
          <xdr:colOff>191060</xdr:colOff>
          <xdr:row>18</xdr:row>
          <xdr:rowOff>155201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1162050</xdr:colOff>
          <xdr:row>16</xdr:row>
          <xdr:rowOff>94690</xdr:rowOff>
        </xdr:from>
        <xdr:to>
          <xdr:col>4</xdr:col>
          <xdr:colOff>175932</xdr:colOff>
          <xdr:row>17</xdr:row>
          <xdr:rowOff>105896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1162050</xdr:colOff>
          <xdr:row>16</xdr:row>
          <xdr:rowOff>94690</xdr:rowOff>
        </xdr:from>
        <xdr:to>
          <xdr:col>4</xdr:col>
          <xdr:colOff>204507</xdr:colOff>
          <xdr:row>17</xdr:row>
          <xdr:rowOff>143996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560</xdr:colOff>
          <xdr:row>17</xdr:row>
          <xdr:rowOff>143996</xdr:rowOff>
        </xdr:from>
        <xdr:to>
          <xdr:col>5</xdr:col>
          <xdr:colOff>191060</xdr:colOff>
          <xdr:row>18</xdr:row>
          <xdr:rowOff>155201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1162050</xdr:colOff>
          <xdr:row>16</xdr:row>
          <xdr:rowOff>94690</xdr:rowOff>
        </xdr:from>
        <xdr:to>
          <xdr:col>4</xdr:col>
          <xdr:colOff>175932</xdr:colOff>
          <xdr:row>17</xdr:row>
          <xdr:rowOff>105896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1162050</xdr:colOff>
          <xdr:row>16</xdr:row>
          <xdr:rowOff>94690</xdr:rowOff>
        </xdr:from>
        <xdr:to>
          <xdr:col>4</xdr:col>
          <xdr:colOff>204507</xdr:colOff>
          <xdr:row>17</xdr:row>
          <xdr:rowOff>143996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560</xdr:colOff>
          <xdr:row>17</xdr:row>
          <xdr:rowOff>143996</xdr:rowOff>
        </xdr:from>
        <xdr:to>
          <xdr:col>5</xdr:col>
          <xdr:colOff>191060</xdr:colOff>
          <xdr:row>18</xdr:row>
          <xdr:rowOff>155201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mbeca.cl/tiendaOficial/index.php?route=product/product&amp;product_id=1480" TargetMode="External"/><Relationship Id="rId13" Type="http://schemas.openxmlformats.org/officeDocument/2006/relationships/hyperlink" Target="https://www.pcfactory.cl/producto/36684-lenovo-tablet-tab-m8-8-2gb-32gb-wifi-quad-core-android-iron-grey?gclid=Cj0KCQjwwJuVBhCAARIsAOPwGASVw47IhJ9cbteEYxG1VxFwH5ZodqcmGahD5PtN7yCIBmLk1ZgwJmMaAmmaEALw_wcB" TargetMode="External"/><Relationship Id="rId18" Type="http://schemas.openxmlformats.org/officeDocument/2006/relationships/hyperlink" Target="https://www.falabella.com/falabella-cl/product/112725778/Subwoofer-Multimedia-Hp-Sterio-Dhs-2111S-HP/112725779?kid=shopp28fc&amp;disp=1&amp;pid=Google_w2a&amp;gclid=CjwKCAjw46CVBhB1EiwAgy6M4ld1XMz4LcHBQQ0oLSPiNF1TTSmOkwuWKsPmHretCyCynYYIAl_s6hoCiqUQAvD_BwE" TargetMode="External"/><Relationship Id="rId26" Type="http://schemas.openxmlformats.org/officeDocument/2006/relationships/hyperlink" Target="https://ev.electroventas.cl/ficha/index/cable-hdmi-15m-mm-v14-conector-metalico-negro-bao-oro-28awg-8595" TargetMode="External"/><Relationship Id="rId39" Type="http://schemas.openxmlformats.org/officeDocument/2006/relationships/hyperlink" Target="https://www.hp.com/cl-es/shop/cartucho-de-toner-hp-83a-negro-laserjet-original-cf283a.html" TargetMode="External"/><Relationship Id="rId3" Type="http://schemas.openxmlformats.org/officeDocument/2006/relationships/hyperlink" Target="https://compratecno.cl/interior-access-point/2996-uap-ac-iw-ubiquiti-1un-3-1000-lan-245ghz-300867-20dbm-140x87x26mm-req-poe48v.html" TargetMode="External"/><Relationship Id="rId21" Type="http://schemas.openxmlformats.org/officeDocument/2006/relationships/hyperlink" Target="https://www.pcfactory.cl/producto/22973-spektra-adaptador-displayport-a-hdmi-blanco" TargetMode="External"/><Relationship Id="rId34" Type="http://schemas.openxmlformats.org/officeDocument/2006/relationships/hyperlink" Target="https://articulo.mercadolibre.cl/MLC-965637708-100-discos-bd-r-blu-ray-6x-master-g-printable-25g-_JM" TargetMode="External"/><Relationship Id="rId42" Type="http://schemas.openxmlformats.org/officeDocument/2006/relationships/hyperlink" Target="https://articulo.mercadolibre.cl/MLC-975504804-cable-hdmi-10-metros-full-hd-reforzado-y-recubierto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554281799&amp;matt_product_id=MLC975504804&amp;matt_product_partition_id=1636500699033&amp;matt_target_id=aud-1660317627359:pla-1636500699033&amp;gclid=CjwKCAjwqauVBhBGEiwAXOepkZlZ0FxwN1NUJoQK4kWPp1nNGFOZWS6HDEzzFYQAfKGgw9HSZTIJwxoCtnsQAvD_BwE" TargetMode="External"/><Relationship Id="rId7" Type="http://schemas.openxmlformats.org/officeDocument/2006/relationships/hyperlink" Target="https://afel.cl/producto/sensor-de-frecuencia-cardiaca-ecg-ad8232-electrocardiograma/" TargetMode="External"/><Relationship Id="rId12" Type="http://schemas.openxmlformats.org/officeDocument/2006/relationships/hyperlink" Target="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" TargetMode="External"/><Relationship Id="rId17" Type="http://schemas.openxmlformats.org/officeDocument/2006/relationships/hyperlink" Target="https://www.falabella.com/falabella-cl/product/110762285/Gafas-De-Realidad-Virtual-Shinecon-3D-Vr-Glass/110762287?rid=Recs%21PDP%21CL_F.com%21Rec1_Vistos_Juntos%21Mismo_Seller_3P_SinStock%21Viewed_recently_viewed%2114997115%21110762287%211%219" TargetMode="External"/><Relationship Id="rId25" Type="http://schemas.openxmlformats.org/officeDocument/2006/relationships/hyperlink" Target="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1660317627359:pla-1636500699073&amp;gclid=Cj0KCQjwhqaVBhCxARIsAHK1tiOMW7jCND9krcIX-yv1tsLSx3v6fpbEiSZ7VuDrEf8d1TjqZi5rQzQaAhuVEALw_wcB" TargetMode="External"/><Relationship Id="rId33" Type="http://schemas.openxmlformats.org/officeDocument/2006/relationships/hyperlink" Target="https://www.falabella.com/falabella-cl/product/112588190/Inyector-POE-Alimentacion-Gigabit-POE10R-Tp-link/112588191?kid=shopp31fc&amp;disp=1&amp;pid=Google_w2a&amp;gclid=Cj0KCQjwhqaVBhCxARIsAHK1tiOsjn84t4sc4HU55TRrPMWD8hy1m0kT2UIUEBl5Du4wVyTMpd4fj1caAjdlEALw_wcB" TargetMode="External"/><Relationship Id="rId38" Type="http://schemas.openxmlformats.org/officeDocument/2006/relationships/hyperlink" Target="https://www.falabella.com/falabella-cl/product/110783381/Adaptador-tipo-c-macbook-5-en-1-ethernet/110783382?kid=shopp33fc&amp;disp=1&amp;pid=Google_w2a&amp;gclid=CjwKCAjwqauVBhBGEiwAXOepkZIdc09aVwRLqkufPBTNP6x030Gle6B86OIijKczk3QsxZCslJNW1xoCTYEQAvD_BwE" TargetMode="External"/><Relationship Id="rId2" Type="http://schemas.openxmlformats.org/officeDocument/2006/relationships/hyperlink" Target="https://www.spdigital.cl/unidad-ssd-kingston-ssdnow-a400-480gb-25-lectura-500mbs-escritura-450mbs/" TargetMode="External"/><Relationship Id="rId16" Type="http://schemas.openxmlformats.org/officeDocument/2006/relationships/hyperlink" Target="https://www.pcfactory.cl/producto/45162-wd-unidad-ssd-1tb-sata3-2-5-green" TargetMode="External"/><Relationship Id="rId20" Type="http://schemas.openxmlformats.org/officeDocument/2006/relationships/hyperlink" Target="https://www.pcfactory.cl/producto/22972-spektra-adaptador-mini-displayport-a-hdmi" TargetMode="External"/><Relationship Id="rId29" Type="http://schemas.openxmlformats.org/officeDocument/2006/relationships/hyperlink" Target="https://simple.ripley.cl/tarjeta-identificacion-zebra-premier-blanca-076mm-100-unds-mpm00034444226?s=mdco" TargetMode="External"/><Relationship Id="rId41" Type="http://schemas.openxmlformats.org/officeDocument/2006/relationships/hyperlink" Target="https://www.linio.cl/p/monitor-lg-24-full-hd-ips-hdmi-24mp400-bawh-trf4nu?adjust_t=1zira0_f1h7ws&amp;adjust_google_network=u&amp;adjust_google_placement=&amp;adjust_campaign=LICL-LAB-AO-INSTI-LOC00001-LowROAS-Ago21-GG-Shopping-Conversion-Smart&amp;adjust_adgroup=124100744331&amp;utm_term=&amp;gclid=CjwKCAjwqauVBhBGEiwAXOepkXeVfzAy4NaMDQPvLWQHw6SII0GX40YAWBQql-y9rtVAaFW72xr6WRoCir0QAvD_BwE" TargetMode="External"/><Relationship Id="rId1" Type="http://schemas.openxmlformats.org/officeDocument/2006/relationships/hyperlink" Target="https://www.pcfactory.cl/producto/45565-pny-unidad-ssd-500gb-sata3-2-5-cs900" TargetMode="External"/><Relationship Id="rId6" Type="http://schemas.openxmlformats.org/officeDocument/2006/relationships/hyperlink" Target="https://maxelectronica.cl/acceleracion/271-modulo-sensor-de-3-ejes-acelerometro-y-giroscopio-gy-521-6dof-mpu-6050.html" TargetMode="External"/><Relationship Id="rId11" Type="http://schemas.openxmlformats.org/officeDocument/2006/relationships/hyperlink" Target="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" TargetMode="External"/><Relationship Id="rId24" Type="http://schemas.openxmlformats.org/officeDocument/2006/relationships/hyperlink" Target="https://www.falabella.com/falabella-cl/product/11573806/Placa-a-Muro-de-Video-Hdmi-Vga-y-2-Puertos-Usb/11573806" TargetMode="External"/><Relationship Id="rId32" Type="http://schemas.openxmlformats.org/officeDocument/2006/relationships/hyperlink" Target="https://www.paris.cl/inyector-poe-alimentacion-gigabit-poe10r-tp-link-MKF41PS7GF.html?gclid=Cj0KCQjwhqaVBhCxARIsAHK1tiM3mrk2edzqitcy3V44lU3k1qUel9APqgIBlPZH7ghsGPI-m1B0E_waAlw3EALw_wcB&amp;gclsrc=aw.ds" TargetMode="External"/><Relationship Id="rId37" Type="http://schemas.openxmlformats.org/officeDocument/2006/relationships/hyperlink" Target="https://articulo.mercadolibre.cl/MLC-583397955-gafas-de-realidad-virtual-shinecon-3d-vr-glass-_JM" TargetMode="External"/><Relationship Id="rId40" Type="http://schemas.openxmlformats.org/officeDocument/2006/relationships/hyperlink" Target="https://www.linio.cl/p/monitor-lg-24-full-hd-ips-hdmi-24mp400-bawh-trf4nu?adjust_t=1zira0_f1h7ws&amp;adjust_google_network=u&amp;adjust_google_placement=&amp;adjust_campaign=LICL-LAB-AO-INSTI-LOC00001-LowROAS-Ago21-GG-Shopping-Conversion-Smart&amp;adjust_adgroup=124100744331&amp;utm_term=&amp;gclid=CjwKCAjwqauVBhBGEiwAXOepkXeVfzAy4NaMDQPvLWQHw6SII0GX40YAWBQql-y9rtVAaFW72xr6WRoCir0QAvD_BwE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spdigital.cl/adaptador-usb-30-a-ethernet-gigabit-101001000mbps-tripplite-black/" TargetMode="External"/><Relationship Id="rId15" Type="http://schemas.openxmlformats.org/officeDocument/2006/relationships/hyperlink" Target="https://www.falabella.com/falabella-cl/product/15757819/Lente-De-Realidad-Virtual-Vr-Box-2.0/15757819?kid=shopp30fc&amp;disp=1&amp;pid=Google_w2a&amp;gclid=CjwKCAjw46CVBhB1EiwAgy6M4rNlovyP5CEi0BlF3lGxoNhlgoObCh9BLcS0N7P8MUR2-YtYnbr_VRoCmQoQAvD_BwE" TargetMode="External"/><Relationship Id="rId23" Type="http://schemas.openxmlformats.org/officeDocument/2006/relationships/hyperlink" Target="https://sodimac.falabella.com/sodimac-cl/product/110217641/Set-de-abrazaderas-16-mm-5-unidades/110217648" TargetMode="External"/><Relationship Id="rId28" Type="http://schemas.openxmlformats.org/officeDocument/2006/relationships/hyperlink" Target="https://electroventas.cl/maquina-selladora-de-bolsas-plasticas-hasta-40-cms" TargetMode="External"/><Relationship Id="rId36" Type="http://schemas.openxmlformats.org/officeDocument/2006/relationships/hyperlink" Target="https://ssdielect.com/cb/sensores/2330-xy-fd-ad620.html" TargetMode="External"/><Relationship Id="rId10" Type="http://schemas.openxmlformats.org/officeDocument/2006/relationships/hyperlink" Target="https://ssdielect.com/cb/sensores/2330-xy-fd-ad620.html" TargetMode="External"/><Relationship Id="rId19" Type="http://schemas.openxmlformats.org/officeDocument/2006/relationships/hyperlink" Target="https://articulo.mercadolibre.cl/MLC-998521148-disco-duro-wd-purple-wd40purz-4tb-surveillance-64mb-5400rpm-_JM?pdp_filters=official_store:1569" TargetMode="External"/><Relationship Id="rId31" Type="http://schemas.openxmlformats.org/officeDocument/2006/relationships/hyperlink" Target="https://www.paris.cl/pack-de-tintas-epson-t504-negro-colores-originales-MKKG46YCG4.html?gclid=Cj0KCQjwhqaVBhCxARIsAHK1tiM2egwy3xOzVoQREWRqLZ1OTuf60IJdsgI2GtN-rEdl2grZcyeIWkkaAutXEALw_wcB&amp;gclsrc=aw.ds" TargetMode="External"/><Relationship Id="rId44" Type="http://schemas.openxmlformats.org/officeDocument/2006/relationships/hyperlink" Target="https://www.novahus.cl/products/mini-proyector-portatil-11-5x10-3x10-5-cm-celeste" TargetMode="External"/><Relationship Id="rId4" Type="http://schemas.openxmlformats.org/officeDocument/2006/relationships/hyperlink" Target="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" TargetMode="External"/><Relationship Id="rId9" Type="http://schemas.openxmlformats.org/officeDocument/2006/relationships/hyperlink" Target="https://www.paris.cl/cables-dupont-para-protoboard-m%2Fm-10-unidades-MK4JQ9TSDH.html" TargetMode="External"/><Relationship Id="rId14" Type="http://schemas.openxmlformats.org/officeDocument/2006/relationships/hyperlink" Target="https://www.paris.cl/vr-box-control-lente-de-realidad-virtual-MKFHJZ9Y2W.html" TargetMode="External"/><Relationship Id="rId22" Type="http://schemas.openxmlformats.org/officeDocument/2006/relationships/hyperlink" Target="https://sodimac.falabella.com/sodimac-cl/product/110251709/Alcohol-isopropilico-1-lt/110251713" TargetMode="External"/><Relationship Id="rId27" Type="http://schemas.openxmlformats.org/officeDocument/2006/relationships/hyperlink" Target="https://www.feriatecno.com/splitter-hdmi-y-vga/365-splitter-hdmi-amplificado-4-salidas-soporta-3d.html" TargetMode="External"/><Relationship Id="rId30" Type="http://schemas.openxmlformats.org/officeDocument/2006/relationships/hyperlink" Target="https://www.lenovo.com/cl/es/laptops/thinkbook/thinkbook/ThinkBook-13s-Gen-2-Intel/p/20V9006TCL?cid=cl:sem:ssc|se|google|ssc+top+roas|||es_CL20V9006TCL|6458965127|80119873671|pla-1513661637752|shopping|mixed|all&amp;gclid=Cj0KCQjwhqaVBhCxARIsAHK1tiOEHhuPQ3YGM_IFJUVs7t4awCH4OeMfjhoQ8EGVdhciffxBZ8mWy8gaAk50EALw_wcB" TargetMode="External"/><Relationship Id="rId35" Type="http://schemas.openxmlformats.org/officeDocument/2006/relationships/hyperlink" Target="https://altronics.cl/potenciometro-lineal-10k-b10k" TargetMode="External"/><Relationship Id="rId43" Type="http://schemas.openxmlformats.org/officeDocument/2006/relationships/hyperlink" Target="https://www.onec.cl/products/mini-proyector-portatil-11-5x10-3x10-5-cm-celes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ontrol" Target="../activeX/activeX4.xml"/><Relationship Id="rId18" Type="http://schemas.openxmlformats.org/officeDocument/2006/relationships/control" Target="../activeX/activeX7.xml"/><Relationship Id="rId3" Type="http://schemas.openxmlformats.org/officeDocument/2006/relationships/hyperlink" Target="https://www.pcfactory.cl/producto/41969-asus-router-dual-band-gigabit-ac1750-rt-ac65" TargetMode="External"/><Relationship Id="rId21" Type="http://schemas.openxmlformats.org/officeDocument/2006/relationships/control" Target="../activeX/activeX9.xml"/><Relationship Id="rId7" Type="http://schemas.openxmlformats.org/officeDocument/2006/relationships/control" Target="../activeX/activeX1.xml"/><Relationship Id="rId12" Type="http://schemas.openxmlformats.org/officeDocument/2006/relationships/image" Target="../media/image3.emf"/><Relationship Id="rId17" Type="http://schemas.openxmlformats.org/officeDocument/2006/relationships/image" Target="../media/image5.emf"/><Relationship Id="rId2" Type="http://schemas.openxmlformats.org/officeDocument/2006/relationships/hyperlink" Target="https://www.spdigital.cl/kit-combo-teclado-y-mouse-inalambrico-logitech-mk235-usb/" TargetMode="External"/><Relationship Id="rId16" Type="http://schemas.openxmlformats.org/officeDocument/2006/relationships/control" Target="../activeX/activeX6.xml"/><Relationship Id="rId20" Type="http://schemas.openxmlformats.org/officeDocument/2006/relationships/control" Target="../activeX/activeX8.xml"/><Relationship Id="rId1" Type="http://schemas.openxmlformats.org/officeDocument/2006/relationships/hyperlink" Target="https://www.pcfactory.cl/producto/33763-sandisk-pendrive-32gb-usb-2-0-cruzer-blade" TargetMode="External"/><Relationship Id="rId6" Type="http://schemas.openxmlformats.org/officeDocument/2006/relationships/vmlDrawing" Target="../drawings/vmlDrawing1.vml"/><Relationship Id="rId11" Type="http://schemas.openxmlformats.org/officeDocument/2006/relationships/control" Target="../activeX/activeX3.xml"/><Relationship Id="rId5" Type="http://schemas.openxmlformats.org/officeDocument/2006/relationships/drawing" Target="../drawings/drawing1.xml"/><Relationship Id="rId15" Type="http://schemas.openxmlformats.org/officeDocument/2006/relationships/control" Target="../activeX/activeX5.xml"/><Relationship Id="rId10" Type="http://schemas.openxmlformats.org/officeDocument/2006/relationships/image" Target="../media/image2.emf"/><Relationship Id="rId19" Type="http://schemas.openxmlformats.org/officeDocument/2006/relationships/image" Target="../media/image6.emf"/><Relationship Id="rId4" Type="http://schemas.openxmlformats.org/officeDocument/2006/relationships/printerSettings" Target="../printerSettings/printerSettings2.bin"/><Relationship Id="rId9" Type="http://schemas.openxmlformats.org/officeDocument/2006/relationships/control" Target="../activeX/activeX2.xml"/><Relationship Id="rId1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69"/>
  <sheetViews>
    <sheetView zoomScale="78" zoomScaleNormal="78" workbookViewId="0">
      <selection activeCell="B139" sqref="B139"/>
    </sheetView>
  </sheetViews>
  <sheetFormatPr baseColWidth="10" defaultRowHeight="15" x14ac:dyDescent="0.25"/>
  <cols>
    <col min="1" max="1" width="48.28515625" customWidth="1"/>
    <col min="2" max="2" width="12.7109375" customWidth="1"/>
    <col min="3" max="3" width="14.28515625" customWidth="1"/>
    <col min="4" max="4" width="16.7109375" customWidth="1"/>
    <col min="5" max="5" width="107.28515625" customWidth="1"/>
    <col min="6" max="6" width="32.28515625" customWidth="1"/>
    <col min="7" max="7" width="19.140625" customWidth="1"/>
    <col min="8" max="8" width="17.42578125" customWidth="1"/>
    <col min="9" max="10" width="15" customWidth="1"/>
    <col min="11" max="11" width="15.42578125" customWidth="1"/>
    <col min="12" max="12" width="24.42578125" customWidth="1"/>
    <col min="13" max="13" width="16.7109375" customWidth="1"/>
    <col min="14" max="14" width="24.28515625" customWidth="1"/>
    <col min="15" max="15" width="98.5703125" customWidth="1"/>
  </cols>
  <sheetData>
    <row r="1" spans="1:15" ht="14.45" x14ac:dyDescent="0.3">
      <c r="D1" s="1" t="s">
        <v>0</v>
      </c>
    </row>
    <row r="3" spans="1:15" x14ac:dyDescent="0.25">
      <c r="A3" s="2" t="s">
        <v>6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55</v>
      </c>
      <c r="G3" s="2" t="s">
        <v>5</v>
      </c>
      <c r="H3" s="2" t="s">
        <v>11</v>
      </c>
      <c r="I3" s="2" t="s">
        <v>12</v>
      </c>
      <c r="J3" s="2" t="s">
        <v>13</v>
      </c>
      <c r="K3" s="2" t="s">
        <v>17</v>
      </c>
      <c r="L3" s="2" t="s">
        <v>14</v>
      </c>
      <c r="M3" s="2" t="s">
        <v>15</v>
      </c>
      <c r="N3" s="3" t="s">
        <v>7</v>
      </c>
      <c r="O3" s="3" t="s">
        <v>59</v>
      </c>
    </row>
    <row r="4" spans="1:15" ht="14.45" x14ac:dyDescent="0.3">
      <c r="A4" s="4" t="s">
        <v>23</v>
      </c>
      <c r="B4" s="4">
        <v>808996</v>
      </c>
      <c r="C4" s="5">
        <v>44700</v>
      </c>
      <c r="D4" s="5">
        <v>44706</v>
      </c>
      <c r="E4" s="4" t="s">
        <v>8</v>
      </c>
      <c r="F4" s="4"/>
      <c r="G4" s="4">
        <v>11</v>
      </c>
      <c r="H4" s="6">
        <v>34690</v>
      </c>
      <c r="I4" s="6">
        <v>45097</v>
      </c>
      <c r="J4" s="4">
        <v>1.3</v>
      </c>
      <c r="K4" s="8">
        <v>12370</v>
      </c>
      <c r="L4" s="8">
        <f>(I4*G4)+K4</f>
        <v>508437</v>
      </c>
      <c r="M4" s="6">
        <v>114477</v>
      </c>
      <c r="N4" s="4" t="s">
        <v>18</v>
      </c>
      <c r="O4" s="22"/>
    </row>
    <row r="5" spans="1:15" ht="14.45" x14ac:dyDescent="0.3">
      <c r="A5" s="4"/>
      <c r="B5" s="4"/>
      <c r="C5" s="4"/>
      <c r="D5" s="4"/>
      <c r="E5" s="4" t="s">
        <v>9</v>
      </c>
      <c r="F5" s="4"/>
      <c r="G5" s="4">
        <v>11</v>
      </c>
      <c r="H5" s="6">
        <v>36790</v>
      </c>
      <c r="I5" s="6">
        <v>44148</v>
      </c>
      <c r="J5" s="4">
        <v>1.2</v>
      </c>
      <c r="K5" s="4" t="s">
        <v>20</v>
      </c>
      <c r="L5" s="4">
        <f>I5*G5</f>
        <v>485628</v>
      </c>
      <c r="M5" s="6">
        <v>80938</v>
      </c>
      <c r="N5" s="4"/>
      <c r="O5" s="22"/>
    </row>
    <row r="6" spans="1:15" ht="14.45" x14ac:dyDescent="0.3">
      <c r="A6" s="4"/>
      <c r="B6" s="4"/>
      <c r="C6" s="4"/>
      <c r="D6" s="4"/>
      <c r="E6" s="4" t="s">
        <v>10</v>
      </c>
      <c r="F6" s="4"/>
      <c r="G6" s="4">
        <v>11</v>
      </c>
      <c r="H6" s="6">
        <v>37214</v>
      </c>
      <c r="I6" s="6">
        <v>44657</v>
      </c>
      <c r="J6" s="4">
        <v>1.2</v>
      </c>
      <c r="K6" s="4" t="s">
        <v>20</v>
      </c>
      <c r="L6" s="4">
        <f>I6*G6</f>
        <v>491227</v>
      </c>
      <c r="M6" s="6">
        <v>81873</v>
      </c>
      <c r="N6" s="4"/>
      <c r="O6" s="22"/>
    </row>
    <row r="7" spans="1:15" ht="14.45" x14ac:dyDescent="0.3">
      <c r="A7" s="4" t="s">
        <v>22</v>
      </c>
      <c r="B7" s="4">
        <v>809661</v>
      </c>
      <c r="C7" s="5">
        <v>44705</v>
      </c>
      <c r="D7" s="5">
        <v>44707</v>
      </c>
      <c r="E7" s="4" t="s">
        <v>27</v>
      </c>
      <c r="F7" s="4"/>
      <c r="G7" s="4">
        <v>1</v>
      </c>
      <c r="H7" s="6">
        <v>257690</v>
      </c>
      <c r="I7" s="6">
        <v>309228</v>
      </c>
      <c r="J7" s="4">
        <v>1.2</v>
      </c>
      <c r="K7" s="8">
        <v>5000</v>
      </c>
      <c r="L7" s="8">
        <f>I7+K7</f>
        <v>314228</v>
      </c>
      <c r="M7" s="6">
        <v>51538</v>
      </c>
      <c r="N7" s="4" t="s">
        <v>18</v>
      </c>
      <c r="O7" s="22"/>
    </row>
    <row r="8" spans="1:15" ht="14.45" x14ac:dyDescent="0.3">
      <c r="A8" s="4" t="s">
        <v>22</v>
      </c>
      <c r="B8" s="4">
        <v>810293</v>
      </c>
      <c r="C8" s="5">
        <v>44707</v>
      </c>
      <c r="D8" s="5">
        <v>44711</v>
      </c>
      <c r="E8" s="4" t="s">
        <v>27</v>
      </c>
      <c r="F8" s="4"/>
      <c r="G8" s="4">
        <v>1</v>
      </c>
      <c r="H8" s="6">
        <v>257690</v>
      </c>
      <c r="I8" s="6">
        <v>309228</v>
      </c>
      <c r="J8" s="4">
        <v>1.2</v>
      </c>
      <c r="K8" s="8">
        <v>12370</v>
      </c>
      <c r="L8" s="8">
        <f>I8+K8</f>
        <v>321598</v>
      </c>
      <c r="M8" s="6">
        <v>51538</v>
      </c>
      <c r="N8" s="4" t="s">
        <v>18</v>
      </c>
      <c r="O8" s="22"/>
    </row>
    <row r="9" spans="1:15" ht="14.45" x14ac:dyDescent="0.3">
      <c r="A9" s="4"/>
      <c r="B9" s="4"/>
      <c r="C9" s="5"/>
      <c r="D9" s="5"/>
      <c r="E9" s="4" t="s">
        <v>28</v>
      </c>
      <c r="F9" s="4"/>
      <c r="G9" s="4">
        <v>1</v>
      </c>
      <c r="H9" s="6">
        <v>13815</v>
      </c>
      <c r="I9" s="6">
        <v>16578</v>
      </c>
      <c r="J9" s="4">
        <v>1.2</v>
      </c>
      <c r="K9" s="4" t="s">
        <v>20</v>
      </c>
      <c r="L9" s="8">
        <v>16578</v>
      </c>
      <c r="M9" s="6">
        <v>2763</v>
      </c>
      <c r="N9" s="4"/>
      <c r="O9" s="22"/>
    </row>
    <row r="10" spans="1:15" ht="14.45" x14ac:dyDescent="0.3">
      <c r="A10" s="4" t="s">
        <v>25</v>
      </c>
      <c r="B10" s="4">
        <v>590604</v>
      </c>
      <c r="C10" s="5">
        <v>44707</v>
      </c>
      <c r="D10" s="5">
        <v>44707</v>
      </c>
      <c r="E10" s="4" t="s">
        <v>26</v>
      </c>
      <c r="F10" s="4"/>
      <c r="G10" s="4">
        <v>1</v>
      </c>
      <c r="H10" s="6">
        <v>149990</v>
      </c>
      <c r="I10" s="6">
        <v>164989</v>
      </c>
      <c r="J10" s="4">
        <v>1.1000000000000001</v>
      </c>
      <c r="K10" s="8">
        <v>10000</v>
      </c>
      <c r="L10" s="8">
        <f>I10+K10</f>
        <v>174989</v>
      </c>
      <c r="M10" s="6">
        <f>I10-H10</f>
        <v>14999</v>
      </c>
      <c r="N10" s="4" t="s">
        <v>18</v>
      </c>
      <c r="O10" s="22"/>
    </row>
    <row r="11" spans="1:15" x14ac:dyDescent="0.25">
      <c r="A11" s="9" t="s">
        <v>19</v>
      </c>
      <c r="B11" s="9">
        <v>810136</v>
      </c>
      <c r="C11" s="10">
        <v>44707</v>
      </c>
      <c r="D11" s="10">
        <v>44710</v>
      </c>
      <c r="E11" s="9" t="s">
        <v>16</v>
      </c>
      <c r="F11" s="9"/>
      <c r="G11" s="9">
        <v>100</v>
      </c>
      <c r="H11" s="9"/>
      <c r="I11" s="9"/>
      <c r="J11" s="9"/>
      <c r="K11" s="9"/>
      <c r="L11" s="9"/>
      <c r="M11" s="9"/>
      <c r="N11" s="9" t="s">
        <v>30</v>
      </c>
      <c r="O11" s="22"/>
    </row>
    <row r="12" spans="1:15" x14ac:dyDescent="0.25">
      <c r="A12" s="31" t="s">
        <v>24</v>
      </c>
      <c r="B12" s="31">
        <v>591494</v>
      </c>
      <c r="C12" s="32">
        <v>44712</v>
      </c>
      <c r="D12" s="32">
        <v>44713</v>
      </c>
      <c r="E12" s="31" t="s">
        <v>38</v>
      </c>
      <c r="F12" s="31"/>
      <c r="G12" s="31">
        <v>10</v>
      </c>
      <c r="H12" s="33">
        <v>3490</v>
      </c>
      <c r="I12" s="33">
        <f>H12*J12</f>
        <v>4188</v>
      </c>
      <c r="J12" s="31">
        <v>1.2</v>
      </c>
      <c r="K12" s="33">
        <v>7000</v>
      </c>
      <c r="L12" s="33">
        <f t="shared" ref="L12" si="0">I12*G12</f>
        <v>41880</v>
      </c>
      <c r="M12" s="33">
        <v>6980</v>
      </c>
      <c r="N12" s="31" t="s">
        <v>56</v>
      </c>
      <c r="O12" s="22"/>
    </row>
    <row r="13" spans="1:15" ht="14.45" x14ac:dyDescent="0.3">
      <c r="A13" s="94" t="s">
        <v>24</v>
      </c>
      <c r="B13" s="95">
        <v>591917</v>
      </c>
      <c r="C13" s="96">
        <v>44713</v>
      </c>
      <c r="D13" s="97">
        <v>44715</v>
      </c>
      <c r="E13" s="95" t="s">
        <v>58</v>
      </c>
      <c r="F13" s="97">
        <v>44714</v>
      </c>
      <c r="G13" s="95">
        <v>30</v>
      </c>
      <c r="H13" s="95"/>
      <c r="I13" s="9"/>
      <c r="J13" s="98"/>
      <c r="K13" s="95"/>
      <c r="L13" s="94"/>
      <c r="M13" s="95"/>
      <c r="N13" s="9" t="s">
        <v>30</v>
      </c>
      <c r="O13" s="78" t="s">
        <v>63</v>
      </c>
    </row>
    <row r="14" spans="1:15" ht="14.45" x14ac:dyDescent="0.3">
      <c r="A14" s="27" t="s">
        <v>24</v>
      </c>
      <c r="B14" s="4">
        <v>592172</v>
      </c>
      <c r="C14" s="67">
        <v>44714</v>
      </c>
      <c r="D14" s="5">
        <v>44721</v>
      </c>
      <c r="E14" s="4" t="s">
        <v>71</v>
      </c>
      <c r="F14" s="5">
        <v>44719</v>
      </c>
      <c r="G14" s="4">
        <v>25</v>
      </c>
      <c r="H14" s="30">
        <v>52765</v>
      </c>
      <c r="I14" s="8">
        <f t="shared" ref="I14:I18" si="1">H14*J14</f>
        <v>58041.500000000007</v>
      </c>
      <c r="J14" s="4">
        <v>1.1000000000000001</v>
      </c>
      <c r="K14" s="30">
        <v>5000</v>
      </c>
      <c r="L14" s="8">
        <v>1451050</v>
      </c>
      <c r="M14" s="8">
        <v>131925</v>
      </c>
      <c r="N14" s="4" t="s">
        <v>18</v>
      </c>
      <c r="O14" s="78" t="s">
        <v>76</v>
      </c>
    </row>
    <row r="15" spans="1:15" ht="14.45" x14ac:dyDescent="0.3">
      <c r="A15" s="26" t="s">
        <v>24</v>
      </c>
      <c r="B15" s="15">
        <v>593001</v>
      </c>
      <c r="C15" s="88">
        <v>44719</v>
      </c>
      <c r="D15" s="16">
        <v>44725</v>
      </c>
      <c r="E15" s="26" t="s">
        <v>72</v>
      </c>
      <c r="F15" s="16">
        <v>44720</v>
      </c>
      <c r="G15" s="50">
        <v>6</v>
      </c>
      <c r="H15" s="63">
        <v>58976</v>
      </c>
      <c r="I15" s="49">
        <f t="shared" si="1"/>
        <v>64873.600000000006</v>
      </c>
      <c r="J15" s="15">
        <v>1.1000000000000001</v>
      </c>
      <c r="K15" s="63">
        <v>15000</v>
      </c>
      <c r="L15" s="13">
        <f>I15*G15</f>
        <v>389241.60000000003</v>
      </c>
      <c r="M15" s="49">
        <v>35386</v>
      </c>
      <c r="N15" s="11" t="s">
        <v>18</v>
      </c>
      <c r="O15" s="68" t="s">
        <v>91</v>
      </c>
    </row>
    <row r="16" spans="1:15" ht="14.45" x14ac:dyDescent="0.3">
      <c r="A16" s="73"/>
      <c r="B16" s="74"/>
      <c r="C16" s="75"/>
      <c r="D16" s="74"/>
      <c r="E16" s="26" t="s">
        <v>73</v>
      </c>
      <c r="F16" s="16"/>
      <c r="G16" s="50">
        <v>3</v>
      </c>
      <c r="H16" s="63">
        <v>232957</v>
      </c>
      <c r="I16" s="29">
        <f t="shared" si="1"/>
        <v>256252.7</v>
      </c>
      <c r="J16" s="15">
        <v>1.1000000000000001</v>
      </c>
      <c r="K16" s="76"/>
      <c r="L16" s="28">
        <f>I16*G16</f>
        <v>768758.10000000009</v>
      </c>
      <c r="M16" s="29">
        <v>69887</v>
      </c>
      <c r="N16" s="15"/>
      <c r="O16" s="64"/>
    </row>
    <row r="17" spans="1:15" ht="14.45" x14ac:dyDescent="0.3">
      <c r="A17" s="73"/>
      <c r="B17" s="74"/>
      <c r="C17" s="75"/>
      <c r="D17" s="74"/>
      <c r="E17" s="26" t="s">
        <v>74</v>
      </c>
      <c r="F17" s="16"/>
      <c r="G17" s="50">
        <v>8</v>
      </c>
      <c r="H17" s="63">
        <v>54828</v>
      </c>
      <c r="I17" s="29">
        <f t="shared" si="1"/>
        <v>60310.8</v>
      </c>
      <c r="J17" s="15">
        <v>1.1000000000000001</v>
      </c>
      <c r="K17" s="76"/>
      <c r="L17" s="28">
        <f>I17*G17</f>
        <v>482486.4</v>
      </c>
      <c r="M17" s="29">
        <v>43862</v>
      </c>
      <c r="N17" s="15"/>
      <c r="O17" s="65"/>
    </row>
    <row r="18" spans="1:15" x14ac:dyDescent="0.25">
      <c r="A18" s="25"/>
      <c r="B18" s="15"/>
      <c r="C18" s="26"/>
      <c r="D18" s="15"/>
      <c r="E18" s="26" t="s">
        <v>75</v>
      </c>
      <c r="F18" s="16"/>
      <c r="G18" s="15">
        <v>2</v>
      </c>
      <c r="H18" s="63">
        <v>108123</v>
      </c>
      <c r="I18" s="29">
        <f t="shared" si="1"/>
        <v>118935.3</v>
      </c>
      <c r="J18" s="15">
        <v>1.1000000000000001</v>
      </c>
      <c r="K18" s="76"/>
      <c r="L18" s="28">
        <f>I18*G18</f>
        <v>237870.6</v>
      </c>
      <c r="M18" s="18">
        <v>21625</v>
      </c>
      <c r="N18" s="15"/>
      <c r="O18" s="65"/>
    </row>
    <row r="19" spans="1:15" ht="14.45" x14ac:dyDescent="0.3">
      <c r="A19" s="99" t="s">
        <v>24</v>
      </c>
      <c r="B19" s="9">
        <v>592441</v>
      </c>
      <c r="C19" s="100">
        <v>44715</v>
      </c>
      <c r="D19" s="10">
        <v>44722</v>
      </c>
      <c r="E19" s="9" t="s">
        <v>77</v>
      </c>
      <c r="F19" s="9" t="s">
        <v>78</v>
      </c>
      <c r="G19" s="9">
        <v>90</v>
      </c>
      <c r="H19" s="99"/>
      <c r="I19" s="101"/>
      <c r="J19" s="102"/>
      <c r="K19" s="99"/>
      <c r="L19" s="101"/>
      <c r="M19" s="101"/>
      <c r="N19" s="9" t="s">
        <v>30</v>
      </c>
      <c r="O19" s="68"/>
    </row>
    <row r="20" spans="1:15" ht="14.45" x14ac:dyDescent="0.3">
      <c r="A20" s="99" t="s">
        <v>24</v>
      </c>
      <c r="B20" s="9">
        <v>592939</v>
      </c>
      <c r="C20" s="100">
        <v>44719</v>
      </c>
      <c r="D20" s="10">
        <v>44722</v>
      </c>
      <c r="E20" s="9" t="s">
        <v>79</v>
      </c>
      <c r="F20" s="103"/>
      <c r="G20" s="9">
        <v>10</v>
      </c>
      <c r="H20" s="9"/>
      <c r="I20" s="9"/>
      <c r="J20" s="102"/>
      <c r="K20" s="9"/>
      <c r="L20" s="9"/>
      <c r="M20" s="102"/>
      <c r="N20" s="9" t="s">
        <v>30</v>
      </c>
      <c r="O20" s="68"/>
    </row>
    <row r="21" spans="1:15" ht="14.45" x14ac:dyDescent="0.3">
      <c r="A21" s="148" t="s">
        <v>24</v>
      </c>
      <c r="B21" s="149">
        <v>592999</v>
      </c>
      <c r="C21" s="150">
        <v>44719</v>
      </c>
      <c r="D21" s="151">
        <v>44725</v>
      </c>
      <c r="E21" s="148" t="s">
        <v>80</v>
      </c>
      <c r="F21" s="149" t="s">
        <v>99</v>
      </c>
      <c r="G21" s="149">
        <v>50</v>
      </c>
      <c r="H21" s="149"/>
      <c r="I21" s="149"/>
      <c r="J21" s="152"/>
      <c r="K21" s="149"/>
      <c r="L21" s="149"/>
      <c r="M21" s="152"/>
      <c r="N21" s="149" t="s">
        <v>30</v>
      </c>
      <c r="O21" s="65"/>
    </row>
    <row r="22" spans="1:15" ht="14.45" x14ac:dyDescent="0.3">
      <c r="A22" s="153"/>
      <c r="B22" s="154"/>
      <c r="C22" s="153"/>
      <c r="D22" s="154"/>
      <c r="E22" s="153" t="s">
        <v>81</v>
      </c>
      <c r="F22" s="154"/>
      <c r="G22" s="154">
        <v>30</v>
      </c>
      <c r="H22" s="154"/>
      <c r="I22" s="154"/>
      <c r="J22" s="155"/>
      <c r="K22" s="154"/>
      <c r="L22" s="154"/>
      <c r="M22" s="155"/>
      <c r="N22" s="154"/>
      <c r="O22" s="65"/>
    </row>
    <row r="23" spans="1:15" ht="14.45" x14ac:dyDescent="0.3">
      <c r="A23" s="153"/>
      <c r="B23" s="154"/>
      <c r="C23" s="153"/>
      <c r="D23" s="154"/>
      <c r="E23" s="153" t="s">
        <v>82</v>
      </c>
      <c r="F23" s="154"/>
      <c r="G23" s="154">
        <v>40</v>
      </c>
      <c r="H23" s="154"/>
      <c r="I23" s="154"/>
      <c r="J23" s="155"/>
      <c r="K23" s="154"/>
      <c r="L23" s="154"/>
      <c r="M23" s="155"/>
      <c r="N23" s="154"/>
      <c r="O23" s="65"/>
    </row>
    <row r="24" spans="1:15" ht="14.45" x14ac:dyDescent="0.3">
      <c r="A24" s="153"/>
      <c r="B24" s="154"/>
      <c r="C24" s="153"/>
      <c r="D24" s="154"/>
      <c r="E24" s="153" t="s">
        <v>83</v>
      </c>
      <c r="F24" s="154"/>
      <c r="G24" s="154">
        <v>40</v>
      </c>
      <c r="H24" s="154"/>
      <c r="I24" s="154"/>
      <c r="J24" s="155"/>
      <c r="K24" s="154"/>
      <c r="L24" s="154"/>
      <c r="M24" s="155"/>
      <c r="N24" s="154"/>
      <c r="O24" s="65"/>
    </row>
    <row r="25" spans="1:15" ht="14.45" x14ac:dyDescent="0.3">
      <c r="A25" s="153"/>
      <c r="B25" s="154"/>
      <c r="C25" s="153"/>
      <c r="D25" s="154"/>
      <c r="E25" s="153" t="s">
        <v>84</v>
      </c>
      <c r="F25" s="154"/>
      <c r="G25" s="154">
        <v>10</v>
      </c>
      <c r="H25" s="154"/>
      <c r="I25" s="154"/>
      <c r="J25" s="155"/>
      <c r="K25" s="154"/>
      <c r="L25" s="154"/>
      <c r="M25" s="155"/>
      <c r="N25" s="154"/>
      <c r="O25" s="65"/>
    </row>
    <row r="26" spans="1:15" ht="14.45" x14ac:dyDescent="0.3">
      <c r="A26" s="153"/>
      <c r="B26" s="154"/>
      <c r="C26" s="153"/>
      <c r="D26" s="154"/>
      <c r="E26" s="154" t="s">
        <v>85</v>
      </c>
      <c r="F26" s="155"/>
      <c r="G26" s="154">
        <v>70</v>
      </c>
      <c r="H26" s="154"/>
      <c r="I26" s="154"/>
      <c r="J26" s="155"/>
      <c r="K26" s="154"/>
      <c r="L26" s="154"/>
      <c r="M26" s="155"/>
      <c r="N26" s="154"/>
      <c r="O26" s="65"/>
    </row>
    <row r="27" spans="1:15" ht="14.45" x14ac:dyDescent="0.3">
      <c r="A27" s="153"/>
      <c r="B27" s="154"/>
      <c r="C27" s="153"/>
      <c r="D27" s="154"/>
      <c r="E27" s="154" t="s">
        <v>86</v>
      </c>
      <c r="F27" s="155"/>
      <c r="G27" s="154">
        <v>100</v>
      </c>
      <c r="H27" s="154"/>
      <c r="I27" s="154"/>
      <c r="J27" s="155"/>
      <c r="K27" s="154"/>
      <c r="L27" s="154"/>
      <c r="M27" s="155"/>
      <c r="N27" s="154"/>
      <c r="O27" s="65"/>
    </row>
    <row r="28" spans="1:15" ht="14.45" x14ac:dyDescent="0.3">
      <c r="A28" s="153"/>
      <c r="B28" s="154"/>
      <c r="C28" s="153"/>
      <c r="D28" s="154"/>
      <c r="E28" s="154" t="s">
        <v>87</v>
      </c>
      <c r="F28" s="155"/>
      <c r="G28" s="154">
        <v>15</v>
      </c>
      <c r="H28" s="154"/>
      <c r="I28" s="154"/>
      <c r="J28" s="155"/>
      <c r="K28" s="154"/>
      <c r="L28" s="154"/>
      <c r="M28" s="155"/>
      <c r="N28" s="154"/>
      <c r="O28" s="65"/>
    </row>
    <row r="29" spans="1:15" x14ac:dyDescent="0.25">
      <c r="A29" s="153"/>
      <c r="B29" s="154"/>
      <c r="C29" s="153"/>
      <c r="D29" s="154"/>
      <c r="E29" s="154" t="s">
        <v>88</v>
      </c>
      <c r="F29" s="156"/>
      <c r="G29" s="154">
        <v>20</v>
      </c>
      <c r="H29" s="154"/>
      <c r="I29" s="154"/>
      <c r="J29" s="155"/>
      <c r="K29" s="154"/>
      <c r="L29" s="154"/>
      <c r="M29" s="155"/>
      <c r="N29" s="154"/>
      <c r="O29" s="65"/>
    </row>
    <row r="30" spans="1:15" x14ac:dyDescent="0.25">
      <c r="A30" s="153"/>
      <c r="B30" s="154"/>
      <c r="C30" s="154"/>
      <c r="D30" s="154"/>
      <c r="E30" s="154" t="s">
        <v>89</v>
      </c>
      <c r="F30" s="156"/>
      <c r="G30" s="154">
        <v>20</v>
      </c>
      <c r="H30" s="154"/>
      <c r="I30" s="154"/>
      <c r="J30" s="155"/>
      <c r="K30" s="155"/>
      <c r="L30" s="154"/>
      <c r="M30" s="155"/>
      <c r="N30" s="154"/>
      <c r="O30" s="65"/>
    </row>
    <row r="31" spans="1:15" x14ac:dyDescent="0.25">
      <c r="A31" s="94"/>
      <c r="B31" s="95"/>
      <c r="C31" s="95"/>
      <c r="D31" s="154"/>
      <c r="E31" s="95" t="s">
        <v>90</v>
      </c>
      <c r="F31" s="157"/>
      <c r="G31" s="95">
        <v>50</v>
      </c>
      <c r="H31" s="95"/>
      <c r="I31" s="95"/>
      <c r="J31" s="98"/>
      <c r="K31" s="95"/>
      <c r="L31" s="95"/>
      <c r="M31" s="98"/>
      <c r="N31" s="95"/>
      <c r="O31" s="66"/>
    </row>
    <row r="32" spans="1:15" ht="14.45" x14ac:dyDescent="0.3">
      <c r="A32" s="31" t="s">
        <v>94</v>
      </c>
      <c r="B32" s="31">
        <v>593051</v>
      </c>
      <c r="C32" s="32">
        <v>44719</v>
      </c>
      <c r="D32" s="32">
        <v>44726</v>
      </c>
      <c r="E32" s="31" t="s">
        <v>95</v>
      </c>
      <c r="F32" s="31"/>
      <c r="G32" s="31">
        <v>1</v>
      </c>
      <c r="H32" s="33">
        <v>22980</v>
      </c>
      <c r="I32" s="33">
        <f>H32*J32</f>
        <v>25278.000000000004</v>
      </c>
      <c r="J32" s="31">
        <v>1.1000000000000001</v>
      </c>
      <c r="K32" s="33">
        <v>5000</v>
      </c>
      <c r="L32" s="33">
        <f>I32*G32</f>
        <v>25278.000000000004</v>
      </c>
      <c r="M32" s="33">
        <f>L32-H32</f>
        <v>2298.0000000000036</v>
      </c>
      <c r="N32" s="31" t="s">
        <v>56</v>
      </c>
      <c r="O32" s="34" t="s">
        <v>108</v>
      </c>
    </row>
    <row r="33" spans="1:16" ht="14.45" x14ac:dyDescent="0.3">
      <c r="A33" s="104"/>
      <c r="B33" s="105"/>
      <c r="C33" s="106"/>
      <c r="D33" s="106"/>
      <c r="E33" s="105" t="s">
        <v>107</v>
      </c>
      <c r="F33" s="107"/>
      <c r="G33" s="105"/>
      <c r="H33" s="105"/>
      <c r="I33" s="105"/>
      <c r="J33" s="105"/>
      <c r="K33" s="108"/>
      <c r="L33" s="108"/>
      <c r="M33" s="105"/>
      <c r="N33" s="105"/>
      <c r="O33" s="24"/>
    </row>
    <row r="34" spans="1:16" ht="14.45" x14ac:dyDescent="0.3">
      <c r="A34" s="148" t="s">
        <v>96</v>
      </c>
      <c r="B34" s="149">
        <v>593829</v>
      </c>
      <c r="C34" s="151">
        <v>44722</v>
      </c>
      <c r="D34" s="151">
        <v>44726</v>
      </c>
      <c r="E34" s="149" t="s">
        <v>97</v>
      </c>
      <c r="F34" s="152" t="s">
        <v>101</v>
      </c>
      <c r="G34" s="149">
        <v>1000</v>
      </c>
      <c r="H34" s="149"/>
      <c r="I34" s="149"/>
      <c r="J34" s="149"/>
      <c r="K34" s="161">
        <v>6000</v>
      </c>
      <c r="L34" s="149"/>
      <c r="M34" s="149"/>
      <c r="N34" s="149" t="s">
        <v>30</v>
      </c>
      <c r="O34" s="24"/>
    </row>
    <row r="35" spans="1:16" x14ac:dyDescent="0.25">
      <c r="A35" s="94"/>
      <c r="B35" s="95"/>
      <c r="C35" s="95"/>
      <c r="D35" s="95"/>
      <c r="E35" s="95" t="s">
        <v>98</v>
      </c>
      <c r="F35" s="98" t="s">
        <v>100</v>
      </c>
      <c r="G35" s="95">
        <v>400</v>
      </c>
      <c r="H35" s="95"/>
      <c r="I35" s="95"/>
      <c r="J35" s="95"/>
      <c r="K35" s="95"/>
      <c r="L35" s="95"/>
      <c r="M35" s="95"/>
      <c r="N35" s="95"/>
      <c r="O35" s="86"/>
    </row>
    <row r="36" spans="1:16" x14ac:dyDescent="0.25">
      <c r="A36" s="4" t="s">
        <v>21</v>
      </c>
      <c r="B36" s="4">
        <v>812610</v>
      </c>
      <c r="C36" s="5">
        <v>44721</v>
      </c>
      <c r="D36" s="5">
        <v>44726</v>
      </c>
      <c r="E36" s="4" t="s">
        <v>102</v>
      </c>
      <c r="F36" s="4"/>
      <c r="G36" s="4">
        <v>2</v>
      </c>
      <c r="H36" s="8">
        <v>58821</v>
      </c>
      <c r="I36" s="8">
        <f>H36*J36</f>
        <v>64703.100000000006</v>
      </c>
      <c r="J36" s="4">
        <v>1.1000000000000001</v>
      </c>
      <c r="K36" s="8">
        <v>25000</v>
      </c>
      <c r="L36" s="8">
        <f>I36*G36</f>
        <v>129406.20000000001</v>
      </c>
      <c r="M36" s="8">
        <f>L36-117642</f>
        <v>11764.200000000012</v>
      </c>
      <c r="N36" s="4" t="s">
        <v>18</v>
      </c>
      <c r="O36" s="34" t="s">
        <v>103</v>
      </c>
    </row>
    <row r="37" spans="1:16" x14ac:dyDescent="0.25">
      <c r="A37" s="9" t="s">
        <v>21</v>
      </c>
      <c r="B37" s="9">
        <v>812283</v>
      </c>
      <c r="C37" s="10">
        <v>44720</v>
      </c>
      <c r="D37" s="10">
        <v>44726</v>
      </c>
      <c r="E37" s="9" t="s">
        <v>104</v>
      </c>
      <c r="F37" s="9" t="s">
        <v>105</v>
      </c>
      <c r="G37" s="9">
        <v>20</v>
      </c>
      <c r="H37" s="9"/>
      <c r="I37" s="9"/>
      <c r="J37" s="9"/>
      <c r="K37" s="9"/>
      <c r="L37" s="9"/>
      <c r="M37" s="9"/>
      <c r="N37" s="9" t="s">
        <v>30</v>
      </c>
      <c r="O37" s="22"/>
      <c r="P37" s="85" t="s">
        <v>93</v>
      </c>
    </row>
    <row r="38" spans="1:16" ht="14.45" x14ac:dyDescent="0.3">
      <c r="A38" s="90" t="s">
        <v>29</v>
      </c>
      <c r="B38" s="19">
        <v>812660</v>
      </c>
      <c r="C38" s="20">
        <v>44721</v>
      </c>
      <c r="D38" s="20">
        <v>44727</v>
      </c>
      <c r="E38" s="19" t="s">
        <v>109</v>
      </c>
      <c r="F38" s="72"/>
      <c r="G38" s="19">
        <v>2</v>
      </c>
      <c r="H38" s="82">
        <v>2990</v>
      </c>
      <c r="I38" s="82">
        <f>H38*J38</f>
        <v>3588</v>
      </c>
      <c r="J38" s="19">
        <v>1.2</v>
      </c>
      <c r="K38" s="82">
        <v>10000</v>
      </c>
      <c r="L38" s="82">
        <f>I38*G38</f>
        <v>7176</v>
      </c>
      <c r="M38" s="82">
        <v>1196</v>
      </c>
      <c r="N38" s="82"/>
      <c r="O38" s="35" t="s">
        <v>118</v>
      </c>
    </row>
    <row r="39" spans="1:16" ht="14.45" x14ac:dyDescent="0.3">
      <c r="A39" s="21"/>
      <c r="B39" s="59"/>
      <c r="C39" s="59"/>
      <c r="D39" s="59"/>
      <c r="E39" s="81" t="s">
        <v>110</v>
      </c>
      <c r="F39" s="60" t="s">
        <v>125</v>
      </c>
      <c r="G39" s="59">
        <v>1</v>
      </c>
      <c r="H39" s="59" t="s">
        <v>117</v>
      </c>
      <c r="I39" s="59"/>
      <c r="J39" s="59"/>
      <c r="K39" s="59"/>
      <c r="L39" s="81"/>
      <c r="M39" s="59"/>
      <c r="N39" s="59"/>
      <c r="O39" s="23"/>
    </row>
    <row r="40" spans="1:16" ht="14.45" x14ac:dyDescent="0.3">
      <c r="A40" s="21"/>
      <c r="B40" s="59"/>
      <c r="C40" s="59"/>
      <c r="D40" s="59"/>
      <c r="E40" s="59" t="s">
        <v>111</v>
      </c>
      <c r="F40" s="60"/>
      <c r="G40" s="59">
        <v>1</v>
      </c>
      <c r="H40" s="81">
        <v>161900</v>
      </c>
      <c r="I40" s="81">
        <f>H40*J40</f>
        <v>178090</v>
      </c>
      <c r="J40" s="59">
        <v>1.1000000000000001</v>
      </c>
      <c r="K40" s="59"/>
      <c r="L40" s="81">
        <f>I40*G40</f>
        <v>178090</v>
      </c>
      <c r="M40" s="81">
        <f>I40-H40</f>
        <v>16190</v>
      </c>
      <c r="N40" s="59"/>
      <c r="O40" s="89" t="s">
        <v>116</v>
      </c>
    </row>
    <row r="41" spans="1:16" ht="14.45" x14ac:dyDescent="0.3">
      <c r="A41" s="21"/>
      <c r="B41" s="59"/>
      <c r="C41" s="59"/>
      <c r="D41" s="59"/>
      <c r="E41" s="81" t="s">
        <v>112</v>
      </c>
      <c r="F41" s="60"/>
      <c r="G41" s="59">
        <v>1</v>
      </c>
      <c r="H41" s="81">
        <v>9990</v>
      </c>
      <c r="I41" s="81">
        <f>H41*J41</f>
        <v>11988</v>
      </c>
      <c r="J41" s="84">
        <v>1.2</v>
      </c>
      <c r="K41" s="59"/>
      <c r="L41" s="81">
        <f>I41*G41</f>
        <v>11988</v>
      </c>
      <c r="M41" s="81">
        <f>I41-H41</f>
        <v>1998</v>
      </c>
      <c r="N41" s="59"/>
      <c r="O41" s="89" t="s">
        <v>115</v>
      </c>
    </row>
    <row r="42" spans="1:16" ht="14.45" x14ac:dyDescent="0.3">
      <c r="A42" s="70"/>
      <c r="B42" s="69"/>
      <c r="C42" s="69"/>
      <c r="D42" s="69"/>
      <c r="E42" s="69" t="s">
        <v>113</v>
      </c>
      <c r="F42" s="71"/>
      <c r="G42" s="69">
        <v>2</v>
      </c>
      <c r="H42" s="83">
        <v>2990</v>
      </c>
      <c r="I42" s="83">
        <f>H42*J42</f>
        <v>3588</v>
      </c>
      <c r="J42" s="69">
        <v>1.2</v>
      </c>
      <c r="K42" s="83"/>
      <c r="L42" s="83">
        <f>I42*G42</f>
        <v>7176</v>
      </c>
      <c r="M42" s="83">
        <f>L42-5980</f>
        <v>1196</v>
      </c>
      <c r="N42" s="69"/>
      <c r="O42" s="36" t="s">
        <v>114</v>
      </c>
    </row>
    <row r="43" spans="1:16" ht="14.45" x14ac:dyDescent="0.3">
      <c r="A43" s="90" t="s">
        <v>29</v>
      </c>
      <c r="B43" s="19">
        <v>812553</v>
      </c>
      <c r="C43" s="20">
        <v>44721</v>
      </c>
      <c r="D43" s="20">
        <v>44727</v>
      </c>
      <c r="E43" s="19" t="s">
        <v>119</v>
      </c>
      <c r="F43" s="72" t="s">
        <v>124</v>
      </c>
      <c r="G43" s="19">
        <v>5</v>
      </c>
      <c r="H43" s="19"/>
      <c r="I43" s="19"/>
      <c r="J43" s="19"/>
      <c r="K43" s="82">
        <v>10000</v>
      </c>
      <c r="L43" s="19"/>
      <c r="M43" s="19"/>
      <c r="N43" s="19"/>
      <c r="O43" s="24"/>
    </row>
    <row r="44" spans="1:16" ht="14.45" x14ac:dyDescent="0.3">
      <c r="A44" s="21"/>
      <c r="B44" s="59"/>
      <c r="C44" s="59"/>
      <c r="D44" s="59"/>
      <c r="E44" s="59" t="s">
        <v>120</v>
      </c>
      <c r="F44" s="60"/>
      <c r="G44" s="59">
        <v>4</v>
      </c>
      <c r="H44" s="59"/>
      <c r="I44" s="59"/>
      <c r="J44" s="59"/>
      <c r="K44" s="59"/>
      <c r="L44" s="81"/>
      <c r="M44" s="59"/>
      <c r="N44" s="59"/>
      <c r="O44" s="23"/>
    </row>
    <row r="45" spans="1:16" x14ac:dyDescent="0.25">
      <c r="A45" s="21"/>
      <c r="B45" s="59"/>
      <c r="C45" s="59"/>
      <c r="D45" s="59"/>
      <c r="E45" s="59" t="s">
        <v>121</v>
      </c>
      <c r="F45" s="60"/>
      <c r="G45" s="59">
        <v>6</v>
      </c>
      <c r="H45" s="59"/>
      <c r="I45" s="59"/>
      <c r="J45" s="59"/>
      <c r="K45" s="59"/>
      <c r="L45" s="59"/>
      <c r="M45" s="59"/>
      <c r="N45" s="59"/>
      <c r="O45" s="23"/>
    </row>
    <row r="46" spans="1:16" x14ac:dyDescent="0.25">
      <c r="A46" s="21"/>
      <c r="B46" s="59"/>
      <c r="C46" s="59"/>
      <c r="D46" s="59"/>
      <c r="E46" s="59" t="s">
        <v>122</v>
      </c>
      <c r="F46" s="59"/>
      <c r="G46" s="60">
        <v>12</v>
      </c>
      <c r="H46" s="59"/>
      <c r="I46" s="59"/>
      <c r="J46" s="59"/>
      <c r="K46" s="59"/>
      <c r="L46" s="59"/>
      <c r="M46" s="59"/>
      <c r="N46" s="59"/>
      <c r="O46" s="23"/>
    </row>
    <row r="47" spans="1:16" x14ac:dyDescent="0.25">
      <c r="A47" s="70"/>
      <c r="B47" s="69"/>
      <c r="C47" s="69"/>
      <c r="D47" s="69"/>
      <c r="E47" s="69" t="s">
        <v>123</v>
      </c>
      <c r="F47" s="69"/>
      <c r="G47" s="71">
        <v>10</v>
      </c>
      <c r="H47" s="69"/>
      <c r="I47" s="69"/>
      <c r="J47" s="69"/>
      <c r="K47" s="69"/>
      <c r="L47" s="69"/>
      <c r="M47" s="69"/>
      <c r="N47" s="69"/>
      <c r="O47" s="86"/>
    </row>
    <row r="48" spans="1:16" x14ac:dyDescent="0.25">
      <c r="A48" s="87" t="s">
        <v>29</v>
      </c>
      <c r="B48" s="4">
        <v>812668</v>
      </c>
      <c r="C48" s="5">
        <v>44721</v>
      </c>
      <c r="D48" s="5">
        <v>44727</v>
      </c>
      <c r="E48" s="4" t="s">
        <v>126</v>
      </c>
      <c r="F48" s="4"/>
      <c r="G48" s="77">
        <v>5</v>
      </c>
      <c r="H48" s="8">
        <v>24990</v>
      </c>
      <c r="I48" s="8">
        <f t="shared" ref="I48:I54" si="2">H48*J48</f>
        <v>27489.000000000004</v>
      </c>
      <c r="J48" s="4">
        <v>1.1000000000000001</v>
      </c>
      <c r="K48" s="8">
        <v>18000</v>
      </c>
      <c r="L48" s="8">
        <f t="shared" ref="L48:L54" si="3">I48*G48</f>
        <v>137445.00000000003</v>
      </c>
      <c r="M48" s="8">
        <f>L48-124950</f>
        <v>12495.000000000029</v>
      </c>
      <c r="N48" s="4" t="s">
        <v>18</v>
      </c>
      <c r="O48" s="34" t="s">
        <v>127</v>
      </c>
    </row>
    <row r="49" spans="1:104" x14ac:dyDescent="0.25">
      <c r="A49" s="53" t="s">
        <v>29</v>
      </c>
      <c r="B49" s="11">
        <v>812675</v>
      </c>
      <c r="C49" s="48">
        <v>44721</v>
      </c>
      <c r="D49" s="48">
        <v>44727</v>
      </c>
      <c r="E49" s="11" t="s">
        <v>128</v>
      </c>
      <c r="F49" s="11"/>
      <c r="G49" s="79">
        <v>1</v>
      </c>
      <c r="H49" s="49">
        <v>24990</v>
      </c>
      <c r="I49" s="49">
        <f t="shared" si="2"/>
        <v>27489.000000000004</v>
      </c>
      <c r="J49" s="11">
        <v>1.1000000000000001</v>
      </c>
      <c r="K49" s="49">
        <v>27000</v>
      </c>
      <c r="L49" s="49">
        <f t="shared" si="3"/>
        <v>27489.000000000004</v>
      </c>
      <c r="M49" s="49">
        <f>L49-H49</f>
        <v>2499.0000000000036</v>
      </c>
      <c r="N49" s="11" t="s">
        <v>18</v>
      </c>
      <c r="O49" s="35" t="s">
        <v>127</v>
      </c>
    </row>
    <row r="50" spans="1:104" x14ac:dyDescent="0.25">
      <c r="A50" s="25"/>
      <c r="B50" s="15"/>
      <c r="C50" s="15"/>
      <c r="D50" s="15"/>
      <c r="E50" s="15" t="s">
        <v>129</v>
      </c>
      <c r="F50" s="15"/>
      <c r="G50" s="50">
        <v>4</v>
      </c>
      <c r="H50" s="29">
        <v>1315</v>
      </c>
      <c r="I50" s="29">
        <f t="shared" si="2"/>
        <v>1709.5</v>
      </c>
      <c r="J50" s="15">
        <v>1.3</v>
      </c>
      <c r="K50" s="15"/>
      <c r="L50" s="29">
        <f t="shared" si="3"/>
        <v>6838</v>
      </c>
      <c r="M50" s="29">
        <f>L50-5260</f>
        <v>1578</v>
      </c>
      <c r="N50" s="15"/>
      <c r="O50" s="89" t="s">
        <v>132</v>
      </c>
    </row>
    <row r="51" spans="1:104" x14ac:dyDescent="0.25">
      <c r="A51" s="25"/>
      <c r="B51" s="15"/>
      <c r="C51" s="15"/>
      <c r="D51" s="15"/>
      <c r="E51" s="15" t="s">
        <v>130</v>
      </c>
      <c r="F51" s="15" t="s">
        <v>134</v>
      </c>
      <c r="G51" s="50">
        <v>1</v>
      </c>
      <c r="H51" s="29">
        <v>3990</v>
      </c>
      <c r="I51" s="29">
        <f t="shared" si="2"/>
        <v>4788</v>
      </c>
      <c r="J51" s="15">
        <v>1.2</v>
      </c>
      <c r="K51" s="15"/>
      <c r="L51" s="29">
        <f t="shared" si="3"/>
        <v>4788</v>
      </c>
      <c r="M51" s="29">
        <f>L51-H51</f>
        <v>798</v>
      </c>
      <c r="N51" s="15"/>
      <c r="O51" s="89" t="s">
        <v>133</v>
      </c>
    </row>
    <row r="52" spans="1:104" x14ac:dyDescent="0.25">
      <c r="A52" s="93"/>
      <c r="B52" s="14"/>
      <c r="C52" s="14"/>
      <c r="D52" s="14"/>
      <c r="E52" s="14" t="s">
        <v>131</v>
      </c>
      <c r="F52" s="14"/>
      <c r="G52" s="80">
        <v>4</v>
      </c>
      <c r="H52" s="18">
        <v>480</v>
      </c>
      <c r="I52" s="18">
        <f t="shared" si="2"/>
        <v>576</v>
      </c>
      <c r="J52" s="14">
        <v>1.2</v>
      </c>
      <c r="K52" s="18"/>
      <c r="L52" s="18">
        <f t="shared" si="3"/>
        <v>2304</v>
      </c>
      <c r="M52" s="18">
        <f>L52-1920</f>
        <v>384</v>
      </c>
      <c r="N52" s="14"/>
      <c r="O52" s="36" t="s">
        <v>417</v>
      </c>
    </row>
    <row r="53" spans="1:104" x14ac:dyDescent="0.25">
      <c r="A53" s="87" t="s">
        <v>135</v>
      </c>
      <c r="B53" s="4">
        <v>812693</v>
      </c>
      <c r="C53" s="91">
        <v>44721</v>
      </c>
      <c r="D53" s="5">
        <v>44725</v>
      </c>
      <c r="E53" s="4" t="s">
        <v>136</v>
      </c>
      <c r="F53" s="4"/>
      <c r="G53" s="77">
        <v>2</v>
      </c>
      <c r="H53" s="8">
        <v>79990</v>
      </c>
      <c r="I53" s="8">
        <f t="shared" si="2"/>
        <v>87989</v>
      </c>
      <c r="J53" s="4">
        <v>1.1000000000000001</v>
      </c>
      <c r="K53" s="8">
        <v>15000</v>
      </c>
      <c r="L53" s="8">
        <f t="shared" si="3"/>
        <v>175978</v>
      </c>
      <c r="M53" s="8">
        <f>L53-159980</f>
        <v>15998</v>
      </c>
      <c r="N53" s="4" t="s">
        <v>18</v>
      </c>
      <c r="O53" s="34" t="s">
        <v>137</v>
      </c>
    </row>
    <row r="54" spans="1:104" x14ac:dyDescent="0.25">
      <c r="A54" s="53" t="s">
        <v>135</v>
      </c>
      <c r="B54" s="11">
        <v>812609</v>
      </c>
      <c r="C54" s="92">
        <v>44721</v>
      </c>
      <c r="D54" s="48">
        <v>44725</v>
      </c>
      <c r="E54" s="11" t="s">
        <v>139</v>
      </c>
      <c r="F54" s="11" t="s">
        <v>141</v>
      </c>
      <c r="G54" s="79">
        <v>20</v>
      </c>
      <c r="H54" s="49">
        <v>14990</v>
      </c>
      <c r="I54" s="49">
        <f t="shared" si="2"/>
        <v>16489</v>
      </c>
      <c r="J54" s="11">
        <v>1.1000000000000001</v>
      </c>
      <c r="K54" s="49">
        <v>6500</v>
      </c>
      <c r="L54" s="49">
        <f t="shared" si="3"/>
        <v>329780</v>
      </c>
      <c r="M54" s="49">
        <f>L54-299800</f>
        <v>29980</v>
      </c>
      <c r="N54" s="11" t="s">
        <v>18</v>
      </c>
      <c r="O54" s="35" t="s">
        <v>140</v>
      </c>
    </row>
    <row r="55" spans="1:104" x14ac:dyDescent="0.25">
      <c r="A55" s="93"/>
      <c r="B55" s="14"/>
      <c r="C55" s="14"/>
      <c r="D55" s="14"/>
      <c r="E55" s="14" t="s">
        <v>138</v>
      </c>
      <c r="F55" s="14"/>
      <c r="G55" s="80"/>
      <c r="H55" s="14"/>
      <c r="I55" s="14"/>
      <c r="J55" s="14"/>
      <c r="K55" s="18"/>
      <c r="L55" s="18"/>
      <c r="M55" s="14"/>
      <c r="N55" s="14"/>
      <c r="O55" s="86"/>
    </row>
    <row r="56" spans="1:104" x14ac:dyDescent="0.25">
      <c r="A56" s="87" t="s">
        <v>24</v>
      </c>
      <c r="B56" s="4">
        <v>594281</v>
      </c>
      <c r="C56" s="5">
        <v>44725</v>
      </c>
      <c r="D56" s="5">
        <v>44727</v>
      </c>
      <c r="E56" s="11" t="s">
        <v>142</v>
      </c>
      <c r="F56" s="11" t="s">
        <v>144</v>
      </c>
      <c r="G56" s="79">
        <v>1</v>
      </c>
      <c r="H56" s="49">
        <v>98319</v>
      </c>
      <c r="I56" s="49">
        <f>H56*J56</f>
        <v>117982.79999999999</v>
      </c>
      <c r="J56" s="11">
        <v>1.2</v>
      </c>
      <c r="K56" s="49">
        <v>5000</v>
      </c>
      <c r="L56" s="49">
        <f>I56*G56</f>
        <v>117982.79999999999</v>
      </c>
      <c r="M56" s="49">
        <f>L56-H56</f>
        <v>19663.799999999988</v>
      </c>
      <c r="N56" s="11" t="s">
        <v>18</v>
      </c>
      <c r="O56" s="24" t="s">
        <v>143</v>
      </c>
    </row>
    <row r="57" spans="1:104" x14ac:dyDescent="0.25">
      <c r="A57" s="112" t="s">
        <v>24</v>
      </c>
      <c r="B57" s="4">
        <v>592773</v>
      </c>
      <c r="C57" s="117">
        <v>44718</v>
      </c>
      <c r="D57" s="117">
        <v>44721</v>
      </c>
      <c r="E57" s="112" t="s">
        <v>148</v>
      </c>
      <c r="F57" s="4"/>
      <c r="G57" s="133">
        <v>15</v>
      </c>
      <c r="H57" s="125">
        <v>9990</v>
      </c>
      <c r="I57" s="112">
        <v>11988</v>
      </c>
      <c r="J57" s="112">
        <v>1.2</v>
      </c>
      <c r="K57" s="112">
        <v>5000</v>
      </c>
      <c r="L57" s="112" t="s">
        <v>175</v>
      </c>
      <c r="M57" s="112">
        <v>29970</v>
      </c>
      <c r="N57" s="112" t="s">
        <v>18</v>
      </c>
      <c r="O57" s="112" t="s">
        <v>183</v>
      </c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  <c r="CJ57" s="131"/>
      <c r="CK57" s="131"/>
      <c r="CL57" s="131"/>
      <c r="CM57" s="131"/>
      <c r="CN57" s="131"/>
      <c r="CO57" s="131"/>
      <c r="CP57" s="131"/>
      <c r="CQ57" s="131"/>
      <c r="CR57" s="131"/>
      <c r="CS57" s="131"/>
      <c r="CT57" s="131"/>
      <c r="CU57" s="131"/>
      <c r="CV57" s="131"/>
      <c r="CW57" s="131"/>
      <c r="CX57" s="131"/>
      <c r="CY57" s="131"/>
      <c r="CZ57" s="131"/>
    </row>
    <row r="58" spans="1:104" x14ac:dyDescent="0.25">
      <c r="A58" s="113" t="s">
        <v>24</v>
      </c>
      <c r="B58" s="118">
        <v>592602</v>
      </c>
      <c r="C58" s="113"/>
      <c r="D58" s="113"/>
      <c r="E58" s="113" t="s">
        <v>149</v>
      </c>
      <c r="F58" s="118"/>
      <c r="G58" s="143">
        <v>6</v>
      </c>
      <c r="H58" s="113"/>
      <c r="I58" s="113">
        <v>28721</v>
      </c>
      <c r="J58" s="113">
        <v>1.2</v>
      </c>
      <c r="K58" s="113"/>
      <c r="L58" s="113" t="s">
        <v>176</v>
      </c>
      <c r="M58" s="113">
        <v>28721</v>
      </c>
      <c r="N58" s="113"/>
      <c r="O58" s="113" t="s">
        <v>184</v>
      </c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</row>
    <row r="59" spans="1:104" x14ac:dyDescent="0.25">
      <c r="A59" s="113"/>
      <c r="B59" s="118"/>
      <c r="C59" s="113"/>
      <c r="D59" s="113"/>
      <c r="E59" s="113" t="s">
        <v>150</v>
      </c>
      <c r="F59" s="118"/>
      <c r="G59" s="143">
        <v>1</v>
      </c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</row>
    <row r="60" spans="1:104" x14ac:dyDescent="0.25">
      <c r="A60" s="113"/>
      <c r="B60" s="118"/>
      <c r="C60" s="113"/>
      <c r="D60" s="113"/>
      <c r="E60" s="113" t="s">
        <v>151</v>
      </c>
      <c r="F60" s="118"/>
      <c r="G60" s="143">
        <v>2</v>
      </c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</row>
    <row r="61" spans="1:104" x14ac:dyDescent="0.25">
      <c r="A61" s="114" t="s">
        <v>24</v>
      </c>
      <c r="B61" s="119">
        <v>592448</v>
      </c>
      <c r="C61" s="120">
        <v>44718</v>
      </c>
      <c r="D61" s="120">
        <v>44724</v>
      </c>
      <c r="E61" s="114" t="s">
        <v>152</v>
      </c>
      <c r="F61" s="118"/>
      <c r="G61" s="167">
        <v>25</v>
      </c>
      <c r="H61" s="114"/>
      <c r="I61" s="114"/>
      <c r="J61" s="114"/>
      <c r="K61" s="114"/>
      <c r="L61" s="114"/>
      <c r="M61" s="114"/>
      <c r="N61" s="114"/>
      <c r="O61" s="114" t="s">
        <v>185</v>
      </c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  <c r="CT61" s="132"/>
      <c r="CU61" s="132"/>
      <c r="CV61" s="132"/>
      <c r="CW61" s="132"/>
      <c r="CX61" s="132"/>
      <c r="CY61" s="132"/>
      <c r="CZ61" s="132"/>
    </row>
    <row r="62" spans="1:104" x14ac:dyDescent="0.25">
      <c r="A62" s="113" t="s">
        <v>24</v>
      </c>
      <c r="B62" s="118">
        <v>592314</v>
      </c>
      <c r="C62" s="121">
        <v>44715</v>
      </c>
      <c r="D62" s="121">
        <v>44720</v>
      </c>
      <c r="E62" s="124" t="s">
        <v>153</v>
      </c>
      <c r="F62" s="118"/>
      <c r="G62" s="143">
        <v>1</v>
      </c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</row>
    <row r="63" spans="1:104" x14ac:dyDescent="0.25">
      <c r="A63" s="113"/>
      <c r="B63" s="118"/>
      <c r="C63" s="113"/>
      <c r="D63" s="113"/>
      <c r="E63" s="113" t="s">
        <v>154</v>
      </c>
      <c r="F63" s="118"/>
      <c r="G63" s="143">
        <v>4</v>
      </c>
      <c r="H63" s="126">
        <v>40341</v>
      </c>
      <c r="I63" s="113">
        <v>48409</v>
      </c>
      <c r="J63" s="113">
        <v>1.2</v>
      </c>
      <c r="K63" s="113"/>
      <c r="L63" s="113"/>
      <c r="M63" s="113">
        <v>32272</v>
      </c>
      <c r="N63" s="113"/>
      <c r="O63" s="113" t="s">
        <v>186</v>
      </c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</row>
    <row r="64" spans="1:104" x14ac:dyDescent="0.25">
      <c r="A64" s="113"/>
      <c r="B64" s="118"/>
      <c r="C64" s="113"/>
      <c r="D64" s="113"/>
      <c r="E64" s="113" t="s">
        <v>155</v>
      </c>
      <c r="F64" s="118"/>
      <c r="G64" s="143">
        <v>4</v>
      </c>
      <c r="H64" s="113" t="s">
        <v>173</v>
      </c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</row>
    <row r="65" spans="1:104" x14ac:dyDescent="0.25">
      <c r="A65" s="113"/>
      <c r="B65" s="118"/>
      <c r="C65" s="113"/>
      <c r="D65" s="113"/>
      <c r="E65" s="113" t="s">
        <v>156</v>
      </c>
      <c r="F65" s="118"/>
      <c r="G65" s="143">
        <v>4</v>
      </c>
      <c r="H65" s="126">
        <v>29990</v>
      </c>
      <c r="I65" s="113">
        <v>35988</v>
      </c>
      <c r="J65" s="113">
        <v>1.2</v>
      </c>
      <c r="K65" s="113"/>
      <c r="L65" s="113" t="s">
        <v>177</v>
      </c>
      <c r="M65" s="113">
        <v>23992</v>
      </c>
      <c r="N65" s="113"/>
      <c r="O65" s="113" t="s">
        <v>187</v>
      </c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</row>
    <row r="66" spans="1:104" x14ac:dyDescent="0.25">
      <c r="A66" s="113" t="s">
        <v>24</v>
      </c>
      <c r="B66" s="118">
        <v>592211</v>
      </c>
      <c r="C66" s="121">
        <v>44714</v>
      </c>
      <c r="D66" s="121">
        <v>44718</v>
      </c>
      <c r="E66" s="113" t="s">
        <v>157</v>
      </c>
      <c r="F66" s="118"/>
      <c r="G66" s="143">
        <v>14</v>
      </c>
      <c r="H66" s="126">
        <v>32832</v>
      </c>
      <c r="I66" s="113">
        <v>39398</v>
      </c>
      <c r="J66" s="113">
        <v>1.2</v>
      </c>
      <c r="K66" s="113"/>
      <c r="L66" s="113" t="s">
        <v>178</v>
      </c>
      <c r="M66" s="113">
        <v>91924</v>
      </c>
      <c r="N66" s="113" t="s">
        <v>188</v>
      </c>
      <c r="O66" s="113" t="s">
        <v>189</v>
      </c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</row>
    <row r="67" spans="1:104" x14ac:dyDescent="0.25">
      <c r="A67" s="113" t="s">
        <v>24</v>
      </c>
      <c r="B67" s="118">
        <v>592208</v>
      </c>
      <c r="C67" s="113"/>
      <c r="D67" s="113"/>
      <c r="E67" s="113" t="s">
        <v>158</v>
      </c>
      <c r="F67" s="118"/>
      <c r="G67" s="14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</row>
    <row r="68" spans="1:104" x14ac:dyDescent="0.25">
      <c r="A68" s="112" t="s">
        <v>25</v>
      </c>
      <c r="B68" s="112">
        <v>592010</v>
      </c>
      <c r="C68" s="117">
        <v>44714</v>
      </c>
      <c r="D68" s="117">
        <v>44722</v>
      </c>
      <c r="E68" s="112" t="s">
        <v>159</v>
      </c>
      <c r="F68" s="4"/>
      <c r="G68" s="133">
        <v>1</v>
      </c>
      <c r="H68" s="125">
        <v>39990</v>
      </c>
      <c r="I68" s="112">
        <v>47988</v>
      </c>
      <c r="J68" s="112">
        <v>1.2</v>
      </c>
      <c r="K68" s="112">
        <v>7500</v>
      </c>
      <c r="L68" s="112" t="s">
        <v>179</v>
      </c>
      <c r="M68" s="112">
        <v>7998</v>
      </c>
      <c r="N68" s="112" t="s">
        <v>18</v>
      </c>
      <c r="O68" s="112" t="s">
        <v>190</v>
      </c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31"/>
      <c r="AW68" s="131"/>
      <c r="AX68" s="131"/>
      <c r="AY68" s="131"/>
      <c r="AZ68" s="131"/>
      <c r="BA68" s="131"/>
      <c r="BB68" s="131"/>
      <c r="BC68" s="131"/>
      <c r="BD68" s="131"/>
      <c r="BE68" s="131"/>
      <c r="BF68" s="131"/>
      <c r="BG68" s="131"/>
      <c r="BH68" s="131"/>
      <c r="BI68" s="131"/>
      <c r="BJ68" s="131"/>
      <c r="BK68" s="131"/>
      <c r="BL68" s="131"/>
      <c r="BM68" s="131"/>
      <c r="BN68" s="131"/>
      <c r="BO68" s="131"/>
      <c r="BP68" s="131"/>
      <c r="BQ68" s="131"/>
      <c r="BR68" s="131"/>
      <c r="BS68" s="131"/>
      <c r="BT68" s="131"/>
      <c r="BU68" s="131"/>
      <c r="BV68" s="131"/>
      <c r="BW68" s="131"/>
      <c r="BX68" s="131"/>
      <c r="BY68" s="131"/>
      <c r="BZ68" s="131"/>
      <c r="CA68" s="131"/>
      <c r="CB68" s="131"/>
      <c r="CC68" s="131"/>
      <c r="CD68" s="131"/>
      <c r="CE68" s="131"/>
      <c r="CF68" s="131"/>
      <c r="CG68" s="131"/>
      <c r="CH68" s="131"/>
      <c r="CI68" s="131"/>
      <c r="CJ68" s="131"/>
      <c r="CK68" s="131"/>
      <c r="CL68" s="131"/>
      <c r="CM68" s="131"/>
      <c r="CN68" s="131"/>
      <c r="CO68" s="131"/>
      <c r="CP68" s="131"/>
      <c r="CQ68" s="131"/>
      <c r="CR68" s="131"/>
      <c r="CS68" s="131"/>
      <c r="CT68" s="131"/>
      <c r="CU68" s="131"/>
      <c r="CV68" s="131"/>
      <c r="CW68" s="131"/>
      <c r="CX68" s="131"/>
      <c r="CY68" s="131"/>
      <c r="CZ68" s="131"/>
    </row>
    <row r="69" spans="1:104" x14ac:dyDescent="0.25">
      <c r="A69" s="112"/>
      <c r="B69" s="112"/>
      <c r="C69" s="112"/>
      <c r="D69" s="112"/>
      <c r="E69" s="112" t="s">
        <v>160</v>
      </c>
      <c r="F69" s="4"/>
      <c r="G69" s="133">
        <v>1</v>
      </c>
      <c r="H69" s="125">
        <v>11990</v>
      </c>
      <c r="I69" s="112">
        <v>14388</v>
      </c>
      <c r="J69" s="112">
        <v>1.2</v>
      </c>
      <c r="K69" s="112"/>
      <c r="L69" s="112" t="s">
        <v>180</v>
      </c>
      <c r="M69" s="112">
        <v>2398</v>
      </c>
      <c r="N69" s="112"/>
      <c r="O69" s="112" t="s">
        <v>191</v>
      </c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  <c r="BN69" s="131"/>
      <c r="BO69" s="131"/>
      <c r="BP69" s="131"/>
      <c r="BQ69" s="131"/>
      <c r="BR69" s="131"/>
      <c r="BS69" s="131"/>
      <c r="BT69" s="131"/>
      <c r="BU69" s="131"/>
      <c r="BV69" s="131"/>
      <c r="BW69" s="131"/>
      <c r="BX69" s="131"/>
      <c r="BY69" s="131"/>
      <c r="BZ69" s="131"/>
      <c r="CA69" s="131"/>
      <c r="CB69" s="131"/>
      <c r="CC69" s="131"/>
      <c r="CD69" s="131"/>
      <c r="CE69" s="131"/>
      <c r="CF69" s="131"/>
      <c r="CG69" s="131"/>
      <c r="CH69" s="131"/>
      <c r="CI69" s="131"/>
      <c r="CJ69" s="131"/>
      <c r="CK69" s="131"/>
      <c r="CL69" s="131"/>
      <c r="CM69" s="131"/>
      <c r="CN69" s="131"/>
      <c r="CO69" s="131"/>
      <c r="CP69" s="131"/>
      <c r="CQ69" s="131"/>
      <c r="CR69" s="131"/>
      <c r="CS69" s="131"/>
      <c r="CT69" s="131"/>
      <c r="CU69" s="131"/>
      <c r="CV69" s="131"/>
      <c r="CW69" s="131"/>
      <c r="CX69" s="131"/>
      <c r="CY69" s="131"/>
      <c r="CZ69" s="131"/>
    </row>
    <row r="70" spans="1:104" x14ac:dyDescent="0.25">
      <c r="A70" s="113" t="s">
        <v>19</v>
      </c>
      <c r="B70" s="122">
        <v>811971</v>
      </c>
      <c r="C70" s="121">
        <v>44718</v>
      </c>
      <c r="D70" s="121">
        <v>44721</v>
      </c>
      <c r="E70" s="121" t="s">
        <v>161</v>
      </c>
      <c r="F70" s="7"/>
      <c r="G70" s="143">
        <v>35</v>
      </c>
      <c r="H70" s="113"/>
      <c r="I70" s="113"/>
      <c r="J70" s="113"/>
      <c r="K70" s="113"/>
      <c r="L70" s="113"/>
      <c r="M70" s="113"/>
      <c r="N70" s="113" t="s">
        <v>188</v>
      </c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</row>
    <row r="71" spans="1:104" x14ac:dyDescent="0.25">
      <c r="A71" s="112" t="s">
        <v>19</v>
      </c>
      <c r="B71" s="112">
        <v>811785</v>
      </c>
      <c r="C71" s="117">
        <v>44718</v>
      </c>
      <c r="D71" s="117">
        <v>44720</v>
      </c>
      <c r="E71" s="112" t="s">
        <v>162</v>
      </c>
      <c r="F71" s="4"/>
      <c r="G71" s="133">
        <v>10</v>
      </c>
      <c r="H71" s="125">
        <v>79990</v>
      </c>
      <c r="I71" s="112">
        <v>87989</v>
      </c>
      <c r="J71" s="112">
        <v>1.1000000000000001</v>
      </c>
      <c r="K71" s="112">
        <v>10000</v>
      </c>
      <c r="L71" s="112" t="s">
        <v>181</v>
      </c>
      <c r="M71" s="112">
        <v>79990</v>
      </c>
      <c r="N71" s="112" t="s">
        <v>18</v>
      </c>
      <c r="O71" s="112" t="s">
        <v>192</v>
      </c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  <c r="BN71" s="131"/>
      <c r="BO71" s="131"/>
      <c r="BP71" s="131"/>
      <c r="BQ71" s="131"/>
      <c r="BR71" s="131"/>
      <c r="BS71" s="131"/>
      <c r="BT71" s="131"/>
      <c r="BU71" s="131"/>
      <c r="BV71" s="131"/>
      <c r="BW71" s="131"/>
      <c r="BX71" s="131"/>
      <c r="BY71" s="131"/>
      <c r="BZ71" s="131"/>
      <c r="CA71" s="131"/>
      <c r="CB71" s="131"/>
      <c r="CC71" s="131"/>
      <c r="CD71" s="131"/>
      <c r="CE71" s="131"/>
      <c r="CF71" s="131"/>
      <c r="CG71" s="131"/>
      <c r="CH71" s="131"/>
      <c r="CI71" s="131"/>
      <c r="CJ71" s="131"/>
      <c r="CK71" s="131"/>
      <c r="CL71" s="131"/>
      <c r="CM71" s="131"/>
      <c r="CN71" s="131"/>
      <c r="CO71" s="131"/>
      <c r="CP71" s="131"/>
      <c r="CQ71" s="131"/>
      <c r="CR71" s="131"/>
      <c r="CS71" s="131"/>
      <c r="CT71" s="131"/>
      <c r="CU71" s="131"/>
      <c r="CV71" s="131"/>
      <c r="CW71" s="131"/>
      <c r="CX71" s="131"/>
      <c r="CY71" s="131"/>
      <c r="CZ71" s="131"/>
    </row>
    <row r="72" spans="1:104" x14ac:dyDescent="0.25">
      <c r="A72" s="112" t="s">
        <v>147</v>
      </c>
      <c r="B72" s="112">
        <v>811780</v>
      </c>
      <c r="C72" s="117">
        <v>44718</v>
      </c>
      <c r="D72" s="117">
        <v>44720</v>
      </c>
      <c r="E72" s="112" t="s">
        <v>163</v>
      </c>
      <c r="F72" s="4"/>
      <c r="G72" s="133">
        <v>6</v>
      </c>
      <c r="H72" s="125">
        <v>19990</v>
      </c>
      <c r="I72" s="112">
        <v>23988</v>
      </c>
      <c r="J72" s="112">
        <v>1.2</v>
      </c>
      <c r="K72" s="112">
        <v>15000</v>
      </c>
      <c r="L72" s="112" t="s">
        <v>182</v>
      </c>
      <c r="M72" s="112">
        <v>23988</v>
      </c>
      <c r="N72" s="112" t="s">
        <v>18</v>
      </c>
      <c r="O72" s="112" t="s">
        <v>193</v>
      </c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31"/>
      <c r="AZ72" s="131"/>
      <c r="BA72" s="131"/>
      <c r="BB72" s="131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  <c r="BN72" s="131"/>
      <c r="BO72" s="131"/>
      <c r="BP72" s="131"/>
      <c r="BQ72" s="131"/>
      <c r="BR72" s="131"/>
      <c r="BS72" s="131"/>
      <c r="BT72" s="131"/>
      <c r="BU72" s="131"/>
      <c r="BV72" s="131"/>
      <c r="BW72" s="131"/>
      <c r="BX72" s="131"/>
      <c r="BY72" s="131"/>
      <c r="BZ72" s="131"/>
      <c r="CA72" s="131"/>
      <c r="CB72" s="131"/>
      <c r="CC72" s="131"/>
      <c r="CD72" s="131"/>
      <c r="CE72" s="131"/>
      <c r="CF72" s="131"/>
      <c r="CG72" s="131"/>
      <c r="CH72" s="131"/>
      <c r="CI72" s="131"/>
      <c r="CJ72" s="131"/>
      <c r="CK72" s="131"/>
      <c r="CL72" s="131"/>
      <c r="CM72" s="131"/>
      <c r="CN72" s="131"/>
      <c r="CO72" s="131"/>
      <c r="CP72" s="131"/>
      <c r="CQ72" s="131"/>
      <c r="CR72" s="131"/>
      <c r="CS72" s="131"/>
      <c r="CT72" s="131"/>
      <c r="CU72" s="131"/>
      <c r="CV72" s="131"/>
      <c r="CW72" s="131"/>
      <c r="CX72" s="131"/>
      <c r="CY72" s="131"/>
      <c r="CZ72" s="131"/>
    </row>
    <row r="73" spans="1:104" s="131" customFormat="1" x14ac:dyDescent="0.25">
      <c r="A73" s="112" t="s">
        <v>24</v>
      </c>
      <c r="B73" s="112">
        <v>594023</v>
      </c>
      <c r="C73" s="117">
        <v>44722</v>
      </c>
      <c r="D73" s="117">
        <v>44726</v>
      </c>
      <c r="E73" s="112" t="s">
        <v>164</v>
      </c>
      <c r="F73" s="4"/>
      <c r="G73" s="133">
        <v>60</v>
      </c>
      <c r="H73" s="125">
        <v>9490</v>
      </c>
      <c r="I73" s="112">
        <v>11388</v>
      </c>
      <c r="J73" s="112">
        <v>1.2</v>
      </c>
      <c r="K73" s="112">
        <v>5000</v>
      </c>
      <c r="L73" s="135">
        <v>683280</v>
      </c>
      <c r="M73" s="112">
        <v>113880</v>
      </c>
      <c r="N73" s="112" t="s">
        <v>18</v>
      </c>
      <c r="O73" s="112" t="s">
        <v>194</v>
      </c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</row>
    <row r="74" spans="1:104" x14ac:dyDescent="0.25">
      <c r="A74" s="116"/>
      <c r="B74" s="116"/>
      <c r="C74" s="116"/>
      <c r="D74" s="116"/>
      <c r="E74" s="112"/>
      <c r="F74" s="4"/>
      <c r="G74" s="133">
        <v>60</v>
      </c>
      <c r="H74" s="125">
        <v>5990</v>
      </c>
      <c r="I74" s="112">
        <v>7188</v>
      </c>
      <c r="J74" s="112">
        <v>1.2</v>
      </c>
      <c r="K74" s="112">
        <v>5000</v>
      </c>
      <c r="L74" s="135">
        <v>431280</v>
      </c>
      <c r="M74" s="112">
        <v>71880</v>
      </c>
      <c r="N74" s="112" t="s">
        <v>18</v>
      </c>
      <c r="O74" s="112" t="s">
        <v>195</v>
      </c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131"/>
      <c r="BT74" s="131"/>
      <c r="BU74" s="131"/>
      <c r="BV74" s="131"/>
      <c r="BW74" s="131"/>
      <c r="BX74" s="131"/>
      <c r="BY74" s="131"/>
      <c r="BZ74" s="131"/>
      <c r="CA74" s="131"/>
      <c r="CB74" s="131"/>
      <c r="CC74" s="131"/>
      <c r="CD74" s="131"/>
      <c r="CE74" s="131"/>
      <c r="CF74" s="131"/>
      <c r="CG74" s="131"/>
      <c r="CH74" s="131"/>
      <c r="CI74" s="131"/>
      <c r="CJ74" s="131"/>
      <c r="CK74" s="131"/>
      <c r="CL74" s="131"/>
      <c r="CM74" s="131"/>
      <c r="CN74" s="131"/>
      <c r="CO74" s="131"/>
      <c r="CP74" s="131"/>
      <c r="CQ74" s="131"/>
      <c r="CR74" s="131"/>
      <c r="CS74" s="131"/>
      <c r="CT74" s="131"/>
      <c r="CU74" s="131"/>
      <c r="CV74" s="131"/>
      <c r="CW74" s="131"/>
      <c r="CX74" s="131"/>
      <c r="CY74" s="131"/>
      <c r="CZ74" s="131"/>
    </row>
    <row r="75" spans="1:104" x14ac:dyDescent="0.25">
      <c r="A75" s="112" t="s">
        <v>24</v>
      </c>
      <c r="B75" s="112">
        <v>594155</v>
      </c>
      <c r="C75" s="117">
        <v>44722</v>
      </c>
      <c r="D75" s="117">
        <v>44729</v>
      </c>
      <c r="E75" s="112" t="s">
        <v>165</v>
      </c>
      <c r="F75" s="4"/>
      <c r="G75" s="133">
        <v>1</v>
      </c>
      <c r="H75" s="125">
        <v>341700</v>
      </c>
      <c r="I75" s="112">
        <v>375870</v>
      </c>
      <c r="J75" s="112">
        <v>1.1000000000000001</v>
      </c>
      <c r="K75" s="112">
        <v>5000</v>
      </c>
      <c r="L75" s="112">
        <v>375870</v>
      </c>
      <c r="M75" s="112">
        <v>34170</v>
      </c>
      <c r="N75" s="112" t="s">
        <v>18</v>
      </c>
      <c r="O75" s="112" t="s">
        <v>196</v>
      </c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33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</row>
    <row r="76" spans="1:104" x14ac:dyDescent="0.25">
      <c r="A76" s="115"/>
      <c r="B76" s="115"/>
      <c r="C76" s="115"/>
      <c r="D76" s="115"/>
      <c r="E76" s="115" t="s">
        <v>166</v>
      </c>
      <c r="F76" s="7"/>
      <c r="G76" s="134"/>
      <c r="H76" s="128">
        <v>781880</v>
      </c>
      <c r="I76" s="115">
        <v>860068</v>
      </c>
      <c r="J76" s="115"/>
      <c r="K76" s="115"/>
      <c r="L76" s="115"/>
      <c r="M76" s="115"/>
      <c r="N76" s="115"/>
      <c r="O76" s="115" t="s">
        <v>197</v>
      </c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34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115"/>
      <c r="CQ76" s="115"/>
      <c r="CR76" s="115"/>
      <c r="CS76" s="115"/>
      <c r="CT76" s="115"/>
      <c r="CU76" s="115"/>
      <c r="CV76" s="115"/>
      <c r="CW76" s="115"/>
      <c r="CX76" s="115"/>
      <c r="CY76" s="115"/>
      <c r="CZ76" s="115"/>
    </row>
    <row r="77" spans="1:104" x14ac:dyDescent="0.25">
      <c r="A77" s="112" t="s">
        <v>24</v>
      </c>
      <c r="B77" s="112">
        <v>593670</v>
      </c>
      <c r="C77" s="117">
        <v>44721</v>
      </c>
      <c r="D77" s="117">
        <v>44726</v>
      </c>
      <c r="E77" s="112" t="s">
        <v>167</v>
      </c>
      <c r="F77" s="4"/>
      <c r="G77" s="133">
        <v>10</v>
      </c>
      <c r="H77" s="125">
        <v>38000</v>
      </c>
      <c r="I77" s="112">
        <v>45600</v>
      </c>
      <c r="J77" s="112">
        <v>1.2</v>
      </c>
      <c r="K77" s="112">
        <v>5000</v>
      </c>
      <c r="L77" s="112">
        <v>456000</v>
      </c>
      <c r="M77" s="112">
        <v>76000</v>
      </c>
      <c r="N77" s="112" t="s">
        <v>18</v>
      </c>
      <c r="O77" s="112" t="s">
        <v>198</v>
      </c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33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  <c r="CN77" s="112"/>
      <c r="CO77" s="112"/>
      <c r="CP77" s="112"/>
      <c r="CQ77" s="112"/>
      <c r="CR77" s="112"/>
      <c r="CS77" s="112"/>
      <c r="CT77" s="112"/>
      <c r="CU77" s="112"/>
      <c r="CV77" s="112"/>
      <c r="CW77" s="112"/>
      <c r="CX77" s="112"/>
      <c r="CY77" s="112"/>
      <c r="CZ77" s="112"/>
    </row>
    <row r="78" spans="1:104" x14ac:dyDescent="0.25">
      <c r="A78" s="22"/>
      <c r="B78" s="22"/>
      <c r="C78" s="22"/>
      <c r="D78" s="22"/>
      <c r="E78" s="22"/>
      <c r="F78" s="7"/>
      <c r="G78" s="68"/>
      <c r="H78" s="130">
        <v>49990</v>
      </c>
      <c r="I78" s="115">
        <v>59998</v>
      </c>
      <c r="J78" s="22"/>
      <c r="K78" s="22"/>
      <c r="L78" s="22"/>
      <c r="M78" s="22"/>
      <c r="N78" s="22"/>
      <c r="O78" s="22" t="s">
        <v>199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68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</row>
    <row r="79" spans="1:104" s="127" customFormat="1" x14ac:dyDescent="0.25">
      <c r="A79" s="113" t="s">
        <v>24</v>
      </c>
      <c r="B79" s="113">
        <v>594020</v>
      </c>
      <c r="C79" s="113"/>
      <c r="D79" s="113"/>
      <c r="E79" s="113" t="s">
        <v>168</v>
      </c>
      <c r="F79" s="118"/>
      <c r="G79" s="143"/>
      <c r="H79" s="126">
        <v>3990</v>
      </c>
      <c r="I79" s="113">
        <v>4788</v>
      </c>
      <c r="J79" s="113">
        <v>1.2</v>
      </c>
      <c r="K79" s="113">
        <v>5000</v>
      </c>
      <c r="L79" s="113"/>
      <c r="M79" s="113"/>
      <c r="N79" s="113"/>
      <c r="O79" s="113" t="s">
        <v>200</v>
      </c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4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  <c r="CT79" s="113"/>
      <c r="CU79" s="113"/>
      <c r="CV79" s="113"/>
      <c r="CW79" s="113"/>
      <c r="CX79" s="113"/>
      <c r="CY79" s="113"/>
      <c r="CZ79" s="113"/>
    </row>
    <row r="80" spans="1:104" s="127" customFormat="1" x14ac:dyDescent="0.25">
      <c r="A80" s="113"/>
      <c r="B80" s="113"/>
      <c r="C80" s="113"/>
      <c r="D80" s="113"/>
      <c r="E80" s="113"/>
      <c r="F80" s="118"/>
      <c r="G80" s="143">
        <v>60</v>
      </c>
      <c r="H80" s="144" t="s">
        <v>174</v>
      </c>
      <c r="I80" s="113">
        <v>10788</v>
      </c>
      <c r="J80" s="113">
        <v>1.2</v>
      </c>
      <c r="K80" s="113">
        <v>5000</v>
      </c>
      <c r="L80" s="113">
        <v>647280</v>
      </c>
      <c r="M80" s="113">
        <v>107880</v>
      </c>
      <c r="N80" s="113"/>
      <c r="O80" s="113" t="s">
        <v>201</v>
      </c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4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</row>
    <row r="81" spans="1:104" x14ac:dyDescent="0.25">
      <c r="A81" s="22" t="s">
        <v>24</v>
      </c>
      <c r="B81" s="22">
        <v>593583</v>
      </c>
      <c r="C81" s="123">
        <v>44721</v>
      </c>
      <c r="D81" s="123">
        <v>44728</v>
      </c>
      <c r="E81" s="22" t="s">
        <v>169</v>
      </c>
      <c r="F81" s="7"/>
      <c r="G81" s="68">
        <v>1</v>
      </c>
      <c r="H81" s="130">
        <v>6990</v>
      </c>
      <c r="I81" s="22">
        <v>8388</v>
      </c>
      <c r="J81" s="22">
        <v>1.2</v>
      </c>
      <c r="K81" s="22"/>
      <c r="L81" s="22"/>
      <c r="M81" s="22"/>
      <c r="N81" s="22"/>
      <c r="O81" s="22" t="s">
        <v>202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68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</row>
    <row r="82" spans="1:104" x14ac:dyDescent="0.25">
      <c r="A82" s="116"/>
      <c r="B82" s="116"/>
      <c r="C82" s="116"/>
      <c r="D82" s="116"/>
      <c r="E82" s="116"/>
      <c r="F82" s="11"/>
      <c r="G82" s="145"/>
      <c r="H82" s="129">
        <v>3450</v>
      </c>
      <c r="I82" s="116">
        <v>4140</v>
      </c>
      <c r="J82" s="116">
        <v>1.2</v>
      </c>
      <c r="K82" s="116"/>
      <c r="L82" s="116">
        <v>4140</v>
      </c>
      <c r="M82" s="116">
        <v>690</v>
      </c>
      <c r="N82" s="116" t="s">
        <v>18</v>
      </c>
      <c r="O82" s="116" t="s">
        <v>203</v>
      </c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45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</row>
    <row r="83" spans="1:104" s="113" customFormat="1" x14ac:dyDescent="0.25">
      <c r="A83" s="113" t="s">
        <v>24</v>
      </c>
      <c r="B83" s="113">
        <v>812608</v>
      </c>
      <c r="E83" s="113" t="s">
        <v>170</v>
      </c>
      <c r="F83" s="118"/>
      <c r="G83" s="143"/>
    </row>
    <row r="84" spans="1:104" s="113" customFormat="1" x14ac:dyDescent="0.25">
      <c r="A84" s="113" t="s">
        <v>24</v>
      </c>
      <c r="B84" s="113">
        <v>812786</v>
      </c>
      <c r="C84" s="121">
        <v>44722</v>
      </c>
      <c r="D84" s="121">
        <v>44727</v>
      </c>
      <c r="E84" s="113" t="s">
        <v>171</v>
      </c>
      <c r="F84" s="118"/>
      <c r="G84" s="143"/>
      <c r="H84" s="126">
        <v>4990</v>
      </c>
      <c r="O84" s="113" t="s">
        <v>204</v>
      </c>
    </row>
    <row r="85" spans="1:104" s="113" customFormat="1" x14ac:dyDescent="0.25">
      <c r="A85" s="118"/>
      <c r="B85" s="118"/>
      <c r="C85" s="118"/>
      <c r="D85" s="118"/>
      <c r="E85" s="113" t="s">
        <v>172</v>
      </c>
      <c r="F85" s="118"/>
      <c r="G85" s="168"/>
      <c r="H85" s="118"/>
    </row>
    <row r="86" spans="1:104" x14ac:dyDescent="0.25">
      <c r="A86" s="87" t="s">
        <v>135</v>
      </c>
      <c r="B86" s="4">
        <v>813217</v>
      </c>
      <c r="C86" s="5">
        <v>44725</v>
      </c>
      <c r="D86" s="5">
        <v>44728</v>
      </c>
      <c r="E86" s="4" t="s">
        <v>269</v>
      </c>
      <c r="F86" s="4" t="s">
        <v>270</v>
      </c>
      <c r="G86" s="77">
        <v>21</v>
      </c>
      <c r="H86" s="8">
        <v>13990</v>
      </c>
      <c r="I86" s="8">
        <f t="shared" ref="I86:I89" si="4">H86*J86</f>
        <v>15389.000000000002</v>
      </c>
      <c r="J86" s="4">
        <v>1.1000000000000001</v>
      </c>
      <c r="K86" s="8">
        <v>16191</v>
      </c>
      <c r="L86" s="8">
        <f t="shared" ref="L86:L89" si="5">I86*G86</f>
        <v>323169.00000000006</v>
      </c>
      <c r="M86" s="8">
        <f>L86-293790</f>
        <v>29379.000000000058</v>
      </c>
      <c r="N86" s="4" t="s">
        <v>18</v>
      </c>
      <c r="O86" s="34" t="s">
        <v>271</v>
      </c>
    </row>
    <row r="87" spans="1:104" x14ac:dyDescent="0.25">
      <c r="A87" s="87" t="s">
        <v>272</v>
      </c>
      <c r="B87" s="4">
        <v>813120</v>
      </c>
      <c r="C87" s="5">
        <v>44725</v>
      </c>
      <c r="D87" s="5">
        <v>44728</v>
      </c>
      <c r="E87" s="4" t="s">
        <v>273</v>
      </c>
      <c r="F87" s="4"/>
      <c r="G87" s="77">
        <v>3</v>
      </c>
      <c r="H87" s="8">
        <v>88990</v>
      </c>
      <c r="I87" s="8">
        <f t="shared" si="4"/>
        <v>97889.000000000015</v>
      </c>
      <c r="J87" s="4">
        <v>1.1000000000000001</v>
      </c>
      <c r="K87" s="8">
        <v>15000</v>
      </c>
      <c r="L87" s="8">
        <f t="shared" si="5"/>
        <v>293667.00000000006</v>
      </c>
      <c r="M87" s="8">
        <f>L87-266970</f>
        <v>26697.000000000058</v>
      </c>
      <c r="N87" s="4" t="s">
        <v>18</v>
      </c>
      <c r="O87" s="34" t="s">
        <v>274</v>
      </c>
    </row>
    <row r="88" spans="1:104" x14ac:dyDescent="0.25">
      <c r="A88" s="87" t="s">
        <v>135</v>
      </c>
      <c r="B88" s="4">
        <v>813299</v>
      </c>
      <c r="C88" s="5">
        <v>44726</v>
      </c>
      <c r="D88" s="5">
        <v>44734</v>
      </c>
      <c r="E88" s="4" t="s">
        <v>275</v>
      </c>
      <c r="F88" s="4"/>
      <c r="G88" s="77">
        <v>10</v>
      </c>
      <c r="H88" s="8">
        <v>59990</v>
      </c>
      <c r="I88" s="8">
        <f t="shared" si="4"/>
        <v>71988</v>
      </c>
      <c r="J88" s="4">
        <v>1.2</v>
      </c>
      <c r="K88" s="8">
        <v>5000</v>
      </c>
      <c r="L88" s="8">
        <f t="shared" si="5"/>
        <v>719880</v>
      </c>
      <c r="M88" s="8">
        <f>L88-599900</f>
        <v>119980</v>
      </c>
      <c r="N88" s="4" t="s">
        <v>18</v>
      </c>
      <c r="O88" s="34" t="s">
        <v>276</v>
      </c>
    </row>
    <row r="89" spans="1:104" x14ac:dyDescent="0.25">
      <c r="A89" s="87" t="s">
        <v>135</v>
      </c>
      <c r="B89" s="4">
        <v>813309</v>
      </c>
      <c r="C89" s="5">
        <v>44726</v>
      </c>
      <c r="D89" s="5">
        <v>44734</v>
      </c>
      <c r="E89" s="4" t="s">
        <v>277</v>
      </c>
      <c r="F89" s="4"/>
      <c r="G89" s="77">
        <v>1</v>
      </c>
      <c r="H89" s="8">
        <v>16990</v>
      </c>
      <c r="I89" s="8">
        <f t="shared" si="4"/>
        <v>22087</v>
      </c>
      <c r="J89" s="4">
        <v>1.3</v>
      </c>
      <c r="K89" s="8">
        <v>5000</v>
      </c>
      <c r="L89" s="8">
        <f t="shared" si="5"/>
        <v>22087</v>
      </c>
      <c r="M89" s="8">
        <f>L89-H89</f>
        <v>5097</v>
      </c>
      <c r="N89" s="4" t="s">
        <v>18</v>
      </c>
      <c r="O89" s="34" t="s">
        <v>278</v>
      </c>
    </row>
    <row r="90" spans="1:104" x14ac:dyDescent="0.25">
      <c r="A90" s="146" t="s">
        <v>135</v>
      </c>
      <c r="B90" s="7">
        <v>813302</v>
      </c>
      <c r="C90" s="147">
        <v>44726</v>
      </c>
      <c r="D90" s="147">
        <v>44734</v>
      </c>
      <c r="E90" s="7" t="s">
        <v>279</v>
      </c>
      <c r="F90" s="7" t="s">
        <v>117</v>
      </c>
      <c r="G90" s="110">
        <v>35</v>
      </c>
      <c r="H90" s="7"/>
      <c r="I90" s="7"/>
      <c r="J90" s="7"/>
      <c r="K90" s="7"/>
      <c r="L90" s="7"/>
      <c r="M90" s="7"/>
      <c r="N90" s="7" t="s">
        <v>280</v>
      </c>
      <c r="O90" s="22"/>
    </row>
    <row r="91" spans="1:104" x14ac:dyDescent="0.25">
      <c r="A91" s="87" t="s">
        <v>24</v>
      </c>
      <c r="B91" s="4">
        <v>594513</v>
      </c>
      <c r="C91" s="5">
        <v>44726</v>
      </c>
      <c r="D91" s="5">
        <v>44729</v>
      </c>
      <c r="E91" s="4" t="s">
        <v>281</v>
      </c>
      <c r="F91" s="4"/>
      <c r="G91" s="77">
        <v>1</v>
      </c>
      <c r="H91" s="8">
        <v>129990</v>
      </c>
      <c r="I91" s="8">
        <f>H91*J91</f>
        <v>142989</v>
      </c>
      <c r="J91" s="4">
        <v>1.1000000000000001</v>
      </c>
      <c r="K91" s="8">
        <v>5000</v>
      </c>
      <c r="L91" s="8">
        <f>I91*G91</f>
        <v>142989</v>
      </c>
      <c r="M91" s="8">
        <f>L91-H91</f>
        <v>12999</v>
      </c>
      <c r="N91" s="4" t="s">
        <v>18</v>
      </c>
      <c r="O91" s="34" t="s">
        <v>282</v>
      </c>
    </row>
    <row r="92" spans="1:104" x14ac:dyDescent="0.25">
      <c r="A92" s="113"/>
      <c r="B92" s="144" t="s">
        <v>304</v>
      </c>
      <c r="C92" s="113"/>
      <c r="D92" s="113"/>
      <c r="E92" s="113"/>
      <c r="F92" s="113" t="s">
        <v>305</v>
      </c>
      <c r="G92" s="14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</row>
    <row r="93" spans="1:104" x14ac:dyDescent="0.25">
      <c r="A93" s="113"/>
      <c r="B93" s="113">
        <v>812747</v>
      </c>
      <c r="C93" s="113"/>
      <c r="D93" s="113"/>
      <c r="E93" s="113"/>
      <c r="F93" s="113" t="s">
        <v>306</v>
      </c>
      <c r="G93" s="14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</row>
    <row r="94" spans="1:104" x14ac:dyDescent="0.25">
      <c r="A94" s="113"/>
      <c r="B94" s="113">
        <v>813187</v>
      </c>
      <c r="C94" s="113"/>
      <c r="D94" s="113"/>
      <c r="E94" s="113"/>
      <c r="F94" s="113" t="s">
        <v>307</v>
      </c>
      <c r="G94" s="14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</row>
    <row r="95" spans="1:104" x14ac:dyDescent="0.25">
      <c r="A95" s="113"/>
      <c r="B95" s="113">
        <v>594566</v>
      </c>
      <c r="C95" s="113"/>
      <c r="D95" s="113"/>
      <c r="E95" s="113"/>
      <c r="F95" s="113" t="s">
        <v>308</v>
      </c>
      <c r="G95" s="14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</row>
    <row r="96" spans="1:104" x14ac:dyDescent="0.25">
      <c r="A96" s="112" t="s">
        <v>309</v>
      </c>
      <c r="B96" s="112">
        <v>813288</v>
      </c>
      <c r="C96" s="112"/>
      <c r="D96" s="112"/>
      <c r="E96" s="112" t="s">
        <v>310</v>
      </c>
      <c r="F96" s="112" t="s">
        <v>311</v>
      </c>
      <c r="G96" s="133"/>
      <c r="H96" s="112">
        <v>1</v>
      </c>
      <c r="I96" s="125">
        <v>139990</v>
      </c>
      <c r="J96" s="112">
        <v>167988</v>
      </c>
      <c r="K96" s="112">
        <v>1.2</v>
      </c>
      <c r="L96" s="112">
        <v>15000</v>
      </c>
      <c r="M96" s="112">
        <v>167988</v>
      </c>
      <c r="N96" s="112">
        <v>27998</v>
      </c>
      <c r="O96" s="112" t="s">
        <v>18</v>
      </c>
      <c r="P96" s="112" t="s">
        <v>312</v>
      </c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x14ac:dyDescent="0.25">
      <c r="A97" s="112" t="s">
        <v>29</v>
      </c>
      <c r="B97" s="112">
        <v>813263</v>
      </c>
      <c r="C97" s="117">
        <v>44726</v>
      </c>
      <c r="D97" s="117">
        <v>44727</v>
      </c>
      <c r="E97" s="112" t="s">
        <v>313</v>
      </c>
      <c r="F97" s="112" t="s">
        <v>314</v>
      </c>
      <c r="G97" s="133"/>
      <c r="H97" s="112">
        <v>3</v>
      </c>
      <c r="I97" s="125">
        <v>34990</v>
      </c>
      <c r="J97" s="112">
        <v>41988</v>
      </c>
      <c r="K97" s="112">
        <v>1.2</v>
      </c>
      <c r="L97" s="112">
        <v>5000</v>
      </c>
      <c r="M97" s="112">
        <v>125964</v>
      </c>
      <c r="N97" s="112">
        <v>20994</v>
      </c>
      <c r="O97" s="112" t="s">
        <v>18</v>
      </c>
      <c r="P97" s="112" t="s">
        <v>315</v>
      </c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x14ac:dyDescent="0.25">
      <c r="A98" s="112" t="s">
        <v>19</v>
      </c>
      <c r="B98" s="112">
        <v>813323</v>
      </c>
      <c r="C98" s="117">
        <v>44726</v>
      </c>
      <c r="D98" s="117">
        <v>44727</v>
      </c>
      <c r="E98" s="112" t="s">
        <v>316</v>
      </c>
      <c r="F98" s="112"/>
      <c r="G98" s="133"/>
      <c r="H98" s="112">
        <v>30</v>
      </c>
      <c r="I98" s="125">
        <v>77990</v>
      </c>
      <c r="J98" s="112">
        <v>85789</v>
      </c>
      <c r="K98" s="112">
        <v>1.1000000000000001</v>
      </c>
      <c r="L98" s="112">
        <v>15000</v>
      </c>
      <c r="M98" s="112">
        <v>233970</v>
      </c>
      <c r="N98" s="112"/>
      <c r="O98" s="112" t="s">
        <v>18</v>
      </c>
      <c r="P98" s="112" t="s">
        <v>317</v>
      </c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</row>
    <row r="99" spans="1:33" x14ac:dyDescent="0.25">
      <c r="A99" s="112"/>
      <c r="B99" s="112"/>
      <c r="C99" s="112"/>
      <c r="D99" s="112"/>
      <c r="E99" s="112"/>
      <c r="F99" s="112"/>
      <c r="G99" s="133"/>
      <c r="H99" s="112">
        <v>30</v>
      </c>
      <c r="I99" s="125">
        <v>53990</v>
      </c>
      <c r="J99" s="112">
        <v>59389</v>
      </c>
      <c r="K99" s="112">
        <v>1.1000000000000001</v>
      </c>
      <c r="L99" s="112">
        <v>15000</v>
      </c>
      <c r="M99" s="112">
        <v>1781760</v>
      </c>
      <c r="N99" s="112">
        <v>161970</v>
      </c>
      <c r="O99" s="112" t="s">
        <v>18</v>
      </c>
      <c r="P99" s="112" t="s">
        <v>318</v>
      </c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</row>
    <row r="100" spans="1:33" x14ac:dyDescent="0.25">
      <c r="A100" s="113" t="s">
        <v>54</v>
      </c>
      <c r="B100" s="113">
        <v>594590</v>
      </c>
      <c r="C100" s="121">
        <v>44726</v>
      </c>
      <c r="D100" s="121">
        <v>44728</v>
      </c>
      <c r="E100" s="113" t="s">
        <v>319</v>
      </c>
      <c r="F100" s="113" t="s">
        <v>320</v>
      </c>
      <c r="G100" s="113"/>
      <c r="H100" s="143"/>
      <c r="I100" s="126"/>
      <c r="J100" s="113"/>
      <c r="K100" s="113"/>
      <c r="L100" s="143"/>
      <c r="M100" s="113"/>
      <c r="N100" s="113"/>
      <c r="O100" s="113"/>
      <c r="P100" s="143" t="s">
        <v>321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</row>
    <row r="101" spans="1:33" x14ac:dyDescent="0.25">
      <c r="A101" s="164" t="s">
        <v>24</v>
      </c>
      <c r="B101" s="72">
        <v>594668</v>
      </c>
      <c r="C101" s="20">
        <v>44726</v>
      </c>
      <c r="D101" s="166">
        <v>44729</v>
      </c>
      <c r="E101" s="19" t="s">
        <v>339</v>
      </c>
      <c r="F101" s="19" t="s">
        <v>343</v>
      </c>
      <c r="G101" s="19">
        <v>30</v>
      </c>
      <c r="H101" s="19"/>
      <c r="I101" s="19"/>
      <c r="J101" s="19"/>
      <c r="K101" s="82">
        <v>7000</v>
      </c>
      <c r="L101" s="72"/>
      <c r="M101" s="72"/>
      <c r="N101" s="72" t="s">
        <v>280</v>
      </c>
      <c r="O101" s="169"/>
      <c r="P101" s="90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</row>
    <row r="102" spans="1:33" x14ac:dyDescent="0.25">
      <c r="A102" s="60"/>
      <c r="B102" s="60"/>
      <c r="C102" s="59"/>
      <c r="D102" s="59"/>
      <c r="E102" s="59" t="s">
        <v>340</v>
      </c>
      <c r="F102" s="59" t="s">
        <v>344</v>
      </c>
      <c r="G102" s="59">
        <v>5</v>
      </c>
      <c r="H102" s="81"/>
      <c r="I102" s="59"/>
      <c r="J102" s="59"/>
      <c r="K102" s="59"/>
      <c r="L102" s="60"/>
      <c r="M102" s="60"/>
      <c r="N102" s="60"/>
      <c r="O102" s="170"/>
      <c r="P102" s="21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  <c r="AB102" s="162"/>
    </row>
    <row r="103" spans="1:33" x14ac:dyDescent="0.25">
      <c r="A103" s="60"/>
      <c r="B103" s="60"/>
      <c r="C103" s="59"/>
      <c r="D103" s="59"/>
      <c r="E103" s="59" t="s">
        <v>345</v>
      </c>
      <c r="F103" s="59"/>
      <c r="G103" s="59">
        <v>5</v>
      </c>
      <c r="H103" s="81">
        <v>10990</v>
      </c>
      <c r="I103" s="81">
        <f>H103*J103</f>
        <v>13188</v>
      </c>
      <c r="J103" s="59">
        <v>1.2</v>
      </c>
      <c r="K103" s="81"/>
      <c r="L103" s="173">
        <f t="shared" ref="L103:L108" si="6">I103*G103</f>
        <v>65940</v>
      </c>
      <c r="M103" s="173">
        <f>L103-54950</f>
        <v>10990</v>
      </c>
      <c r="N103" s="60"/>
      <c r="O103" s="171" t="s">
        <v>347</v>
      </c>
      <c r="P103" s="21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  <c r="AB103" s="162"/>
    </row>
    <row r="104" spans="1:33" x14ac:dyDescent="0.25">
      <c r="A104" s="60"/>
      <c r="B104" s="60"/>
      <c r="C104" s="59"/>
      <c r="D104" s="59"/>
      <c r="E104" s="59" t="s">
        <v>346</v>
      </c>
      <c r="F104" s="59"/>
      <c r="G104" s="59">
        <v>5</v>
      </c>
      <c r="H104" s="81">
        <v>10990</v>
      </c>
      <c r="I104" s="81">
        <f>J104*H104</f>
        <v>13188</v>
      </c>
      <c r="J104" s="59">
        <v>1.2</v>
      </c>
      <c r="K104" s="59"/>
      <c r="L104" s="173">
        <f t="shared" si="6"/>
        <v>65940</v>
      </c>
      <c r="M104" s="173">
        <v>10990</v>
      </c>
      <c r="N104" s="60"/>
      <c r="O104" s="171" t="s">
        <v>348</v>
      </c>
      <c r="P104" s="21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  <c r="AB104" s="162"/>
    </row>
    <row r="105" spans="1:33" x14ac:dyDescent="0.25">
      <c r="A105" s="60"/>
      <c r="B105" s="60"/>
      <c r="C105" s="59"/>
      <c r="D105" s="59"/>
      <c r="E105" s="59" t="s">
        <v>341</v>
      </c>
      <c r="F105" s="59"/>
      <c r="G105" s="59">
        <v>2</v>
      </c>
      <c r="H105" s="81">
        <v>5590</v>
      </c>
      <c r="I105" s="81">
        <f>J105*H105</f>
        <v>7267</v>
      </c>
      <c r="J105" s="59">
        <v>1.3</v>
      </c>
      <c r="K105" s="59"/>
      <c r="L105" s="173">
        <f t="shared" si="6"/>
        <v>14534</v>
      </c>
      <c r="M105" s="173">
        <f>L105-11180</f>
        <v>3354</v>
      </c>
      <c r="N105" s="60"/>
      <c r="O105" s="171" t="s">
        <v>349</v>
      </c>
      <c r="P105" s="21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</row>
    <row r="106" spans="1:33" x14ac:dyDescent="0.25">
      <c r="A106" s="60"/>
      <c r="B106" s="60"/>
      <c r="C106" s="59"/>
      <c r="D106" s="59"/>
      <c r="E106" s="59" t="s">
        <v>351</v>
      </c>
      <c r="F106" s="59"/>
      <c r="G106" s="59">
        <v>3</v>
      </c>
      <c r="H106" s="81">
        <v>350</v>
      </c>
      <c r="I106" s="81">
        <f>H106*J106</f>
        <v>489.99999999999994</v>
      </c>
      <c r="J106" s="59">
        <v>1.4</v>
      </c>
      <c r="K106" s="59"/>
      <c r="L106" s="173">
        <f t="shared" si="6"/>
        <v>1469.9999999999998</v>
      </c>
      <c r="M106" s="173">
        <f>L106-1050</f>
        <v>419.99999999999977</v>
      </c>
      <c r="N106" s="60"/>
      <c r="O106" s="171" t="s">
        <v>350</v>
      </c>
      <c r="P106" s="21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</row>
    <row r="107" spans="1:33" x14ac:dyDescent="0.25">
      <c r="A107" s="71"/>
      <c r="B107" s="71"/>
      <c r="C107" s="69"/>
      <c r="D107" s="69"/>
      <c r="E107" s="69" t="s">
        <v>342</v>
      </c>
      <c r="F107" s="69"/>
      <c r="G107" s="69">
        <v>2</v>
      </c>
      <c r="H107" s="83">
        <v>19990</v>
      </c>
      <c r="I107" s="83">
        <f>H107*J107</f>
        <v>21989</v>
      </c>
      <c r="J107" s="69">
        <v>1.1000000000000001</v>
      </c>
      <c r="K107" s="69"/>
      <c r="L107" s="174">
        <f t="shared" si="6"/>
        <v>43978</v>
      </c>
      <c r="M107" s="174">
        <f>L107-39980</f>
        <v>3998</v>
      </c>
      <c r="N107" s="71"/>
      <c r="O107" s="172" t="s">
        <v>352</v>
      </c>
      <c r="P107" s="70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</row>
    <row r="108" spans="1:33" x14ac:dyDescent="0.25">
      <c r="A108" s="77" t="s">
        <v>24</v>
      </c>
      <c r="B108" s="77">
        <v>594667</v>
      </c>
      <c r="C108" s="5">
        <v>44726</v>
      </c>
      <c r="D108" s="5">
        <v>44728</v>
      </c>
      <c r="E108" s="4" t="s">
        <v>353</v>
      </c>
      <c r="F108" s="4"/>
      <c r="G108" s="4">
        <v>100</v>
      </c>
      <c r="H108" s="8">
        <v>1890</v>
      </c>
      <c r="I108" s="8">
        <f>H108*J108</f>
        <v>2646</v>
      </c>
      <c r="J108" s="4">
        <v>1.4</v>
      </c>
      <c r="K108" s="8">
        <v>6000</v>
      </c>
      <c r="L108" s="176">
        <f t="shared" si="6"/>
        <v>264600</v>
      </c>
      <c r="M108" s="176">
        <f>L108-189000</f>
        <v>75600</v>
      </c>
      <c r="N108" s="4" t="s">
        <v>18</v>
      </c>
      <c r="O108" s="177" t="s">
        <v>354</v>
      </c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</row>
    <row r="109" spans="1:33" x14ac:dyDescent="0.25">
      <c r="A109" s="72" t="s">
        <v>272</v>
      </c>
      <c r="B109" s="72">
        <v>813392</v>
      </c>
      <c r="C109" s="20">
        <v>44726</v>
      </c>
      <c r="D109" s="20">
        <v>44728</v>
      </c>
      <c r="E109" s="178" t="s">
        <v>356</v>
      </c>
      <c r="F109" s="19" t="s">
        <v>117</v>
      </c>
      <c r="G109" s="19">
        <v>10</v>
      </c>
      <c r="H109" s="19"/>
      <c r="I109" s="19"/>
      <c r="J109" s="19"/>
      <c r="K109" s="82">
        <v>5000</v>
      </c>
      <c r="L109" s="179"/>
      <c r="M109" s="72"/>
      <c r="N109" s="72"/>
      <c r="O109" s="180" t="s">
        <v>355</v>
      </c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</row>
    <row r="110" spans="1:33" x14ac:dyDescent="0.25">
      <c r="A110" s="60"/>
      <c r="B110" s="60"/>
      <c r="C110" s="59"/>
      <c r="D110" s="59"/>
      <c r="E110" s="84" t="s">
        <v>357</v>
      </c>
      <c r="F110" s="59" t="s">
        <v>117</v>
      </c>
      <c r="G110" s="59">
        <v>5</v>
      </c>
      <c r="H110" s="59"/>
      <c r="I110" s="59"/>
      <c r="J110" s="59"/>
      <c r="K110" s="59"/>
      <c r="L110" s="60"/>
      <c r="M110" s="60"/>
      <c r="N110" s="60"/>
      <c r="O110" s="170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B110" s="162"/>
    </row>
    <row r="111" spans="1:33" x14ac:dyDescent="0.25">
      <c r="A111" s="71"/>
      <c r="B111" s="71"/>
      <c r="C111" s="69"/>
      <c r="D111" s="69"/>
      <c r="E111" s="181" t="s">
        <v>358</v>
      </c>
      <c r="F111" s="69"/>
      <c r="G111" s="69">
        <v>3</v>
      </c>
      <c r="H111" s="83">
        <v>15990</v>
      </c>
      <c r="I111" s="83">
        <f>H111*J111</f>
        <v>19188</v>
      </c>
      <c r="J111" s="69">
        <v>1.2</v>
      </c>
      <c r="K111" s="69"/>
      <c r="L111" s="174">
        <f>I111*G111</f>
        <v>57564</v>
      </c>
      <c r="M111" s="174">
        <f>L111-47970</f>
        <v>9594</v>
      </c>
      <c r="N111" s="71"/>
      <c r="O111" s="172" t="s">
        <v>359</v>
      </c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  <c r="AB111" s="162"/>
    </row>
    <row r="112" spans="1:33" x14ac:dyDescent="0.25">
      <c r="A112" s="110" t="s">
        <v>39</v>
      </c>
      <c r="B112" s="110">
        <v>594566</v>
      </c>
      <c r="C112" s="62">
        <v>44726</v>
      </c>
      <c r="D112" s="62">
        <v>44729</v>
      </c>
      <c r="E112" s="7" t="s">
        <v>360</v>
      </c>
      <c r="F112" s="7" t="s">
        <v>117</v>
      </c>
      <c r="G112" s="7">
        <v>1</v>
      </c>
      <c r="H112" s="7"/>
      <c r="I112" s="7"/>
      <c r="J112" s="7"/>
      <c r="K112" s="7"/>
      <c r="L112" s="158"/>
      <c r="M112" s="110"/>
      <c r="N112" s="110"/>
      <c r="O112" s="18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  <c r="AB112" s="162"/>
    </row>
    <row r="113" spans="1:57" x14ac:dyDescent="0.25">
      <c r="A113" s="77" t="s">
        <v>106</v>
      </c>
      <c r="B113" s="77">
        <v>813363</v>
      </c>
      <c r="C113" s="5">
        <v>44726</v>
      </c>
      <c r="D113" s="5">
        <v>44728</v>
      </c>
      <c r="E113" s="4" t="s">
        <v>361</v>
      </c>
      <c r="F113" s="4"/>
      <c r="G113" s="4">
        <v>1</v>
      </c>
      <c r="H113" s="8">
        <v>26670</v>
      </c>
      <c r="I113" s="8">
        <f>H113*J113</f>
        <v>32004</v>
      </c>
      <c r="J113" s="4">
        <v>1.2</v>
      </c>
      <c r="K113" s="8">
        <v>15000</v>
      </c>
      <c r="L113" s="176">
        <f>I113*G113</f>
        <v>32004</v>
      </c>
      <c r="M113" s="176">
        <f>L113-H113</f>
        <v>5334</v>
      </c>
      <c r="N113" s="77" t="s">
        <v>18</v>
      </c>
      <c r="O113" s="177" t="s">
        <v>362</v>
      </c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</row>
    <row r="114" spans="1:57" x14ac:dyDescent="0.25">
      <c r="A114" s="72" t="s">
        <v>29</v>
      </c>
      <c r="B114" s="72">
        <v>813488</v>
      </c>
      <c r="C114" s="20">
        <v>44727</v>
      </c>
      <c r="D114" s="166">
        <v>44729</v>
      </c>
      <c r="E114" s="19" t="s">
        <v>363</v>
      </c>
      <c r="F114" s="19" t="s">
        <v>365</v>
      </c>
      <c r="G114" s="19">
        <v>1</v>
      </c>
      <c r="H114" s="19"/>
      <c r="I114" s="19"/>
      <c r="J114" s="19"/>
      <c r="K114" s="82">
        <v>15000</v>
      </c>
      <c r="L114" s="179"/>
      <c r="M114" s="72"/>
      <c r="N114" s="72" t="s">
        <v>280</v>
      </c>
      <c r="O114" s="169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</row>
    <row r="115" spans="1:57" x14ac:dyDescent="0.25">
      <c r="A115" s="71"/>
      <c r="B115" s="71"/>
      <c r="C115" s="69"/>
      <c r="D115" s="69"/>
      <c r="E115" s="69" t="s">
        <v>364</v>
      </c>
      <c r="F115" s="69"/>
      <c r="G115" s="69">
        <v>1</v>
      </c>
      <c r="H115" s="83">
        <v>12990</v>
      </c>
      <c r="I115" s="83">
        <f>H115*J115</f>
        <v>15588</v>
      </c>
      <c r="J115" s="69">
        <v>1.2</v>
      </c>
      <c r="K115" s="83"/>
      <c r="L115" s="174">
        <f>I115*G115</f>
        <v>15588</v>
      </c>
      <c r="M115" s="174">
        <f>L115-H115</f>
        <v>2598</v>
      </c>
      <c r="N115" s="71"/>
      <c r="O115" s="172" t="s">
        <v>366</v>
      </c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  <c r="AB115" s="162"/>
    </row>
    <row r="116" spans="1:57" x14ac:dyDescent="0.25">
      <c r="A116" s="115" t="s">
        <v>367</v>
      </c>
      <c r="B116" s="115">
        <v>594705</v>
      </c>
      <c r="C116" s="183">
        <v>44726</v>
      </c>
      <c r="D116" s="183">
        <v>44728</v>
      </c>
      <c r="E116" s="115" t="s">
        <v>368</v>
      </c>
      <c r="F116" s="115" t="s">
        <v>369</v>
      </c>
      <c r="G116" s="115">
        <v>1</v>
      </c>
      <c r="H116" s="128">
        <v>89990</v>
      </c>
      <c r="I116" s="115">
        <v>98989</v>
      </c>
      <c r="J116" s="115">
        <v>1.1000000000000001</v>
      </c>
      <c r="K116" s="115"/>
      <c r="L116" s="115">
        <v>98989</v>
      </c>
      <c r="M116" s="115">
        <v>8999</v>
      </c>
      <c r="N116" s="115"/>
      <c r="O116" s="115" t="s">
        <v>370</v>
      </c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</row>
    <row r="117" spans="1:57" x14ac:dyDescent="0.25">
      <c r="A117" s="112"/>
      <c r="B117" s="112"/>
      <c r="C117" s="112"/>
      <c r="D117" s="112"/>
      <c r="E117" s="112"/>
      <c r="F117" s="112" t="s">
        <v>371</v>
      </c>
      <c r="G117" s="112">
        <v>1</v>
      </c>
      <c r="H117" s="125">
        <v>94990</v>
      </c>
      <c r="I117" s="112">
        <v>104489</v>
      </c>
      <c r="J117" s="112">
        <v>1.1000000000000001</v>
      </c>
      <c r="K117" s="112">
        <v>5000</v>
      </c>
      <c r="L117" s="112">
        <v>104489</v>
      </c>
      <c r="M117" s="112">
        <v>9499</v>
      </c>
      <c r="N117" s="112" t="s">
        <v>18</v>
      </c>
      <c r="O117" s="112" t="s">
        <v>372</v>
      </c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</row>
    <row r="118" spans="1:57" x14ac:dyDescent="0.25">
      <c r="A118" s="112" t="s">
        <v>367</v>
      </c>
      <c r="B118" s="112">
        <v>594702</v>
      </c>
      <c r="C118" s="117">
        <v>44726</v>
      </c>
      <c r="D118" s="117">
        <v>44728</v>
      </c>
      <c r="E118" s="112" t="s">
        <v>373</v>
      </c>
      <c r="F118" s="112" t="s">
        <v>374</v>
      </c>
      <c r="G118" s="112">
        <v>1</v>
      </c>
      <c r="H118" s="125">
        <v>46400</v>
      </c>
      <c r="I118" s="112">
        <v>55680</v>
      </c>
      <c r="J118" s="112">
        <v>1.2</v>
      </c>
      <c r="K118" s="112">
        <v>5000</v>
      </c>
      <c r="L118" s="112">
        <v>55680</v>
      </c>
      <c r="M118" s="112">
        <v>9280</v>
      </c>
      <c r="N118" s="112" t="s">
        <v>18</v>
      </c>
      <c r="O118" s="112" t="s">
        <v>375</v>
      </c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</row>
    <row r="119" spans="1:57" x14ac:dyDescent="0.25">
      <c r="A119" s="115" t="s">
        <v>367</v>
      </c>
      <c r="B119" s="22">
        <v>594698</v>
      </c>
      <c r="C119" s="22"/>
      <c r="D119" s="22"/>
      <c r="E119" s="115" t="s">
        <v>376</v>
      </c>
      <c r="F119" s="22" t="s">
        <v>377</v>
      </c>
      <c r="G119" s="22"/>
      <c r="H119" s="130">
        <v>29900</v>
      </c>
      <c r="I119" s="22"/>
      <c r="J119" s="22"/>
      <c r="K119" s="22"/>
      <c r="L119" s="22"/>
      <c r="M119" s="22"/>
      <c r="N119" s="22"/>
      <c r="O119" s="22" t="s">
        <v>378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</row>
    <row r="120" spans="1:57" x14ac:dyDescent="0.25">
      <c r="A120" s="112" t="s">
        <v>367</v>
      </c>
      <c r="B120" s="112">
        <v>594697</v>
      </c>
      <c r="C120" s="117">
        <v>44726</v>
      </c>
      <c r="D120" s="117">
        <v>44728</v>
      </c>
      <c r="E120" s="112" t="s">
        <v>379</v>
      </c>
      <c r="F120" s="112" t="s">
        <v>380</v>
      </c>
      <c r="G120" s="112">
        <v>2</v>
      </c>
      <c r="H120" s="125">
        <v>74770</v>
      </c>
      <c r="I120" s="112">
        <v>82247</v>
      </c>
      <c r="J120" s="112">
        <v>1.1000000000000001</v>
      </c>
      <c r="K120" s="112">
        <v>5000</v>
      </c>
      <c r="L120" s="112">
        <v>164494</v>
      </c>
      <c r="M120" s="112">
        <v>14954</v>
      </c>
      <c r="N120" s="112" t="s">
        <v>18</v>
      </c>
      <c r="O120" s="112" t="s">
        <v>381</v>
      </c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</row>
    <row r="121" spans="1:57" x14ac:dyDescent="0.25">
      <c r="A121" s="115"/>
      <c r="B121" s="22"/>
      <c r="C121" s="123"/>
      <c r="D121" s="123"/>
      <c r="E121" s="22"/>
      <c r="F121" s="22"/>
      <c r="G121" s="22"/>
      <c r="H121" s="130">
        <v>104990</v>
      </c>
      <c r="I121" s="22">
        <v>115489</v>
      </c>
      <c r="J121" s="22">
        <v>1.1000000000000001</v>
      </c>
      <c r="K121" s="22"/>
      <c r="L121" s="22"/>
      <c r="M121" s="22"/>
      <c r="N121" s="22"/>
      <c r="O121" s="22" t="s">
        <v>382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</row>
    <row r="122" spans="1:57" x14ac:dyDescent="0.25">
      <c r="A122" s="113"/>
      <c r="B122" s="113">
        <v>594695</v>
      </c>
      <c r="C122" s="113"/>
      <c r="D122" s="113"/>
      <c r="E122" s="113" t="s">
        <v>383</v>
      </c>
      <c r="F122" s="113" t="s">
        <v>384</v>
      </c>
      <c r="G122" s="113"/>
      <c r="H122" s="113"/>
      <c r="I122" s="113"/>
      <c r="J122" s="113"/>
      <c r="K122" s="113"/>
      <c r="L122" s="113"/>
      <c r="M122" s="113"/>
      <c r="N122" s="113"/>
      <c r="O122" s="113" t="s">
        <v>385</v>
      </c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3"/>
      <c r="AQ122" s="113"/>
      <c r="AR122" s="113"/>
      <c r="AS122" s="113"/>
      <c r="AT122" s="113"/>
      <c r="AU122" s="113"/>
      <c r="AV122" s="113"/>
      <c r="AW122" s="113"/>
      <c r="AX122" s="113"/>
      <c r="AY122" s="113"/>
      <c r="AZ122" s="113"/>
      <c r="BA122" s="113"/>
      <c r="BB122" s="113"/>
      <c r="BC122" s="113"/>
      <c r="BD122" s="113"/>
      <c r="BE122" s="113"/>
    </row>
    <row r="123" spans="1:57" x14ac:dyDescent="0.25">
      <c r="A123" s="77" t="s">
        <v>367</v>
      </c>
      <c r="B123" s="77">
        <v>594750</v>
      </c>
      <c r="C123" s="5">
        <v>44727</v>
      </c>
      <c r="D123" s="91">
        <v>44732</v>
      </c>
      <c r="E123" s="4" t="s">
        <v>403</v>
      </c>
      <c r="F123" s="4"/>
      <c r="G123" s="4">
        <v>1</v>
      </c>
      <c r="H123" s="8">
        <v>1199990</v>
      </c>
      <c r="I123" s="8">
        <f>H123*J123</f>
        <v>1319989</v>
      </c>
      <c r="J123" s="4">
        <v>1.1000000000000001</v>
      </c>
      <c r="K123" s="8">
        <v>5000</v>
      </c>
      <c r="L123" s="176">
        <f>I123*G123</f>
        <v>1319989</v>
      </c>
      <c r="M123" s="176">
        <f>H123</f>
        <v>1199990</v>
      </c>
      <c r="N123" s="77" t="s">
        <v>18</v>
      </c>
      <c r="O123" s="177" t="s">
        <v>404</v>
      </c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  <c r="AA123" s="162"/>
      <c r="AB123" s="162"/>
    </row>
    <row r="124" spans="1:57" x14ac:dyDescent="0.25">
      <c r="A124" s="77" t="s">
        <v>272</v>
      </c>
      <c r="B124" s="77">
        <v>813562</v>
      </c>
      <c r="C124" s="5">
        <v>44727</v>
      </c>
      <c r="D124" s="5">
        <v>44729</v>
      </c>
      <c r="E124" s="6" t="s">
        <v>405</v>
      </c>
      <c r="F124" s="4"/>
      <c r="G124" s="4">
        <v>2</v>
      </c>
      <c r="H124" s="8">
        <v>45990</v>
      </c>
      <c r="I124" s="8">
        <f>H124*J124</f>
        <v>50589.000000000007</v>
      </c>
      <c r="J124" s="4">
        <v>1.1000000000000001</v>
      </c>
      <c r="K124" s="8">
        <v>10000</v>
      </c>
      <c r="L124" s="176">
        <f>I124*G124</f>
        <v>101178.00000000001</v>
      </c>
      <c r="M124" s="176">
        <f>L124-91980</f>
        <v>9198.0000000000146</v>
      </c>
      <c r="N124" s="77" t="s">
        <v>18</v>
      </c>
      <c r="O124" s="177" t="s">
        <v>406</v>
      </c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  <c r="AB124" s="162"/>
    </row>
    <row r="125" spans="1:57" x14ac:dyDescent="0.25">
      <c r="A125" s="110" t="s">
        <v>407</v>
      </c>
      <c r="B125" s="110">
        <v>594880</v>
      </c>
      <c r="C125" s="62">
        <v>44727</v>
      </c>
      <c r="D125" s="62">
        <v>44734</v>
      </c>
      <c r="E125" s="7" t="s">
        <v>408</v>
      </c>
      <c r="F125" s="7" t="s">
        <v>409</v>
      </c>
      <c r="G125" s="7">
        <v>2</v>
      </c>
      <c r="H125" s="7"/>
      <c r="I125" s="7"/>
      <c r="J125" s="7"/>
      <c r="K125" s="7"/>
      <c r="L125" s="158"/>
      <c r="M125" s="110"/>
      <c r="N125" s="110"/>
      <c r="O125" s="18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</row>
    <row r="126" spans="1:57" x14ac:dyDescent="0.25">
      <c r="A126" s="110" t="s">
        <v>407</v>
      </c>
      <c r="B126" s="110">
        <v>594876</v>
      </c>
      <c r="C126" s="62">
        <v>44727</v>
      </c>
      <c r="D126" s="62">
        <v>44732</v>
      </c>
      <c r="E126" s="7" t="s">
        <v>410</v>
      </c>
      <c r="F126" s="7" t="s">
        <v>411</v>
      </c>
      <c r="G126" s="7">
        <v>25</v>
      </c>
      <c r="H126" s="7"/>
      <c r="I126" s="7"/>
      <c r="J126" s="7"/>
      <c r="K126" s="7"/>
      <c r="L126" s="110"/>
      <c r="M126" s="110"/>
      <c r="N126" s="110"/>
      <c r="O126" s="177" t="s">
        <v>412</v>
      </c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85" t="s">
        <v>413</v>
      </c>
    </row>
    <row r="127" spans="1:57" x14ac:dyDescent="0.25">
      <c r="A127" s="77" t="s">
        <v>414</v>
      </c>
      <c r="B127" s="77">
        <v>594865</v>
      </c>
      <c r="C127" s="5">
        <v>44727</v>
      </c>
      <c r="D127" s="5">
        <v>44729</v>
      </c>
      <c r="E127" s="4" t="s">
        <v>415</v>
      </c>
      <c r="F127" s="4"/>
      <c r="G127" s="4">
        <v>100</v>
      </c>
      <c r="H127" s="8">
        <v>47000</v>
      </c>
      <c r="I127" s="8">
        <f>H127*J127</f>
        <v>56400</v>
      </c>
      <c r="J127" s="4">
        <v>1.2</v>
      </c>
      <c r="K127" s="8">
        <v>5000</v>
      </c>
      <c r="L127" s="176">
        <f>I127*1</f>
        <v>56400</v>
      </c>
      <c r="M127" s="176">
        <f>L127-H127</f>
        <v>9400</v>
      </c>
      <c r="N127" s="77" t="s">
        <v>18</v>
      </c>
      <c r="O127" s="177" t="s">
        <v>416</v>
      </c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</row>
    <row r="128" spans="1:57" x14ac:dyDescent="0.25">
      <c r="A128" s="112" t="s">
        <v>19</v>
      </c>
      <c r="B128" s="112">
        <v>813519</v>
      </c>
      <c r="C128" s="117">
        <v>44727</v>
      </c>
      <c r="D128" s="117">
        <v>44728</v>
      </c>
      <c r="E128" s="112" t="s">
        <v>418</v>
      </c>
      <c r="F128" s="112" t="s">
        <v>419</v>
      </c>
      <c r="G128" s="112">
        <v>15</v>
      </c>
      <c r="H128" s="125">
        <v>4990</v>
      </c>
      <c r="I128" s="112">
        <v>5988</v>
      </c>
      <c r="J128" s="112">
        <v>1.2</v>
      </c>
      <c r="K128" s="112">
        <v>15000</v>
      </c>
      <c r="L128" s="112">
        <v>89820</v>
      </c>
      <c r="M128" s="112">
        <v>14970</v>
      </c>
      <c r="N128" s="112" t="s">
        <v>18</v>
      </c>
      <c r="O128" s="112" t="s">
        <v>420</v>
      </c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</row>
    <row r="129" spans="1:29" x14ac:dyDescent="0.25">
      <c r="A129" s="112"/>
      <c r="B129" s="112"/>
      <c r="C129" s="112"/>
      <c r="D129" s="112"/>
      <c r="E129" s="112" t="s">
        <v>421</v>
      </c>
      <c r="F129" s="112"/>
      <c r="G129" s="112">
        <v>15</v>
      </c>
      <c r="H129" s="125">
        <v>5990</v>
      </c>
      <c r="I129" s="112">
        <v>7188</v>
      </c>
      <c r="J129" s="112">
        <v>1.2</v>
      </c>
      <c r="K129" s="112"/>
      <c r="L129" s="112">
        <v>107820</v>
      </c>
      <c r="M129" s="112">
        <v>17970</v>
      </c>
      <c r="N129" s="112"/>
      <c r="O129" s="112" t="s">
        <v>422</v>
      </c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</row>
    <row r="130" spans="1:29" x14ac:dyDescent="0.25">
      <c r="A130" s="112" t="s">
        <v>19</v>
      </c>
      <c r="B130" s="112">
        <v>813502</v>
      </c>
      <c r="C130" s="117">
        <v>44727</v>
      </c>
      <c r="D130" s="117">
        <v>44729</v>
      </c>
      <c r="E130" s="112" t="s">
        <v>423</v>
      </c>
      <c r="F130" s="112" t="s">
        <v>424</v>
      </c>
      <c r="G130" s="112">
        <v>2</v>
      </c>
      <c r="H130" s="125">
        <v>91620</v>
      </c>
      <c r="I130" s="112">
        <v>100782</v>
      </c>
      <c r="J130" s="112">
        <v>1.1000000000000001</v>
      </c>
      <c r="K130" s="112">
        <v>15000</v>
      </c>
      <c r="L130" s="112">
        <v>201564</v>
      </c>
      <c r="M130" s="112">
        <v>18324</v>
      </c>
      <c r="N130" s="112" t="s">
        <v>18</v>
      </c>
      <c r="O130" s="112" t="s">
        <v>425</v>
      </c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</row>
    <row r="131" spans="1:29" x14ac:dyDescent="0.25">
      <c r="A131" s="22" t="s">
        <v>19</v>
      </c>
      <c r="B131" s="22">
        <v>813302</v>
      </c>
      <c r="C131" s="123">
        <v>44726</v>
      </c>
      <c r="D131" s="123">
        <v>44734</v>
      </c>
      <c r="E131" s="22" t="s">
        <v>275</v>
      </c>
      <c r="F131" s="22"/>
      <c r="G131" s="22">
        <v>35</v>
      </c>
      <c r="H131" s="130">
        <v>54990</v>
      </c>
      <c r="I131" s="22">
        <v>60489</v>
      </c>
      <c r="J131" s="22">
        <v>1.1000000000000001</v>
      </c>
      <c r="K131" s="22">
        <v>5000</v>
      </c>
      <c r="L131" s="22">
        <v>2117115</v>
      </c>
      <c r="M131" s="22">
        <v>192465</v>
      </c>
      <c r="N131" s="22"/>
      <c r="O131" s="22" t="s">
        <v>426</v>
      </c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x14ac:dyDescent="0.25">
      <c r="A132" s="112"/>
      <c r="B132" s="112"/>
      <c r="C132" s="112"/>
      <c r="D132" s="112"/>
      <c r="E132" s="112"/>
      <c r="F132" s="112"/>
      <c r="G132" s="112">
        <v>35</v>
      </c>
      <c r="H132" s="112">
        <v>49990</v>
      </c>
      <c r="I132" s="112">
        <v>59988</v>
      </c>
      <c r="J132" s="112">
        <v>1.2</v>
      </c>
      <c r="K132" s="112">
        <v>5000</v>
      </c>
      <c r="L132" s="112">
        <v>2099580</v>
      </c>
      <c r="M132" s="112">
        <v>349930</v>
      </c>
      <c r="N132" s="112" t="s">
        <v>18</v>
      </c>
      <c r="O132" s="136" t="s">
        <v>427</v>
      </c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</row>
    <row r="133" spans="1:29" x14ac:dyDescent="0.25">
      <c r="A133" s="77" t="s">
        <v>24</v>
      </c>
      <c r="B133" s="77">
        <v>595028</v>
      </c>
      <c r="C133" s="91">
        <v>44727</v>
      </c>
      <c r="D133" s="91">
        <v>44739</v>
      </c>
      <c r="E133" s="4" t="s">
        <v>430</v>
      </c>
      <c r="F133" s="4"/>
      <c r="G133" s="4">
        <v>10</v>
      </c>
      <c r="H133" s="8">
        <v>26990</v>
      </c>
      <c r="I133" s="8">
        <f>H133*J133</f>
        <v>35087</v>
      </c>
      <c r="J133" s="4">
        <v>1.3</v>
      </c>
      <c r="K133" s="8">
        <v>5000</v>
      </c>
      <c r="L133" s="176">
        <f>I133*G133</f>
        <v>350870</v>
      </c>
      <c r="M133" s="176">
        <f>L133-269900</f>
        <v>80970</v>
      </c>
      <c r="N133" s="77" t="s">
        <v>18</v>
      </c>
      <c r="O133" s="177" t="s">
        <v>432</v>
      </c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</row>
    <row r="134" spans="1:29" x14ac:dyDescent="0.25">
      <c r="A134" s="110" t="s">
        <v>24</v>
      </c>
      <c r="B134" s="110">
        <v>595120</v>
      </c>
      <c r="C134" s="62">
        <v>44728</v>
      </c>
      <c r="D134" s="186">
        <v>44735</v>
      </c>
      <c r="E134" s="7" t="s">
        <v>431</v>
      </c>
      <c r="F134" s="7" t="s">
        <v>286</v>
      </c>
      <c r="G134" s="7">
        <v>5</v>
      </c>
      <c r="H134" s="7"/>
      <c r="I134" s="7"/>
      <c r="J134" s="7"/>
      <c r="K134" s="7"/>
      <c r="L134" s="158"/>
      <c r="M134" s="110"/>
      <c r="N134" s="110"/>
      <c r="O134" s="18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</row>
    <row r="135" spans="1:29" x14ac:dyDescent="0.25">
      <c r="A135" s="110" t="s">
        <v>433</v>
      </c>
      <c r="B135" s="110">
        <v>595096</v>
      </c>
      <c r="C135" s="62">
        <v>44728</v>
      </c>
      <c r="D135" s="186">
        <v>44735</v>
      </c>
      <c r="E135" s="7" t="s">
        <v>434</v>
      </c>
      <c r="F135" s="7" t="s">
        <v>436</v>
      </c>
      <c r="G135" s="7">
        <v>1</v>
      </c>
      <c r="H135" s="109">
        <v>74990</v>
      </c>
      <c r="I135" s="109">
        <f>H135*J135</f>
        <v>89988</v>
      </c>
      <c r="J135" s="7">
        <v>1.2</v>
      </c>
      <c r="K135" s="109">
        <v>5000</v>
      </c>
      <c r="L135" s="158">
        <f>I135*G135</f>
        <v>89988</v>
      </c>
      <c r="M135" s="158">
        <f>L135-H135</f>
        <v>14998</v>
      </c>
      <c r="N135" s="110" t="s">
        <v>437</v>
      </c>
      <c r="O135" s="177" t="s">
        <v>435</v>
      </c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</row>
    <row r="136" spans="1:29" x14ac:dyDescent="0.25">
      <c r="A136" s="79" t="s">
        <v>438</v>
      </c>
      <c r="B136" s="79">
        <v>595070</v>
      </c>
      <c r="C136" s="92">
        <v>44727</v>
      </c>
      <c r="D136" s="48">
        <v>44729</v>
      </c>
      <c r="E136" s="11" t="s">
        <v>439</v>
      </c>
      <c r="F136" s="11"/>
      <c r="G136" s="11">
        <v>2</v>
      </c>
      <c r="H136" s="49">
        <v>159990</v>
      </c>
      <c r="I136" s="49">
        <f>H136*J136</f>
        <v>175989</v>
      </c>
      <c r="J136" s="11">
        <v>1.1000000000000001</v>
      </c>
      <c r="K136" s="49">
        <v>15000</v>
      </c>
      <c r="L136" s="111">
        <f>I136*G136</f>
        <v>351978</v>
      </c>
      <c r="M136" s="111">
        <f>L136-319980</f>
        <v>31998</v>
      </c>
      <c r="N136" s="79" t="s">
        <v>18</v>
      </c>
      <c r="O136" s="180" t="s">
        <v>440</v>
      </c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</row>
    <row r="137" spans="1:29" x14ac:dyDescent="0.25">
      <c r="A137" s="80"/>
      <c r="B137" s="80"/>
      <c r="C137" s="14"/>
      <c r="D137" s="14"/>
      <c r="E137" s="14" t="s">
        <v>439</v>
      </c>
      <c r="F137" s="14"/>
      <c r="G137" s="14">
        <v>1</v>
      </c>
      <c r="H137" s="18">
        <v>159990</v>
      </c>
      <c r="I137" s="18">
        <f>H137*J137</f>
        <v>175989</v>
      </c>
      <c r="J137" s="14">
        <v>1.1000000000000001</v>
      </c>
      <c r="K137" s="14"/>
      <c r="L137" s="187">
        <f>I137*G137</f>
        <v>175989</v>
      </c>
      <c r="M137" s="187">
        <f>L137-H137</f>
        <v>15999</v>
      </c>
      <c r="N137" s="80"/>
      <c r="O137" s="172" t="s">
        <v>440</v>
      </c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</row>
    <row r="138" spans="1:29" x14ac:dyDescent="0.25">
      <c r="A138" s="77" t="s">
        <v>21</v>
      </c>
      <c r="B138" s="77">
        <v>813666</v>
      </c>
      <c r="C138" s="5">
        <v>44727</v>
      </c>
      <c r="D138" s="91">
        <v>44732</v>
      </c>
      <c r="E138" s="4" t="s">
        <v>442</v>
      </c>
      <c r="F138" s="4"/>
      <c r="G138" s="4">
        <v>2</v>
      </c>
      <c r="H138" s="8">
        <v>6600</v>
      </c>
      <c r="I138" s="8">
        <f>H138*J138</f>
        <v>9240</v>
      </c>
      <c r="J138" s="4">
        <v>1.4</v>
      </c>
      <c r="K138" s="8">
        <v>5000</v>
      </c>
      <c r="L138" s="176">
        <f>I138*G138</f>
        <v>18480</v>
      </c>
      <c r="M138" s="176">
        <f>L138-13200</f>
        <v>5280</v>
      </c>
      <c r="N138" s="77" t="s">
        <v>18</v>
      </c>
      <c r="O138" s="177" t="s">
        <v>441</v>
      </c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</row>
    <row r="139" spans="1:29" x14ac:dyDescent="0.25">
      <c r="A139" s="77" t="s">
        <v>106</v>
      </c>
      <c r="B139" s="77">
        <v>813630</v>
      </c>
      <c r="C139" s="5">
        <v>44727</v>
      </c>
      <c r="D139" s="5">
        <v>44729</v>
      </c>
      <c r="E139" s="4" t="s">
        <v>443</v>
      </c>
      <c r="F139" s="4"/>
      <c r="G139" s="4">
        <v>1</v>
      </c>
      <c r="H139" s="8">
        <v>99990</v>
      </c>
      <c r="I139" s="8">
        <f>H139*J139</f>
        <v>109989.00000000001</v>
      </c>
      <c r="J139" s="4">
        <v>1.1000000000000001</v>
      </c>
      <c r="K139" s="8">
        <v>15000</v>
      </c>
      <c r="L139" s="176">
        <f>I139*G139</f>
        <v>109989.00000000001</v>
      </c>
      <c r="M139" s="176">
        <f>L139-H139</f>
        <v>9999.0000000000146</v>
      </c>
      <c r="N139" s="77" t="s">
        <v>18</v>
      </c>
      <c r="O139" s="177" t="s">
        <v>444</v>
      </c>
      <c r="P139" s="188" t="s">
        <v>445</v>
      </c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</row>
    <row r="140" spans="1:29" x14ac:dyDescent="0.25">
      <c r="A140" s="60"/>
      <c r="B140" s="60"/>
      <c r="C140" s="59"/>
      <c r="D140" s="59"/>
      <c r="E140" s="59"/>
      <c r="F140" s="59"/>
      <c r="G140" s="59"/>
      <c r="H140" s="59"/>
      <c r="I140" s="59"/>
      <c r="J140" s="59"/>
      <c r="K140" s="59"/>
      <c r="L140" s="60"/>
      <c r="M140" s="60"/>
      <c r="N140" s="60"/>
      <c r="O140" s="170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</row>
    <row r="141" spans="1:29" x14ac:dyDescent="0.25">
      <c r="A141" s="60"/>
      <c r="B141" s="60"/>
      <c r="C141" s="59"/>
      <c r="D141" s="59"/>
      <c r="E141" s="59"/>
      <c r="F141" s="59"/>
      <c r="G141" s="59"/>
      <c r="H141" s="59"/>
      <c r="I141" s="59"/>
      <c r="J141" s="59"/>
      <c r="K141" s="59"/>
      <c r="L141" s="60"/>
      <c r="M141" s="60"/>
      <c r="N141" s="60"/>
      <c r="O141" s="170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</row>
    <row r="142" spans="1:29" x14ac:dyDescent="0.25">
      <c r="A142" s="60"/>
      <c r="B142" s="60"/>
      <c r="C142" s="59"/>
      <c r="D142" s="59"/>
      <c r="E142" s="59"/>
      <c r="F142" s="59"/>
      <c r="G142" s="59"/>
      <c r="H142" s="59"/>
      <c r="I142" s="59"/>
      <c r="J142" s="59"/>
      <c r="K142" s="59"/>
      <c r="L142" s="60"/>
      <c r="M142" s="60"/>
      <c r="N142" s="60"/>
      <c r="O142" s="170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</row>
    <row r="143" spans="1:29" x14ac:dyDescent="0.25">
      <c r="A143" s="60"/>
      <c r="B143" s="60"/>
      <c r="C143" s="59"/>
      <c r="D143" s="59"/>
      <c r="E143" s="59"/>
      <c r="F143" s="59"/>
      <c r="G143" s="59"/>
      <c r="H143" s="59"/>
      <c r="I143" s="59"/>
      <c r="J143" s="59"/>
      <c r="K143" s="59"/>
      <c r="L143" s="60"/>
      <c r="M143" s="60"/>
      <c r="N143" s="60"/>
      <c r="O143" s="170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</row>
    <row r="144" spans="1:29" x14ac:dyDescent="0.25">
      <c r="A144" s="60"/>
      <c r="B144" s="60"/>
      <c r="C144" s="59"/>
      <c r="D144" s="59"/>
      <c r="E144" s="59"/>
      <c r="F144" s="59"/>
      <c r="G144" s="59"/>
      <c r="H144" s="59"/>
      <c r="I144" s="59"/>
      <c r="J144" s="59"/>
      <c r="K144" s="59"/>
      <c r="L144" s="60"/>
      <c r="M144" s="60"/>
      <c r="N144" s="60"/>
      <c r="O144" s="170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</row>
    <row r="145" spans="1:28" x14ac:dyDescent="0.25">
      <c r="A145" s="60"/>
      <c r="B145" s="60"/>
      <c r="C145" s="59"/>
      <c r="D145" s="59"/>
      <c r="E145" s="59"/>
      <c r="F145" s="59"/>
      <c r="G145" s="59"/>
      <c r="H145" s="59"/>
      <c r="I145" s="59"/>
      <c r="J145" s="59"/>
      <c r="K145" s="59"/>
      <c r="L145" s="60"/>
      <c r="M145" s="60"/>
      <c r="N145" s="60"/>
      <c r="O145" s="170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</row>
    <row r="146" spans="1:28" x14ac:dyDescent="0.25">
      <c r="A146" s="60"/>
      <c r="B146" s="60"/>
      <c r="C146" s="59"/>
      <c r="D146" s="59"/>
      <c r="E146" s="59"/>
      <c r="F146" s="59"/>
      <c r="G146" s="59"/>
      <c r="H146" s="59"/>
      <c r="I146" s="59"/>
      <c r="J146" s="59"/>
      <c r="K146" s="59"/>
      <c r="L146" s="60"/>
      <c r="M146" s="60"/>
      <c r="N146" s="60"/>
      <c r="O146" s="170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</row>
    <row r="147" spans="1:28" x14ac:dyDescent="0.25">
      <c r="A147" s="60"/>
      <c r="B147" s="60"/>
      <c r="C147" s="59"/>
      <c r="D147" s="59"/>
      <c r="E147" s="59"/>
      <c r="F147" s="59"/>
      <c r="G147" s="59"/>
      <c r="H147" s="59"/>
      <c r="I147" s="59"/>
      <c r="J147" s="59"/>
      <c r="K147" s="59"/>
      <c r="L147" s="60"/>
      <c r="M147" s="60"/>
      <c r="N147" s="60"/>
      <c r="O147" s="170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</row>
    <row r="148" spans="1:28" x14ac:dyDescent="0.25">
      <c r="A148" s="60"/>
      <c r="B148" s="60"/>
      <c r="C148" s="59"/>
      <c r="D148" s="59"/>
      <c r="E148" s="59"/>
      <c r="F148" s="59"/>
      <c r="G148" s="59"/>
      <c r="H148" s="59"/>
      <c r="I148" s="59"/>
      <c r="J148" s="59"/>
      <c r="K148" s="59"/>
      <c r="L148" s="60"/>
      <c r="M148" s="60"/>
      <c r="N148" s="60"/>
      <c r="O148" s="170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</row>
    <row r="149" spans="1:28" x14ac:dyDescent="0.25">
      <c r="A149" s="60"/>
      <c r="B149" s="60"/>
      <c r="C149" s="59"/>
      <c r="D149" s="59"/>
      <c r="E149" s="59"/>
      <c r="F149" s="59"/>
      <c r="G149" s="59"/>
      <c r="H149" s="59"/>
      <c r="I149" s="59"/>
      <c r="J149" s="59"/>
      <c r="K149" s="59"/>
      <c r="L149" s="60"/>
      <c r="M149" s="60"/>
      <c r="N149" s="60"/>
      <c r="O149" s="170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</row>
    <row r="150" spans="1:28" x14ac:dyDescent="0.25">
      <c r="A150" s="60"/>
      <c r="B150" s="60"/>
      <c r="C150" s="59"/>
      <c r="D150" s="59"/>
      <c r="E150" s="59"/>
      <c r="F150" s="59"/>
      <c r="G150" s="59"/>
      <c r="H150" s="59"/>
      <c r="I150" s="59"/>
      <c r="J150" s="59"/>
      <c r="K150" s="59"/>
      <c r="L150" s="60"/>
      <c r="M150" s="60"/>
      <c r="N150" s="60"/>
      <c r="O150" s="170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</row>
    <row r="151" spans="1:28" x14ac:dyDescent="0.25">
      <c r="A151" s="60"/>
      <c r="B151" s="60"/>
      <c r="C151" s="59"/>
      <c r="D151" s="59"/>
      <c r="E151" s="59"/>
      <c r="F151" s="59"/>
      <c r="G151" s="59"/>
      <c r="H151" s="59"/>
      <c r="I151" s="59"/>
      <c r="J151" s="59"/>
      <c r="K151" s="59"/>
      <c r="L151" s="60"/>
      <c r="M151" s="60"/>
      <c r="N151" s="60"/>
      <c r="O151" s="170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</row>
    <row r="152" spans="1:28" x14ac:dyDescent="0.25">
      <c r="A152" s="60"/>
      <c r="B152" s="60"/>
      <c r="C152" s="59"/>
      <c r="D152" s="59"/>
      <c r="E152" s="59"/>
      <c r="F152" s="59"/>
      <c r="G152" s="59"/>
      <c r="H152" s="59"/>
      <c r="I152" s="59"/>
      <c r="J152" s="59"/>
      <c r="K152" s="59"/>
      <c r="L152" s="60"/>
      <c r="M152" s="60"/>
      <c r="N152" s="60"/>
      <c r="O152" s="170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</row>
    <row r="153" spans="1:28" x14ac:dyDescent="0.25">
      <c r="A153" s="60"/>
      <c r="B153" s="60"/>
      <c r="C153" s="59"/>
      <c r="D153" s="59"/>
      <c r="E153" s="59"/>
      <c r="F153" s="59"/>
      <c r="G153" s="59"/>
      <c r="H153" s="59"/>
      <c r="I153" s="59"/>
      <c r="J153" s="59"/>
      <c r="K153" s="59"/>
      <c r="L153" s="60"/>
      <c r="M153" s="60"/>
      <c r="N153" s="60"/>
      <c r="O153" s="170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</row>
    <row r="154" spans="1:28" x14ac:dyDescent="0.25">
      <c r="A154" s="60"/>
      <c r="B154" s="60"/>
      <c r="C154" s="59"/>
      <c r="D154" s="59"/>
      <c r="E154" s="59"/>
      <c r="F154" s="59"/>
      <c r="G154" s="59"/>
      <c r="H154" s="59"/>
      <c r="I154" s="59"/>
      <c r="J154" s="59"/>
      <c r="K154" s="59"/>
      <c r="L154" s="60"/>
      <c r="M154" s="60"/>
      <c r="N154" s="60"/>
      <c r="O154" s="170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</row>
    <row r="155" spans="1:28" x14ac:dyDescent="0.25">
      <c r="A155" s="60"/>
      <c r="B155" s="60"/>
      <c r="C155" s="59"/>
      <c r="D155" s="59"/>
      <c r="E155" s="59"/>
      <c r="F155" s="59"/>
      <c r="G155" s="59"/>
      <c r="H155" s="59"/>
      <c r="I155" s="59"/>
      <c r="J155" s="59"/>
      <c r="K155" s="59"/>
      <c r="L155" s="60"/>
      <c r="M155" s="59"/>
      <c r="N155" s="60"/>
      <c r="O155" s="170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</row>
    <row r="156" spans="1:28" x14ac:dyDescent="0.25">
      <c r="A156" s="60"/>
      <c r="B156" s="60"/>
      <c r="C156" s="59"/>
      <c r="D156" s="59"/>
      <c r="E156" s="59"/>
      <c r="F156" s="59"/>
      <c r="G156" s="59"/>
      <c r="H156" s="59"/>
      <c r="I156" s="59"/>
      <c r="J156" s="59"/>
      <c r="K156" s="59"/>
      <c r="L156" s="60"/>
      <c r="M156" s="59"/>
      <c r="N156" s="60"/>
      <c r="O156" s="170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</row>
    <row r="157" spans="1:28" x14ac:dyDescent="0.25">
      <c r="A157" s="60"/>
      <c r="B157" s="60"/>
      <c r="C157" s="59"/>
      <c r="D157" s="59"/>
      <c r="E157" s="59"/>
      <c r="F157" s="59"/>
      <c r="G157" s="59"/>
      <c r="H157" s="59"/>
      <c r="I157" s="59"/>
      <c r="J157" s="59"/>
      <c r="K157" s="59"/>
      <c r="L157" s="60"/>
      <c r="M157" s="59"/>
      <c r="N157" s="60"/>
      <c r="O157" s="175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</row>
    <row r="158" spans="1:28" x14ac:dyDescent="0.25">
      <c r="A158" s="60"/>
      <c r="B158" s="60"/>
      <c r="C158" s="59"/>
      <c r="D158" s="59"/>
      <c r="E158" s="59"/>
      <c r="F158" s="59"/>
      <c r="G158" s="59"/>
      <c r="H158" s="59"/>
      <c r="I158" s="59"/>
      <c r="J158" s="59"/>
      <c r="K158" s="59"/>
      <c r="L158" s="60"/>
      <c r="M158" s="59"/>
      <c r="N158" s="60"/>
      <c r="O158" s="175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</row>
    <row r="159" spans="1:28" x14ac:dyDescent="0.25">
      <c r="A159" s="60"/>
      <c r="B159" s="60"/>
      <c r="C159" s="59"/>
      <c r="D159" s="59"/>
      <c r="E159" s="59"/>
      <c r="F159" s="59"/>
      <c r="G159" s="59"/>
      <c r="H159" s="59"/>
      <c r="I159" s="59"/>
      <c r="J159" s="59"/>
      <c r="K159" s="59"/>
      <c r="L159" s="60"/>
      <c r="M159" s="59"/>
      <c r="N159" s="60"/>
      <c r="O159" s="175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</row>
    <row r="160" spans="1:28" x14ac:dyDescent="0.25">
      <c r="A160" s="60"/>
      <c r="B160" s="60"/>
      <c r="C160" s="59"/>
      <c r="D160" s="59"/>
      <c r="E160" s="59"/>
      <c r="F160" s="59"/>
      <c r="G160" s="59"/>
      <c r="H160" s="59"/>
      <c r="I160" s="59"/>
      <c r="J160" s="59"/>
      <c r="K160" s="59"/>
      <c r="L160" s="60"/>
      <c r="M160" s="59"/>
      <c r="N160" s="60"/>
      <c r="O160" s="175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</row>
    <row r="161" spans="1:28" x14ac:dyDescent="0.25">
      <c r="A161" s="60"/>
      <c r="B161" s="60"/>
      <c r="C161" s="59"/>
      <c r="D161" s="59"/>
      <c r="E161" s="59"/>
      <c r="F161" s="59"/>
      <c r="G161" s="59"/>
      <c r="H161" s="59"/>
      <c r="I161" s="59"/>
      <c r="J161" s="59"/>
      <c r="K161" s="59"/>
      <c r="L161" s="60"/>
      <c r="M161" s="59"/>
      <c r="N161" s="60"/>
      <c r="O161" s="175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</row>
    <row r="162" spans="1:28" x14ac:dyDescent="0.25">
      <c r="A162" s="60"/>
      <c r="B162" s="60"/>
      <c r="C162" s="59"/>
      <c r="D162" s="59"/>
      <c r="E162" s="59"/>
      <c r="F162" s="59"/>
      <c r="G162" s="59"/>
      <c r="H162" s="59"/>
      <c r="I162" s="59"/>
      <c r="J162" s="59"/>
      <c r="K162" s="59"/>
      <c r="L162" s="60"/>
      <c r="M162" s="59"/>
      <c r="N162" s="60"/>
      <c r="O162" s="175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</row>
    <row r="163" spans="1:28" x14ac:dyDescent="0.25">
      <c r="A163" s="60"/>
      <c r="B163" s="60"/>
      <c r="C163" s="59"/>
      <c r="D163" s="59"/>
      <c r="E163" s="59"/>
      <c r="F163" s="59"/>
      <c r="G163" s="59"/>
      <c r="H163" s="59"/>
      <c r="I163" s="59"/>
      <c r="J163" s="59"/>
      <c r="K163" s="59"/>
      <c r="L163" s="60"/>
      <c r="M163" s="59"/>
      <c r="N163" s="60"/>
      <c r="O163" s="175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</row>
    <row r="164" spans="1:28" x14ac:dyDescent="0.25">
      <c r="A164" s="60"/>
      <c r="B164" s="60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0"/>
      <c r="O164" s="175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</row>
    <row r="165" spans="1:28" x14ac:dyDescent="0.25">
      <c r="A165" s="60"/>
      <c r="B165" s="60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0"/>
      <c r="O165" s="175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</row>
    <row r="166" spans="1:28" x14ac:dyDescent="0.25">
      <c r="A166" s="60"/>
      <c r="B166" s="60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0"/>
      <c r="O166" s="175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</row>
    <row r="167" spans="1:28" x14ac:dyDescent="0.25">
      <c r="A167" s="60"/>
      <c r="B167" s="60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0"/>
      <c r="O167" s="175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</row>
    <row r="168" spans="1:28" x14ac:dyDescent="0.25">
      <c r="A168" s="60"/>
      <c r="B168" s="60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0"/>
      <c r="O168" s="175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</row>
    <row r="169" spans="1:28" x14ac:dyDescent="0.25">
      <c r="A169" s="60"/>
      <c r="B169" s="60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0"/>
      <c r="O169" s="175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</row>
    <row r="170" spans="1:28" x14ac:dyDescent="0.25">
      <c r="A170" s="60"/>
      <c r="B170" s="60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0"/>
      <c r="O170" s="175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</row>
    <row r="171" spans="1:28" x14ac:dyDescent="0.25">
      <c r="A171" s="60"/>
      <c r="B171" s="60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0"/>
      <c r="O171" s="175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</row>
    <row r="172" spans="1:28" x14ac:dyDescent="0.25">
      <c r="A172" s="60"/>
      <c r="B172" s="60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0"/>
      <c r="O172" s="175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</row>
    <row r="173" spans="1:28" x14ac:dyDescent="0.25">
      <c r="A173" s="60"/>
      <c r="B173" s="60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0"/>
      <c r="O173" s="175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</row>
    <row r="174" spans="1:28" x14ac:dyDescent="0.25">
      <c r="A174" s="60"/>
      <c r="B174" s="60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0"/>
      <c r="O174" s="175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</row>
    <row r="175" spans="1:28" x14ac:dyDescent="0.25">
      <c r="A175" s="60"/>
      <c r="B175" s="60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0"/>
      <c r="O175" s="175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</row>
    <row r="176" spans="1:28" x14ac:dyDescent="0.25">
      <c r="A176" s="60"/>
      <c r="B176" s="60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0"/>
      <c r="O176" s="175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</row>
    <row r="177" spans="1:28" x14ac:dyDescent="0.25">
      <c r="A177" s="60"/>
      <c r="B177" s="60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0"/>
      <c r="O177" s="175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</row>
    <row r="178" spans="1:28" x14ac:dyDescent="0.25">
      <c r="A178" s="60"/>
      <c r="B178" s="60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0"/>
      <c r="O178" s="175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</row>
    <row r="179" spans="1:28" x14ac:dyDescent="0.25">
      <c r="A179" s="162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21"/>
      <c r="O179" s="165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</row>
    <row r="180" spans="1:28" x14ac:dyDescent="0.25">
      <c r="A180" s="162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21"/>
      <c r="O180" s="165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</row>
    <row r="181" spans="1:28" x14ac:dyDescent="0.25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21"/>
      <c r="O181" s="165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</row>
    <row r="182" spans="1:28" x14ac:dyDescent="0.25">
      <c r="A182" s="162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5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</row>
    <row r="183" spans="1:28" x14ac:dyDescent="0.25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5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</row>
    <row r="184" spans="1:28" x14ac:dyDescent="0.25">
      <c r="A184" s="162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3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</row>
    <row r="185" spans="1:28" x14ac:dyDescent="0.25">
      <c r="A185" s="162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3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</row>
    <row r="186" spans="1:28" x14ac:dyDescent="0.25">
      <c r="A186" s="162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3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</row>
    <row r="187" spans="1:28" x14ac:dyDescent="0.25">
      <c r="A187" s="162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3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  <c r="AB187" s="162"/>
    </row>
    <row r="188" spans="1:28" x14ac:dyDescent="0.25">
      <c r="A188" s="16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3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  <c r="AB188" s="162"/>
    </row>
    <row r="189" spans="1:28" x14ac:dyDescent="0.25">
      <c r="A189" s="162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3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  <c r="AB189" s="162"/>
    </row>
    <row r="190" spans="1:28" x14ac:dyDescent="0.25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3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  <c r="AB190" s="162"/>
    </row>
    <row r="191" spans="1:28" x14ac:dyDescent="0.25">
      <c r="A191" s="162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3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  <c r="AB191" s="162"/>
    </row>
    <row r="192" spans="1:28" x14ac:dyDescent="0.25">
      <c r="A192" s="162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  <c r="AB192" s="162"/>
    </row>
    <row r="193" spans="1:28" x14ac:dyDescent="0.25">
      <c r="A193" s="162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  <c r="AB193" s="162"/>
    </row>
    <row r="194" spans="1:28" x14ac:dyDescent="0.25">
      <c r="A194" s="162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  <c r="AB194" s="162"/>
    </row>
    <row r="195" spans="1:28" x14ac:dyDescent="0.25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  <c r="AB195" s="162"/>
    </row>
    <row r="196" spans="1:28" x14ac:dyDescent="0.25">
      <c r="A196" s="162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</row>
    <row r="197" spans="1:28" x14ac:dyDescent="0.25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</row>
    <row r="198" spans="1:28" x14ac:dyDescent="0.25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  <c r="AB198" s="162"/>
    </row>
    <row r="199" spans="1:28" x14ac:dyDescent="0.25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  <c r="AB199" s="162"/>
    </row>
    <row r="200" spans="1:28" x14ac:dyDescent="0.25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  <c r="AB200" s="162"/>
    </row>
    <row r="201" spans="1:28" x14ac:dyDescent="0.25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  <c r="AB201" s="162"/>
    </row>
    <row r="202" spans="1:28" x14ac:dyDescent="0.25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  <c r="AB202" s="162"/>
    </row>
    <row r="203" spans="1:28" x14ac:dyDescent="0.25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  <c r="AB203" s="162"/>
    </row>
    <row r="204" spans="1:28" x14ac:dyDescent="0.25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2"/>
    </row>
    <row r="205" spans="1:28" x14ac:dyDescent="0.2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2"/>
    </row>
    <row r="206" spans="1:28" x14ac:dyDescent="0.25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2"/>
    </row>
    <row r="207" spans="1:28" x14ac:dyDescent="0.25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  <c r="AA207" s="162"/>
      <c r="AB207" s="162"/>
    </row>
    <row r="208" spans="1:28" x14ac:dyDescent="0.25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  <c r="AA208" s="162"/>
      <c r="AB208" s="162"/>
    </row>
    <row r="209" spans="1:28" x14ac:dyDescent="0.25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  <c r="AA209" s="162"/>
      <c r="AB209" s="162"/>
    </row>
    <row r="210" spans="1:28" x14ac:dyDescent="0.25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  <c r="AA210" s="162"/>
      <c r="AB210" s="162"/>
    </row>
    <row r="211" spans="1:28" x14ac:dyDescent="0.25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  <c r="AA211" s="162"/>
      <c r="AB211" s="162"/>
    </row>
    <row r="212" spans="1:28" x14ac:dyDescent="0.25">
      <c r="A212" s="162"/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  <c r="AB212" s="162"/>
    </row>
    <row r="213" spans="1:28" x14ac:dyDescent="0.25">
      <c r="A213" s="162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  <c r="AB213" s="162"/>
    </row>
    <row r="214" spans="1:28" x14ac:dyDescent="0.25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  <c r="AB214" s="162"/>
    </row>
    <row r="215" spans="1:28" x14ac:dyDescent="0.25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  <c r="AB215" s="162"/>
    </row>
    <row r="216" spans="1:28" x14ac:dyDescent="0.25">
      <c r="A216" s="162"/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  <c r="AB216" s="162"/>
    </row>
    <row r="217" spans="1:28" x14ac:dyDescent="0.25">
      <c r="A217" s="162"/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  <c r="AB217" s="162"/>
    </row>
    <row r="218" spans="1:28" x14ac:dyDescent="0.25">
      <c r="A218" s="162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  <c r="AB218" s="162"/>
    </row>
    <row r="219" spans="1:28" x14ac:dyDescent="0.25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  <c r="AA219" s="162"/>
      <c r="AB219" s="162"/>
    </row>
    <row r="220" spans="1:28" x14ac:dyDescent="0.25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  <c r="AB220" s="162"/>
    </row>
    <row r="221" spans="1:28" x14ac:dyDescent="0.25">
      <c r="A221" s="162"/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  <c r="AA221" s="162"/>
      <c r="AB221" s="162"/>
    </row>
    <row r="222" spans="1:28" x14ac:dyDescent="0.25">
      <c r="A222" s="162"/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  <c r="AA222" s="162"/>
      <c r="AB222" s="162"/>
    </row>
    <row r="223" spans="1:28" x14ac:dyDescent="0.25">
      <c r="A223" s="162"/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  <c r="AA223" s="162"/>
      <c r="AB223" s="162"/>
    </row>
    <row r="224" spans="1:28" x14ac:dyDescent="0.25">
      <c r="A224" s="162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  <c r="AB224" s="162"/>
    </row>
    <row r="225" spans="1:28" x14ac:dyDescent="0.25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  <c r="AA225" s="162"/>
      <c r="AB225" s="162"/>
    </row>
    <row r="226" spans="1:28" x14ac:dyDescent="0.25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  <c r="AB226" s="162"/>
    </row>
    <row r="227" spans="1:28" x14ac:dyDescent="0.25">
      <c r="A227" s="162"/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  <c r="AB227" s="162"/>
    </row>
    <row r="228" spans="1:28" x14ac:dyDescent="0.25">
      <c r="A228" s="162"/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  <c r="AB228" s="162"/>
    </row>
    <row r="229" spans="1:28" x14ac:dyDescent="0.25">
      <c r="A229" s="162"/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  <c r="AB229" s="162"/>
    </row>
    <row r="230" spans="1:28" x14ac:dyDescent="0.25">
      <c r="A230" s="162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  <c r="AB230" s="162"/>
    </row>
    <row r="231" spans="1:28" x14ac:dyDescent="0.25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  <c r="AB231" s="162"/>
    </row>
    <row r="232" spans="1:28" x14ac:dyDescent="0.25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  <c r="AB232" s="162"/>
    </row>
    <row r="233" spans="1:28" x14ac:dyDescent="0.25">
      <c r="A233" s="162"/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  <c r="AB233" s="162"/>
    </row>
    <row r="234" spans="1:28" x14ac:dyDescent="0.25">
      <c r="A234" s="162"/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  <c r="AB234" s="162"/>
    </row>
    <row r="235" spans="1:28" x14ac:dyDescent="0.25">
      <c r="A235" s="162"/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  <c r="AB235" s="162"/>
    </row>
    <row r="236" spans="1:28" x14ac:dyDescent="0.25">
      <c r="A236" s="162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  <c r="AB236" s="162"/>
    </row>
    <row r="237" spans="1:28" x14ac:dyDescent="0.25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  <c r="AB237" s="162"/>
    </row>
    <row r="238" spans="1:28" x14ac:dyDescent="0.25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  <c r="AB238" s="162"/>
    </row>
    <row r="239" spans="1:28" x14ac:dyDescent="0.25">
      <c r="A239" s="162"/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  <c r="AB239" s="162"/>
    </row>
    <row r="240" spans="1:28" x14ac:dyDescent="0.25">
      <c r="A240" s="162"/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  <c r="AB240" s="162"/>
    </row>
    <row r="241" spans="1:28" x14ac:dyDescent="0.25">
      <c r="A241" s="162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  <c r="AB241" s="162"/>
    </row>
    <row r="242" spans="1:28" x14ac:dyDescent="0.25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  <c r="AB242" s="162"/>
    </row>
    <row r="243" spans="1:28" x14ac:dyDescent="0.25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  <c r="AB243" s="162"/>
    </row>
    <row r="244" spans="1:28" x14ac:dyDescent="0.25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  <c r="AB244" s="162"/>
    </row>
    <row r="245" spans="1:28" x14ac:dyDescent="0.25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  <c r="AB245" s="162"/>
    </row>
    <row r="246" spans="1:28" x14ac:dyDescent="0.25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  <c r="AB246" s="162"/>
    </row>
    <row r="247" spans="1:28" x14ac:dyDescent="0.25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  <c r="AB247" s="162"/>
    </row>
    <row r="248" spans="1:28" x14ac:dyDescent="0.25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  <c r="AB248" s="162"/>
    </row>
    <row r="249" spans="1:28" x14ac:dyDescent="0.25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  <c r="AB249" s="162"/>
    </row>
    <row r="250" spans="1:28" x14ac:dyDescent="0.25">
      <c r="A250" s="162"/>
      <c r="B250" s="162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  <c r="AB250" s="162"/>
    </row>
    <row r="251" spans="1:28" x14ac:dyDescent="0.25">
      <c r="A251" s="162"/>
      <c r="B251" s="162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  <c r="AB251" s="162"/>
    </row>
    <row r="252" spans="1:28" x14ac:dyDescent="0.25">
      <c r="A252" s="162"/>
      <c r="B252" s="162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  <c r="AB252" s="162"/>
    </row>
    <row r="253" spans="1:28" x14ac:dyDescent="0.25">
      <c r="A253" s="162"/>
      <c r="B253" s="162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  <c r="AB253" s="162"/>
    </row>
    <row r="254" spans="1:28" x14ac:dyDescent="0.25">
      <c r="A254" s="162"/>
      <c r="B254" s="162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  <c r="AB254" s="162"/>
    </row>
    <row r="255" spans="1:28" x14ac:dyDescent="0.25">
      <c r="A255" s="162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  <c r="AB255" s="162"/>
    </row>
    <row r="256" spans="1:28" x14ac:dyDescent="0.25">
      <c r="A256" s="162"/>
      <c r="B256" s="162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  <c r="AB256" s="162"/>
    </row>
    <row r="257" spans="1:28" x14ac:dyDescent="0.25">
      <c r="A257" s="162"/>
      <c r="B257" s="162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  <c r="AA257" s="162"/>
      <c r="AB257" s="162"/>
    </row>
    <row r="258" spans="1:28" x14ac:dyDescent="0.25">
      <c r="A258" s="162"/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  <c r="AB258" s="162"/>
    </row>
    <row r="259" spans="1:28" x14ac:dyDescent="0.25">
      <c r="A259" s="162"/>
      <c r="B259" s="162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  <c r="AB259" s="162"/>
    </row>
    <row r="260" spans="1:28" x14ac:dyDescent="0.25">
      <c r="A260" s="162"/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</row>
    <row r="261" spans="1:28" x14ac:dyDescent="0.25">
      <c r="A261" s="162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</row>
    <row r="262" spans="1:28" x14ac:dyDescent="0.25">
      <c r="A262" s="162"/>
      <c r="B262" s="162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</row>
    <row r="263" spans="1:28" x14ac:dyDescent="0.25">
      <c r="A263" s="162"/>
      <c r="B263" s="162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  <c r="AB263" s="162"/>
    </row>
    <row r="264" spans="1:28" x14ac:dyDescent="0.25">
      <c r="A264" s="162"/>
      <c r="B264" s="162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  <c r="AB264" s="162"/>
    </row>
    <row r="265" spans="1:28" x14ac:dyDescent="0.25">
      <c r="A265" s="162"/>
      <c r="B265" s="162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B265" s="162"/>
    </row>
    <row r="266" spans="1:28" x14ac:dyDescent="0.25">
      <c r="A266" s="162"/>
      <c r="B266" s="162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  <c r="AB266" s="162"/>
    </row>
    <row r="267" spans="1:28" x14ac:dyDescent="0.25">
      <c r="A267" s="162"/>
      <c r="B267" s="162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  <c r="AB267" s="162"/>
    </row>
    <row r="268" spans="1:28" x14ac:dyDescent="0.25">
      <c r="A268" s="162"/>
      <c r="B268" s="162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  <c r="AB268" s="162"/>
    </row>
    <row r="269" spans="1:28" x14ac:dyDescent="0.25">
      <c r="A269" s="162"/>
      <c r="B269" s="162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  <c r="AB269" s="162"/>
    </row>
    <row r="270" spans="1:28" x14ac:dyDescent="0.25">
      <c r="A270" s="162"/>
      <c r="B270" s="162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  <c r="AB270" s="162"/>
    </row>
    <row r="271" spans="1:28" x14ac:dyDescent="0.25">
      <c r="A271" s="162"/>
      <c r="B271" s="162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  <c r="AB271" s="162"/>
    </row>
    <row r="272" spans="1:28" x14ac:dyDescent="0.25">
      <c r="A272" s="162"/>
      <c r="B272" s="162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  <c r="AB272" s="162"/>
    </row>
    <row r="273" spans="1:28" x14ac:dyDescent="0.25">
      <c r="A273" s="162"/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  <c r="AB273" s="162"/>
    </row>
    <row r="274" spans="1:28" x14ac:dyDescent="0.25">
      <c r="A274" s="162"/>
      <c r="B274" s="162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  <c r="AB274" s="162"/>
    </row>
    <row r="275" spans="1:28" x14ac:dyDescent="0.25">
      <c r="A275" s="162"/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  <c r="AB275" s="162"/>
    </row>
    <row r="276" spans="1:28" x14ac:dyDescent="0.25">
      <c r="A276" s="162"/>
      <c r="B276" s="162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  <c r="AB276" s="162"/>
    </row>
    <row r="277" spans="1:28" x14ac:dyDescent="0.25">
      <c r="A277" s="162"/>
      <c r="B277" s="162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  <c r="AB277" s="162"/>
    </row>
    <row r="278" spans="1:28" x14ac:dyDescent="0.25">
      <c r="A278" s="162"/>
      <c r="B278" s="162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  <c r="AB278" s="162"/>
    </row>
    <row r="279" spans="1:28" x14ac:dyDescent="0.25">
      <c r="A279" s="162"/>
      <c r="B279" s="162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  <c r="AB279" s="162"/>
    </row>
    <row r="280" spans="1:28" x14ac:dyDescent="0.25">
      <c r="A280" s="162"/>
      <c r="B280" s="162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  <c r="AB280" s="162"/>
    </row>
    <row r="281" spans="1:28" x14ac:dyDescent="0.25">
      <c r="A281" s="162"/>
      <c r="B281" s="162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  <c r="AB281" s="162"/>
    </row>
    <row r="282" spans="1:28" x14ac:dyDescent="0.25">
      <c r="A282" s="162"/>
      <c r="B282" s="162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  <c r="AB282" s="162"/>
    </row>
    <row r="283" spans="1:28" x14ac:dyDescent="0.25">
      <c r="A283" s="162"/>
      <c r="B283" s="162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  <c r="AB283" s="162"/>
    </row>
    <row r="284" spans="1:28" x14ac:dyDescent="0.25">
      <c r="A284" s="162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  <c r="AA284" s="162"/>
      <c r="AB284" s="162"/>
    </row>
    <row r="285" spans="1:28" x14ac:dyDescent="0.25">
      <c r="A285" s="162"/>
      <c r="B285" s="162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  <c r="AB285" s="162"/>
    </row>
    <row r="286" spans="1:28" x14ac:dyDescent="0.25">
      <c r="A286" s="162"/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  <c r="AB286" s="162"/>
    </row>
    <row r="287" spans="1:28" x14ac:dyDescent="0.25">
      <c r="A287" s="162"/>
      <c r="B287" s="162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  <c r="AB287" s="162"/>
    </row>
    <row r="288" spans="1:28" x14ac:dyDescent="0.25">
      <c r="A288" s="162"/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  <c r="AB288" s="162"/>
    </row>
    <row r="289" spans="1:28" x14ac:dyDescent="0.25">
      <c r="A289" s="162"/>
      <c r="B289" s="162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  <c r="AB289" s="162"/>
    </row>
    <row r="290" spans="1:28" x14ac:dyDescent="0.25">
      <c r="A290" s="162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  <c r="AB290" s="162"/>
    </row>
    <row r="291" spans="1:28" x14ac:dyDescent="0.25">
      <c r="A291" s="162"/>
      <c r="B291" s="162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  <c r="AB291" s="162"/>
    </row>
    <row r="292" spans="1:28" x14ac:dyDescent="0.25">
      <c r="A292" s="162"/>
      <c r="B292" s="162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  <c r="AB292" s="162"/>
    </row>
    <row r="293" spans="1:28" x14ac:dyDescent="0.25">
      <c r="A293" s="162"/>
      <c r="B293" s="162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  <c r="AB293" s="162"/>
    </row>
    <row r="294" spans="1:28" x14ac:dyDescent="0.25">
      <c r="A294" s="162"/>
      <c r="B294" s="162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  <c r="AB294" s="162"/>
    </row>
    <row r="295" spans="1:28" x14ac:dyDescent="0.25">
      <c r="A295" s="162"/>
      <c r="B295" s="162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</row>
    <row r="296" spans="1:28" x14ac:dyDescent="0.25">
      <c r="A296" s="162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  <c r="AB296" s="162"/>
    </row>
    <row r="297" spans="1:28" x14ac:dyDescent="0.25">
      <c r="A297" s="162"/>
      <c r="B297" s="162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  <c r="AB297" s="162"/>
    </row>
    <row r="298" spans="1:28" x14ac:dyDescent="0.25">
      <c r="A298" s="162"/>
      <c r="B298" s="162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  <c r="AB298" s="162"/>
    </row>
    <row r="299" spans="1:28" x14ac:dyDescent="0.25">
      <c r="A299" s="162"/>
      <c r="B299" s="162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  <c r="AB299" s="162"/>
    </row>
    <row r="300" spans="1:28" x14ac:dyDescent="0.25">
      <c r="A300" s="162"/>
      <c r="B300" s="162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</row>
    <row r="301" spans="1:28" x14ac:dyDescent="0.25">
      <c r="A301" s="162"/>
      <c r="B301" s="162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</row>
    <row r="302" spans="1:28" x14ac:dyDescent="0.25">
      <c r="A302" s="162"/>
      <c r="B302" s="162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</row>
    <row r="303" spans="1:28" x14ac:dyDescent="0.25">
      <c r="A303" s="162"/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</row>
    <row r="304" spans="1:28" x14ac:dyDescent="0.25">
      <c r="A304" s="162"/>
      <c r="B304" s="162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AB304" s="162"/>
    </row>
    <row r="305" spans="1:28" x14ac:dyDescent="0.25">
      <c r="A305" s="162"/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  <c r="AB305" s="162"/>
    </row>
    <row r="306" spans="1:28" x14ac:dyDescent="0.25">
      <c r="A306" s="162"/>
      <c r="B306" s="162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  <c r="AB306" s="162"/>
    </row>
    <row r="307" spans="1:28" x14ac:dyDescent="0.25">
      <c r="A307" s="162"/>
      <c r="B307" s="162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  <c r="AB307" s="162"/>
    </row>
    <row r="308" spans="1:28" x14ac:dyDescent="0.25">
      <c r="A308" s="162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  <c r="AB308" s="162"/>
    </row>
    <row r="309" spans="1:28" x14ac:dyDescent="0.25">
      <c r="A309" s="162"/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  <c r="AB309" s="162"/>
    </row>
    <row r="310" spans="1:28" x14ac:dyDescent="0.25">
      <c r="A310" s="162"/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  <c r="AA310" s="162"/>
      <c r="AB310" s="162"/>
    </row>
    <row r="311" spans="1:28" x14ac:dyDescent="0.25">
      <c r="A311" s="162"/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  <c r="AB311" s="162"/>
    </row>
    <row r="312" spans="1:28" x14ac:dyDescent="0.25">
      <c r="A312" s="162"/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  <c r="AA312" s="162"/>
      <c r="AB312" s="162"/>
    </row>
    <row r="313" spans="1:28" x14ac:dyDescent="0.25">
      <c r="A313" s="162"/>
      <c r="B313" s="162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  <c r="AA313" s="162"/>
      <c r="AB313" s="162"/>
    </row>
    <row r="314" spans="1:28" x14ac:dyDescent="0.25">
      <c r="A314" s="162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  <c r="AA314" s="162"/>
      <c r="AB314" s="162"/>
    </row>
    <row r="315" spans="1:28" x14ac:dyDescent="0.25">
      <c r="A315" s="162"/>
      <c r="B315" s="162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  <c r="AB315" s="162"/>
    </row>
    <row r="316" spans="1:28" x14ac:dyDescent="0.25">
      <c r="A316" s="162"/>
      <c r="B316" s="162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  <c r="AA316" s="162"/>
      <c r="AB316" s="162"/>
    </row>
    <row r="317" spans="1:28" x14ac:dyDescent="0.25">
      <c r="A317" s="162"/>
      <c r="B317" s="162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  <c r="AA317" s="162"/>
      <c r="AB317" s="162"/>
    </row>
    <row r="318" spans="1:28" x14ac:dyDescent="0.25">
      <c r="A318" s="162"/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  <c r="AA318" s="162"/>
      <c r="AB318" s="162"/>
    </row>
    <row r="319" spans="1:28" x14ac:dyDescent="0.25">
      <c r="A319" s="162"/>
      <c r="B319" s="162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  <c r="AB319" s="162"/>
    </row>
    <row r="320" spans="1:28" x14ac:dyDescent="0.25">
      <c r="A320" s="162"/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  <c r="AB320" s="162"/>
    </row>
    <row r="321" spans="1:28" x14ac:dyDescent="0.25">
      <c r="A321" s="162"/>
      <c r="B321" s="162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  <c r="AB321" s="162"/>
    </row>
    <row r="322" spans="1:28" x14ac:dyDescent="0.25">
      <c r="A322" s="162"/>
      <c r="B322" s="162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  <c r="AB322" s="162"/>
    </row>
    <row r="323" spans="1:28" x14ac:dyDescent="0.25">
      <c r="A323" s="162"/>
      <c r="B323" s="162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  <c r="AA323" s="162"/>
      <c r="AB323" s="162"/>
    </row>
    <row r="324" spans="1:28" x14ac:dyDescent="0.25">
      <c r="A324" s="162"/>
      <c r="B324" s="162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  <c r="AB324" s="162"/>
    </row>
    <row r="325" spans="1:28" x14ac:dyDescent="0.25">
      <c r="A325" s="162"/>
      <c r="B325" s="162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  <c r="AB325" s="162"/>
    </row>
    <row r="326" spans="1:28" x14ac:dyDescent="0.25">
      <c r="A326" s="162"/>
      <c r="B326" s="162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  <c r="AB326" s="162"/>
    </row>
    <row r="327" spans="1:28" x14ac:dyDescent="0.25">
      <c r="A327" s="162"/>
      <c r="B327" s="162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  <c r="AB327" s="162"/>
    </row>
    <row r="328" spans="1:28" x14ac:dyDescent="0.25">
      <c r="A328" s="162"/>
      <c r="B328" s="162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  <c r="AB328" s="162"/>
    </row>
    <row r="329" spans="1:28" x14ac:dyDescent="0.25">
      <c r="A329" s="162"/>
      <c r="B329" s="162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  <c r="AA329" s="162"/>
      <c r="AB329" s="162"/>
    </row>
    <row r="330" spans="1:28" x14ac:dyDescent="0.25">
      <c r="A330" s="162"/>
      <c r="B330" s="162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  <c r="AB330" s="162"/>
    </row>
    <row r="331" spans="1:28" x14ac:dyDescent="0.25">
      <c r="A331" s="162"/>
      <c r="B331" s="162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  <c r="AB331" s="162"/>
    </row>
    <row r="332" spans="1:28" x14ac:dyDescent="0.25">
      <c r="A332" s="162"/>
      <c r="B332" s="162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  <c r="AB332" s="162"/>
    </row>
    <row r="333" spans="1:28" x14ac:dyDescent="0.25">
      <c r="A333" s="162"/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  <c r="AA333" s="162"/>
      <c r="AB333" s="162"/>
    </row>
    <row r="334" spans="1:28" x14ac:dyDescent="0.25">
      <c r="A334" s="162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  <c r="AB334" s="162"/>
    </row>
    <row r="335" spans="1:28" x14ac:dyDescent="0.25">
      <c r="A335" s="162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  <c r="AB335" s="162"/>
    </row>
    <row r="336" spans="1:28" x14ac:dyDescent="0.25">
      <c r="A336" s="162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  <c r="AB336" s="162"/>
    </row>
    <row r="337" spans="1:28" x14ac:dyDescent="0.25">
      <c r="A337" s="162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  <c r="AB337" s="162"/>
    </row>
    <row r="338" spans="1:28" x14ac:dyDescent="0.25">
      <c r="A338" s="162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  <c r="AB338" s="162"/>
    </row>
    <row r="339" spans="1:28" x14ac:dyDescent="0.25">
      <c r="A339" s="162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  <c r="AB339" s="162"/>
    </row>
    <row r="340" spans="1:28" x14ac:dyDescent="0.25">
      <c r="A340" s="162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  <c r="AB340" s="162"/>
    </row>
    <row r="341" spans="1:28" x14ac:dyDescent="0.25">
      <c r="A341" s="162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  <c r="AB341" s="162"/>
    </row>
    <row r="342" spans="1:28" x14ac:dyDescent="0.25">
      <c r="A342" s="162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  <c r="AB342" s="162"/>
    </row>
    <row r="343" spans="1:28" x14ac:dyDescent="0.25">
      <c r="A343" s="162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  <c r="AB343" s="162"/>
    </row>
    <row r="344" spans="1:28" x14ac:dyDescent="0.25">
      <c r="A344" s="162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  <c r="AB344" s="162"/>
    </row>
    <row r="345" spans="1:28" x14ac:dyDescent="0.25">
      <c r="A345" s="162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  <c r="AB345" s="162"/>
    </row>
    <row r="346" spans="1:28" x14ac:dyDescent="0.25">
      <c r="A346" s="162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  <c r="AB346" s="162"/>
    </row>
    <row r="347" spans="1:28" x14ac:dyDescent="0.25">
      <c r="A347" s="162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  <c r="AB347" s="162"/>
    </row>
    <row r="348" spans="1:28" x14ac:dyDescent="0.25">
      <c r="A348" s="162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  <c r="AA348" s="162"/>
      <c r="AB348" s="162"/>
    </row>
    <row r="349" spans="1:28" x14ac:dyDescent="0.25">
      <c r="A349" s="162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  <c r="AB349" s="162"/>
    </row>
    <row r="350" spans="1:28" x14ac:dyDescent="0.25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  <c r="AA350" s="162"/>
      <c r="AB350" s="162"/>
    </row>
    <row r="351" spans="1:28" x14ac:dyDescent="0.25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  <c r="AA351" s="162"/>
      <c r="AB351" s="162"/>
    </row>
    <row r="352" spans="1:28" x14ac:dyDescent="0.25">
      <c r="A352" s="162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  <c r="AB352" s="162"/>
    </row>
    <row r="353" spans="1:28" x14ac:dyDescent="0.25">
      <c r="A353" s="162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  <c r="AB353" s="162"/>
    </row>
    <row r="354" spans="1:28" x14ac:dyDescent="0.25">
      <c r="A354" s="162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  <c r="AA354" s="162"/>
      <c r="AB354" s="162"/>
    </row>
    <row r="355" spans="1:28" x14ac:dyDescent="0.25">
      <c r="A355" s="162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  <c r="AB355" s="162"/>
    </row>
    <row r="356" spans="1:28" x14ac:dyDescent="0.25">
      <c r="A356" s="162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  <c r="AB356" s="162"/>
    </row>
    <row r="357" spans="1:28" x14ac:dyDescent="0.25">
      <c r="A357" s="162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  <c r="AB357" s="162"/>
    </row>
    <row r="358" spans="1:28" x14ac:dyDescent="0.25">
      <c r="A358" s="162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  <c r="AB358" s="162"/>
    </row>
    <row r="359" spans="1:28" x14ac:dyDescent="0.25">
      <c r="A359" s="162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  <c r="AB359" s="162"/>
    </row>
    <row r="360" spans="1:28" x14ac:dyDescent="0.25">
      <c r="A360" s="162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  <c r="AB360" s="162"/>
    </row>
    <row r="361" spans="1:28" x14ac:dyDescent="0.25">
      <c r="A361" s="162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  <c r="AA361" s="162"/>
      <c r="AB361" s="162"/>
    </row>
    <row r="362" spans="1:28" x14ac:dyDescent="0.25">
      <c r="A362" s="162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  <c r="AB362" s="162"/>
    </row>
    <row r="363" spans="1:28" x14ac:dyDescent="0.25">
      <c r="A363" s="162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  <c r="AA363" s="162"/>
      <c r="AB363" s="162"/>
    </row>
    <row r="364" spans="1:28" x14ac:dyDescent="0.25">
      <c r="A364" s="162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  <c r="AA364" s="162"/>
      <c r="AB364" s="162"/>
    </row>
    <row r="365" spans="1:28" x14ac:dyDescent="0.25">
      <c r="A365" s="162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  <c r="AA365" s="162"/>
      <c r="AB365" s="162"/>
    </row>
    <row r="366" spans="1:28" x14ac:dyDescent="0.25">
      <c r="A366" s="162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  <c r="AB366" s="162"/>
    </row>
    <row r="367" spans="1:28" x14ac:dyDescent="0.25">
      <c r="A367" s="162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  <c r="AB367" s="162"/>
    </row>
    <row r="368" spans="1:28" x14ac:dyDescent="0.25">
      <c r="A368" s="162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  <c r="AB368" s="162"/>
    </row>
    <row r="369" spans="1:28" x14ac:dyDescent="0.25">
      <c r="A369" s="162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  <c r="AA369" s="162"/>
      <c r="AB369" s="162"/>
    </row>
    <row r="370" spans="1:28" x14ac:dyDescent="0.25">
      <c r="A370" s="162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  <c r="AA370" s="162"/>
      <c r="AB370" s="162"/>
    </row>
    <row r="371" spans="1:28" x14ac:dyDescent="0.25">
      <c r="A371" s="162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  <c r="AB371" s="162"/>
    </row>
    <row r="372" spans="1:28" x14ac:dyDescent="0.25">
      <c r="A372" s="162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  <c r="AB372" s="162"/>
    </row>
    <row r="373" spans="1:28" x14ac:dyDescent="0.25">
      <c r="A373" s="162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  <c r="AB373" s="162"/>
    </row>
    <row r="374" spans="1:28" x14ac:dyDescent="0.25">
      <c r="A374" s="162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  <c r="AB374" s="162"/>
    </row>
    <row r="375" spans="1:28" x14ac:dyDescent="0.25">
      <c r="A375" s="162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  <c r="AB375" s="162"/>
    </row>
    <row r="376" spans="1:28" x14ac:dyDescent="0.25">
      <c r="A376" s="162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  <c r="AB376" s="162"/>
    </row>
    <row r="377" spans="1:28" x14ac:dyDescent="0.25">
      <c r="A377" s="162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  <c r="AB377" s="162"/>
    </row>
    <row r="378" spans="1:28" x14ac:dyDescent="0.25">
      <c r="A378" s="162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  <c r="AB378" s="162"/>
    </row>
    <row r="379" spans="1:28" x14ac:dyDescent="0.25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  <c r="AB379" s="162"/>
    </row>
    <row r="380" spans="1:28" x14ac:dyDescent="0.25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  <c r="AB380" s="162"/>
    </row>
    <row r="381" spans="1:28" x14ac:dyDescent="0.25">
      <c r="A381" s="162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  <c r="AB381" s="162"/>
    </row>
    <row r="382" spans="1:28" x14ac:dyDescent="0.25">
      <c r="A382" s="162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  <c r="AB382" s="162"/>
    </row>
    <row r="383" spans="1:28" x14ac:dyDescent="0.25">
      <c r="A383" s="162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  <c r="AB383" s="162"/>
    </row>
    <row r="384" spans="1:28" x14ac:dyDescent="0.25">
      <c r="A384" s="162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  <c r="AB384" s="162"/>
    </row>
    <row r="385" spans="1:28" x14ac:dyDescent="0.25">
      <c r="A385" s="162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  <c r="AB385" s="162"/>
    </row>
    <row r="386" spans="1:28" x14ac:dyDescent="0.25">
      <c r="A386" s="162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  <c r="AB386" s="162"/>
    </row>
    <row r="387" spans="1:28" x14ac:dyDescent="0.25">
      <c r="A387" s="162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  <c r="AB387" s="162"/>
    </row>
    <row r="388" spans="1:28" x14ac:dyDescent="0.25">
      <c r="A388" s="162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  <c r="AB388" s="162"/>
    </row>
    <row r="389" spans="1:28" x14ac:dyDescent="0.25">
      <c r="A389" s="162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  <c r="AB389" s="162"/>
    </row>
    <row r="390" spans="1:28" x14ac:dyDescent="0.25">
      <c r="A390" s="162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  <c r="AB390" s="162"/>
    </row>
    <row r="391" spans="1:28" x14ac:dyDescent="0.25">
      <c r="A391" s="162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</row>
    <row r="392" spans="1:28" x14ac:dyDescent="0.25">
      <c r="A392" s="162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  <c r="AB392" s="162"/>
    </row>
    <row r="393" spans="1:28" x14ac:dyDescent="0.25">
      <c r="A393" s="162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  <c r="AB393" s="162"/>
    </row>
    <row r="394" spans="1:28" x14ac:dyDescent="0.25">
      <c r="A394" s="162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  <c r="AB394" s="162"/>
    </row>
    <row r="395" spans="1:28" x14ac:dyDescent="0.25">
      <c r="A395" s="162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  <c r="AB395" s="162"/>
    </row>
    <row r="396" spans="1:28" x14ac:dyDescent="0.25">
      <c r="A396" s="162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  <c r="AB396" s="162"/>
    </row>
    <row r="397" spans="1:28" x14ac:dyDescent="0.25">
      <c r="A397" s="162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  <c r="AB397" s="162"/>
    </row>
    <row r="398" spans="1:28" x14ac:dyDescent="0.25">
      <c r="A398" s="162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  <c r="AB398" s="162"/>
    </row>
    <row r="399" spans="1:28" x14ac:dyDescent="0.25">
      <c r="A399" s="162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  <c r="AB399" s="162"/>
    </row>
    <row r="400" spans="1:28" x14ac:dyDescent="0.25">
      <c r="A400" s="162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  <c r="AB400" s="162"/>
    </row>
    <row r="401" spans="1:28" x14ac:dyDescent="0.25">
      <c r="A401" s="162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  <c r="AB401" s="162"/>
    </row>
    <row r="402" spans="1:28" x14ac:dyDescent="0.25">
      <c r="A402" s="162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  <c r="AB402" s="162"/>
    </row>
    <row r="403" spans="1:28" x14ac:dyDescent="0.25">
      <c r="A403" s="162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  <c r="AB403" s="162"/>
    </row>
    <row r="404" spans="1:28" x14ac:dyDescent="0.25">
      <c r="A404" s="162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  <c r="AB404" s="162"/>
    </row>
    <row r="405" spans="1:28" x14ac:dyDescent="0.25">
      <c r="A405" s="162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  <c r="AB405" s="162"/>
    </row>
    <row r="406" spans="1:28" x14ac:dyDescent="0.25">
      <c r="A406" s="162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  <c r="AB406" s="162"/>
    </row>
    <row r="407" spans="1:28" x14ac:dyDescent="0.25">
      <c r="A407" s="162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  <c r="AB407" s="162"/>
    </row>
    <row r="408" spans="1:28" x14ac:dyDescent="0.25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  <c r="AB408" s="162"/>
    </row>
    <row r="409" spans="1:28" x14ac:dyDescent="0.25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  <c r="AB409" s="162"/>
    </row>
    <row r="410" spans="1:28" x14ac:dyDescent="0.25">
      <c r="A410" s="162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  <c r="AB410" s="162"/>
    </row>
    <row r="411" spans="1:28" x14ac:dyDescent="0.25">
      <c r="A411" s="162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  <c r="AB411" s="162"/>
    </row>
    <row r="412" spans="1:28" x14ac:dyDescent="0.25">
      <c r="A412" s="162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2"/>
    </row>
    <row r="413" spans="1:28" x14ac:dyDescent="0.25">
      <c r="A413" s="162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</row>
    <row r="414" spans="1:28" x14ac:dyDescent="0.25">
      <c r="A414" s="162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</row>
    <row r="415" spans="1:28" x14ac:dyDescent="0.25">
      <c r="A415" s="162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</row>
    <row r="416" spans="1:28" x14ac:dyDescent="0.25">
      <c r="A416" s="162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</row>
    <row r="417" spans="1:28" x14ac:dyDescent="0.25">
      <c r="A417" s="162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  <c r="AB417" s="162"/>
    </row>
    <row r="418" spans="1:28" x14ac:dyDescent="0.25">
      <c r="A418" s="162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  <c r="AB418" s="162"/>
    </row>
    <row r="419" spans="1:28" x14ac:dyDescent="0.25">
      <c r="A419" s="162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  <c r="AB419" s="162"/>
    </row>
    <row r="420" spans="1:28" x14ac:dyDescent="0.25">
      <c r="A420" s="162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  <c r="AB420" s="162"/>
    </row>
    <row r="421" spans="1:28" x14ac:dyDescent="0.25">
      <c r="A421" s="162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  <c r="AB421" s="162"/>
    </row>
    <row r="422" spans="1:28" x14ac:dyDescent="0.25">
      <c r="A422" s="162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  <c r="AB422" s="162"/>
    </row>
    <row r="423" spans="1:28" x14ac:dyDescent="0.25">
      <c r="A423" s="162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  <c r="AB423" s="162"/>
    </row>
    <row r="424" spans="1:28" x14ac:dyDescent="0.25">
      <c r="A424" s="162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  <c r="AB424" s="162"/>
    </row>
    <row r="425" spans="1:28" x14ac:dyDescent="0.25">
      <c r="A425" s="162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  <c r="AB425" s="162"/>
    </row>
    <row r="426" spans="1:28" x14ac:dyDescent="0.25">
      <c r="A426" s="162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  <c r="AB426" s="162"/>
    </row>
    <row r="427" spans="1:28" x14ac:dyDescent="0.25">
      <c r="A427" s="162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  <c r="AB427" s="162"/>
    </row>
    <row r="428" spans="1:28" x14ac:dyDescent="0.25">
      <c r="A428" s="162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  <c r="AB428" s="162"/>
    </row>
    <row r="429" spans="1:28" x14ac:dyDescent="0.25">
      <c r="A429" s="162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  <c r="AB429" s="162"/>
    </row>
    <row r="430" spans="1:28" x14ac:dyDescent="0.25">
      <c r="A430" s="162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  <c r="AB430" s="162"/>
    </row>
    <row r="431" spans="1:28" x14ac:dyDescent="0.25">
      <c r="A431" s="162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  <c r="AB431" s="162"/>
    </row>
    <row r="432" spans="1:28" x14ac:dyDescent="0.25">
      <c r="A432" s="162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  <c r="AB432" s="162"/>
    </row>
    <row r="433" spans="1:28" x14ac:dyDescent="0.25">
      <c r="A433" s="162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  <c r="AB433" s="162"/>
    </row>
    <row r="434" spans="1:28" x14ac:dyDescent="0.25">
      <c r="A434" s="162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  <c r="AB434" s="162"/>
    </row>
    <row r="435" spans="1:28" x14ac:dyDescent="0.25">
      <c r="A435" s="162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  <c r="AB435" s="162"/>
    </row>
    <row r="436" spans="1:28" x14ac:dyDescent="0.25">
      <c r="A436" s="162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  <c r="AB436" s="162"/>
    </row>
    <row r="437" spans="1:28" x14ac:dyDescent="0.25">
      <c r="A437" s="162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  <c r="AB437" s="162"/>
    </row>
    <row r="438" spans="1:28" x14ac:dyDescent="0.25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  <c r="AB438" s="162"/>
    </row>
    <row r="439" spans="1:28" x14ac:dyDescent="0.25">
      <c r="A439" s="162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  <c r="AB439" s="162"/>
    </row>
    <row r="440" spans="1:28" x14ac:dyDescent="0.25">
      <c r="A440" s="162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  <c r="AB440" s="162"/>
    </row>
    <row r="441" spans="1:28" x14ac:dyDescent="0.25">
      <c r="A441" s="162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  <c r="AB441" s="162"/>
    </row>
    <row r="442" spans="1:28" x14ac:dyDescent="0.25">
      <c r="A442" s="162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  <c r="AB442" s="162"/>
    </row>
    <row r="443" spans="1:28" x14ac:dyDescent="0.25">
      <c r="A443" s="162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  <c r="AB443" s="162"/>
    </row>
    <row r="444" spans="1:28" x14ac:dyDescent="0.25">
      <c r="A444" s="162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  <c r="AB444" s="162"/>
    </row>
    <row r="445" spans="1:28" x14ac:dyDescent="0.25">
      <c r="A445" s="162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  <c r="AB445" s="162"/>
    </row>
    <row r="446" spans="1:28" x14ac:dyDescent="0.25">
      <c r="A446" s="162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  <c r="AB446" s="162"/>
    </row>
    <row r="447" spans="1:28" x14ac:dyDescent="0.25">
      <c r="A447" s="162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  <c r="AB447" s="162"/>
    </row>
    <row r="448" spans="1:28" x14ac:dyDescent="0.25">
      <c r="A448" s="162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  <c r="AB448" s="162"/>
    </row>
    <row r="449" spans="1:28" x14ac:dyDescent="0.25">
      <c r="A449" s="162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  <c r="AB449" s="162"/>
    </row>
    <row r="450" spans="1:28" x14ac:dyDescent="0.25">
      <c r="A450" s="162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  <c r="AB450" s="162"/>
    </row>
    <row r="451" spans="1:28" x14ac:dyDescent="0.25">
      <c r="A451" s="162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  <c r="AB451" s="162"/>
    </row>
    <row r="452" spans="1:28" x14ac:dyDescent="0.25">
      <c r="A452" s="162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  <c r="AB452" s="162"/>
    </row>
    <row r="453" spans="1:28" x14ac:dyDescent="0.25">
      <c r="A453" s="162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  <c r="AB453" s="162"/>
    </row>
    <row r="454" spans="1:28" x14ac:dyDescent="0.25">
      <c r="A454" s="162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  <c r="AB454" s="162"/>
    </row>
    <row r="455" spans="1:28" x14ac:dyDescent="0.25">
      <c r="A455" s="162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  <c r="AB455" s="162"/>
    </row>
    <row r="456" spans="1:28" x14ac:dyDescent="0.25">
      <c r="A456" s="162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  <c r="AB456" s="162"/>
    </row>
    <row r="457" spans="1:28" x14ac:dyDescent="0.25">
      <c r="A457" s="162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  <c r="AB457" s="162"/>
    </row>
    <row r="458" spans="1:28" x14ac:dyDescent="0.25">
      <c r="A458" s="162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  <c r="AB458" s="162"/>
    </row>
    <row r="459" spans="1:28" x14ac:dyDescent="0.25">
      <c r="A459" s="162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  <c r="AB459" s="162"/>
    </row>
    <row r="460" spans="1:28" x14ac:dyDescent="0.25">
      <c r="A460" s="162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  <c r="AB460" s="162"/>
    </row>
    <row r="461" spans="1:28" x14ac:dyDescent="0.25">
      <c r="A461" s="162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  <c r="AB461" s="162"/>
    </row>
    <row r="462" spans="1:28" x14ac:dyDescent="0.25">
      <c r="A462" s="162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  <c r="AB462" s="162"/>
    </row>
    <row r="463" spans="1:28" x14ac:dyDescent="0.25">
      <c r="A463" s="162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  <c r="AB463" s="162"/>
    </row>
    <row r="464" spans="1:28" x14ac:dyDescent="0.25">
      <c r="A464" s="162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  <c r="AB464" s="162"/>
    </row>
    <row r="465" spans="1:28" x14ac:dyDescent="0.25">
      <c r="A465" s="162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  <c r="AB465" s="162"/>
    </row>
    <row r="466" spans="1:28" x14ac:dyDescent="0.25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  <c r="AB466" s="162"/>
    </row>
    <row r="467" spans="1:28" x14ac:dyDescent="0.25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  <c r="AB467" s="162"/>
    </row>
    <row r="468" spans="1:28" x14ac:dyDescent="0.25">
      <c r="A468" s="162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  <c r="AB468" s="162"/>
    </row>
    <row r="469" spans="1:28" x14ac:dyDescent="0.25">
      <c r="A469" s="162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  <c r="AB469" s="162"/>
    </row>
  </sheetData>
  <autoFilter ref="A3:O132"/>
  <hyperlinks>
    <hyperlink ref="O13" r:id="rId1"/>
    <hyperlink ref="O14" r:id="rId2"/>
    <hyperlink ref="P37" r:id="rId3"/>
    <hyperlink ref="O36" r:id="rId4" display="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"/>
    <hyperlink ref="O32" r:id="rId5"/>
    <hyperlink ref="O42" r:id="rId6"/>
    <hyperlink ref="O41" r:id="rId7"/>
    <hyperlink ref="O40" r:id="rId8"/>
    <hyperlink ref="O38" r:id="rId9"/>
    <hyperlink ref="O48" r:id="rId10"/>
    <hyperlink ref="O50" r:id="rId11" display="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"/>
    <hyperlink ref="O51" r:id="rId12" display="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"/>
    <hyperlink ref="O53" r:id="rId13"/>
    <hyperlink ref="O54" r:id="rId14"/>
    <hyperlink ref="O86" r:id="rId15"/>
    <hyperlink ref="O87" r:id="rId16"/>
    <hyperlink ref="O88" r:id="rId17"/>
    <hyperlink ref="O89" r:id="rId18"/>
    <hyperlink ref="O91" r:id="rId19"/>
    <hyperlink ref="O103" r:id="rId20"/>
    <hyperlink ref="O104" r:id="rId21"/>
    <hyperlink ref="O105" r:id="rId22"/>
    <hyperlink ref="O106" r:id="rId23"/>
    <hyperlink ref="O107" r:id="rId24"/>
    <hyperlink ref="O108" r:id="rId25" display="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1660317627359:pla-1636500699073&amp;gclid=Cj0KCQjwhqaVBhCxARIsAHK1tiOMW7jCND9krcIX-yv1tsLSx3v6fpbEiSZ7VuDrEf8d1TjqZi5rQzQaAhuVEALw_wcB"/>
    <hyperlink ref="O109" r:id="rId26"/>
    <hyperlink ref="O111" r:id="rId27"/>
    <hyperlink ref="O113" r:id="rId28"/>
    <hyperlink ref="O115" r:id="rId29"/>
    <hyperlink ref="O123" r:id="rId30" display="https://www.lenovo.com/cl/es/laptops/thinkbook/thinkbook/ThinkBook-13s-Gen-2-Intel/p/20V9006TCL?cid=cl:sem:ssc|se|google|ssc+top+roas|||es_CL20V9006TCL|6458965127|80119873671|pla-1513661637752|shopping|mixed|all&amp;gclid=Cj0KCQjwhqaVBhCxARIsAHK1tiOEHhuPQ3YGM_IFJUVs7t4awCH4OeMfjhoQ8EGVdhciffxBZ8mWy8gaAk50EALw_wcB"/>
    <hyperlink ref="O124" r:id="rId31"/>
    <hyperlink ref="O126" r:id="rId32"/>
    <hyperlink ref="AC126" r:id="rId33"/>
    <hyperlink ref="O127" r:id="rId34" location="position=3&amp;search_layout=stack&amp;type=item&amp;tracking_id=5be65017-57d3-4fde-9d8e-c32795fe59a2"/>
    <hyperlink ref="O52" r:id="rId35"/>
    <hyperlink ref="O49" r:id="rId36"/>
    <hyperlink ref="O132" r:id="rId37"/>
    <hyperlink ref="O133" r:id="rId38"/>
    <hyperlink ref="O135" r:id="rId39"/>
    <hyperlink ref="O136" r:id="rId40" display="https://www.linio.cl/p/monitor-lg-24-full-hd-ips-hdmi-24mp400-bawh-trf4nu?adjust_t=1zira0_f1h7ws&amp;adjust_google_network=u&amp;adjust_google_placement=&amp;adjust_campaign=LICL-LAB-AO-INSTI-LOC00001-LowROAS-Ago21-GG-Shopping-Conversion-Smart&amp;adjust_adgroup=124100744331&amp;utm_term=&amp;gclid=CjwKCAjwqauVBhBGEiwAXOepkXeVfzAy4NaMDQPvLWQHw6SII0GX40YAWBQql-y9rtVAaFW72xr6WRoCir0QAvD_BwE"/>
    <hyperlink ref="O137" r:id="rId41" display="https://www.linio.cl/p/monitor-lg-24-full-hd-ips-hdmi-24mp400-bawh-trf4nu?adjust_t=1zira0_f1h7ws&amp;adjust_google_network=u&amp;adjust_google_placement=&amp;adjust_campaign=LICL-LAB-AO-INSTI-LOC00001-LowROAS-Ago21-GG-Shopping-Conversion-Smart&amp;adjust_adgroup=124100744331&amp;utm_term=&amp;gclid=CjwKCAjwqauVBhBGEiwAXOepkXeVfzAy4NaMDQPvLWQHw6SII0GX40YAWBQql-y9rtVAaFW72xr6WRoCir0QAvD_BwE"/>
    <hyperlink ref="O138" r:id="rId42" display="https://articulo.mercadolibre.cl/MLC-975504804-cable-hdmi-10-metros-full-hd-reforzado-y-recubierto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554281799&amp;matt_product_id=MLC975504804&amp;matt_product_partition_id=1636500699033&amp;matt_target_id=aud-1660317627359:pla-1636500699033&amp;gclid=CjwKCAjwqauVBhBGEiwAXOepkZlZ0FxwN1NUJoQK4kWPp1nNGFOZWS6HDEzzFYQAfKGgw9HSZTIJwxoCtnsQAvD_BwE"/>
    <hyperlink ref="O139" r:id="rId43"/>
    <hyperlink ref="P139" r:id="rId44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N73"/>
  <sheetViews>
    <sheetView tabSelected="1" topLeftCell="A40" zoomScale="85" zoomScaleNormal="85" workbookViewId="0">
      <selection activeCell="D61" sqref="D61"/>
    </sheetView>
  </sheetViews>
  <sheetFormatPr baseColWidth="10" defaultRowHeight="15" x14ac:dyDescent="0.25"/>
  <cols>
    <col min="1" max="1" width="65.28515625" customWidth="1"/>
    <col min="2" max="2" width="23.28515625" customWidth="1"/>
    <col min="3" max="3" width="14.28515625" customWidth="1"/>
    <col min="4" max="4" width="17.7109375" customWidth="1"/>
    <col min="5" max="5" width="107" customWidth="1"/>
    <col min="6" max="6" width="83.5703125" customWidth="1"/>
    <col min="7" max="7" width="15.5703125" customWidth="1"/>
    <col min="8" max="8" width="20.85546875" customWidth="1"/>
    <col min="9" max="9" width="18.28515625" customWidth="1"/>
    <col min="10" max="10" width="16.42578125" customWidth="1"/>
    <col min="11" max="11" width="17.42578125" customWidth="1"/>
    <col min="12" max="12" width="17.85546875" customWidth="1"/>
    <col min="13" max="13" width="21" customWidth="1"/>
    <col min="14" max="14" width="27.85546875" customWidth="1"/>
    <col min="15" max="15" width="18.28515625" customWidth="1"/>
    <col min="16" max="16" width="21.5703125" customWidth="1"/>
  </cols>
  <sheetData>
    <row r="1" spans="1:21" ht="14.45" x14ac:dyDescent="0.3">
      <c r="D1" s="1" t="s">
        <v>0</v>
      </c>
    </row>
    <row r="3" spans="1:21" x14ac:dyDescent="0.25">
      <c r="A3" s="2" t="s">
        <v>6</v>
      </c>
      <c r="B3" s="2" t="s">
        <v>31</v>
      </c>
      <c r="C3" s="2" t="s">
        <v>2</v>
      </c>
      <c r="D3" s="2" t="s">
        <v>3</v>
      </c>
      <c r="E3" s="2" t="s">
        <v>4</v>
      </c>
      <c r="F3" s="2" t="s">
        <v>61</v>
      </c>
      <c r="G3" s="2" t="s">
        <v>5</v>
      </c>
      <c r="H3" s="3" t="s">
        <v>32</v>
      </c>
      <c r="I3" s="3" t="s">
        <v>33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7</v>
      </c>
      <c r="O3" s="3" t="s">
        <v>60</v>
      </c>
    </row>
    <row r="4" spans="1:21" ht="14.45" x14ac:dyDescent="0.3">
      <c r="A4" s="4" t="s">
        <v>41</v>
      </c>
      <c r="B4" s="4" t="s">
        <v>40</v>
      </c>
      <c r="C4" s="5">
        <v>44712</v>
      </c>
      <c r="D4" s="17">
        <v>44713</v>
      </c>
      <c r="E4" s="14" t="s">
        <v>42</v>
      </c>
      <c r="F4" s="17">
        <v>44713</v>
      </c>
      <c r="G4" s="14">
        <v>30</v>
      </c>
      <c r="H4" s="18">
        <v>4390</v>
      </c>
      <c r="I4" s="14">
        <f>H4*J4</f>
        <v>4829</v>
      </c>
      <c r="J4" s="14">
        <v>1.1000000000000001</v>
      </c>
      <c r="K4" s="18">
        <v>6000</v>
      </c>
      <c r="L4" s="14">
        <f>I4*G4</f>
        <v>144870</v>
      </c>
      <c r="M4" s="18">
        <v>13170</v>
      </c>
      <c r="N4" s="14" t="s">
        <v>57</v>
      </c>
      <c r="O4" s="35" t="s">
        <v>62</v>
      </c>
    </row>
    <row r="5" spans="1:21" ht="14.45" x14ac:dyDescent="0.3">
      <c r="A5" s="54" t="s">
        <v>47</v>
      </c>
      <c r="B5" s="54" t="s">
        <v>43</v>
      </c>
      <c r="C5" s="55">
        <v>44712</v>
      </c>
      <c r="D5" s="55">
        <v>44715</v>
      </c>
      <c r="E5" s="54" t="s">
        <v>45</v>
      </c>
      <c r="F5" s="55">
        <v>37410</v>
      </c>
      <c r="G5" s="54">
        <v>2</v>
      </c>
      <c r="H5" s="54"/>
      <c r="I5" s="54"/>
      <c r="J5" s="54"/>
      <c r="K5" s="54"/>
      <c r="L5" s="54"/>
      <c r="M5" s="54"/>
      <c r="N5" s="56" t="s">
        <v>30</v>
      </c>
      <c r="O5" s="35"/>
    </row>
    <row r="6" spans="1:21" ht="14.45" x14ac:dyDescent="0.3">
      <c r="A6" s="57"/>
      <c r="B6" s="58"/>
      <c r="C6" s="51"/>
      <c r="D6" s="52"/>
      <c r="E6" s="51" t="s">
        <v>46</v>
      </c>
      <c r="F6" s="51"/>
      <c r="G6" s="51">
        <v>2</v>
      </c>
      <c r="H6" s="51"/>
      <c r="I6" s="51"/>
      <c r="J6" s="51"/>
      <c r="K6" s="51"/>
      <c r="L6" s="51"/>
      <c r="M6" s="51"/>
      <c r="N6" s="52"/>
      <c r="O6" s="23"/>
    </row>
    <row r="7" spans="1:21" ht="14.45" x14ac:dyDescent="0.3">
      <c r="A7" s="39" t="s">
        <v>48</v>
      </c>
      <c r="B7" s="37" t="s">
        <v>44</v>
      </c>
      <c r="C7" s="38">
        <v>44712</v>
      </c>
      <c r="D7" s="38">
        <v>44713</v>
      </c>
      <c r="E7" s="37" t="s">
        <v>49</v>
      </c>
      <c r="F7" s="38">
        <v>44713</v>
      </c>
      <c r="G7" s="37">
        <v>6</v>
      </c>
      <c r="H7" s="37"/>
      <c r="I7" s="37"/>
      <c r="J7" s="37"/>
      <c r="K7" s="37"/>
      <c r="L7" s="37"/>
      <c r="M7" s="37"/>
      <c r="N7" s="39" t="s">
        <v>30</v>
      </c>
      <c r="O7" s="40"/>
    </row>
    <row r="8" spans="1:21" x14ac:dyDescent="0.25">
      <c r="A8" s="46"/>
      <c r="B8" s="41"/>
      <c r="C8" s="42"/>
      <c r="D8" s="42"/>
      <c r="E8" s="42" t="s">
        <v>50</v>
      </c>
      <c r="F8" s="42"/>
      <c r="G8" s="42">
        <v>3</v>
      </c>
      <c r="H8" s="42"/>
      <c r="I8" s="42"/>
      <c r="J8" s="42"/>
      <c r="K8" s="42"/>
      <c r="L8" s="42"/>
      <c r="M8" s="42"/>
      <c r="N8" s="43"/>
      <c r="O8" s="41"/>
    </row>
    <row r="9" spans="1:21" ht="14.45" x14ac:dyDescent="0.3">
      <c r="A9" s="46"/>
      <c r="B9" s="42"/>
      <c r="C9" s="44"/>
      <c r="D9" s="44"/>
      <c r="E9" s="42" t="s">
        <v>51</v>
      </c>
      <c r="F9" s="42"/>
      <c r="G9" s="42">
        <v>30</v>
      </c>
      <c r="H9" s="42"/>
      <c r="I9" s="42"/>
      <c r="J9" s="42"/>
      <c r="K9" s="42"/>
      <c r="L9" s="42"/>
      <c r="M9" s="42"/>
      <c r="N9" s="43"/>
      <c r="O9" s="41"/>
    </row>
    <row r="10" spans="1:21" ht="14.45" x14ac:dyDescent="0.3">
      <c r="A10" s="46"/>
      <c r="B10" s="42"/>
      <c r="C10" s="44"/>
      <c r="D10" s="44"/>
      <c r="E10" s="42" t="s">
        <v>52</v>
      </c>
      <c r="F10" s="42"/>
      <c r="G10" s="42">
        <v>8</v>
      </c>
      <c r="H10" s="42"/>
      <c r="I10" s="42"/>
      <c r="J10" s="42"/>
      <c r="K10" s="42"/>
      <c r="L10" s="42"/>
      <c r="M10" s="42"/>
      <c r="N10" s="43"/>
      <c r="O10" s="41"/>
    </row>
    <row r="11" spans="1:21" ht="14.45" x14ac:dyDescent="0.3">
      <c r="A11" s="47"/>
      <c r="B11" s="41"/>
      <c r="C11" s="41"/>
      <c r="D11" s="41"/>
      <c r="E11" s="42" t="s">
        <v>53</v>
      </c>
      <c r="F11" s="42"/>
      <c r="G11" s="42">
        <v>15</v>
      </c>
      <c r="H11" s="42"/>
      <c r="I11" s="42"/>
      <c r="J11" s="42"/>
      <c r="K11" s="42"/>
      <c r="L11" s="42"/>
      <c r="M11" s="42"/>
      <c r="N11" s="43"/>
      <c r="O11" s="45"/>
    </row>
    <row r="12" spans="1:21" ht="14.45" x14ac:dyDescent="0.3">
      <c r="A12" s="53" t="s">
        <v>92</v>
      </c>
      <c r="B12" s="11" t="s">
        <v>64</v>
      </c>
      <c r="C12" s="48">
        <v>44715</v>
      </c>
      <c r="D12" s="48">
        <v>44722</v>
      </c>
      <c r="E12" s="12" t="s">
        <v>65</v>
      </c>
      <c r="F12" s="48"/>
      <c r="G12" s="53">
        <v>5</v>
      </c>
      <c r="H12" s="49">
        <v>21728</v>
      </c>
      <c r="I12" s="49">
        <f>H12*J12</f>
        <v>23900.800000000003</v>
      </c>
      <c r="J12" s="53">
        <v>1.1000000000000001</v>
      </c>
      <c r="K12" s="13">
        <v>15000</v>
      </c>
      <c r="L12" s="49">
        <f>I12*G12</f>
        <v>119504.00000000001</v>
      </c>
      <c r="M12" s="61">
        <v>10865</v>
      </c>
      <c r="N12" s="11" t="s">
        <v>57</v>
      </c>
      <c r="O12" s="34" t="s">
        <v>66</v>
      </c>
    </row>
    <row r="13" spans="1:21" ht="14.45" x14ac:dyDescent="0.3">
      <c r="A13" s="37" t="s">
        <v>68</v>
      </c>
      <c r="B13" s="37" t="s">
        <v>67</v>
      </c>
      <c r="C13" s="38">
        <v>44713</v>
      </c>
      <c r="D13" s="38">
        <v>44725</v>
      </c>
      <c r="E13" s="37" t="s">
        <v>69</v>
      </c>
      <c r="F13" s="38">
        <v>44715</v>
      </c>
      <c r="G13" s="37">
        <v>1</v>
      </c>
      <c r="H13" s="37"/>
      <c r="I13" s="37"/>
      <c r="J13" s="37"/>
      <c r="K13" s="37"/>
      <c r="L13" s="37"/>
      <c r="M13" s="39"/>
      <c r="N13" s="37" t="s">
        <v>30</v>
      </c>
      <c r="O13" s="24"/>
    </row>
    <row r="14" spans="1:21" x14ac:dyDescent="0.25">
      <c r="A14" s="46"/>
      <c r="B14" s="42"/>
      <c r="C14" s="42"/>
      <c r="D14" s="42"/>
      <c r="E14" s="42" t="s">
        <v>70</v>
      </c>
      <c r="F14" s="42"/>
      <c r="G14" s="42">
        <v>1</v>
      </c>
      <c r="H14" s="42"/>
      <c r="I14" s="42"/>
      <c r="J14" s="42"/>
      <c r="K14" s="42"/>
      <c r="L14" s="42"/>
      <c r="M14" s="42"/>
      <c r="N14" s="42"/>
      <c r="O14" s="23"/>
    </row>
    <row r="15" spans="1:21" x14ac:dyDescent="0.25">
      <c r="A15" s="110" t="s">
        <v>145</v>
      </c>
      <c r="B15" s="7" t="s">
        <v>146</v>
      </c>
      <c r="C15" s="62">
        <v>44725</v>
      </c>
      <c r="D15" s="62">
        <v>44727</v>
      </c>
      <c r="E15" s="7" t="s">
        <v>283</v>
      </c>
      <c r="F15" s="7" t="s">
        <v>285</v>
      </c>
      <c r="G15" s="7">
        <v>1</v>
      </c>
      <c r="H15" s="109">
        <v>79990</v>
      </c>
      <c r="I15" s="109">
        <f>H15*J15</f>
        <v>87989</v>
      </c>
      <c r="J15" s="7">
        <v>1.1000000000000001</v>
      </c>
      <c r="K15" s="109">
        <v>10000</v>
      </c>
      <c r="L15" s="109">
        <f t="shared" ref="L15" si="0">I15*G15</f>
        <v>87989</v>
      </c>
      <c r="M15" s="158">
        <f>L15-H15</f>
        <v>7999</v>
      </c>
      <c r="N15" s="7" t="s">
        <v>286</v>
      </c>
      <c r="O15" s="34" t="s">
        <v>284</v>
      </c>
    </row>
    <row r="16" spans="1:21" s="127" customFormat="1" ht="14.45" x14ac:dyDescent="0.3">
      <c r="A16" s="113" t="s">
        <v>205</v>
      </c>
      <c r="B16" s="113" t="s">
        <v>206</v>
      </c>
      <c r="C16" s="121">
        <v>44719</v>
      </c>
      <c r="D16" s="121">
        <v>44722</v>
      </c>
      <c r="E16" s="113" t="s">
        <v>207</v>
      </c>
      <c r="F16" s="113" t="s">
        <v>208</v>
      </c>
      <c r="G16" s="113"/>
      <c r="H16" s="113">
        <v>2</v>
      </c>
      <c r="I16" s="126">
        <v>1100360</v>
      </c>
      <c r="J16" s="113">
        <v>1210396</v>
      </c>
      <c r="K16" s="113">
        <v>1.1000000000000001</v>
      </c>
      <c r="L16" s="113">
        <v>15000</v>
      </c>
      <c r="M16" s="113">
        <v>2420792</v>
      </c>
      <c r="N16" s="113">
        <v>220072</v>
      </c>
      <c r="O16" s="113"/>
      <c r="P16" s="113" t="s">
        <v>209</v>
      </c>
      <c r="Q16" s="113"/>
      <c r="R16" s="113"/>
      <c r="S16" s="113"/>
      <c r="T16" s="113"/>
      <c r="U16" s="113"/>
    </row>
    <row r="17" spans="1:66" s="127" customFormat="1" ht="14.45" x14ac:dyDescent="0.3">
      <c r="A17" s="113" t="s">
        <v>212</v>
      </c>
      <c r="B17" s="140" t="s">
        <v>213</v>
      </c>
      <c r="C17" s="121">
        <v>44719</v>
      </c>
      <c r="D17" s="121">
        <v>44722</v>
      </c>
      <c r="E17" s="113" t="s">
        <v>214</v>
      </c>
      <c r="F17" s="113" t="s">
        <v>211</v>
      </c>
      <c r="G17" s="113"/>
      <c r="H17" s="113">
        <v>10</v>
      </c>
      <c r="I17" s="126">
        <v>66733</v>
      </c>
      <c r="J17" s="113">
        <v>73406</v>
      </c>
      <c r="K17" s="113">
        <v>1.1000000000000001</v>
      </c>
      <c r="L17" s="113"/>
      <c r="M17" s="113">
        <v>743060</v>
      </c>
      <c r="N17" s="113">
        <v>66730</v>
      </c>
      <c r="O17" s="113"/>
      <c r="P17" s="113" t="s">
        <v>215</v>
      </c>
      <c r="Q17" s="113"/>
      <c r="R17" s="113"/>
      <c r="S17" s="113"/>
      <c r="T17" s="113"/>
      <c r="U17" s="113"/>
    </row>
    <row r="18" spans="1:66" s="127" customFormat="1" ht="14.45" x14ac:dyDescent="0.3">
      <c r="A18" s="113"/>
      <c r="B18" s="113"/>
      <c r="C18" s="113"/>
      <c r="D18" s="113"/>
      <c r="E18" s="113" t="s">
        <v>216</v>
      </c>
      <c r="F18" s="113"/>
      <c r="G18" s="113"/>
      <c r="H18" s="113">
        <v>10</v>
      </c>
      <c r="I18" s="126">
        <v>129990</v>
      </c>
      <c r="J18" s="113">
        <v>142989</v>
      </c>
      <c r="K18" s="113">
        <v>1.1000000000000001</v>
      </c>
      <c r="L18" s="113"/>
      <c r="M18" s="113">
        <v>1429890</v>
      </c>
      <c r="N18" s="113">
        <v>1299900</v>
      </c>
      <c r="O18" s="113"/>
      <c r="P18" s="113" t="s">
        <v>217</v>
      </c>
      <c r="Q18" s="113"/>
      <c r="R18" s="113"/>
      <c r="S18" s="113"/>
      <c r="T18" s="113"/>
      <c r="U18" s="113"/>
    </row>
    <row r="19" spans="1:66" s="127" customFormat="1" ht="14.45" x14ac:dyDescent="0.3">
      <c r="A19" s="113"/>
      <c r="B19" s="113"/>
      <c r="C19" s="113"/>
      <c r="D19" s="113"/>
      <c r="E19" s="113" t="s">
        <v>218</v>
      </c>
      <c r="F19" s="113"/>
      <c r="G19" s="113"/>
      <c r="H19" s="113">
        <v>10</v>
      </c>
      <c r="I19" s="126">
        <v>4990</v>
      </c>
      <c r="J19" s="113">
        <v>5988</v>
      </c>
      <c r="K19" s="113">
        <v>1.2</v>
      </c>
      <c r="L19" s="113"/>
      <c r="M19" s="113">
        <v>59880</v>
      </c>
      <c r="N19" s="113">
        <v>9980</v>
      </c>
      <c r="O19" s="113"/>
      <c r="P19" s="113" t="s">
        <v>219</v>
      </c>
      <c r="Q19" s="113"/>
      <c r="R19" s="113"/>
      <c r="S19" s="113"/>
      <c r="T19" s="113"/>
      <c r="U19" s="113"/>
    </row>
    <row r="20" spans="1:66" s="127" customFormat="1" ht="14.45" x14ac:dyDescent="0.3">
      <c r="A20" s="113"/>
      <c r="B20" s="113"/>
      <c r="C20" s="113"/>
      <c r="D20" s="113"/>
      <c r="E20" s="113" t="s">
        <v>220</v>
      </c>
      <c r="F20" s="113"/>
      <c r="G20" s="113"/>
      <c r="H20" s="113">
        <v>20</v>
      </c>
      <c r="I20" s="126">
        <v>4990</v>
      </c>
      <c r="J20" s="113">
        <v>5988</v>
      </c>
      <c r="K20" s="113">
        <v>1.2</v>
      </c>
      <c r="L20" s="113"/>
      <c r="M20" s="113">
        <v>119760</v>
      </c>
      <c r="N20" s="113">
        <v>19960</v>
      </c>
      <c r="O20" s="113"/>
      <c r="P20" s="113" t="s">
        <v>221</v>
      </c>
      <c r="Q20" s="113"/>
      <c r="R20" s="113"/>
      <c r="S20" s="113"/>
      <c r="T20" s="113"/>
      <c r="U20" s="113"/>
    </row>
    <row r="21" spans="1:66" s="127" customFormat="1" x14ac:dyDescent="0.25">
      <c r="A21" s="113"/>
      <c r="B21" s="113"/>
      <c r="C21" s="113"/>
      <c r="D21" s="113"/>
      <c r="E21" s="113" t="s">
        <v>222</v>
      </c>
      <c r="F21" s="113"/>
      <c r="G21" s="113"/>
      <c r="H21" s="113">
        <v>10</v>
      </c>
      <c r="I21" s="126">
        <v>2600</v>
      </c>
      <c r="J21" s="113">
        <v>3120</v>
      </c>
      <c r="K21" s="113">
        <v>1.2</v>
      </c>
      <c r="L21" s="113"/>
      <c r="M21" s="113">
        <v>31200</v>
      </c>
      <c r="N21" s="113">
        <v>5200</v>
      </c>
      <c r="O21" s="113"/>
      <c r="P21" s="113" t="s">
        <v>223</v>
      </c>
      <c r="Q21" s="113"/>
      <c r="R21" s="113"/>
      <c r="S21" s="113"/>
      <c r="T21" s="113"/>
      <c r="U21" s="113"/>
    </row>
    <row r="22" spans="1:66" s="127" customFormat="1" ht="14.45" x14ac:dyDescent="0.3">
      <c r="A22" s="141" t="s">
        <v>224</v>
      </c>
      <c r="B22" s="141" t="s">
        <v>225</v>
      </c>
      <c r="C22" s="142">
        <v>44715</v>
      </c>
      <c r="D22" s="142">
        <v>44725</v>
      </c>
      <c r="E22" s="141"/>
      <c r="F22" s="141" t="s">
        <v>226</v>
      </c>
      <c r="G22" s="141"/>
      <c r="H22" s="141"/>
      <c r="I22" s="141"/>
      <c r="J22" s="141"/>
      <c r="K22" s="141"/>
      <c r="L22" s="141"/>
      <c r="M22" s="141"/>
      <c r="N22" s="141"/>
      <c r="O22" s="141"/>
      <c r="P22" s="141"/>
    </row>
    <row r="23" spans="1:66" ht="14.45" x14ac:dyDescent="0.3">
      <c r="A23" s="112" t="s">
        <v>227</v>
      </c>
      <c r="B23" s="112" t="s">
        <v>228</v>
      </c>
      <c r="C23" s="117">
        <v>44718</v>
      </c>
      <c r="D23" s="117">
        <v>44725</v>
      </c>
      <c r="E23" s="112" t="s">
        <v>229</v>
      </c>
      <c r="F23" s="112"/>
      <c r="G23" s="112"/>
      <c r="H23" s="112"/>
      <c r="I23" s="112"/>
      <c r="J23" s="112"/>
      <c r="K23" s="112"/>
      <c r="L23" s="112"/>
      <c r="M23" s="112"/>
      <c r="N23" s="112"/>
      <c r="O23" s="112" t="s">
        <v>18</v>
      </c>
      <c r="P23" s="112" t="s">
        <v>230</v>
      </c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</row>
    <row r="24" spans="1:66" ht="14.45" x14ac:dyDescent="0.3">
      <c r="A24" s="24"/>
      <c r="B24" s="24"/>
      <c r="C24" s="24"/>
      <c r="D24" s="24"/>
      <c r="E24" s="24"/>
      <c r="F24" s="24"/>
      <c r="G24" s="24"/>
      <c r="H24" s="24"/>
      <c r="I24" s="137">
        <v>659990</v>
      </c>
      <c r="J24" s="138">
        <v>725989</v>
      </c>
      <c r="K24" s="138">
        <v>1.1000000000000001</v>
      </c>
      <c r="L24" s="138">
        <v>15000</v>
      </c>
      <c r="M24" s="138">
        <v>725989</v>
      </c>
      <c r="N24" s="138">
        <v>65999</v>
      </c>
      <c r="O24" s="24"/>
      <c r="P24" s="24" t="s">
        <v>231</v>
      </c>
      <c r="Q24" s="24"/>
      <c r="R24" s="24"/>
      <c r="S24" s="24"/>
      <c r="T24" s="24"/>
    </row>
    <row r="25" spans="1:66" s="127" customFormat="1" ht="14.45" x14ac:dyDescent="0.3">
      <c r="A25" s="113" t="s">
        <v>232</v>
      </c>
      <c r="B25" s="113" t="s">
        <v>233</v>
      </c>
      <c r="C25" s="121">
        <v>44722</v>
      </c>
      <c r="D25" s="121">
        <v>44727</v>
      </c>
      <c r="E25" s="113" t="s">
        <v>234</v>
      </c>
      <c r="F25" s="113" t="s">
        <v>235</v>
      </c>
      <c r="G25" s="113"/>
      <c r="H25" s="113">
        <v>2</v>
      </c>
      <c r="I25" s="126">
        <v>778480</v>
      </c>
      <c r="J25" s="113">
        <v>856328</v>
      </c>
      <c r="K25" s="113">
        <v>1.1000000000000001</v>
      </c>
      <c r="L25" s="113">
        <v>15000</v>
      </c>
      <c r="M25" s="113">
        <v>1712656</v>
      </c>
      <c r="N25" s="113">
        <v>155696</v>
      </c>
      <c r="O25" s="113"/>
      <c r="P25" s="113" t="s">
        <v>236</v>
      </c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</row>
    <row r="26" spans="1:66" ht="15.75" customHeight="1" x14ac:dyDescent="0.3">
      <c r="A26" s="112" t="s">
        <v>237</v>
      </c>
      <c r="B26" s="112" t="s">
        <v>238</v>
      </c>
      <c r="C26" s="117">
        <v>44722</v>
      </c>
      <c r="D26" s="117">
        <v>44725</v>
      </c>
      <c r="E26" s="112" t="s">
        <v>239</v>
      </c>
      <c r="F26" s="112" t="s">
        <v>240</v>
      </c>
      <c r="G26" s="112"/>
      <c r="H26" s="112">
        <v>4</v>
      </c>
      <c r="I26" s="125">
        <v>219990</v>
      </c>
      <c r="J26" s="112">
        <v>241989</v>
      </c>
      <c r="K26" s="112">
        <v>1.1000000000000001</v>
      </c>
      <c r="L26" s="112">
        <v>15000</v>
      </c>
      <c r="M26" s="112">
        <v>967956</v>
      </c>
      <c r="N26" s="112">
        <v>87996</v>
      </c>
      <c r="O26" s="112" t="s">
        <v>18</v>
      </c>
      <c r="P26" s="112" t="s">
        <v>241</v>
      </c>
      <c r="Q26" s="112"/>
      <c r="R26" s="112"/>
      <c r="S26" s="112"/>
      <c r="T26" s="112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</row>
    <row r="27" spans="1:66" s="127" customFormat="1" ht="14.45" x14ac:dyDescent="0.3">
      <c r="A27" s="113"/>
      <c r="B27" s="113" t="s">
        <v>242</v>
      </c>
      <c r="C27" s="113"/>
      <c r="D27" s="113"/>
      <c r="E27" s="113"/>
      <c r="F27" s="113" t="s">
        <v>243</v>
      </c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</row>
    <row r="28" spans="1:66" s="127" customFormat="1" ht="14.45" x14ac:dyDescent="0.3">
      <c r="A28" s="113"/>
      <c r="B28" s="113" t="s">
        <v>244</v>
      </c>
      <c r="C28" s="113"/>
      <c r="D28" s="113"/>
      <c r="E28" s="113"/>
      <c r="F28" s="113" t="s">
        <v>245</v>
      </c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</row>
    <row r="29" spans="1:66" s="127" customFormat="1" ht="14.45" x14ac:dyDescent="0.3">
      <c r="A29" s="141"/>
      <c r="B29" s="141" t="s">
        <v>246</v>
      </c>
      <c r="C29" s="141"/>
      <c r="D29" s="141"/>
      <c r="E29" s="141"/>
      <c r="F29" s="141" t="s">
        <v>247</v>
      </c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</row>
    <row r="30" spans="1:66" s="127" customFormat="1" ht="14.45" x14ac:dyDescent="0.3">
      <c r="A30" s="113"/>
      <c r="B30" s="113" t="s">
        <v>248</v>
      </c>
      <c r="C30" s="113"/>
      <c r="D30" s="113"/>
      <c r="E30" s="113" t="s">
        <v>249</v>
      </c>
      <c r="F30" s="113" t="s">
        <v>250</v>
      </c>
      <c r="G30" s="113"/>
      <c r="H30" s="113"/>
      <c r="I30" s="113"/>
      <c r="J30" s="113"/>
      <c r="K30" s="113"/>
      <c r="L30" s="113"/>
      <c r="M30" s="113"/>
      <c r="N30" s="113"/>
      <c r="O30" s="113"/>
      <c r="P30" s="113" t="s">
        <v>251</v>
      </c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</row>
    <row r="31" spans="1:66" x14ac:dyDescent="0.25">
      <c r="A31" s="112" t="s">
        <v>252</v>
      </c>
      <c r="B31" s="112" t="s">
        <v>253</v>
      </c>
      <c r="C31" s="117">
        <v>44725</v>
      </c>
      <c r="D31" s="117">
        <v>44727</v>
      </c>
      <c r="E31" s="112" t="s">
        <v>254</v>
      </c>
      <c r="F31" s="112"/>
      <c r="G31" s="112"/>
      <c r="H31" s="112">
        <v>20</v>
      </c>
      <c r="I31" s="125">
        <v>8990</v>
      </c>
      <c r="J31" s="112">
        <v>10788</v>
      </c>
      <c r="K31" s="112">
        <v>1.2</v>
      </c>
      <c r="L31" s="112">
        <v>15000</v>
      </c>
      <c r="M31" s="112">
        <v>215760</v>
      </c>
      <c r="N31" s="112">
        <v>35960</v>
      </c>
      <c r="O31" s="112" t="s">
        <v>18</v>
      </c>
      <c r="P31" s="112" t="s">
        <v>255</v>
      </c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</row>
    <row r="32" spans="1:66" x14ac:dyDescent="0.25">
      <c r="A32" s="22"/>
      <c r="B32" s="22"/>
      <c r="C32" s="123"/>
      <c r="D32" s="123"/>
      <c r="E32" s="22"/>
      <c r="F32" s="22"/>
      <c r="G32" s="22"/>
      <c r="H32" s="22">
        <v>20</v>
      </c>
      <c r="I32" s="139" t="s">
        <v>256</v>
      </c>
      <c r="J32" s="22">
        <v>11988</v>
      </c>
      <c r="K32" s="22">
        <v>1.2</v>
      </c>
      <c r="L32" s="22"/>
      <c r="M32" s="22"/>
      <c r="N32" s="22"/>
      <c r="O32" s="22"/>
      <c r="P32" s="22" t="s">
        <v>257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</row>
    <row r="33" spans="1:66" ht="14.45" x14ac:dyDescent="0.3">
      <c r="A33" s="22"/>
      <c r="B33" s="22"/>
      <c r="C33" s="22"/>
      <c r="D33" s="22"/>
      <c r="E33" s="22" t="s">
        <v>258</v>
      </c>
      <c r="F33" s="22"/>
      <c r="G33" s="22"/>
      <c r="H33" s="22">
        <v>5</v>
      </c>
      <c r="I33" s="130">
        <v>19990</v>
      </c>
      <c r="J33" s="22">
        <v>23988</v>
      </c>
      <c r="K33" s="22">
        <v>1.2</v>
      </c>
      <c r="L33" s="22"/>
      <c r="M33" s="22">
        <v>119940</v>
      </c>
      <c r="N33" s="22">
        <v>19990</v>
      </c>
      <c r="O33" s="22"/>
      <c r="P33" s="22" t="s">
        <v>259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</row>
    <row r="34" spans="1:66" ht="14.45" x14ac:dyDescent="0.3">
      <c r="A34" s="112"/>
      <c r="B34" s="112"/>
      <c r="C34" s="112"/>
      <c r="D34" s="112"/>
      <c r="E34" s="112"/>
      <c r="F34" s="112" t="s">
        <v>260</v>
      </c>
      <c r="G34" s="112"/>
      <c r="H34" s="112">
        <v>5</v>
      </c>
      <c r="I34" s="125">
        <v>15990</v>
      </c>
      <c r="J34" s="112">
        <v>19348</v>
      </c>
      <c r="K34" s="112">
        <v>1.2</v>
      </c>
      <c r="L34" s="112"/>
      <c r="M34" s="112">
        <v>96740</v>
      </c>
      <c r="N34" s="112">
        <v>16790</v>
      </c>
      <c r="O34" s="112" t="s">
        <v>18</v>
      </c>
      <c r="P34" s="112" t="s">
        <v>261</v>
      </c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</row>
    <row r="35" spans="1:66" s="127" customFormat="1" ht="14.45" x14ac:dyDescent="0.3">
      <c r="A35" s="113"/>
      <c r="B35" s="113" t="s">
        <v>262</v>
      </c>
      <c r="C35" s="113"/>
      <c r="D35" s="113"/>
      <c r="E35" s="113" t="s">
        <v>263</v>
      </c>
      <c r="F35" s="113" t="s">
        <v>264</v>
      </c>
      <c r="G35" s="113"/>
      <c r="H35" s="113">
        <v>2</v>
      </c>
      <c r="I35" s="126">
        <v>800850</v>
      </c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</row>
    <row r="36" spans="1:66" ht="14.45" x14ac:dyDescent="0.3">
      <c r="A36" s="112" t="s">
        <v>265</v>
      </c>
      <c r="B36" s="159" t="s">
        <v>266</v>
      </c>
      <c r="C36" s="117">
        <v>44722</v>
      </c>
      <c r="D36" s="117">
        <v>44727</v>
      </c>
      <c r="E36" s="112" t="s">
        <v>267</v>
      </c>
      <c r="F36" s="112" t="s">
        <v>322</v>
      </c>
      <c r="G36" s="112"/>
      <c r="H36" s="112">
        <v>3</v>
      </c>
      <c r="I36" s="112">
        <v>149990</v>
      </c>
      <c r="J36" s="112">
        <v>164989</v>
      </c>
      <c r="K36" s="112">
        <v>1.1000000000000001</v>
      </c>
      <c r="L36" s="112">
        <v>15000</v>
      </c>
      <c r="M36" s="112">
        <v>494967</v>
      </c>
      <c r="N36" s="112">
        <v>44997</v>
      </c>
      <c r="O36" s="112" t="s">
        <v>18</v>
      </c>
      <c r="P36" s="112" t="s">
        <v>268</v>
      </c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M36" s="112"/>
      <c r="BN36" s="112"/>
    </row>
    <row r="37" spans="1:66" ht="14.45" x14ac:dyDescent="0.3">
      <c r="A37" s="113"/>
      <c r="B37" s="113" t="s">
        <v>287</v>
      </c>
      <c r="C37" s="113"/>
      <c r="D37" s="113"/>
      <c r="E37" s="113"/>
      <c r="F37" s="113" t="s">
        <v>288</v>
      </c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</row>
    <row r="38" spans="1:66" ht="14.45" x14ac:dyDescent="0.3">
      <c r="A38" s="113"/>
      <c r="B38" s="113" t="s">
        <v>289</v>
      </c>
      <c r="C38" s="113"/>
      <c r="D38" s="113"/>
      <c r="E38" s="113" t="s">
        <v>290</v>
      </c>
      <c r="F38" s="113" t="s">
        <v>291</v>
      </c>
      <c r="G38" s="113"/>
      <c r="H38" s="113"/>
      <c r="I38" s="126">
        <v>4990</v>
      </c>
      <c r="J38" s="113"/>
      <c r="K38" s="113"/>
      <c r="L38" s="113"/>
      <c r="M38" s="113"/>
      <c r="N38" s="113"/>
      <c r="O38" s="113"/>
      <c r="P38" s="113" t="s">
        <v>292</v>
      </c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</row>
    <row r="39" spans="1:66" ht="14.45" x14ac:dyDescent="0.3">
      <c r="A39" s="113"/>
      <c r="B39" s="113"/>
      <c r="C39" s="113"/>
      <c r="D39" s="113"/>
      <c r="E39" s="113" t="s">
        <v>293</v>
      </c>
      <c r="F39" s="113"/>
      <c r="G39" s="113"/>
      <c r="H39" s="113"/>
      <c r="I39" s="126">
        <v>9990</v>
      </c>
      <c r="J39" s="113"/>
      <c r="K39" s="113"/>
      <c r="L39" s="113"/>
      <c r="M39" s="113"/>
      <c r="N39" s="113"/>
      <c r="O39" s="113"/>
      <c r="P39" s="113" t="s">
        <v>294</v>
      </c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</row>
    <row r="40" spans="1:66" ht="14.45" x14ac:dyDescent="0.3">
      <c r="A40" s="113"/>
      <c r="B40" s="113"/>
      <c r="C40" s="113"/>
      <c r="D40" s="113"/>
      <c r="E40" s="113" t="s">
        <v>295</v>
      </c>
      <c r="F40" s="113"/>
      <c r="G40" s="113"/>
      <c r="H40" s="113"/>
      <c r="I40" s="126">
        <v>8990</v>
      </c>
      <c r="J40" s="113"/>
      <c r="K40" s="113"/>
      <c r="L40" s="113"/>
      <c r="M40" s="113"/>
      <c r="N40" s="113"/>
      <c r="O40" s="113"/>
      <c r="P40" s="113" t="s">
        <v>296</v>
      </c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</row>
    <row r="41" spans="1:66" ht="14.45" x14ac:dyDescent="0.3">
      <c r="A41" s="113"/>
      <c r="B41" s="113"/>
      <c r="C41" s="113"/>
      <c r="D41" s="113"/>
      <c r="E41" s="113" t="s">
        <v>297</v>
      </c>
      <c r="F41" s="113"/>
      <c r="G41" s="113"/>
      <c r="H41" s="113"/>
      <c r="I41" s="126">
        <v>31990</v>
      </c>
      <c r="J41" s="113"/>
      <c r="K41" s="113"/>
      <c r="L41" s="113"/>
      <c r="M41" s="113"/>
      <c r="N41" s="113"/>
      <c r="O41" s="113"/>
      <c r="P41" s="113" t="s">
        <v>298</v>
      </c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</row>
    <row r="42" spans="1:66" ht="14.45" x14ac:dyDescent="0.3">
      <c r="A42" s="141"/>
      <c r="B42" s="141"/>
      <c r="C42" s="141"/>
      <c r="D42" s="141"/>
      <c r="E42" s="141" t="s">
        <v>299</v>
      </c>
      <c r="F42" s="141" t="s">
        <v>300</v>
      </c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</row>
    <row r="43" spans="1:66" ht="14.45" x14ac:dyDescent="0.3">
      <c r="A43" s="112" t="s">
        <v>210</v>
      </c>
      <c r="B43" s="112" t="s">
        <v>301</v>
      </c>
      <c r="C43" s="112"/>
      <c r="D43" s="112"/>
      <c r="E43" s="112"/>
      <c r="F43" s="112" t="s">
        <v>302</v>
      </c>
      <c r="G43" s="112"/>
      <c r="H43" s="112">
        <v>1</v>
      </c>
      <c r="I43" s="125">
        <v>69990</v>
      </c>
      <c r="J43" s="112">
        <v>76989</v>
      </c>
      <c r="K43" s="112">
        <v>1.1000000000000001</v>
      </c>
      <c r="L43" s="112">
        <v>15000</v>
      </c>
      <c r="M43" s="112">
        <v>76989</v>
      </c>
      <c r="N43" s="112">
        <v>6999</v>
      </c>
      <c r="O43" s="112" t="s">
        <v>18</v>
      </c>
      <c r="P43" s="112" t="s">
        <v>303</v>
      </c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</row>
    <row r="44" spans="1:66" x14ac:dyDescent="0.25">
      <c r="A44" s="113" t="s">
        <v>323</v>
      </c>
      <c r="B44" s="113" t="s">
        <v>324</v>
      </c>
      <c r="C44" s="113"/>
      <c r="D44" s="113"/>
      <c r="E44" s="113" t="s">
        <v>325</v>
      </c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 t="s">
        <v>326</v>
      </c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</row>
    <row r="45" spans="1:66" x14ac:dyDescent="0.25">
      <c r="A45" s="113"/>
      <c r="B45" s="113"/>
      <c r="C45" s="113"/>
      <c r="D45" s="113"/>
      <c r="E45" s="160" t="s">
        <v>327</v>
      </c>
      <c r="F45" s="113" t="s">
        <v>328</v>
      </c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</row>
    <row r="46" spans="1:66" ht="14.45" x14ac:dyDescent="0.3">
      <c r="A46" s="112" t="s">
        <v>329</v>
      </c>
      <c r="B46" s="112" t="s">
        <v>330</v>
      </c>
      <c r="C46" s="117">
        <v>44726</v>
      </c>
      <c r="D46" s="117">
        <v>44733</v>
      </c>
      <c r="E46" s="112" t="s">
        <v>331</v>
      </c>
      <c r="F46" s="112" t="s">
        <v>332</v>
      </c>
      <c r="G46" s="112"/>
      <c r="H46" s="112">
        <v>1</v>
      </c>
      <c r="I46" s="125">
        <v>738990</v>
      </c>
      <c r="J46" s="112">
        <v>812889</v>
      </c>
      <c r="K46" s="112">
        <v>1.1000000000000001</v>
      </c>
      <c r="L46" s="112">
        <v>15000</v>
      </c>
      <c r="M46" s="112">
        <v>812889</v>
      </c>
      <c r="N46" s="112">
        <v>73899</v>
      </c>
      <c r="O46" s="112" t="s">
        <v>18</v>
      </c>
      <c r="P46" s="112" t="s">
        <v>333</v>
      </c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</row>
    <row r="47" spans="1:66" ht="14.45" x14ac:dyDescent="0.3">
      <c r="A47" s="112" t="s">
        <v>334</v>
      </c>
      <c r="B47" s="112" t="s">
        <v>335</v>
      </c>
      <c r="C47" s="117">
        <v>44726</v>
      </c>
      <c r="D47" s="117">
        <v>44729</v>
      </c>
      <c r="E47" s="112" t="s">
        <v>249</v>
      </c>
      <c r="F47" s="112" t="s">
        <v>332</v>
      </c>
      <c r="G47" s="112"/>
      <c r="H47" s="112">
        <v>1</v>
      </c>
      <c r="I47" s="125">
        <v>499990</v>
      </c>
      <c r="J47" s="112">
        <v>549989</v>
      </c>
      <c r="K47" s="112">
        <v>1.1000000000000001</v>
      </c>
      <c r="L47" s="112">
        <v>15000</v>
      </c>
      <c r="M47" s="112">
        <v>549989</v>
      </c>
      <c r="N47" s="112">
        <v>49999</v>
      </c>
      <c r="O47" s="112" t="s">
        <v>18</v>
      </c>
      <c r="P47" s="112" t="s">
        <v>336</v>
      </c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</row>
    <row r="48" spans="1:66" ht="14.45" x14ac:dyDescent="0.3">
      <c r="A48" s="113"/>
      <c r="B48" s="113" t="s">
        <v>337</v>
      </c>
      <c r="C48" s="113"/>
      <c r="D48" s="113"/>
      <c r="E48" s="113" t="s">
        <v>338</v>
      </c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</row>
    <row r="49" spans="1:61" ht="14.45" x14ac:dyDescent="0.3">
      <c r="A49" s="113"/>
      <c r="B49" s="113" t="s">
        <v>386</v>
      </c>
      <c r="C49" s="113"/>
      <c r="D49" s="113"/>
      <c r="E49" s="113" t="s">
        <v>387</v>
      </c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 t="s">
        <v>388</v>
      </c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</row>
    <row r="50" spans="1:61" ht="14.45" x14ac:dyDescent="0.3">
      <c r="A50" s="113"/>
      <c r="B50" s="113" t="s">
        <v>389</v>
      </c>
      <c r="C50" s="113"/>
      <c r="D50" s="113"/>
      <c r="E50" s="113" t="s">
        <v>390</v>
      </c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</row>
    <row r="51" spans="1:61" x14ac:dyDescent="0.25">
      <c r="A51" s="116" t="s">
        <v>391</v>
      </c>
      <c r="B51" s="116" t="s">
        <v>392</v>
      </c>
      <c r="C51" s="184">
        <v>44727</v>
      </c>
      <c r="D51" s="184">
        <v>44729</v>
      </c>
      <c r="E51" s="116" t="s">
        <v>393</v>
      </c>
      <c r="F51" s="116"/>
      <c r="G51" s="116"/>
      <c r="H51" s="116">
        <v>6</v>
      </c>
      <c r="I51" s="129">
        <v>8990</v>
      </c>
      <c r="J51" s="116">
        <v>10788</v>
      </c>
      <c r="K51" s="116">
        <v>1.2</v>
      </c>
      <c r="L51" s="116">
        <v>7000</v>
      </c>
      <c r="M51" s="116">
        <v>64728</v>
      </c>
      <c r="N51" s="116">
        <v>10788</v>
      </c>
      <c r="O51" s="116" t="s">
        <v>18</v>
      </c>
      <c r="P51" s="116" t="s">
        <v>255</v>
      </c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</row>
    <row r="52" spans="1:61" ht="14.45" x14ac:dyDescent="0.3">
      <c r="A52" s="22"/>
      <c r="B52" s="22"/>
      <c r="C52" s="22"/>
      <c r="D52" s="22"/>
      <c r="E52" s="22"/>
      <c r="F52" s="22"/>
      <c r="G52" s="22"/>
      <c r="H52" s="22"/>
      <c r="I52" s="22">
        <v>10990</v>
      </c>
      <c r="J52" s="22">
        <v>13188</v>
      </c>
      <c r="K52" s="22"/>
      <c r="L52" s="22"/>
      <c r="M52" s="22"/>
      <c r="N52" s="22"/>
      <c r="O52" s="22"/>
      <c r="P52" s="22" t="s">
        <v>394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  <row r="53" spans="1:61" x14ac:dyDescent="0.25">
      <c r="A53" s="185"/>
      <c r="B53" s="185" t="s">
        <v>395</v>
      </c>
      <c r="C53" s="185"/>
      <c r="D53" s="185"/>
      <c r="E53" s="185" t="s">
        <v>396</v>
      </c>
      <c r="F53" s="185" t="s">
        <v>397</v>
      </c>
      <c r="G53" s="185"/>
      <c r="H53" s="185"/>
      <c r="I53" s="185"/>
      <c r="J53" s="185"/>
      <c r="K53" s="185"/>
      <c r="L53" s="185"/>
      <c r="M53" s="185"/>
      <c r="N53" s="185"/>
      <c r="O53" s="185"/>
      <c r="P53" s="185" t="s">
        <v>398</v>
      </c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</row>
    <row r="54" spans="1:61" ht="14.45" x14ac:dyDescent="0.3">
      <c r="A54" s="113"/>
      <c r="B54" s="113" t="s">
        <v>399</v>
      </c>
      <c r="C54" s="113"/>
      <c r="D54" s="113"/>
      <c r="E54" s="113"/>
      <c r="F54" s="113" t="s">
        <v>400</v>
      </c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</row>
    <row r="55" spans="1:61" ht="14.45" x14ac:dyDescent="0.3">
      <c r="A55" s="113"/>
      <c r="B55" s="113" t="s">
        <v>401</v>
      </c>
      <c r="C55" s="113"/>
      <c r="D55" s="113"/>
      <c r="E55" s="113"/>
      <c r="F55" s="113" t="s">
        <v>402</v>
      </c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</row>
    <row r="56" spans="1:61" ht="14.45" x14ac:dyDescent="0.3">
      <c r="A56" s="113"/>
      <c r="B56" s="113" t="s">
        <v>428</v>
      </c>
      <c r="C56" s="113"/>
      <c r="D56" s="113"/>
      <c r="E56" s="113" t="s">
        <v>429</v>
      </c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</row>
    <row r="57" spans="1:61" x14ac:dyDescent="0.25">
      <c r="A57" s="115" t="s">
        <v>446</v>
      </c>
      <c r="B57" s="115" t="s">
        <v>447</v>
      </c>
      <c r="C57" s="183">
        <v>44726</v>
      </c>
      <c r="D57" s="183">
        <v>44729</v>
      </c>
      <c r="E57" s="115" t="s">
        <v>448</v>
      </c>
      <c r="F57" s="115"/>
      <c r="G57" s="115"/>
      <c r="H57" s="115">
        <v>1</v>
      </c>
      <c r="I57" s="128">
        <v>7990</v>
      </c>
      <c r="J57" s="115">
        <v>9588</v>
      </c>
      <c r="K57" s="115">
        <v>1.2</v>
      </c>
      <c r="L57" s="115"/>
      <c r="M57" s="115"/>
      <c r="N57" s="115"/>
      <c r="O57" s="115"/>
      <c r="P57" s="115" t="s">
        <v>471</v>
      </c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</row>
    <row r="58" spans="1:61" x14ac:dyDescent="0.25">
      <c r="A58" s="112"/>
      <c r="B58" s="112"/>
      <c r="C58" s="112"/>
      <c r="D58" s="112"/>
      <c r="E58" s="112"/>
      <c r="F58" s="112" t="s">
        <v>464</v>
      </c>
      <c r="G58" s="112"/>
      <c r="H58" s="112">
        <v>1</v>
      </c>
      <c r="I58" s="125">
        <v>4990</v>
      </c>
      <c r="J58" s="112">
        <v>5988</v>
      </c>
      <c r="K58" s="112">
        <v>1.2</v>
      </c>
      <c r="L58" s="112">
        <v>15000</v>
      </c>
      <c r="M58" s="112">
        <v>5988</v>
      </c>
      <c r="N58" s="112">
        <v>998</v>
      </c>
      <c r="O58" s="112" t="s">
        <v>18</v>
      </c>
      <c r="P58" s="112" t="s">
        <v>472</v>
      </c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</row>
    <row r="59" spans="1:61" x14ac:dyDescent="0.25">
      <c r="A59" s="112"/>
      <c r="B59" s="112"/>
      <c r="C59" s="112"/>
      <c r="D59" s="112"/>
      <c r="E59" s="112" t="s">
        <v>449</v>
      </c>
      <c r="F59" s="112"/>
      <c r="G59" s="112"/>
      <c r="H59" s="112">
        <v>1</v>
      </c>
      <c r="I59" s="125">
        <v>9950</v>
      </c>
      <c r="J59" s="112">
        <v>11940</v>
      </c>
      <c r="K59" s="112">
        <v>1.2</v>
      </c>
      <c r="L59" s="112"/>
      <c r="M59" s="112">
        <v>11940</v>
      </c>
      <c r="N59" s="112">
        <v>1990</v>
      </c>
      <c r="O59" s="112" t="s">
        <v>18</v>
      </c>
      <c r="P59" s="112" t="s">
        <v>473</v>
      </c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</row>
    <row r="60" spans="1:61" x14ac:dyDescent="0.25">
      <c r="A60" s="22"/>
      <c r="B60" s="22"/>
      <c r="C60" s="22"/>
      <c r="D60" s="22"/>
      <c r="E60" s="22"/>
      <c r="F60" s="22"/>
      <c r="G60" s="22"/>
      <c r="H60" s="22">
        <v>1</v>
      </c>
      <c r="I60" s="130">
        <v>13990</v>
      </c>
      <c r="J60" s="22">
        <v>16788</v>
      </c>
      <c r="K60" s="22">
        <v>1.2</v>
      </c>
      <c r="L60" s="22"/>
      <c r="M60" s="22"/>
      <c r="N60" s="22"/>
      <c r="O60" s="22"/>
      <c r="P60" s="22" t="s">
        <v>474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13"/>
      <c r="B61" s="113" t="s">
        <v>450</v>
      </c>
      <c r="C61" s="113"/>
      <c r="D61" s="113"/>
      <c r="E61" s="113"/>
      <c r="F61" s="113" t="s">
        <v>465</v>
      </c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</row>
    <row r="62" spans="1:61" x14ac:dyDescent="0.25">
      <c r="A62" s="113"/>
      <c r="B62" s="113" t="s">
        <v>451</v>
      </c>
      <c r="C62" s="113"/>
      <c r="D62" s="113"/>
      <c r="E62" s="113"/>
      <c r="F62" s="113" t="s">
        <v>466</v>
      </c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</row>
    <row r="63" spans="1:61" x14ac:dyDescent="0.25">
      <c r="A63" s="113"/>
      <c r="B63" s="113" t="s">
        <v>452</v>
      </c>
      <c r="C63" s="113"/>
      <c r="D63" s="113"/>
      <c r="E63" s="113" t="s">
        <v>453</v>
      </c>
      <c r="F63" s="113"/>
      <c r="G63" s="113"/>
      <c r="H63" s="113"/>
      <c r="I63" s="126">
        <v>9990</v>
      </c>
      <c r="J63" s="113"/>
      <c r="K63" s="113">
        <v>1.2</v>
      </c>
      <c r="L63" s="113"/>
      <c r="M63" s="113"/>
      <c r="N63" s="113"/>
      <c r="O63" s="113"/>
      <c r="P63" s="113" t="s">
        <v>475</v>
      </c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13"/>
      <c r="BD63" s="113"/>
      <c r="BE63" s="113"/>
      <c r="BF63" s="113"/>
      <c r="BG63" s="113"/>
      <c r="BH63" s="113"/>
      <c r="BI63" s="113"/>
    </row>
    <row r="64" spans="1:61" x14ac:dyDescent="0.25">
      <c r="A64" s="113"/>
      <c r="B64" s="113"/>
      <c r="C64" s="113"/>
      <c r="D64" s="113"/>
      <c r="E64" s="113" t="s">
        <v>454</v>
      </c>
      <c r="F64" s="113"/>
      <c r="G64" s="113"/>
      <c r="H64" s="113"/>
      <c r="I64" s="126">
        <v>1980</v>
      </c>
      <c r="J64" s="113"/>
      <c r="K64" s="113"/>
      <c r="L64" s="113"/>
      <c r="M64" s="113"/>
      <c r="N64" s="113"/>
      <c r="O64" s="113"/>
      <c r="P64" s="113" t="s">
        <v>476</v>
      </c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</row>
    <row r="65" spans="1:61" x14ac:dyDescent="0.25">
      <c r="A65" s="113"/>
      <c r="B65" s="113"/>
      <c r="C65" s="113"/>
      <c r="D65" s="113"/>
      <c r="E65" s="113" t="s">
        <v>455</v>
      </c>
      <c r="F65" s="113"/>
      <c r="G65" s="113"/>
      <c r="H65" s="113"/>
      <c r="I65" s="126">
        <v>1890</v>
      </c>
      <c r="J65" s="113"/>
      <c r="K65" s="113"/>
      <c r="L65" s="113"/>
      <c r="M65" s="113"/>
      <c r="N65" s="113"/>
      <c r="O65" s="113"/>
      <c r="P65" s="113" t="s">
        <v>477</v>
      </c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/>
      <c r="BI65" s="113"/>
    </row>
    <row r="66" spans="1:61" x14ac:dyDescent="0.25">
      <c r="A66" s="113"/>
      <c r="B66" s="113"/>
      <c r="C66" s="113"/>
      <c r="D66" s="113"/>
      <c r="E66" s="113" t="s">
        <v>456</v>
      </c>
      <c r="F66" s="113"/>
      <c r="G66" s="113"/>
      <c r="H66" s="113"/>
      <c r="I66" s="126">
        <v>3790</v>
      </c>
      <c r="J66" s="113"/>
      <c r="K66" s="113"/>
      <c r="L66" s="113"/>
      <c r="M66" s="113"/>
      <c r="N66" s="113"/>
      <c r="O66" s="113"/>
      <c r="P66" s="113" t="s">
        <v>478</v>
      </c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  <c r="BB66" s="113"/>
      <c r="BC66" s="113"/>
      <c r="BD66" s="113"/>
      <c r="BE66" s="113"/>
      <c r="BF66" s="113"/>
      <c r="BG66" s="113"/>
      <c r="BH66" s="113"/>
      <c r="BI66" s="113"/>
    </row>
    <row r="67" spans="1:61" x14ac:dyDescent="0.25">
      <c r="A67" s="113"/>
      <c r="B67" s="113"/>
      <c r="C67" s="113"/>
      <c r="D67" s="113"/>
      <c r="E67" s="113" t="s">
        <v>457</v>
      </c>
      <c r="F67" s="113"/>
      <c r="G67" s="113"/>
      <c r="H67" s="113"/>
      <c r="I67" s="126">
        <v>7990</v>
      </c>
      <c r="J67" s="113"/>
      <c r="K67" s="113"/>
      <c r="L67" s="113"/>
      <c r="M67" s="113"/>
      <c r="N67" s="113"/>
      <c r="O67" s="113"/>
      <c r="P67" s="113" t="s">
        <v>479</v>
      </c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13"/>
      <c r="BD67" s="113"/>
      <c r="BE67" s="113"/>
      <c r="BF67" s="113"/>
      <c r="BG67" s="113"/>
      <c r="BH67" s="113"/>
      <c r="BI67" s="113"/>
    </row>
    <row r="68" spans="1:61" x14ac:dyDescent="0.25">
      <c r="A68" s="113"/>
      <c r="B68" s="113"/>
      <c r="C68" s="113"/>
      <c r="D68" s="113"/>
      <c r="E68" s="113" t="s">
        <v>458</v>
      </c>
      <c r="F68" s="113"/>
      <c r="G68" s="113"/>
      <c r="H68" s="113"/>
      <c r="I68" s="126">
        <v>8500</v>
      </c>
      <c r="J68" s="113"/>
      <c r="K68" s="113"/>
      <c r="L68" s="113"/>
      <c r="M68" s="113"/>
      <c r="N68" s="113"/>
      <c r="O68" s="113"/>
      <c r="P68" s="113" t="s">
        <v>480</v>
      </c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3"/>
      <c r="BB68" s="113"/>
      <c r="BC68" s="113"/>
      <c r="BD68" s="113"/>
      <c r="BE68" s="113"/>
      <c r="BF68" s="113"/>
      <c r="BG68" s="113"/>
      <c r="BH68" s="113"/>
      <c r="BI68" s="113"/>
    </row>
    <row r="69" spans="1:61" x14ac:dyDescent="0.25">
      <c r="A69" s="113"/>
      <c r="B69" s="113"/>
      <c r="C69" s="113"/>
      <c r="D69" s="113"/>
      <c r="E69" s="113" t="s">
        <v>459</v>
      </c>
      <c r="F69" s="113" t="s">
        <v>467</v>
      </c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</row>
    <row r="70" spans="1:61" x14ac:dyDescent="0.25">
      <c r="A70" s="112"/>
      <c r="B70" s="112" t="s">
        <v>460</v>
      </c>
      <c r="C70" s="112"/>
      <c r="D70" s="112"/>
      <c r="E70" s="112" t="s">
        <v>461</v>
      </c>
      <c r="F70" s="112"/>
      <c r="G70" s="112"/>
      <c r="H70" s="112">
        <v>2</v>
      </c>
      <c r="I70" s="125">
        <v>119990</v>
      </c>
      <c r="J70" s="112">
        <v>131989</v>
      </c>
      <c r="K70" s="112">
        <v>1.1000000000000001</v>
      </c>
      <c r="L70" s="112"/>
      <c r="M70" s="112">
        <v>263978</v>
      </c>
      <c r="N70" s="112">
        <v>23998</v>
      </c>
      <c r="O70" s="112" t="s">
        <v>18</v>
      </c>
      <c r="P70" s="112" t="s">
        <v>481</v>
      </c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</row>
    <row r="71" spans="1:61" x14ac:dyDescent="0.25">
      <c r="A71" s="22"/>
      <c r="B71" s="22"/>
      <c r="C71" s="22"/>
      <c r="D71" s="22"/>
      <c r="E71" s="22"/>
      <c r="F71" s="22" t="s">
        <v>468</v>
      </c>
      <c r="G71" s="22"/>
      <c r="H71" s="22"/>
      <c r="I71" s="130">
        <v>135990</v>
      </c>
      <c r="J71" s="22">
        <v>149589</v>
      </c>
      <c r="K71" s="22">
        <v>1.1000000000000001</v>
      </c>
      <c r="L71" s="22"/>
      <c r="M71" s="22"/>
      <c r="N71" s="22"/>
      <c r="O71" s="22"/>
      <c r="P71" s="22" t="s">
        <v>482</v>
      </c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A72" s="113"/>
      <c r="B72" s="113" t="s">
        <v>462</v>
      </c>
      <c r="C72" s="113"/>
      <c r="D72" s="113"/>
      <c r="E72" s="113"/>
      <c r="F72" s="113" t="s">
        <v>469</v>
      </c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</row>
    <row r="73" spans="1:61" x14ac:dyDescent="0.25">
      <c r="A73" s="113"/>
      <c r="B73" s="113" t="s">
        <v>463</v>
      </c>
      <c r="C73" s="113"/>
      <c r="D73" s="113"/>
      <c r="E73" s="113"/>
      <c r="F73" s="113" t="s">
        <v>470</v>
      </c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</row>
  </sheetData>
  <autoFilter ref="A3:O3"/>
  <hyperlinks>
    <hyperlink ref="O4" r:id="rId1"/>
    <hyperlink ref="O12" r:id="rId2"/>
    <hyperlink ref="O1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2049" r:id="rId7" name="Control 1">
          <controlPr defaultSize="0" r:id="rId8">
            <anchor moveWithCells="1">
              <from>
                <xdr:col>3</xdr:col>
                <xdr:colOff>1162050</xdr:colOff>
                <xdr:row>16</xdr:row>
                <xdr:rowOff>95250</xdr:rowOff>
              </from>
              <to>
                <xdr:col>4</xdr:col>
                <xdr:colOff>171450</xdr:colOff>
                <xdr:row>17</xdr:row>
                <xdr:rowOff>104775</xdr:rowOff>
              </to>
            </anchor>
          </controlPr>
        </control>
      </mc:Choice>
      <mc:Fallback>
        <control shapeId="2049" r:id="rId7" name="Control 1"/>
      </mc:Fallback>
    </mc:AlternateContent>
    <mc:AlternateContent xmlns:mc="http://schemas.openxmlformats.org/markup-compatibility/2006">
      <mc:Choice Requires="x14">
        <control shapeId="2050" r:id="rId9" name="Control 2">
          <controlPr defaultSize="0" r:id="rId10">
            <anchor moveWithCells="1">
              <from>
                <xdr:col>3</xdr:col>
                <xdr:colOff>1162050</xdr:colOff>
                <xdr:row>16</xdr:row>
                <xdr:rowOff>95250</xdr:rowOff>
              </from>
              <to>
                <xdr:col>4</xdr:col>
                <xdr:colOff>200025</xdr:colOff>
                <xdr:row>17</xdr:row>
                <xdr:rowOff>142875</xdr:rowOff>
              </to>
            </anchor>
          </controlPr>
        </control>
      </mc:Choice>
      <mc:Fallback>
        <control shapeId="2050" r:id="rId9" name="Control 2"/>
      </mc:Fallback>
    </mc:AlternateContent>
    <mc:AlternateContent xmlns:mc="http://schemas.openxmlformats.org/markup-compatibility/2006">
      <mc:Choice Requires="x14">
        <control shapeId="2051" r:id="rId11" name="Control 3">
          <controlPr defaultSize="0" r:id="rId12">
            <anchor moveWithCells="1">
              <from>
                <xdr:col>5</xdr:col>
                <xdr:colOff>0</xdr:colOff>
                <xdr:row>17</xdr:row>
                <xdr:rowOff>142875</xdr:rowOff>
              </from>
              <to>
                <xdr:col>5</xdr:col>
                <xdr:colOff>190500</xdr:colOff>
                <xdr:row>18</xdr:row>
                <xdr:rowOff>152400</xdr:rowOff>
              </to>
            </anchor>
          </controlPr>
        </control>
      </mc:Choice>
      <mc:Fallback>
        <control shapeId="2051" r:id="rId11" name="Control 3"/>
      </mc:Fallback>
    </mc:AlternateContent>
    <mc:AlternateContent xmlns:mc="http://schemas.openxmlformats.org/markup-compatibility/2006">
      <mc:Choice Requires="x14">
        <control shapeId="2052" r:id="rId13" name="Control 4">
          <controlPr defaultSize="0" r:id="rId14">
            <anchor moveWithCells="1">
              <from>
                <xdr:col>3</xdr:col>
                <xdr:colOff>1162050</xdr:colOff>
                <xdr:row>16</xdr:row>
                <xdr:rowOff>95250</xdr:rowOff>
              </from>
              <to>
                <xdr:col>4</xdr:col>
                <xdr:colOff>171450</xdr:colOff>
                <xdr:row>17</xdr:row>
                <xdr:rowOff>104775</xdr:rowOff>
              </to>
            </anchor>
          </controlPr>
        </control>
      </mc:Choice>
      <mc:Fallback>
        <control shapeId="2052" r:id="rId13" name="Control 4"/>
      </mc:Fallback>
    </mc:AlternateContent>
    <mc:AlternateContent xmlns:mc="http://schemas.openxmlformats.org/markup-compatibility/2006">
      <mc:Choice Requires="x14">
        <control shapeId="2053" r:id="rId15" name="Control 5">
          <controlPr defaultSize="0" r:id="rId10">
            <anchor moveWithCells="1">
              <from>
                <xdr:col>3</xdr:col>
                <xdr:colOff>1162050</xdr:colOff>
                <xdr:row>16</xdr:row>
                <xdr:rowOff>95250</xdr:rowOff>
              </from>
              <to>
                <xdr:col>4</xdr:col>
                <xdr:colOff>200025</xdr:colOff>
                <xdr:row>17</xdr:row>
                <xdr:rowOff>142875</xdr:rowOff>
              </to>
            </anchor>
          </controlPr>
        </control>
      </mc:Choice>
      <mc:Fallback>
        <control shapeId="2053" r:id="rId15" name="Control 5"/>
      </mc:Fallback>
    </mc:AlternateContent>
    <mc:AlternateContent xmlns:mc="http://schemas.openxmlformats.org/markup-compatibility/2006">
      <mc:Choice Requires="x14">
        <control shapeId="2054" r:id="rId16" name="Control 6">
          <controlPr defaultSize="0" r:id="rId17">
            <anchor moveWithCells="1">
              <from>
                <xdr:col>5</xdr:col>
                <xdr:colOff>0</xdr:colOff>
                <xdr:row>17</xdr:row>
                <xdr:rowOff>142875</xdr:rowOff>
              </from>
              <to>
                <xdr:col>5</xdr:col>
                <xdr:colOff>190500</xdr:colOff>
                <xdr:row>18</xdr:row>
                <xdr:rowOff>152400</xdr:rowOff>
              </to>
            </anchor>
          </controlPr>
        </control>
      </mc:Choice>
      <mc:Fallback>
        <control shapeId="2054" r:id="rId16" name="Control 6"/>
      </mc:Fallback>
    </mc:AlternateContent>
    <mc:AlternateContent xmlns:mc="http://schemas.openxmlformats.org/markup-compatibility/2006">
      <mc:Choice Requires="x14">
        <control shapeId="2055" r:id="rId18" name="Control 7">
          <controlPr defaultSize="0" r:id="rId19">
            <anchor moveWithCells="1">
              <from>
                <xdr:col>3</xdr:col>
                <xdr:colOff>1162050</xdr:colOff>
                <xdr:row>16</xdr:row>
                <xdr:rowOff>95250</xdr:rowOff>
              </from>
              <to>
                <xdr:col>4</xdr:col>
                <xdr:colOff>171450</xdr:colOff>
                <xdr:row>17</xdr:row>
                <xdr:rowOff>104775</xdr:rowOff>
              </to>
            </anchor>
          </controlPr>
        </control>
      </mc:Choice>
      <mc:Fallback>
        <control shapeId="2055" r:id="rId18" name="Control 7"/>
      </mc:Fallback>
    </mc:AlternateContent>
    <mc:AlternateContent xmlns:mc="http://schemas.openxmlformats.org/markup-compatibility/2006">
      <mc:Choice Requires="x14">
        <control shapeId="2056" r:id="rId20" name="Control 8">
          <controlPr defaultSize="0" r:id="rId10">
            <anchor moveWithCells="1">
              <from>
                <xdr:col>3</xdr:col>
                <xdr:colOff>1162050</xdr:colOff>
                <xdr:row>16</xdr:row>
                <xdr:rowOff>95250</xdr:rowOff>
              </from>
              <to>
                <xdr:col>4</xdr:col>
                <xdr:colOff>200025</xdr:colOff>
                <xdr:row>17</xdr:row>
                <xdr:rowOff>142875</xdr:rowOff>
              </to>
            </anchor>
          </controlPr>
        </control>
      </mc:Choice>
      <mc:Fallback>
        <control shapeId="2056" r:id="rId20" name="Control 8"/>
      </mc:Fallback>
    </mc:AlternateContent>
    <mc:AlternateContent xmlns:mc="http://schemas.openxmlformats.org/markup-compatibility/2006">
      <mc:Choice Requires="x14">
        <control shapeId="2057" r:id="rId21" name="Control 9">
          <controlPr defaultSize="0" r:id="rId19">
            <anchor moveWithCells="1">
              <from>
                <xdr:col>5</xdr:col>
                <xdr:colOff>0</xdr:colOff>
                <xdr:row>17</xdr:row>
                <xdr:rowOff>142875</xdr:rowOff>
              </from>
              <to>
                <xdr:col>5</xdr:col>
                <xdr:colOff>190500</xdr:colOff>
                <xdr:row>18</xdr:row>
                <xdr:rowOff>152400</xdr:rowOff>
              </to>
            </anchor>
          </controlPr>
        </control>
      </mc:Choice>
      <mc:Fallback>
        <control shapeId="2057" r:id="rId21" name="Control 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Senegocia</vt:lpstr>
      <vt:lpstr>Mercado Público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 Presle</cp:lastModifiedBy>
  <dcterms:created xsi:type="dcterms:W3CDTF">2022-05-16T21:37:12Z</dcterms:created>
  <dcterms:modified xsi:type="dcterms:W3CDTF">2022-06-16T21:04:52Z</dcterms:modified>
</cp:coreProperties>
</file>