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os 20 p\"/>
    </mc:Choice>
  </mc:AlternateContent>
  <xr:revisionPtr revIDLastSave="0" documentId="13_ncr:1_{A60EDE2A-AF42-4AB8-B1A9-86CF2F038C22}" xr6:coauthVersionLast="47" xr6:coauthVersionMax="47" xr10:uidLastSave="{00000000-0000-0000-0000-000000000000}"/>
  <bookViews>
    <workbookView xWindow="-110" yWindow="-110" windowWidth="19420" windowHeight="10420" activeTab="1" xr2:uid="{36BDD8E3-CC04-4B17-87AD-F94CF6F94CB3}"/>
  </bookViews>
  <sheets>
    <sheet name="Hoja1" sheetId="1" r:id="rId1"/>
    <sheet name="Hoja4" sheetId="4" r:id="rId2"/>
    <sheet name="end of interval" sheetId="3" r:id="rId3"/>
    <sheet name="Beingginig of interval" sheetId="2" r:id="rId4"/>
    <sheet name="During interval" sheetId="5" r:id="rId5"/>
    <sheet name="Var end of interval" sheetId="6" r:id="rId6"/>
    <sheet name="Var Beingging of interval" sheetId="7" r:id="rId7"/>
    <sheet name="Var during interval" sheetId="8" r:id="rId8"/>
    <sheet name="Intervalo de confianza end" sheetId="10" r:id="rId9"/>
    <sheet name="Intervalo de confianza Beinggin" sheetId="9" r:id="rId10"/>
    <sheet name="Intervalo de confianza During" sheetId="11" r:id="rId11"/>
    <sheet name="Hoja12" sheetId="12" r:id="rId12"/>
  </sheets>
  <externalReferences>
    <externalReference r:id="rId13"/>
  </externalReferences>
  <definedNames>
    <definedName name="_xlnm._FilterDatabase" localSheetId="2" hidden="1">'end of interval'!$B$1:$B$28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4" l="1"/>
  <c r="L20" i="4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6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D32" i="11"/>
  <c r="D30" i="11"/>
  <c r="D31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6" i="11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6" i="9"/>
  <c r="D25" i="9"/>
  <c r="D17" i="9"/>
  <c r="D9" i="9"/>
  <c r="D6" i="9"/>
  <c r="D7" i="9"/>
  <c r="D8" i="9"/>
  <c r="D10" i="9"/>
  <c r="D11" i="9"/>
  <c r="D12" i="9"/>
  <c r="D13" i="9"/>
  <c r="D14" i="9"/>
  <c r="D15" i="9"/>
  <c r="D16" i="9"/>
  <c r="D18" i="9"/>
  <c r="D19" i="9"/>
  <c r="D20" i="9"/>
  <c r="D21" i="9"/>
  <c r="D22" i="9"/>
  <c r="D23" i="9"/>
  <c r="D24" i="9"/>
  <c r="D26" i="9"/>
  <c r="D27" i="9"/>
  <c r="D28" i="9"/>
  <c r="D29" i="9"/>
  <c r="D30" i="9"/>
  <c r="D31" i="9"/>
  <c r="D32" i="9"/>
  <c r="D5" i="9"/>
  <c r="F23" i="10"/>
  <c r="F24" i="10"/>
  <c r="F25" i="10"/>
  <c r="F27" i="10"/>
  <c r="F28" i="10"/>
  <c r="F31" i="10"/>
  <c r="F32" i="10"/>
  <c r="E14" i="10"/>
  <c r="E16" i="10"/>
  <c r="E19" i="10"/>
  <c r="E22" i="10"/>
  <c r="E24" i="10"/>
  <c r="E27" i="10"/>
  <c r="E30" i="10"/>
  <c r="E32" i="10"/>
  <c r="D7" i="10"/>
  <c r="F7" i="10" s="1"/>
  <c r="D8" i="10"/>
  <c r="F8" i="10" s="1"/>
  <c r="D9" i="10"/>
  <c r="F9" i="10" s="1"/>
  <c r="D10" i="10"/>
  <c r="E10" i="10" s="1"/>
  <c r="D11" i="10"/>
  <c r="F11" i="10" s="1"/>
  <c r="D12" i="10"/>
  <c r="F12" i="10" s="1"/>
  <c r="D13" i="10"/>
  <c r="F13" i="10" s="1"/>
  <c r="D14" i="10"/>
  <c r="F14" i="10" s="1"/>
  <c r="D15" i="10"/>
  <c r="E15" i="10" s="1"/>
  <c r="D16" i="10"/>
  <c r="F16" i="10" s="1"/>
  <c r="D17" i="10"/>
  <c r="F17" i="10" s="1"/>
  <c r="D18" i="10"/>
  <c r="E18" i="10" s="1"/>
  <c r="D19" i="10"/>
  <c r="F19" i="10" s="1"/>
  <c r="D20" i="10"/>
  <c r="F20" i="10" s="1"/>
  <c r="D21" i="10"/>
  <c r="F21" i="10" s="1"/>
  <c r="D22" i="10"/>
  <c r="F22" i="10" s="1"/>
  <c r="D23" i="10"/>
  <c r="E23" i="10" s="1"/>
  <c r="D24" i="10"/>
  <c r="D25" i="10"/>
  <c r="E25" i="10" s="1"/>
  <c r="D26" i="10"/>
  <c r="E26" i="10" s="1"/>
  <c r="D27" i="10"/>
  <c r="D28" i="10"/>
  <c r="E28" i="10" s="1"/>
  <c r="D29" i="10"/>
  <c r="F29" i="10" s="1"/>
  <c r="D30" i="10"/>
  <c r="F30" i="10" s="1"/>
  <c r="D31" i="10"/>
  <c r="E31" i="10" s="1"/>
  <c r="D32" i="10"/>
  <c r="D6" i="10"/>
  <c r="F6" i="10" s="1"/>
  <c r="L28" i="8"/>
  <c r="L29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4" i="8"/>
  <c r="L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" i="8"/>
  <c r="I29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6" i="8"/>
  <c r="G7" i="8"/>
  <c r="G8" i="8"/>
  <c r="G4" i="8"/>
  <c r="G5" i="8"/>
  <c r="G3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4" i="7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11" i="6"/>
  <c r="I10" i="6"/>
  <c r="I9" i="6"/>
  <c r="I8" i="6"/>
  <c r="I7" i="6"/>
  <c r="I6" i="6"/>
  <c r="I5" i="6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I4" i="6"/>
  <c r="I3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4" i="6"/>
  <c r="B3" i="6"/>
  <c r="H4" i="6"/>
  <c r="H29" i="6"/>
  <c r="G4" i="6"/>
  <c r="G5" i="6"/>
  <c r="H5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16" i="6"/>
  <c r="H16" i="6" s="1"/>
  <c r="G17" i="6"/>
  <c r="H17" i="6" s="1"/>
  <c r="G18" i="6"/>
  <c r="H18" i="6" s="1"/>
  <c r="G19" i="6"/>
  <c r="H19" i="6" s="1"/>
  <c r="G20" i="6"/>
  <c r="H20" i="6" s="1"/>
  <c r="G21" i="6"/>
  <c r="H21" i="6" s="1"/>
  <c r="G22" i="6"/>
  <c r="H22" i="6" s="1"/>
  <c r="G23" i="6"/>
  <c r="H23" i="6" s="1"/>
  <c r="G24" i="6"/>
  <c r="H24" i="6" s="1"/>
  <c r="G25" i="6"/>
  <c r="H25" i="6" s="1"/>
  <c r="G26" i="6"/>
  <c r="H26" i="6" s="1"/>
  <c r="G27" i="6"/>
  <c r="H27" i="6" s="1"/>
  <c r="G28" i="6"/>
  <c r="H28" i="6" s="1"/>
  <c r="G29" i="6"/>
  <c r="G3" i="6"/>
  <c r="H3" i="6" s="1"/>
  <c r="I20" i="5"/>
  <c r="I21" i="5" s="1"/>
  <c r="I22" i="5" s="1"/>
  <c r="I23" i="5" s="1"/>
  <c r="I24" i="5" s="1"/>
  <c r="I25" i="5" s="1"/>
  <c r="I26" i="5" s="1"/>
  <c r="I27" i="5" s="1"/>
  <c r="I28" i="5" s="1"/>
  <c r="I2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7" i="5"/>
  <c r="I6" i="5"/>
  <c r="I5" i="5"/>
  <c r="I4" i="5"/>
  <c r="H25" i="5"/>
  <c r="H26" i="5"/>
  <c r="H27" i="5"/>
  <c r="H28" i="5"/>
  <c r="H29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G2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4" i="5"/>
  <c r="G3" i="5"/>
  <c r="I3" i="5" s="1"/>
  <c r="I10" i="2"/>
  <c r="I9" i="2"/>
  <c r="I8" i="2"/>
  <c r="I7" i="2"/>
  <c r="I6" i="2"/>
  <c r="I5" i="2"/>
  <c r="I4" i="2"/>
  <c r="I3" i="2"/>
  <c r="H4" i="2"/>
  <c r="H5" i="2"/>
  <c r="H6" i="2"/>
  <c r="H7" i="2"/>
  <c r="H8" i="2"/>
  <c r="H9" i="2"/>
  <c r="H10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19" i="2"/>
  <c r="G20" i="2"/>
  <c r="G21" i="2"/>
  <c r="G22" i="2"/>
  <c r="G23" i="2"/>
  <c r="G24" i="2"/>
  <c r="G25" i="2"/>
  <c r="G26" i="2"/>
  <c r="G27" i="2"/>
  <c r="G28" i="2"/>
  <c r="G29" i="2"/>
  <c r="G4" i="2"/>
  <c r="G5" i="2"/>
  <c r="G6" i="2"/>
  <c r="G7" i="2"/>
  <c r="G8" i="2"/>
  <c r="G9" i="2"/>
  <c r="G10" i="2"/>
  <c r="G11" i="2"/>
  <c r="H11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G12" i="2"/>
  <c r="G13" i="2"/>
  <c r="G14" i="2"/>
  <c r="G15" i="2"/>
  <c r="G16" i="2"/>
  <c r="G17" i="2"/>
  <c r="G18" i="2"/>
  <c r="G3" i="2"/>
  <c r="I28" i="3"/>
  <c r="G28" i="3"/>
  <c r="H28" i="3"/>
  <c r="I27" i="3"/>
  <c r="G27" i="3"/>
  <c r="H27" i="3" s="1"/>
  <c r="I26" i="3"/>
  <c r="G26" i="3"/>
  <c r="H26" i="3" s="1"/>
  <c r="I25" i="3"/>
  <c r="G25" i="3"/>
  <c r="H25" i="3" s="1"/>
  <c r="I24" i="3"/>
  <c r="G24" i="3"/>
  <c r="H24" i="3" s="1"/>
  <c r="I23" i="3"/>
  <c r="G23" i="3"/>
  <c r="H23" i="3" s="1"/>
  <c r="I22" i="3"/>
  <c r="G22" i="3"/>
  <c r="H22" i="3"/>
  <c r="I21" i="3"/>
  <c r="G21" i="3"/>
  <c r="H21" i="3" s="1"/>
  <c r="I20" i="3"/>
  <c r="G20" i="3"/>
  <c r="H20" i="3" s="1"/>
  <c r="I19" i="3"/>
  <c r="G19" i="3"/>
  <c r="H19" i="3" s="1"/>
  <c r="I18" i="3"/>
  <c r="G18" i="3"/>
  <c r="H18" i="3" s="1"/>
  <c r="I17" i="3"/>
  <c r="G17" i="3"/>
  <c r="H17" i="3" s="1"/>
  <c r="I16" i="3"/>
  <c r="G16" i="3"/>
  <c r="H16" i="3" s="1"/>
  <c r="I15" i="3"/>
  <c r="G15" i="3"/>
  <c r="H15" i="3" s="1"/>
  <c r="I14" i="3"/>
  <c r="G14" i="3"/>
  <c r="H14" i="3"/>
  <c r="I13" i="3"/>
  <c r="G13" i="3"/>
  <c r="H13" i="3"/>
  <c r="I12" i="3"/>
  <c r="G12" i="3"/>
  <c r="H12" i="3" s="1"/>
  <c r="I11" i="3"/>
  <c r="G11" i="3"/>
  <c r="H11" i="3" s="1"/>
  <c r="I10" i="3"/>
  <c r="G10" i="3"/>
  <c r="H10" i="3" s="1"/>
  <c r="I9" i="3"/>
  <c r="G9" i="3"/>
  <c r="H9" i="3" s="1"/>
  <c r="I8" i="3"/>
  <c r="G8" i="3"/>
  <c r="H8" i="3" s="1"/>
  <c r="I7" i="3"/>
  <c r="G7" i="3"/>
  <c r="H7" i="3" s="1"/>
  <c r="I6" i="3"/>
  <c r="G6" i="3"/>
  <c r="H6" i="3" s="1"/>
  <c r="I5" i="3"/>
  <c r="H5" i="3"/>
  <c r="G5" i="3"/>
  <c r="G4" i="3"/>
  <c r="H4" i="3" s="1"/>
  <c r="G3" i="3"/>
  <c r="H3" i="3" s="1"/>
  <c r="G2" i="3"/>
  <c r="I2" i="3" s="1"/>
  <c r="C4" i="4"/>
  <c r="A5" i="4" a="1"/>
  <c r="F10" i="10" l="1"/>
  <c r="E17" i="10"/>
  <c r="F26" i="10"/>
  <c r="F18" i="10"/>
  <c r="F15" i="10"/>
  <c r="E12" i="10"/>
  <c r="E29" i="10"/>
  <c r="E21" i="10"/>
  <c r="E13" i="10"/>
  <c r="E11" i="10"/>
  <c r="E20" i="10"/>
  <c r="E9" i="10"/>
  <c r="H3" i="5"/>
  <c r="I3" i="3"/>
  <c r="I4" i="3" s="1"/>
  <c r="H2" i="3"/>
  <c r="A6" i="4"/>
  <c r="A14" i="4"/>
  <c r="A22" i="4"/>
  <c r="A7" i="4"/>
  <c r="A15" i="4"/>
  <c r="A23" i="4"/>
  <c r="A19" i="4"/>
  <c r="A8" i="4"/>
  <c r="A16" i="4"/>
  <c r="A24" i="4"/>
  <c r="A9" i="4"/>
  <c r="A17" i="4"/>
  <c r="A25" i="4"/>
  <c r="A11" i="4"/>
  <c r="A20" i="4"/>
  <c r="A21" i="4"/>
  <c r="A10" i="4"/>
  <c r="A18" i="4"/>
  <c r="A26" i="4"/>
  <c r="A27" i="4"/>
  <c r="A12" i="4"/>
  <c r="A5" i="4"/>
  <c r="A13" i="4"/>
  <c r="B22" i="4" l="1"/>
  <c r="C22" i="4"/>
  <c r="C11" i="4"/>
  <c r="B11" i="4"/>
  <c r="C25" i="4"/>
  <c r="B25" i="4"/>
  <c r="C27" i="4"/>
  <c r="B27" i="4"/>
  <c r="B17" i="4"/>
  <c r="C17" i="4"/>
  <c r="C14" i="4"/>
  <c r="B14" i="4"/>
  <c r="B10" i="4"/>
  <c r="C10" i="4"/>
  <c r="B16" i="4"/>
  <c r="C16" i="4"/>
  <c r="B6" i="4"/>
  <c r="C6" i="4"/>
  <c r="C5" i="4"/>
  <c r="B5" i="4"/>
  <c r="C12" i="4"/>
  <c r="B12" i="4"/>
  <c r="C9" i="4"/>
  <c r="B9" i="4"/>
  <c r="C18" i="4"/>
  <c r="B18" i="4"/>
  <c r="B21" i="4"/>
  <c r="C21" i="4"/>
  <c r="B8" i="4"/>
  <c r="C8" i="4"/>
  <c r="B23" i="4"/>
  <c r="C23" i="4"/>
  <c r="B15" i="4"/>
  <c r="C15" i="4"/>
  <c r="B7" i="4"/>
  <c r="C7" i="4"/>
  <c r="B26" i="4"/>
  <c r="C26" i="4"/>
  <c r="C24" i="4"/>
  <c r="B24" i="4"/>
  <c r="B13" i="4"/>
  <c r="C13" i="4"/>
  <c r="B20" i="4"/>
  <c r="C20" i="4"/>
  <c r="B19" i="4"/>
  <c r="C19" i="4"/>
  <c r="D24" i="4" l="1"/>
  <c r="D9" i="4"/>
  <c r="D12" i="4"/>
  <c r="D27" i="4"/>
  <c r="D25" i="4"/>
  <c r="D5" i="4"/>
  <c r="D14" i="4"/>
  <c r="D11" i="4"/>
  <c r="D13" i="4"/>
  <c r="D15" i="4"/>
  <c r="D6" i="4"/>
  <c r="D17" i="4"/>
  <c r="D22" i="4"/>
  <c r="D23" i="4"/>
  <c r="D16" i="4"/>
  <c r="D19" i="4"/>
  <c r="D26" i="4"/>
  <c r="D8" i="4"/>
  <c r="D10" i="4"/>
  <c r="D20" i="4"/>
  <c r="D7" i="4"/>
  <c r="D21" i="4"/>
  <c r="D18" i="4"/>
  <c r="E5" i="4" l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F5" i="4" l="1"/>
  <c r="F6" i="4" s="1"/>
  <c r="F7" i="4" l="1"/>
  <c r="F8" i="4" l="1"/>
  <c r="F9" i="4" l="1"/>
  <c r="F10" i="4" l="1"/>
  <c r="F11" i="4" l="1"/>
  <c r="F12" i="4" l="1"/>
  <c r="F13" i="4" s="1"/>
  <c r="F14" i="4" l="1"/>
  <c r="F15" i="4" l="1"/>
  <c r="F16" i="4" l="1"/>
  <c r="F17" i="4" l="1"/>
  <c r="F18" i="4" l="1"/>
  <c r="F19" i="4" l="1"/>
  <c r="F20" i="4" l="1"/>
  <c r="E22" i="4" l="1"/>
  <c r="F21" i="4"/>
  <c r="E23" i="4" l="1"/>
  <c r="F22" i="4"/>
  <c r="E24" i="4" l="1"/>
  <c r="F23" i="4"/>
  <c r="F24" i="4" l="1"/>
  <c r="E25" i="4"/>
  <c r="F25" i="4" l="1"/>
  <c r="E26" i="4"/>
  <c r="F26" i="4" l="1"/>
  <c r="E27" i="4"/>
  <c r="F27" i="4" l="1"/>
</calcChain>
</file>

<file path=xl/sharedStrings.xml><?xml version="1.0" encoding="utf-8"?>
<sst xmlns="http://schemas.openxmlformats.org/spreadsheetml/2006/main" count="156" uniqueCount="77">
  <si>
    <t>FOV20</t>
  </si>
  <si>
    <t>Tabla CP en función del tiempo y generaciones</t>
  </si>
  <si>
    <t>Ni</t>
  </si>
  <si>
    <t>tc (h)</t>
  </si>
  <si>
    <t>Intervalo de censura</t>
  </si>
  <si>
    <t>N.º Gen</t>
  </si>
  <si>
    <t>X1 (motivo)</t>
  </si>
  <si>
    <t>62.1</t>
  </si>
  <si>
    <t>Pérdida</t>
  </si>
  <si>
    <t>35.1</t>
  </si>
  <si>
    <t>No viable</t>
  </si>
  <si>
    <t>56.5</t>
  </si>
  <si>
    <t>56.3</t>
  </si>
  <si>
    <t>51.6</t>
  </si>
  <si>
    <t>41.3</t>
  </si>
  <si>
    <t>41.5</t>
  </si>
  <si>
    <t>69.3</t>
  </si>
  <si>
    <t>No ocurrio</t>
  </si>
  <si>
    <t>56.6</t>
  </si>
  <si>
    <t>67.5</t>
  </si>
  <si>
    <t>27.3</t>
  </si>
  <si>
    <t>34.5</t>
  </si>
  <si>
    <t>39.8</t>
  </si>
  <si>
    <t>39.3</t>
  </si>
  <si>
    <t>35.5</t>
  </si>
  <si>
    <t>63.3</t>
  </si>
  <si>
    <t>64.1</t>
  </si>
  <si>
    <t>44.5</t>
  </si>
  <si>
    <t>64.6</t>
  </si>
  <si>
    <t>67.1</t>
  </si>
  <si>
    <t>63.1</t>
  </si>
  <si>
    <t>45.8</t>
  </si>
  <si>
    <t>Censura</t>
  </si>
  <si>
    <t>ni</t>
  </si>
  <si>
    <t>di</t>
  </si>
  <si>
    <t>wi</t>
  </si>
  <si>
    <r>
      <rPr>
        <sz val="11"/>
        <color theme="1"/>
        <rFont val="Calibri"/>
        <family val="2"/>
      </rPr>
      <t>ɛ</t>
    </r>
    <r>
      <rPr>
        <sz val="11"/>
        <color theme="1"/>
        <rFont val="Calibri"/>
        <family val="2"/>
        <scheme val="minor"/>
      </rPr>
      <t>i=di/ni</t>
    </r>
  </si>
  <si>
    <t>1-ɛi</t>
  </si>
  <si>
    <r>
      <t>Ŝ(t)=</t>
    </r>
    <r>
      <rPr>
        <sz val="11"/>
        <color theme="1"/>
        <rFont val="Calibri"/>
        <family val="2"/>
      </rPr>
      <t>∏(</t>
    </r>
    <r>
      <rPr>
        <sz val="11"/>
        <color theme="1"/>
        <rFont val="Calibri"/>
        <family val="2"/>
        <scheme val="minor"/>
      </rPr>
      <t>1-ɛi)</t>
    </r>
  </si>
  <si>
    <t>time</t>
  </si>
  <si>
    <t>ocurrencia</t>
  </si>
  <si>
    <t>Kaplan-Meier Method</t>
  </si>
  <si>
    <t>Alpha</t>
  </si>
  <si>
    <t>t</t>
  </si>
  <si>
    <t>d</t>
  </si>
  <si>
    <t>n</t>
  </si>
  <si>
    <t>1-d/n</t>
  </si>
  <si>
    <t>S(t)</t>
  </si>
  <si>
    <t>s.e.</t>
  </si>
  <si>
    <t>lower</t>
  </si>
  <si>
    <t>upper</t>
  </si>
  <si>
    <t>S</t>
  </si>
  <si>
    <t>ɛi=di/(ni-wi)</t>
  </si>
  <si>
    <t>Ŝ(t)=∏(1-ɛi)</t>
  </si>
  <si>
    <t>ɛi=di/(ni-wi/2)</t>
  </si>
  <si>
    <t>Ŝ²(t)</t>
  </si>
  <si>
    <t>(ni-di)*ni</t>
  </si>
  <si>
    <t>di/(ni-di)*ni</t>
  </si>
  <si>
    <t>Var(Ŝ)</t>
  </si>
  <si>
    <t>Ŝ(t)</t>
  </si>
  <si>
    <t>(ni-wi)</t>
  </si>
  <si>
    <t>ni-wi-di</t>
  </si>
  <si>
    <t>(ni-wi)*(ni-wi-di)</t>
  </si>
  <si>
    <t>di/(ni-wi)*(ni-wi-di)</t>
  </si>
  <si>
    <t>Var (Ŝ)</t>
  </si>
  <si>
    <t>(ni-wi/2)</t>
  </si>
  <si>
    <t>wi/2</t>
  </si>
  <si>
    <t>ni-wi/2-di</t>
  </si>
  <si>
    <t>(ni-wi/2)*ni-wi/2-di</t>
  </si>
  <si>
    <t>di/((ni-wi/2)*ni-wi/2-di)</t>
  </si>
  <si>
    <t>\sqrt{Var Ŝ(t)}</t>
  </si>
  <si>
    <t>\sqrt{VarŜ(t)} * Z + Ŝ(t)</t>
  </si>
  <si>
    <t>Ŝ(t)-(\sqrt{VarŜ(t)} * Z)</t>
  </si>
  <si>
    <t>Z</t>
  </si>
  <si>
    <t>superior</t>
  </si>
  <si>
    <t>inferior</t>
  </si>
  <si>
    <t>{0,99876666\0,99876666\0,891727273\0,891727273\0,827139986\0,827139986\0,770345666\0,770345666\0,717852053\0,717852053\0,668291471\0,668291471\0,668291471\0,668291471\0,668291471\0,668291471\0,614595698\0,614595698\0,614595698\0,614595698\0,559618239\0,559618239\0,559618239\0,559618239\0,559618239\0,559618239\0,497605417\0,497605417\0,43892333\0,43892333\0,43892333\0,43892333\0,376684677\0,376684677\0,376684677\0,376684677\0,376684677\0,376684677\0,299149302\0,299149302\0,22792475\0,22792475\0,22792475\0,22792475\0,074668011\0,074668011\0,013296488\0,013296488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</si>
</sst>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9" xfId="0" applyBorder="1"/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Survival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63347993928509"/>
          <c:y val="0.12715269484815003"/>
          <c:w val="0.84606608226358138"/>
          <c:h val="0.73447371550609231"/>
        </c:manualLayout>
      </c:layout>
      <c:scatterChart>
        <c:scatterStyle val="lineMarker"/>
        <c:varyColors val="0"/>
        <c:ser>
          <c:idx val="0"/>
          <c:order val="0"/>
          <c:xVal>
            <c:numLit>
              <c:formatCode>General</c:formatCode>
              <c:ptCount val="47"/>
              <c:pt idx="0">
                <c:v>0</c:v>
              </c:pt>
              <c:pt idx="1">
                <c:v>27.3</c:v>
              </c:pt>
              <c:pt idx="2">
                <c:v>27.3</c:v>
              </c:pt>
              <c:pt idx="3">
                <c:v>34.5</c:v>
              </c:pt>
              <c:pt idx="4">
                <c:v>34.5</c:v>
              </c:pt>
              <c:pt idx="5">
                <c:v>35.1</c:v>
              </c:pt>
              <c:pt idx="6">
                <c:v>35.1</c:v>
              </c:pt>
              <c:pt idx="7">
                <c:v>35.5</c:v>
              </c:pt>
              <c:pt idx="8">
                <c:v>35.5</c:v>
              </c:pt>
              <c:pt idx="9">
                <c:v>36</c:v>
              </c:pt>
              <c:pt idx="10">
                <c:v>36</c:v>
              </c:pt>
              <c:pt idx="11">
                <c:v>39.299999999999898</c:v>
              </c:pt>
              <c:pt idx="12">
                <c:v>39.299999999999898</c:v>
              </c:pt>
              <c:pt idx="13">
                <c:v>39.799999999999898</c:v>
              </c:pt>
              <c:pt idx="14">
                <c:v>39.799999999999898</c:v>
              </c:pt>
              <c:pt idx="15">
                <c:v>41.3</c:v>
              </c:pt>
              <c:pt idx="16">
                <c:v>41.3</c:v>
              </c:pt>
              <c:pt idx="17">
                <c:v>41.5</c:v>
              </c:pt>
              <c:pt idx="18">
                <c:v>41.5</c:v>
              </c:pt>
              <c:pt idx="19">
                <c:v>44.5</c:v>
              </c:pt>
              <c:pt idx="20">
                <c:v>44.5</c:v>
              </c:pt>
              <c:pt idx="21">
                <c:v>45</c:v>
              </c:pt>
              <c:pt idx="22">
                <c:v>45</c:v>
              </c:pt>
              <c:pt idx="23">
                <c:v>45.8</c:v>
              </c:pt>
              <c:pt idx="24">
                <c:v>45.8</c:v>
              </c:pt>
              <c:pt idx="25">
                <c:v>51.6</c:v>
              </c:pt>
              <c:pt idx="26">
                <c:v>51.6</c:v>
              </c:pt>
              <c:pt idx="27">
                <c:v>56.3</c:v>
              </c:pt>
              <c:pt idx="28">
                <c:v>56.3</c:v>
              </c:pt>
              <c:pt idx="29">
                <c:v>56.5</c:v>
              </c:pt>
              <c:pt idx="30">
                <c:v>56.5</c:v>
              </c:pt>
              <c:pt idx="31">
                <c:v>56.6</c:v>
              </c:pt>
              <c:pt idx="32">
                <c:v>56.6</c:v>
              </c:pt>
              <c:pt idx="33">
                <c:v>62.1</c:v>
              </c:pt>
              <c:pt idx="34">
                <c:v>62.1</c:v>
              </c:pt>
              <c:pt idx="35">
                <c:v>63.1</c:v>
              </c:pt>
              <c:pt idx="36">
                <c:v>63.1</c:v>
              </c:pt>
              <c:pt idx="37">
                <c:v>63.3</c:v>
              </c:pt>
              <c:pt idx="38">
                <c:v>63.3</c:v>
              </c:pt>
              <c:pt idx="39">
                <c:v>64.099999999999895</c:v>
              </c:pt>
              <c:pt idx="40">
                <c:v>64.099999999999895</c:v>
              </c:pt>
              <c:pt idx="41">
                <c:v>64.599999999999895</c:v>
              </c:pt>
              <c:pt idx="42">
                <c:v>64.599999999999895</c:v>
              </c:pt>
              <c:pt idx="43">
                <c:v>67.099999999999895</c:v>
              </c:pt>
              <c:pt idx="44">
                <c:v>67.099999999999895</c:v>
              </c:pt>
              <c:pt idx="45">
                <c:v>67.5</c:v>
              </c:pt>
              <c:pt idx="46">
                <c:v>67.5</c:v>
              </c:pt>
            </c:numLit>
          </c:xVal>
          <c:yVal>
            <c:numLit>
              <c:formatCode>General</c:formatCode>
              <c:ptCount val="47"/>
              <c:pt idx="0">
                <c:v>1</c:v>
              </c:pt>
              <c:pt idx="1">
                <c:v>1</c:v>
              </c:pt>
              <c:pt idx="2">
                <c:v>0.96296296296296302</c:v>
              </c:pt>
              <c:pt idx="3">
                <c:v>0.96296296296296302</c:v>
              </c:pt>
              <c:pt idx="4">
                <c:v>0.92592592592592604</c:v>
              </c:pt>
              <c:pt idx="5">
                <c:v>0.92592592592592604</c:v>
              </c:pt>
              <c:pt idx="6">
                <c:v>0.89031339031338996</c:v>
              </c:pt>
              <c:pt idx="7">
                <c:v>0.89031339031338996</c:v>
              </c:pt>
              <c:pt idx="8">
                <c:v>0.854700854700854</c:v>
              </c:pt>
              <c:pt idx="9">
                <c:v>0.854700854700854</c:v>
              </c:pt>
              <c:pt idx="10">
                <c:v>0.82051282051282004</c:v>
              </c:pt>
              <c:pt idx="11">
                <c:v>0.82051282051282004</c:v>
              </c:pt>
              <c:pt idx="12">
                <c:v>0.82051282051282004</c:v>
              </c:pt>
              <c:pt idx="13">
                <c:v>0.82051282051282004</c:v>
              </c:pt>
              <c:pt idx="14">
                <c:v>0.82051282051282004</c:v>
              </c:pt>
              <c:pt idx="15">
                <c:v>0.82051282051282004</c:v>
              </c:pt>
              <c:pt idx="16">
                <c:v>0.77948717948717905</c:v>
              </c:pt>
              <c:pt idx="17">
                <c:v>0.77948717948717905</c:v>
              </c:pt>
              <c:pt idx="18">
                <c:v>0.77948717948717905</c:v>
              </c:pt>
              <c:pt idx="19">
                <c:v>0.77948717948717905</c:v>
              </c:pt>
              <c:pt idx="20">
                <c:v>0.73618233618233597</c:v>
              </c:pt>
              <c:pt idx="21">
                <c:v>0.73618233618233597</c:v>
              </c:pt>
              <c:pt idx="22">
                <c:v>0.73618233618233597</c:v>
              </c:pt>
              <c:pt idx="23">
                <c:v>0.73618233618233597</c:v>
              </c:pt>
              <c:pt idx="24">
                <c:v>0.69287749287749201</c:v>
              </c:pt>
              <c:pt idx="25">
                <c:v>0.69287749287749201</c:v>
              </c:pt>
              <c:pt idx="26">
                <c:v>0.64338624338624295</c:v>
              </c:pt>
              <c:pt idx="27">
                <c:v>0.64338624338624295</c:v>
              </c:pt>
              <c:pt idx="28">
                <c:v>0.64338624338624295</c:v>
              </c:pt>
              <c:pt idx="29">
                <c:v>0.64338624338624295</c:v>
              </c:pt>
              <c:pt idx="30">
                <c:v>0.59389499389499301</c:v>
              </c:pt>
              <c:pt idx="31">
                <c:v>0.59389499389499301</c:v>
              </c:pt>
              <c:pt idx="32">
                <c:v>0.59389499389499301</c:v>
              </c:pt>
              <c:pt idx="33">
                <c:v>0.59389499389499301</c:v>
              </c:pt>
              <c:pt idx="34">
                <c:v>0.59389499389499301</c:v>
              </c:pt>
              <c:pt idx="35">
                <c:v>0.59389499389499301</c:v>
              </c:pt>
              <c:pt idx="36">
                <c:v>0.52790666123999397</c:v>
              </c:pt>
              <c:pt idx="37">
                <c:v>0.52790666123999397</c:v>
              </c:pt>
              <c:pt idx="38">
                <c:v>0.469250365546661</c:v>
              </c:pt>
              <c:pt idx="39">
                <c:v>0.469250365546661</c:v>
              </c:pt>
              <c:pt idx="40">
                <c:v>0.469250365546661</c:v>
              </c:pt>
              <c:pt idx="41">
                <c:v>0.469250365546661</c:v>
              </c:pt>
              <c:pt idx="42">
                <c:v>0.40221459903999501</c:v>
              </c:pt>
              <c:pt idx="43">
                <c:v>0.40221459903999501</c:v>
              </c:pt>
              <c:pt idx="44">
                <c:v>0.32177167923199601</c:v>
              </c:pt>
              <c:pt idx="45">
                <c:v>0.32177167923199601</c:v>
              </c:pt>
              <c:pt idx="46">
                <c:v>0.25741734338559702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9C2-423C-BBCB-9295DD833D35}"/>
            </c:ext>
          </c:extLst>
        </c:ser>
        <c:ser>
          <c:idx val="1"/>
          <c:order val="1"/>
          <c:xVal>
            <c:numRef>
              <c:f>Hoja4!$A$4:$A$27</c:f>
              <c:numCache>
                <c:formatCode>General</c:formatCode>
                <c:ptCount val="24"/>
                <c:pt idx="0">
                  <c:v>0</c:v>
                </c:pt>
                <c:pt idx="1">
                  <c:v>27.3</c:v>
                </c:pt>
                <c:pt idx="2">
                  <c:v>34.5</c:v>
                </c:pt>
                <c:pt idx="3">
                  <c:v>35.1</c:v>
                </c:pt>
                <c:pt idx="4">
                  <c:v>35.5</c:v>
                </c:pt>
                <c:pt idx="5">
                  <c:v>36</c:v>
                </c:pt>
                <c:pt idx="6">
                  <c:v>39.299999999999997</c:v>
                </c:pt>
                <c:pt idx="7">
                  <c:v>39.799999999999997</c:v>
                </c:pt>
                <c:pt idx="8">
                  <c:v>41.3</c:v>
                </c:pt>
                <c:pt idx="9">
                  <c:v>41.5</c:v>
                </c:pt>
                <c:pt idx="10">
                  <c:v>44.5</c:v>
                </c:pt>
                <c:pt idx="11">
                  <c:v>45</c:v>
                </c:pt>
                <c:pt idx="12">
                  <c:v>45.8</c:v>
                </c:pt>
                <c:pt idx="13">
                  <c:v>51.6</c:v>
                </c:pt>
                <c:pt idx="14">
                  <c:v>56.3</c:v>
                </c:pt>
                <c:pt idx="15">
                  <c:v>56.5</c:v>
                </c:pt>
                <c:pt idx="16">
                  <c:v>56.6</c:v>
                </c:pt>
                <c:pt idx="17">
                  <c:v>62.1</c:v>
                </c:pt>
                <c:pt idx="18">
                  <c:v>63.1</c:v>
                </c:pt>
                <c:pt idx="19">
                  <c:v>63.3</c:v>
                </c:pt>
                <c:pt idx="20">
                  <c:v>64.099999999999994</c:v>
                </c:pt>
                <c:pt idx="21">
                  <c:v>64.599999999999994</c:v>
                </c:pt>
                <c:pt idx="22">
                  <c:v>67.099999999999994</c:v>
                </c:pt>
                <c:pt idx="23">
                  <c:v>67.5</c:v>
                </c:pt>
              </c:numCache>
            </c:numRef>
          </c:xVal>
          <c:yVal>
            <c:numRef>
              <c:f>Hoja4!$H$5:$H$27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0.99231234199999996</c:v>
                </c:pt>
                <c:pt idx="3">
                  <c:v>0.98585164700000005</c:v>
                </c:pt>
                <c:pt idx="4">
                  <c:v>0.96133814900000003</c:v>
                </c:pt>
                <c:pt idx="5">
                  <c:v>0.96133814900000003</c:v>
                </c:pt>
                <c:pt idx="6">
                  <c:v>0.96133814900000003</c:v>
                </c:pt>
                <c:pt idx="7">
                  <c:v>0.93355244199999998</c:v>
                </c:pt>
                <c:pt idx="8">
                  <c:v>0.93355244199999998</c:v>
                </c:pt>
                <c:pt idx="9">
                  <c:v>0.90252168099999996</c:v>
                </c:pt>
                <c:pt idx="10">
                  <c:v>0.90252168099999996</c:v>
                </c:pt>
                <c:pt idx="11">
                  <c:v>0.90252168099999996</c:v>
                </c:pt>
                <c:pt idx="12">
                  <c:v>0.86705850299999998</c:v>
                </c:pt>
                <c:pt idx="13">
                  <c:v>0.82826458999999997</c:v>
                </c:pt>
                <c:pt idx="14">
                  <c:v>0.82826458999999997</c:v>
                </c:pt>
                <c:pt idx="15">
                  <c:v>0.78490426300000005</c:v>
                </c:pt>
                <c:pt idx="16">
                  <c:v>0.78490426300000005</c:v>
                </c:pt>
                <c:pt idx="17">
                  <c:v>0.78490426300000005</c:v>
                </c:pt>
                <c:pt idx="18">
                  <c:v>0.73337419800000003</c:v>
                </c:pt>
                <c:pt idx="19">
                  <c:v>0.67553331000000005</c:v>
                </c:pt>
                <c:pt idx="20">
                  <c:v>0.67553331000000005</c:v>
                </c:pt>
                <c:pt idx="21">
                  <c:v>0.60650545600000005</c:v>
                </c:pt>
                <c:pt idx="22">
                  <c:v>0.52763736900000002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2-423C-BBCB-9295DD833D35}"/>
            </c:ext>
          </c:extLst>
        </c:ser>
        <c:ser>
          <c:idx val="2"/>
          <c:order val="2"/>
          <c:xVal>
            <c:numRef>
              <c:f>Hoja4!$A$4:$A$27</c:f>
              <c:numCache>
                <c:formatCode>General</c:formatCode>
                <c:ptCount val="24"/>
                <c:pt idx="0">
                  <c:v>0</c:v>
                </c:pt>
                <c:pt idx="1">
                  <c:v>27.3</c:v>
                </c:pt>
                <c:pt idx="2">
                  <c:v>34.5</c:v>
                </c:pt>
                <c:pt idx="3">
                  <c:v>35.1</c:v>
                </c:pt>
                <c:pt idx="4">
                  <c:v>35.5</c:v>
                </c:pt>
                <c:pt idx="5">
                  <c:v>36</c:v>
                </c:pt>
                <c:pt idx="6">
                  <c:v>39.299999999999997</c:v>
                </c:pt>
                <c:pt idx="7">
                  <c:v>39.799999999999997</c:v>
                </c:pt>
                <c:pt idx="8">
                  <c:v>41.3</c:v>
                </c:pt>
                <c:pt idx="9">
                  <c:v>41.5</c:v>
                </c:pt>
                <c:pt idx="10">
                  <c:v>44.5</c:v>
                </c:pt>
                <c:pt idx="11">
                  <c:v>45</c:v>
                </c:pt>
                <c:pt idx="12">
                  <c:v>45.8</c:v>
                </c:pt>
                <c:pt idx="13">
                  <c:v>51.6</c:v>
                </c:pt>
                <c:pt idx="14">
                  <c:v>56.3</c:v>
                </c:pt>
                <c:pt idx="15">
                  <c:v>56.5</c:v>
                </c:pt>
                <c:pt idx="16">
                  <c:v>56.6</c:v>
                </c:pt>
                <c:pt idx="17">
                  <c:v>62.1</c:v>
                </c:pt>
                <c:pt idx="18">
                  <c:v>63.1</c:v>
                </c:pt>
                <c:pt idx="19">
                  <c:v>63.3</c:v>
                </c:pt>
                <c:pt idx="20">
                  <c:v>64.099999999999994</c:v>
                </c:pt>
                <c:pt idx="21">
                  <c:v>64.599999999999994</c:v>
                </c:pt>
                <c:pt idx="22">
                  <c:v>67.099999999999994</c:v>
                </c:pt>
                <c:pt idx="23">
                  <c:v>67.5</c:v>
                </c:pt>
              </c:numCache>
            </c:numRef>
          </c:xVal>
          <c:yVal>
            <c:numRef>
              <c:f>Hoja4!$G$4:$G$27</c:f>
              <c:numCache>
                <c:formatCode>General</c:formatCode>
                <c:ptCount val="24"/>
                <c:pt idx="0">
                  <c:v>0.99876666000000003</c:v>
                </c:pt>
                <c:pt idx="1">
                  <c:v>0.89172727299999999</c:v>
                </c:pt>
                <c:pt idx="2">
                  <c:v>0.82713998600000005</c:v>
                </c:pt>
                <c:pt idx="3">
                  <c:v>0.77034566599999998</c:v>
                </c:pt>
                <c:pt idx="4">
                  <c:v>0.71785205299999999</c:v>
                </c:pt>
                <c:pt idx="5">
                  <c:v>0.66829147099999997</c:v>
                </c:pt>
                <c:pt idx="6">
                  <c:v>0.66829147099999997</c:v>
                </c:pt>
                <c:pt idx="7">
                  <c:v>0.66829147099999997</c:v>
                </c:pt>
                <c:pt idx="8">
                  <c:v>0.61459569800000002</c:v>
                </c:pt>
                <c:pt idx="9">
                  <c:v>0.61459569800000002</c:v>
                </c:pt>
                <c:pt idx="10">
                  <c:v>0.55961823899999996</c:v>
                </c:pt>
                <c:pt idx="11">
                  <c:v>0.55961823899999996</c:v>
                </c:pt>
                <c:pt idx="12">
                  <c:v>0.55961823899999996</c:v>
                </c:pt>
                <c:pt idx="13">
                  <c:v>0.49760541699999999</c:v>
                </c:pt>
                <c:pt idx="14">
                  <c:v>0.43892333</c:v>
                </c:pt>
                <c:pt idx="15">
                  <c:v>0.43892333</c:v>
                </c:pt>
                <c:pt idx="16">
                  <c:v>0.37668467700000002</c:v>
                </c:pt>
                <c:pt idx="17">
                  <c:v>0.37668467700000002</c:v>
                </c:pt>
                <c:pt idx="18">
                  <c:v>0.37668467700000002</c:v>
                </c:pt>
                <c:pt idx="19">
                  <c:v>0.29914930200000001</c:v>
                </c:pt>
                <c:pt idx="20">
                  <c:v>0.22792475000000001</c:v>
                </c:pt>
                <c:pt idx="21">
                  <c:v>0.22792475000000001</c:v>
                </c:pt>
                <c:pt idx="22">
                  <c:v>0.14637626400000001</c:v>
                </c:pt>
                <c:pt idx="23">
                  <c:v>7.4668011000000006E-2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2-423C-BBCB-9295DD83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12720"/>
        <c:axId val="12521396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xVal>
                  <c:numRef>
                    <c:extLst>
                      <c:ext uri="{02D57815-91ED-43cb-92C2-25804820EDAC}">
                        <c15:formulaRef>
                          <c15:sqref>Hoja4!$L$22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Hoja4!$L$21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7FE-40F3-9551-1EE48F3EF72F}"/>
                  </c:ext>
                </c:extLst>
              </c15:ser>
            </c15:filteredScatterSeries>
          </c:ext>
        </c:extLst>
      </c:scatterChart>
      <c:valAx>
        <c:axId val="12521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213968"/>
        <c:crosses val="autoZero"/>
        <c:crossBetween val="midCat"/>
      </c:valAx>
      <c:valAx>
        <c:axId val="125213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212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Survival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63347993928509"/>
          <c:y val="0.12715269484815003"/>
          <c:w val="0.84606608226358138"/>
          <c:h val="0.73447371550609231"/>
        </c:manualLayout>
      </c:layout>
      <c:scatterChart>
        <c:scatterStyle val="lineMarker"/>
        <c:varyColors val="0"/>
        <c:ser>
          <c:idx val="0"/>
          <c:order val="0"/>
          <c:xVal>
            <c:numRef>
              <c:f>Hoja4!$E$31:$E$48</c:f>
              <c:numCache>
                <c:formatCode>General</c:formatCode>
                <c:ptCount val="18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</c:numCache>
            </c:numRef>
          </c:xVal>
          <c:yVal>
            <c:numRef>
              <c:f>Hoja4!$F$31:$F$48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0.96296296000000003</c:v>
                </c:pt>
                <c:pt idx="7">
                  <c:v>0.96296296000000003</c:v>
                </c:pt>
                <c:pt idx="8">
                  <c:v>0.81481481</c:v>
                </c:pt>
                <c:pt idx="9">
                  <c:v>0.81481481</c:v>
                </c:pt>
                <c:pt idx="10">
                  <c:v>0.77407406999999995</c:v>
                </c:pt>
                <c:pt idx="11">
                  <c:v>0.68806584000000004</c:v>
                </c:pt>
                <c:pt idx="12">
                  <c:v>0.63891827999999995</c:v>
                </c:pt>
                <c:pt idx="13">
                  <c:v>0.63891827999999995</c:v>
                </c:pt>
                <c:pt idx="14">
                  <c:v>0.58977071999999997</c:v>
                </c:pt>
                <c:pt idx="15">
                  <c:v>0.47181658999999998</c:v>
                </c:pt>
                <c:pt idx="16">
                  <c:v>0.26960948000000001</c:v>
                </c:pt>
                <c:pt idx="17">
                  <c:v>0.26960948000000001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0A-4023-8D92-A536C25E2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12720"/>
        <c:axId val="1252139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xVal>
                  <c:numRef>
                    <c:extLst>
                      <c:ext uri="{02D57815-91ED-43cb-92C2-25804820EDAC}">
                        <c15:formulaRef>
                          <c15:sqref>Hoja4!$E$31:$E$48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20</c:v>
                      </c:pt>
                      <c:pt idx="5">
                        <c:v>24</c:v>
                      </c:pt>
                      <c:pt idx="6">
                        <c:v>28</c:v>
                      </c:pt>
                      <c:pt idx="7">
                        <c:v>32</c:v>
                      </c:pt>
                      <c:pt idx="8">
                        <c:v>36</c:v>
                      </c:pt>
                      <c:pt idx="9">
                        <c:v>40</c:v>
                      </c:pt>
                      <c:pt idx="10">
                        <c:v>44</c:v>
                      </c:pt>
                      <c:pt idx="11">
                        <c:v>48</c:v>
                      </c:pt>
                      <c:pt idx="12">
                        <c:v>52</c:v>
                      </c:pt>
                      <c:pt idx="13">
                        <c:v>56</c:v>
                      </c:pt>
                      <c:pt idx="14">
                        <c:v>60</c:v>
                      </c:pt>
                      <c:pt idx="15">
                        <c:v>64</c:v>
                      </c:pt>
                      <c:pt idx="16">
                        <c:v>68</c:v>
                      </c:pt>
                      <c:pt idx="17">
                        <c:v>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Hoja4!$H$31:$H$48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0.96296295899999995</c:v>
                      </c:pt>
                      <c:pt idx="8">
                        <c:v>0.94836576100000003</c:v>
                      </c:pt>
                      <c:pt idx="9">
                        <c:v>0.81481480699999997</c:v>
                      </c:pt>
                      <c:pt idx="10">
                        <c:v>0.85190409099999997</c:v>
                      </c:pt>
                      <c:pt idx="11">
                        <c:v>0.80044992199999998</c:v>
                      </c:pt>
                      <c:pt idx="12">
                        <c:v>0.731743476</c:v>
                      </c:pt>
                      <c:pt idx="13">
                        <c:v>0.63891828100000003</c:v>
                      </c:pt>
                      <c:pt idx="14">
                        <c:v>0.68232091399999995</c:v>
                      </c:pt>
                      <c:pt idx="15">
                        <c:v>0.61803403000000001</c:v>
                      </c:pt>
                      <c:pt idx="16">
                        <c:v>0.44258033699999999</c:v>
                      </c:pt>
                      <c:pt idx="17">
                        <c:v>0.26960947699999999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C0A-4023-8D92-A536C25E28B5}"/>
                  </c:ext>
                </c:extLst>
              </c15:ser>
            </c15:filteredScatterSeries>
            <c15:filteredScatterSeries>
              <c15:ser>
                <c:idx val="2"/>
                <c:order val="2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Hoja4!$E$31:$E$48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20</c:v>
                      </c:pt>
                      <c:pt idx="5">
                        <c:v>24</c:v>
                      </c:pt>
                      <c:pt idx="6">
                        <c:v>28</c:v>
                      </c:pt>
                      <c:pt idx="7">
                        <c:v>32</c:v>
                      </c:pt>
                      <c:pt idx="8">
                        <c:v>36</c:v>
                      </c:pt>
                      <c:pt idx="9">
                        <c:v>40</c:v>
                      </c:pt>
                      <c:pt idx="10">
                        <c:v>44</c:v>
                      </c:pt>
                      <c:pt idx="11">
                        <c:v>48</c:v>
                      </c:pt>
                      <c:pt idx="12">
                        <c:v>52</c:v>
                      </c:pt>
                      <c:pt idx="13">
                        <c:v>56</c:v>
                      </c:pt>
                      <c:pt idx="14">
                        <c:v>60</c:v>
                      </c:pt>
                      <c:pt idx="15">
                        <c:v>64</c:v>
                      </c:pt>
                      <c:pt idx="16">
                        <c:v>68</c:v>
                      </c:pt>
                      <c:pt idx="17">
                        <c:v>72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Hoja4!$G$31:$G$48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0.89172727200000002</c:v>
                      </c:pt>
                      <c:pt idx="7">
                        <c:v>0.96296295899999995</c:v>
                      </c:pt>
                      <c:pt idx="8">
                        <c:v>0.68126385300000003</c:v>
                      </c:pt>
                      <c:pt idx="9">
                        <c:v>0.81481480699999997</c:v>
                      </c:pt>
                      <c:pt idx="10">
                        <c:v>0.69624405499999997</c:v>
                      </c:pt>
                      <c:pt idx="11">
                        <c:v>0.57568175700000002</c:v>
                      </c:pt>
                      <c:pt idx="12">
                        <c:v>0.54609308700000003</c:v>
                      </c:pt>
                      <c:pt idx="13">
                        <c:v>0.63891828100000003</c:v>
                      </c:pt>
                      <c:pt idx="14">
                        <c:v>0.49722052300000003</c:v>
                      </c:pt>
                      <c:pt idx="15">
                        <c:v>0.32559914000000001</c:v>
                      </c:pt>
                      <c:pt idx="16">
                        <c:v>9.6638615999999997E-2</c:v>
                      </c:pt>
                      <c:pt idx="17">
                        <c:v>0.26960947699999999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C0A-4023-8D92-A536C25E28B5}"/>
                  </c:ext>
                </c:extLst>
              </c15:ser>
            </c15:filteredScatterSeries>
          </c:ext>
        </c:extLst>
      </c:scatterChart>
      <c:valAx>
        <c:axId val="12521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213968"/>
        <c:crosses val="autoZero"/>
        <c:crossBetween val="midCat"/>
      </c:valAx>
      <c:valAx>
        <c:axId val="125213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212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390524</xdr:colOff>
      <xdr:row>0</xdr:row>
      <xdr:rowOff>0</xdr:rowOff>
    </xdr:from>
    <xdr:to>
      <xdr:col>15</xdr:col>
      <xdr:colOff>203200</xdr:colOff>
      <xdr:row>17</xdr:row>
      <xdr:rowOff>85726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EC3532-529A-4E25-A2D3-FC5D26102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431800</xdr:colOff>
      <xdr:row>26</xdr:row>
      <xdr:rowOff>38100</xdr:rowOff>
    </xdr:from>
    <xdr:to>
      <xdr:col>15</xdr:col>
      <xdr:colOff>244476</xdr:colOff>
      <xdr:row>43</xdr:row>
      <xdr:rowOff>136526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F5E7C4-99D2-49B7-85BF-9EA5750AE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XRealStats%20(1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 (1)"/>
    </sheetNames>
    <definedNames>
      <definedName name="SortUniqu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EB5E-8CD2-41FB-ABCF-354B9AC66CC6}">
  <dimension ref="A1:F30"/>
  <sheetViews>
    <sheetView topLeftCell="A2" workbookViewId="0">
      <selection activeCell="F7" sqref="F7"/>
    </sheetView>
  </sheetViews>
  <sheetFormatPr baseColWidth="10" defaultRowHeight="14.5" x14ac:dyDescent="0.35"/>
  <sheetData>
    <row r="1" spans="1:6" ht="20.5" x14ac:dyDescent="0.35">
      <c r="A1" s="19" t="s">
        <v>0</v>
      </c>
      <c r="B1" s="20"/>
      <c r="C1" s="20"/>
      <c r="D1" s="20"/>
      <c r="E1" s="21"/>
    </row>
    <row r="2" spans="1:6" ht="15.5" thickBot="1" x14ac:dyDescent="0.4">
      <c r="A2" s="22" t="s">
        <v>1</v>
      </c>
      <c r="B2" s="23"/>
      <c r="C2" s="23"/>
      <c r="D2" s="23"/>
      <c r="E2" s="24"/>
    </row>
    <row r="3" spans="1:6" ht="46" thickTop="1" thickBot="1" x14ac:dyDescent="0.4">
      <c r="A3" s="1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11" t="s">
        <v>32</v>
      </c>
    </row>
    <row r="4" spans="1:6" ht="16.5" thickTop="1" thickBot="1" x14ac:dyDescent="0.4">
      <c r="A4" s="4">
        <v>2011</v>
      </c>
      <c r="B4" s="5" t="s">
        <v>7</v>
      </c>
      <c r="C4" s="6"/>
      <c r="D4" s="5">
        <v>3</v>
      </c>
      <c r="E4" s="5" t="s">
        <v>8</v>
      </c>
      <c r="F4" s="12">
        <v>0</v>
      </c>
    </row>
    <row r="5" spans="1:6" ht="16.5" thickTop="1" thickBot="1" x14ac:dyDescent="0.4">
      <c r="A5" s="4">
        <v>2012</v>
      </c>
      <c r="B5" s="5" t="s">
        <v>9</v>
      </c>
      <c r="C5" s="6"/>
      <c r="D5" s="5">
        <v>12</v>
      </c>
      <c r="E5" s="5" t="s">
        <v>10</v>
      </c>
      <c r="F5" s="12">
        <v>1</v>
      </c>
    </row>
    <row r="6" spans="1:6" ht="16.5" thickTop="1" thickBot="1" x14ac:dyDescent="0.4">
      <c r="A6" s="4">
        <v>2013</v>
      </c>
      <c r="B6" s="5" t="s">
        <v>11</v>
      </c>
      <c r="C6" s="6"/>
      <c r="D6" s="5">
        <v>13</v>
      </c>
      <c r="E6" s="5" t="s">
        <v>10</v>
      </c>
      <c r="F6" s="12">
        <v>1</v>
      </c>
    </row>
    <row r="7" spans="1:6" ht="16.5" thickTop="1" thickBot="1" x14ac:dyDescent="0.4">
      <c r="A7" s="4">
        <v>2014</v>
      </c>
      <c r="B7" s="5" t="s">
        <v>12</v>
      </c>
      <c r="C7" s="6"/>
      <c r="D7" s="5">
        <v>13</v>
      </c>
      <c r="E7" s="5" t="s">
        <v>8</v>
      </c>
      <c r="F7" s="12">
        <v>0</v>
      </c>
    </row>
    <row r="8" spans="1:6" ht="16.5" thickTop="1" thickBot="1" x14ac:dyDescent="0.4">
      <c r="A8" s="4">
        <v>2021</v>
      </c>
      <c r="B8" s="5">
        <v>45</v>
      </c>
      <c r="C8" s="6"/>
      <c r="D8" s="5">
        <v>9</v>
      </c>
      <c r="E8" s="5" t="s">
        <v>8</v>
      </c>
      <c r="F8" s="9">
        <v>0</v>
      </c>
    </row>
    <row r="9" spans="1:6" ht="16.5" thickTop="1" thickBot="1" x14ac:dyDescent="0.4">
      <c r="A9" s="4">
        <v>2022</v>
      </c>
      <c r="B9" s="5" t="s">
        <v>13</v>
      </c>
      <c r="C9" s="6"/>
      <c r="D9" s="5">
        <v>7</v>
      </c>
      <c r="E9" s="5" t="s">
        <v>10</v>
      </c>
      <c r="F9" s="12">
        <v>1</v>
      </c>
    </row>
    <row r="10" spans="1:6" ht="16.5" thickTop="1" thickBot="1" x14ac:dyDescent="0.4">
      <c r="A10" s="4">
        <v>2023</v>
      </c>
      <c r="B10" s="5" t="s">
        <v>14</v>
      </c>
      <c r="C10" s="6"/>
      <c r="D10" s="5">
        <v>12</v>
      </c>
      <c r="E10" s="5" t="s">
        <v>10</v>
      </c>
      <c r="F10" s="12">
        <v>1</v>
      </c>
    </row>
    <row r="11" spans="1:6" ht="16.5" thickTop="1" thickBot="1" x14ac:dyDescent="0.4">
      <c r="A11" s="4">
        <v>2024</v>
      </c>
      <c r="B11" s="5" t="s">
        <v>15</v>
      </c>
      <c r="C11" s="6"/>
      <c r="D11" s="5">
        <v>20</v>
      </c>
      <c r="E11" s="5" t="s">
        <v>8</v>
      </c>
      <c r="F11" s="12">
        <v>0</v>
      </c>
    </row>
    <row r="12" spans="1:6" ht="16.5" thickTop="1" thickBot="1" x14ac:dyDescent="0.4">
      <c r="A12" s="4">
        <v>2031</v>
      </c>
      <c r="B12" s="5" t="s">
        <v>16</v>
      </c>
      <c r="C12" s="6"/>
      <c r="D12" s="5">
        <v>14</v>
      </c>
      <c r="E12" s="5" t="s">
        <v>17</v>
      </c>
      <c r="F12" s="12">
        <v>0</v>
      </c>
    </row>
    <row r="13" spans="1:6" ht="16.5" thickTop="1" thickBot="1" x14ac:dyDescent="0.4">
      <c r="A13" s="4">
        <v>2032</v>
      </c>
      <c r="B13" s="5" t="s">
        <v>18</v>
      </c>
      <c r="C13" s="6"/>
      <c r="D13" s="5">
        <v>19</v>
      </c>
      <c r="E13" s="5" t="s">
        <v>8</v>
      </c>
      <c r="F13" s="12">
        <v>0</v>
      </c>
    </row>
    <row r="14" spans="1:6" ht="16.5" thickTop="1" thickBot="1" x14ac:dyDescent="0.4">
      <c r="A14" s="4">
        <v>2033</v>
      </c>
      <c r="B14" s="5" t="s">
        <v>16</v>
      </c>
      <c r="C14" s="6"/>
      <c r="D14" s="5">
        <v>7</v>
      </c>
      <c r="E14" s="5" t="s">
        <v>17</v>
      </c>
      <c r="F14" s="12">
        <v>0</v>
      </c>
    </row>
    <row r="15" spans="1:6" ht="16.5" thickTop="1" thickBot="1" x14ac:dyDescent="0.4">
      <c r="A15" s="4">
        <v>2034</v>
      </c>
      <c r="B15" s="5" t="s">
        <v>19</v>
      </c>
      <c r="C15" s="6"/>
      <c r="D15" s="5">
        <v>21</v>
      </c>
      <c r="E15" s="5" t="s">
        <v>10</v>
      </c>
      <c r="F15" s="12">
        <v>1</v>
      </c>
    </row>
    <row r="16" spans="1:6" ht="16.5" thickTop="1" thickBot="1" x14ac:dyDescent="0.4">
      <c r="A16" s="4">
        <v>2041</v>
      </c>
      <c r="B16" s="5" t="s">
        <v>20</v>
      </c>
      <c r="C16" s="6"/>
      <c r="D16" s="5">
        <v>14</v>
      </c>
      <c r="E16" s="5" t="s">
        <v>10</v>
      </c>
      <c r="F16" s="12">
        <v>1</v>
      </c>
    </row>
    <row r="17" spans="1:6" ht="16.5" thickTop="1" thickBot="1" x14ac:dyDescent="0.4">
      <c r="A17" s="4">
        <v>2042</v>
      </c>
      <c r="B17" s="5" t="s">
        <v>21</v>
      </c>
      <c r="C17" s="6"/>
      <c r="D17" s="5">
        <v>15</v>
      </c>
      <c r="E17" s="5" t="s">
        <v>10</v>
      </c>
      <c r="F17" s="12">
        <v>1</v>
      </c>
    </row>
    <row r="18" spans="1:6" ht="16.5" thickTop="1" thickBot="1" x14ac:dyDescent="0.4">
      <c r="A18" s="4">
        <v>2043</v>
      </c>
      <c r="B18" s="5" t="s">
        <v>22</v>
      </c>
      <c r="C18" s="6"/>
      <c r="D18" s="5">
        <v>9</v>
      </c>
      <c r="E18" s="5" t="s">
        <v>8</v>
      </c>
      <c r="F18" s="12">
        <v>0</v>
      </c>
    </row>
    <row r="19" spans="1:6" ht="16.5" thickTop="1" thickBot="1" x14ac:dyDescent="0.4">
      <c r="A19" s="4">
        <v>2044</v>
      </c>
      <c r="B19" s="5" t="s">
        <v>23</v>
      </c>
      <c r="C19" s="6"/>
      <c r="D19" s="5">
        <v>14</v>
      </c>
      <c r="E19" s="5" t="s">
        <v>8</v>
      </c>
      <c r="F19" s="12">
        <v>0</v>
      </c>
    </row>
    <row r="20" spans="1:6" ht="16.5" thickTop="1" thickBot="1" x14ac:dyDescent="0.4">
      <c r="A20" s="4">
        <v>2051</v>
      </c>
      <c r="B20" s="5" t="s">
        <v>24</v>
      </c>
      <c r="C20" s="6"/>
      <c r="D20" s="5">
        <v>5</v>
      </c>
      <c r="E20" s="5" t="s">
        <v>10</v>
      </c>
      <c r="F20" s="12">
        <v>1</v>
      </c>
    </row>
    <row r="21" spans="1:6" ht="16.5" thickTop="1" thickBot="1" x14ac:dyDescent="0.4">
      <c r="A21" s="4">
        <v>2052</v>
      </c>
      <c r="B21" s="5" t="s">
        <v>16</v>
      </c>
      <c r="C21" s="6"/>
      <c r="D21" s="5">
        <v>14</v>
      </c>
      <c r="E21" s="5" t="s">
        <v>17</v>
      </c>
      <c r="F21" s="12">
        <v>0</v>
      </c>
    </row>
    <row r="22" spans="1:6" ht="16.5" thickTop="1" thickBot="1" x14ac:dyDescent="0.4">
      <c r="A22" s="4">
        <v>2053</v>
      </c>
      <c r="B22" s="5" t="s">
        <v>25</v>
      </c>
      <c r="C22" s="7"/>
      <c r="D22" s="5">
        <v>9</v>
      </c>
      <c r="E22" s="5" t="s">
        <v>10</v>
      </c>
      <c r="F22" s="12">
        <v>1</v>
      </c>
    </row>
    <row r="23" spans="1:6" ht="16" thickTop="1" x14ac:dyDescent="0.35">
      <c r="A23" s="8">
        <v>2054</v>
      </c>
      <c r="B23" s="9" t="s">
        <v>26</v>
      </c>
      <c r="D23" s="9">
        <v>18</v>
      </c>
      <c r="E23" s="9" t="s">
        <v>8</v>
      </c>
      <c r="F23" s="12">
        <v>0</v>
      </c>
    </row>
    <row r="24" spans="1:6" ht="15.5" x14ac:dyDescent="0.35">
      <c r="A24" s="8">
        <v>2061</v>
      </c>
      <c r="B24" s="9" t="s">
        <v>27</v>
      </c>
      <c r="D24" s="9">
        <v>13</v>
      </c>
      <c r="E24" s="9" t="s">
        <v>10</v>
      </c>
      <c r="F24" s="12">
        <v>1</v>
      </c>
    </row>
    <row r="25" spans="1:6" ht="15.5" x14ac:dyDescent="0.35">
      <c r="A25" s="8">
        <v>2062</v>
      </c>
      <c r="B25" s="9">
        <v>36</v>
      </c>
      <c r="D25" s="9">
        <v>9</v>
      </c>
      <c r="E25" s="9" t="s">
        <v>10</v>
      </c>
      <c r="F25" s="10">
        <v>1</v>
      </c>
    </row>
    <row r="26" spans="1:6" ht="15.5" x14ac:dyDescent="0.35">
      <c r="A26" s="8">
        <v>2063</v>
      </c>
      <c r="B26" s="9" t="s">
        <v>28</v>
      </c>
      <c r="D26" s="9">
        <v>17</v>
      </c>
      <c r="E26" s="9" t="s">
        <v>10</v>
      </c>
      <c r="F26" s="12">
        <v>1</v>
      </c>
    </row>
    <row r="27" spans="1:6" ht="15.5" x14ac:dyDescent="0.35">
      <c r="A27" s="8">
        <v>2071</v>
      </c>
      <c r="B27" s="9" t="s">
        <v>29</v>
      </c>
      <c r="D27" s="9">
        <v>17</v>
      </c>
      <c r="E27" s="9" t="s">
        <v>10</v>
      </c>
      <c r="F27" s="12">
        <v>1</v>
      </c>
    </row>
    <row r="28" spans="1:6" ht="16" thickBot="1" x14ac:dyDescent="0.4">
      <c r="A28" s="8">
        <v>2072</v>
      </c>
      <c r="B28" s="9">
        <v>45</v>
      </c>
      <c r="D28" s="9">
        <v>10</v>
      </c>
      <c r="E28" s="5" t="s">
        <v>8</v>
      </c>
      <c r="F28" s="10">
        <v>0</v>
      </c>
    </row>
    <row r="29" spans="1:6" ht="16" thickTop="1" x14ac:dyDescent="0.35">
      <c r="A29" s="8">
        <v>2073</v>
      </c>
      <c r="B29" s="9" t="s">
        <v>30</v>
      </c>
      <c r="D29" s="9">
        <v>16</v>
      </c>
      <c r="E29" s="9" t="s">
        <v>10</v>
      </c>
      <c r="F29" s="12">
        <v>1</v>
      </c>
    </row>
    <row r="30" spans="1:6" ht="15.5" x14ac:dyDescent="0.35">
      <c r="A30" s="8">
        <v>2074</v>
      </c>
      <c r="B30" s="9" t="s">
        <v>31</v>
      </c>
      <c r="D30" s="9">
        <v>5</v>
      </c>
      <c r="E30" s="9" t="s">
        <v>10</v>
      </c>
      <c r="F30" s="12">
        <v>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2122-E717-4EAC-AE8D-5676F83147CE}">
  <dimension ref="A1:L49"/>
  <sheetViews>
    <sheetView tabSelected="1" topLeftCell="A17" workbookViewId="0">
      <selection activeCell="B4" sqref="B4:B27"/>
    </sheetView>
  </sheetViews>
  <sheetFormatPr baseColWidth="10" defaultRowHeight="14.5" x14ac:dyDescent="0.35"/>
  <sheetData>
    <row r="1" spans="1:8" x14ac:dyDescent="0.35">
      <c r="A1" t="s">
        <v>41</v>
      </c>
      <c r="F1" t="s">
        <v>42</v>
      </c>
      <c r="G1">
        <v>0.05</v>
      </c>
    </row>
    <row r="2" spans="1:8" ht="15" thickBot="1" x14ac:dyDescent="0.4"/>
    <row r="3" spans="1:8" ht="15" thickTop="1" x14ac:dyDescent="0.35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3" t="s">
        <v>48</v>
      </c>
      <c r="G3" s="13" t="s">
        <v>49</v>
      </c>
      <c r="H3" s="13" t="s">
        <v>50</v>
      </c>
    </row>
    <row r="4" spans="1:8" x14ac:dyDescent="0.35">
      <c r="A4">
        <v>0</v>
      </c>
      <c r="B4">
        <v>0</v>
      </c>
      <c r="C4">
        <f>COUNT('end of interval'!B2:B28)</f>
        <v>27</v>
      </c>
      <c r="D4">
        <v>0</v>
      </c>
      <c r="E4">
        <v>1</v>
      </c>
      <c r="G4" s="15">
        <v>0.99876666000000003</v>
      </c>
      <c r="H4" s="15">
        <v>1</v>
      </c>
    </row>
    <row r="5" spans="1:8" x14ac:dyDescent="0.35">
      <c r="A5">
        <f t="array" ref="A5:A27">[1]!SortUnique('end of interval'!B2:B28)</f>
        <v>27.3</v>
      </c>
      <c r="B5">
        <f>COUNTIFS('end of interval'!$B$2:$B$28,A5,'end of interval'!$C$2:$C$28,1)</f>
        <v>1</v>
      </c>
      <c r="C5">
        <f>COUNTIF('end of interval'!$B$2:$B$28,"&gt;"&amp;A5-1)</f>
        <v>27</v>
      </c>
      <c r="D5">
        <f>1-B5/C5</f>
        <v>0.96296296296296302</v>
      </c>
      <c r="E5">
        <f>E4*D5</f>
        <v>0.96296296296296302</v>
      </c>
      <c r="F5">
        <f>IF(E5&gt;0,SQRT(B5/(C5*(C5-B5))+(F4/E4)^2)*E5,0)</f>
        <v>3.6344694923159872E-2</v>
      </c>
      <c r="G5" s="15">
        <v>0.89172727299999999</v>
      </c>
      <c r="H5" s="15">
        <v>1</v>
      </c>
    </row>
    <row r="6" spans="1:8" x14ac:dyDescent="0.35">
      <c r="A6">
        <v>34.5</v>
      </c>
      <c r="B6">
        <f>COUNTIFS('end of interval'!$B$2:$B$28,A6,'end of interval'!$C$2:$C$28,1)</f>
        <v>1</v>
      </c>
      <c r="C6">
        <f>COUNTIF('end of interval'!$B$2:$B$28,"&gt;"&amp;A6-1)</f>
        <v>26</v>
      </c>
      <c r="D6">
        <f t="shared" ref="D6:D27" si="0">1-B6/C6</f>
        <v>0.96153846153846156</v>
      </c>
      <c r="E6">
        <f t="shared" ref="E6:E27" si="1">E5*D6</f>
        <v>0.92592592592592604</v>
      </c>
      <c r="F6">
        <f t="shared" ref="F6:F27" si="2">IF(E6&gt;0,SQRT(B6/(C6*(C6-B6))+(F5/E5)^2)*E6,0)</f>
        <v>5.0401023514057168E-2</v>
      </c>
      <c r="G6" s="15">
        <v>0.82713998600000005</v>
      </c>
      <c r="H6" s="15">
        <v>1</v>
      </c>
    </row>
    <row r="7" spans="1:8" x14ac:dyDescent="0.35">
      <c r="A7">
        <v>35.1</v>
      </c>
      <c r="B7">
        <f>COUNTIFS('end of interval'!$B$2:$B$28,A7,'end of interval'!$C$2:$C$28,1)</f>
        <v>1</v>
      </c>
      <c r="C7">
        <f>COUNTIF('end of interval'!$B$2:$B$28,"&gt;"&amp;A7-1)</f>
        <v>26</v>
      </c>
      <c r="D7">
        <f t="shared" si="0"/>
        <v>0.96153846153846156</v>
      </c>
      <c r="E7">
        <f t="shared" si="1"/>
        <v>0.89031339031339041</v>
      </c>
      <c r="F7">
        <f t="shared" si="2"/>
        <v>5.9733490110034718E-2</v>
      </c>
      <c r="G7" s="15">
        <v>0.77034566599999998</v>
      </c>
      <c r="H7" s="15">
        <v>0.99231234199999996</v>
      </c>
    </row>
    <row r="8" spans="1:8" x14ac:dyDescent="0.35">
      <c r="A8">
        <v>35.5</v>
      </c>
      <c r="B8">
        <f>COUNTIFS('end of interval'!$B$2:$B$28,A8,'end of interval'!$C$2:$C$28,1)</f>
        <v>1</v>
      </c>
      <c r="C8">
        <f>COUNTIF('end of interval'!$B$2:$B$28,"&gt;"&amp;A8-1)</f>
        <v>25</v>
      </c>
      <c r="D8">
        <f t="shared" si="0"/>
        <v>0.96</v>
      </c>
      <c r="E8">
        <f t="shared" si="1"/>
        <v>0.85470085470085477</v>
      </c>
      <c r="F8">
        <f t="shared" si="2"/>
        <v>6.7125808615291035E-2</v>
      </c>
      <c r="G8" s="15">
        <v>0.71785205299999999</v>
      </c>
      <c r="H8" s="15">
        <v>0.98585164700000005</v>
      </c>
    </row>
    <row r="9" spans="1:8" x14ac:dyDescent="0.35">
      <c r="A9">
        <v>36</v>
      </c>
      <c r="B9">
        <f>COUNTIFS('end of interval'!$B$2:$B$28,A9,'end of interval'!$C$2:$C$28,1)</f>
        <v>1</v>
      </c>
      <c r="C9">
        <f>COUNTIF('end of interval'!$B$2:$B$28,"&gt;"&amp;A9-1)</f>
        <v>25</v>
      </c>
      <c r="D9">
        <f t="shared" si="0"/>
        <v>0.96</v>
      </c>
      <c r="E9">
        <f t="shared" si="1"/>
        <v>0.8205128205128206</v>
      </c>
      <c r="F9">
        <f t="shared" si="2"/>
        <v>7.2627009168382134E-2</v>
      </c>
      <c r="G9" s="15">
        <v>0.66829147099999997</v>
      </c>
      <c r="H9" s="15">
        <v>0.96133814900000003</v>
      </c>
    </row>
    <row r="10" spans="1:8" x14ac:dyDescent="0.35">
      <c r="A10">
        <v>39.299999999999997</v>
      </c>
      <c r="B10">
        <f>COUNTIFS('end of interval'!$B$2:$B$28,A10,'end of interval'!$C$2:$C$28,1)</f>
        <v>0</v>
      </c>
      <c r="C10">
        <f>COUNTIF('end of interval'!$B$2:$B$28,"&gt;"&amp;A10-1)</f>
        <v>22</v>
      </c>
      <c r="D10">
        <f t="shared" si="0"/>
        <v>1</v>
      </c>
      <c r="E10">
        <f t="shared" si="1"/>
        <v>0.8205128205128206</v>
      </c>
      <c r="F10">
        <f t="shared" si="2"/>
        <v>7.2627009168382134E-2</v>
      </c>
      <c r="G10" s="15">
        <v>0.66829147099999997</v>
      </c>
      <c r="H10" s="15">
        <v>0.96133814900000003</v>
      </c>
    </row>
    <row r="11" spans="1:8" x14ac:dyDescent="0.35">
      <c r="A11">
        <v>39.799999999999997</v>
      </c>
      <c r="B11">
        <f>COUNTIFS('end of interval'!$B$2:$B$28,A11,'end of interval'!$C$2:$C$28,1)</f>
        <v>0</v>
      </c>
      <c r="C11">
        <f>COUNTIF('end of interval'!$B$2:$B$28,"&gt;"&amp;A11-1)</f>
        <v>22</v>
      </c>
      <c r="D11">
        <f t="shared" si="0"/>
        <v>1</v>
      </c>
      <c r="E11">
        <f t="shared" si="1"/>
        <v>0.8205128205128206</v>
      </c>
      <c r="F11">
        <f t="shared" si="2"/>
        <v>7.2627009168382134E-2</v>
      </c>
      <c r="G11" s="15">
        <v>0.66829147099999997</v>
      </c>
      <c r="H11" s="15">
        <v>0.96133814900000003</v>
      </c>
    </row>
    <row r="12" spans="1:8" x14ac:dyDescent="0.35">
      <c r="A12">
        <v>41.3</v>
      </c>
      <c r="B12">
        <f>COUNTIFS('end of interval'!$B$2:$B$28,A12,'end of interval'!$C$2:$C$28,1)</f>
        <v>1</v>
      </c>
      <c r="C12">
        <f>COUNTIF('end of interval'!$B$2:$B$28,"&gt;"&amp;A12-1)</f>
        <v>20</v>
      </c>
      <c r="D12">
        <f t="shared" si="0"/>
        <v>0.95</v>
      </c>
      <c r="E12">
        <f t="shared" si="1"/>
        <v>0.77948717948717949</v>
      </c>
      <c r="F12">
        <f t="shared" si="2"/>
        <v>7.974552640310438E-2</v>
      </c>
      <c r="G12" s="15">
        <v>0.61459569800000002</v>
      </c>
      <c r="H12" s="15">
        <v>0.93355244199999998</v>
      </c>
    </row>
    <row r="13" spans="1:8" x14ac:dyDescent="0.35">
      <c r="A13">
        <v>41.5</v>
      </c>
      <c r="B13">
        <f>COUNTIFS('end of interval'!$B$2:$B$28,A13,'end of interval'!$C$2:$C$28,1)</f>
        <v>0</v>
      </c>
      <c r="C13">
        <f>COUNTIF('end of interval'!$B$2:$B$28,"&gt;"&amp;A13-1)</f>
        <v>20</v>
      </c>
      <c r="D13">
        <f t="shared" si="0"/>
        <v>1</v>
      </c>
      <c r="E13">
        <f t="shared" si="1"/>
        <v>0.77948717948717949</v>
      </c>
      <c r="F13">
        <f t="shared" si="2"/>
        <v>7.974552640310438E-2</v>
      </c>
      <c r="G13" s="15">
        <v>0.61459569800000002</v>
      </c>
      <c r="H13" s="15">
        <v>0.93355244199999998</v>
      </c>
    </row>
    <row r="14" spans="1:8" x14ac:dyDescent="0.35">
      <c r="A14">
        <v>44.5</v>
      </c>
      <c r="B14">
        <f>COUNTIFS('end of interval'!$B$2:$B$28,A14,'end of interval'!$C$2:$C$28,1)</f>
        <v>1</v>
      </c>
      <c r="C14">
        <f>COUNTIF('end of interval'!$B$2:$B$28,"&gt;"&amp;A14-1)</f>
        <v>18</v>
      </c>
      <c r="D14">
        <f t="shared" si="0"/>
        <v>0.94444444444444442</v>
      </c>
      <c r="E14">
        <f t="shared" si="1"/>
        <v>0.73618233618233619</v>
      </c>
      <c r="F14">
        <f t="shared" si="2"/>
        <v>8.6275766385961239E-2</v>
      </c>
      <c r="G14" s="15">
        <v>0.55961823899999996</v>
      </c>
      <c r="H14" s="15">
        <v>0.90252168099999996</v>
      </c>
    </row>
    <row r="15" spans="1:8" x14ac:dyDescent="0.35">
      <c r="A15">
        <v>45</v>
      </c>
      <c r="B15">
        <f>COUNTIFS('end of interval'!$B$2:$B$28,A15,'end of interval'!$C$2:$C$28,1)</f>
        <v>0</v>
      </c>
      <c r="C15">
        <f>COUNTIF('end of interval'!$B$2:$B$28,"&gt;"&amp;A15-1)</f>
        <v>18</v>
      </c>
      <c r="D15">
        <f t="shared" si="0"/>
        <v>1</v>
      </c>
      <c r="E15">
        <f t="shared" si="1"/>
        <v>0.73618233618233619</v>
      </c>
      <c r="F15">
        <f t="shared" si="2"/>
        <v>8.6275766385961239E-2</v>
      </c>
      <c r="G15" s="15">
        <v>0.55961823899999996</v>
      </c>
      <c r="H15" s="15">
        <v>0.90252168099999996</v>
      </c>
    </row>
    <row r="16" spans="1:8" x14ac:dyDescent="0.35">
      <c r="A16">
        <v>45.8</v>
      </c>
      <c r="B16">
        <f>COUNTIFS('end of interval'!$B$2:$B$28,A16,'end of interval'!$C$2:$C$28,1)</f>
        <v>1</v>
      </c>
      <c r="C16">
        <f>COUNTIF('end of interval'!$B$2:$B$28,"&gt;"&amp;A16-1)</f>
        <v>17</v>
      </c>
      <c r="D16">
        <f t="shared" si="0"/>
        <v>0.94117647058823528</v>
      </c>
      <c r="E16">
        <f t="shared" si="1"/>
        <v>0.6928774928774929</v>
      </c>
      <c r="F16">
        <f t="shared" si="2"/>
        <v>9.1425129331131158E-2</v>
      </c>
      <c r="G16" s="15">
        <v>0.55961823899999996</v>
      </c>
      <c r="H16" s="15">
        <v>0.90252168099999996</v>
      </c>
    </row>
    <row r="17" spans="1:12" x14ac:dyDescent="0.35">
      <c r="A17">
        <v>51.6</v>
      </c>
      <c r="B17">
        <f>COUNTIFS('end of interval'!$B$2:$B$28,A17,'end of interval'!$C$2:$C$28,1)</f>
        <v>1</v>
      </c>
      <c r="C17">
        <f>COUNTIF('end of interval'!$B$2:$B$28,"&gt;"&amp;A17-1)</f>
        <v>14</v>
      </c>
      <c r="D17">
        <f t="shared" si="0"/>
        <v>0.9285714285714286</v>
      </c>
      <c r="E17">
        <f t="shared" si="1"/>
        <v>0.64338624338624339</v>
      </c>
      <c r="F17">
        <f t="shared" si="2"/>
        <v>9.7373243596915307E-2</v>
      </c>
      <c r="G17" s="15">
        <v>0.49760541699999999</v>
      </c>
      <c r="H17" s="15">
        <v>0.86705850299999998</v>
      </c>
    </row>
    <row r="18" spans="1:12" x14ac:dyDescent="0.35">
      <c r="A18">
        <v>56.3</v>
      </c>
      <c r="B18">
        <f>COUNTIFS('end of interval'!$B$2:$B$28,A18,'end of interval'!$C$2:$C$28,1)</f>
        <v>0</v>
      </c>
      <c r="C18">
        <f>COUNTIF('end of interval'!$B$2:$B$28,"&gt;"&amp;A18-1)</f>
        <v>13</v>
      </c>
      <c r="D18">
        <f t="shared" si="0"/>
        <v>1</v>
      </c>
      <c r="E18">
        <f t="shared" si="1"/>
        <v>0.64338624338624339</v>
      </c>
      <c r="F18">
        <f t="shared" si="2"/>
        <v>9.7373243596915307E-2</v>
      </c>
      <c r="G18" s="15">
        <v>0.43892333</v>
      </c>
      <c r="H18" s="15">
        <v>0.82826458999999997</v>
      </c>
    </row>
    <row r="19" spans="1:12" x14ac:dyDescent="0.35">
      <c r="A19">
        <v>56.5</v>
      </c>
      <c r="B19">
        <f>COUNTIFS('end of interval'!$B$2:$B$28,A19,'end of interval'!$C$2:$C$28,1)</f>
        <v>1</v>
      </c>
      <c r="C19">
        <f>COUNTIF('end of interval'!$B$2:$B$28,"&gt;"&amp;A19-1)</f>
        <v>13</v>
      </c>
      <c r="D19">
        <f t="shared" si="0"/>
        <v>0.92307692307692313</v>
      </c>
      <c r="E19">
        <f t="shared" si="1"/>
        <v>0.59389499389499389</v>
      </c>
      <c r="F19">
        <f t="shared" si="2"/>
        <v>0.101685408324203</v>
      </c>
      <c r="G19" s="15">
        <v>0.43892333</v>
      </c>
      <c r="H19" s="15">
        <v>0.82826458999999997</v>
      </c>
    </row>
    <row r="20" spans="1:12" x14ac:dyDescent="0.35">
      <c r="A20">
        <v>56.6</v>
      </c>
      <c r="B20">
        <f>COUNTIFS('end of interval'!$B$2:$B$28,A20,'end of interval'!$C$2:$C$28,1)</f>
        <v>0</v>
      </c>
      <c r="C20">
        <f>COUNTIF('end of interval'!$B$2:$B$28,"&gt;"&amp;A20-1)</f>
        <v>13</v>
      </c>
      <c r="D20">
        <f t="shared" si="0"/>
        <v>1</v>
      </c>
      <c r="E20">
        <f t="shared" si="1"/>
        <v>0.59389499389499389</v>
      </c>
      <c r="F20">
        <f t="shared" si="2"/>
        <v>0.101685408324203</v>
      </c>
      <c r="G20" s="15">
        <v>0.37668467700000002</v>
      </c>
      <c r="H20" s="15">
        <v>0.78490426300000005</v>
      </c>
      <c r="L20">
        <f>{0,27.3,27.3,34.5,34.5,35.1,35.1,35.5,35.5,36,36,39.2999999999999,39.2999999999999,39.7999999999999,39.7999999999999,41.3,41.3,41.5,41.5,44.5,44.5,45,45,45.8,45.8,51.6,51.6,56.3,56.3,56.5,56.5,56.6,56.6,62.1,62.1,63.1,63.1,63.3,63.3,64.0999999999999,64.0999999999999,64.5999999999999,64.5999999999999,67.0999999999999,67.0999999999999,67.5,67.5}</f>
        <v>0</v>
      </c>
    </row>
    <row r="21" spans="1:12" x14ac:dyDescent="0.35">
      <c r="A21">
        <v>62.1</v>
      </c>
      <c r="B21">
        <f>COUNTIFS('end of interval'!$B$2:$B$28,A21,'end of interval'!$C$2:$C$28,1)</f>
        <v>0</v>
      </c>
      <c r="C21">
        <f>COUNTIF('end of interval'!$B$2:$B$28,"&gt;"&amp;A21-1)</f>
        <v>10</v>
      </c>
      <c r="D21">
        <f t="shared" si="0"/>
        <v>1</v>
      </c>
      <c r="E21">
        <f t="shared" si="1"/>
        <v>0.59389499389499389</v>
      </c>
      <c r="F21">
        <f t="shared" si="2"/>
        <v>0.101685408324203</v>
      </c>
      <c r="G21" s="15">
        <v>0.37668467700000002</v>
      </c>
      <c r="H21" s="15">
        <v>0.78490426300000005</v>
      </c>
      <c r="L21" s="16" t="s">
        <v>76</v>
      </c>
    </row>
    <row r="22" spans="1:12" x14ac:dyDescent="0.35">
      <c r="A22">
        <v>63.1</v>
      </c>
      <c r="B22">
        <f>COUNTIFS('end of interval'!$B$2:$B$28,A22,'end of interval'!$C$2:$C$28,1)</f>
        <v>1</v>
      </c>
      <c r="C22">
        <f>COUNTIF('end of interval'!$B$2:$B$28,"&gt;"&amp;A22-1)</f>
        <v>9</v>
      </c>
      <c r="D22">
        <f t="shared" si="0"/>
        <v>0.88888888888888884</v>
      </c>
      <c r="E22">
        <f t="shared" si="1"/>
        <v>0.52790666123999452</v>
      </c>
      <c r="F22">
        <f t="shared" si="2"/>
        <v>0.10972896735284648</v>
      </c>
      <c r="G22" s="15">
        <v>0.37668467700000002</v>
      </c>
      <c r="H22" s="15">
        <v>0.78490426300000005</v>
      </c>
      <c r="L22">
        <f>{0,27.3,27.3,34.5,34.5,35.1,35.1,35.5,35.5,36,36,39.2999999999999,39.2999999999999,39.7999999999999,39.7999999999999,41.3,41.3,41.5,41.5,44.5,44.5,45,45,45.8,45.8,51.6,51.6,56.3,56.3,56.5,56.5,56.6,56.6,62.1,62.1,63.1,63.1,63.3,63.3,64.0999999999999,64.0999999999999,64.5999999999999,64.5999999999999,67.0999999999999,67.0999999999999,67.5,67.5}</f>
        <v>0</v>
      </c>
    </row>
    <row r="23" spans="1:12" x14ac:dyDescent="0.35">
      <c r="A23">
        <v>63.3</v>
      </c>
      <c r="B23">
        <f>COUNTIFS('end of interval'!$B$2:$B$28,A23,'end of interval'!$C$2:$C$28,1)</f>
        <v>1</v>
      </c>
      <c r="C23">
        <f>COUNTIF('end of interval'!$B$2:$B$28,"&gt;"&amp;A23-1)</f>
        <v>9</v>
      </c>
      <c r="D23">
        <f t="shared" si="0"/>
        <v>0.88888888888888884</v>
      </c>
      <c r="E23">
        <f t="shared" si="1"/>
        <v>0.46925036554666177</v>
      </c>
      <c r="F23">
        <f t="shared" si="2"/>
        <v>0.11212366163898362</v>
      </c>
      <c r="G23" s="15">
        <v>0.29914930200000001</v>
      </c>
      <c r="H23" s="15">
        <v>0.73337419800000003</v>
      </c>
    </row>
    <row r="24" spans="1:12" x14ac:dyDescent="0.35">
      <c r="A24">
        <v>64.099999999999994</v>
      </c>
      <c r="B24">
        <f>COUNTIFS('end of interval'!$B$2:$B$28,A24,'end of interval'!$C$2:$C$28,1)</f>
        <v>0</v>
      </c>
      <c r="C24">
        <f>COUNTIF('end of interval'!$B$2:$B$28,"&gt;"&amp;A24-1)</f>
        <v>8</v>
      </c>
      <c r="D24">
        <f t="shared" si="0"/>
        <v>1</v>
      </c>
      <c r="E24">
        <f t="shared" si="1"/>
        <v>0.46925036554666177</v>
      </c>
      <c r="F24">
        <f t="shared" si="2"/>
        <v>0.11212366163898362</v>
      </c>
      <c r="G24" s="15">
        <v>0.22792475000000001</v>
      </c>
      <c r="H24" s="15">
        <v>0.67553331000000005</v>
      </c>
    </row>
    <row r="25" spans="1:12" x14ac:dyDescent="0.35">
      <c r="A25">
        <v>64.599999999999994</v>
      </c>
      <c r="B25">
        <f>COUNTIFS('end of interval'!$B$2:$B$28,A25,'end of interval'!$C$2:$C$28,1)</f>
        <v>1</v>
      </c>
      <c r="C25">
        <f>COUNTIF('end of interval'!$B$2:$B$28,"&gt;"&amp;A25-1)</f>
        <v>7</v>
      </c>
      <c r="D25">
        <f t="shared" si="0"/>
        <v>0.85714285714285721</v>
      </c>
      <c r="E25">
        <f t="shared" si="1"/>
        <v>0.40221459903999585</v>
      </c>
      <c r="F25">
        <f t="shared" si="2"/>
        <v>0.11440360933400377</v>
      </c>
      <c r="G25" s="15">
        <v>0.22792475000000001</v>
      </c>
      <c r="H25" s="15">
        <v>0.67553331000000005</v>
      </c>
    </row>
    <row r="26" spans="1:12" x14ac:dyDescent="0.35">
      <c r="A26">
        <v>67.099999999999994</v>
      </c>
      <c r="B26">
        <f>COUNTIFS('end of interval'!$B$2:$B$28,A26,'end of interval'!$C$2:$C$28,1)</f>
        <v>1</v>
      </c>
      <c r="C26">
        <f>COUNTIF('end of interval'!$B$2:$B$28,"&gt;"&amp;A26-1)</f>
        <v>5</v>
      </c>
      <c r="D26">
        <f t="shared" si="0"/>
        <v>0.8</v>
      </c>
      <c r="E26">
        <f t="shared" si="1"/>
        <v>0.32177167923199668</v>
      </c>
      <c r="F26">
        <f t="shared" si="2"/>
        <v>0.11641859648751679</v>
      </c>
      <c r="G26" s="15">
        <v>0.14637626400000001</v>
      </c>
      <c r="H26" s="15">
        <v>0.60650545600000005</v>
      </c>
    </row>
    <row r="27" spans="1:12" x14ac:dyDescent="0.35">
      <c r="A27">
        <v>67.5</v>
      </c>
      <c r="B27">
        <f>COUNTIFS('end of interval'!$B$2:$B$28,A27,'end of interval'!$C$2:$C$28,1)</f>
        <v>1</v>
      </c>
      <c r="C27">
        <f>COUNTIF('end of interval'!$B$2:$B$28,"&gt;"&amp;A27-1)</f>
        <v>5</v>
      </c>
      <c r="D27">
        <f t="shared" si="0"/>
        <v>0.8</v>
      </c>
      <c r="E27">
        <f t="shared" si="1"/>
        <v>0.25741734338559735</v>
      </c>
      <c r="F27">
        <f t="shared" si="2"/>
        <v>0.10948648219293471</v>
      </c>
      <c r="G27" s="15">
        <v>7.4668011000000006E-2</v>
      </c>
      <c r="H27" s="15">
        <v>0.52763736900000002</v>
      </c>
    </row>
    <row r="28" spans="1:12" ht="15.5" x14ac:dyDescent="0.35">
      <c r="A28" s="9">
        <v>69.3</v>
      </c>
      <c r="B28" s="14"/>
      <c r="C28" s="14"/>
      <c r="D28" s="14"/>
      <c r="E28" s="14"/>
      <c r="F28" s="14"/>
      <c r="G28" s="15">
        <v>1.3296488E-2</v>
      </c>
      <c r="H28" s="15">
        <v>0.43843255199999998</v>
      </c>
    </row>
    <row r="29" spans="1:12" ht="15.5" x14ac:dyDescent="0.35">
      <c r="A29" s="9">
        <v>69.3</v>
      </c>
      <c r="G29" s="15">
        <v>1.3296488E-2</v>
      </c>
      <c r="H29" s="15">
        <v>0.43843255199999998</v>
      </c>
    </row>
    <row r="30" spans="1:12" ht="15.5" x14ac:dyDescent="0.35">
      <c r="A30" s="9">
        <v>69.3</v>
      </c>
      <c r="F30" t="s">
        <v>51</v>
      </c>
      <c r="G30" s="15">
        <v>1.3296488E-2</v>
      </c>
      <c r="H30" s="15">
        <v>0.43843255199999998</v>
      </c>
    </row>
    <row r="31" spans="1:12" x14ac:dyDescent="0.35">
      <c r="E31">
        <v>0</v>
      </c>
      <c r="F31" s="15">
        <v>1</v>
      </c>
      <c r="G31" s="15"/>
      <c r="H31" s="15"/>
    </row>
    <row r="32" spans="1:12" x14ac:dyDescent="0.35">
      <c r="E32">
        <v>8</v>
      </c>
      <c r="F32" s="15">
        <v>1</v>
      </c>
      <c r="G32" s="15">
        <v>1</v>
      </c>
      <c r="H32" s="15">
        <v>1</v>
      </c>
    </row>
    <row r="33" spans="5:8" x14ac:dyDescent="0.35">
      <c r="E33">
        <v>12</v>
      </c>
      <c r="F33" s="15">
        <v>1</v>
      </c>
      <c r="G33" s="15">
        <v>1</v>
      </c>
      <c r="H33" s="15">
        <v>1</v>
      </c>
    </row>
    <row r="34" spans="5:8" x14ac:dyDescent="0.35">
      <c r="E34">
        <v>16</v>
      </c>
      <c r="F34" s="15">
        <v>1</v>
      </c>
      <c r="G34" s="15">
        <v>1</v>
      </c>
      <c r="H34" s="15">
        <v>1</v>
      </c>
    </row>
    <row r="35" spans="5:8" x14ac:dyDescent="0.35">
      <c r="E35">
        <v>20</v>
      </c>
      <c r="F35" s="15">
        <v>1</v>
      </c>
      <c r="G35" s="15">
        <v>1</v>
      </c>
      <c r="H35" s="15">
        <v>1</v>
      </c>
    </row>
    <row r="36" spans="5:8" x14ac:dyDescent="0.35">
      <c r="E36">
        <v>24</v>
      </c>
      <c r="F36" s="15">
        <v>1</v>
      </c>
      <c r="G36" s="15">
        <v>1</v>
      </c>
      <c r="H36" s="15">
        <v>1</v>
      </c>
    </row>
    <row r="37" spans="5:8" x14ac:dyDescent="0.35">
      <c r="E37">
        <v>28</v>
      </c>
      <c r="F37" s="15">
        <v>0.96296296000000003</v>
      </c>
      <c r="G37" s="15">
        <v>0.89172727200000002</v>
      </c>
      <c r="H37" s="15">
        <v>1</v>
      </c>
    </row>
    <row r="38" spans="5:8" x14ac:dyDescent="0.35">
      <c r="E38">
        <v>32</v>
      </c>
      <c r="F38" s="15">
        <v>0.96296296000000003</v>
      </c>
      <c r="G38" s="15">
        <v>0.96296295899999995</v>
      </c>
      <c r="H38" s="15">
        <v>0.96296295899999995</v>
      </c>
    </row>
    <row r="39" spans="5:8" x14ac:dyDescent="0.35">
      <c r="E39">
        <v>36</v>
      </c>
      <c r="F39" s="15">
        <v>0.81481481</v>
      </c>
      <c r="G39" s="15">
        <v>0.68126385300000003</v>
      </c>
      <c r="H39" s="15">
        <v>0.94836576100000003</v>
      </c>
    </row>
    <row r="40" spans="5:8" x14ac:dyDescent="0.35">
      <c r="E40">
        <v>40</v>
      </c>
      <c r="F40" s="15">
        <v>0.81481481</v>
      </c>
      <c r="G40" s="15">
        <v>0.81481480699999997</v>
      </c>
      <c r="H40" s="15">
        <v>0.81481480699999997</v>
      </c>
    </row>
    <row r="41" spans="5:8" x14ac:dyDescent="0.35">
      <c r="E41">
        <v>44</v>
      </c>
      <c r="F41" s="15">
        <v>0.77407406999999995</v>
      </c>
      <c r="G41" s="15">
        <v>0.69624405499999997</v>
      </c>
      <c r="H41" s="15">
        <v>0.85190409099999997</v>
      </c>
    </row>
    <row r="42" spans="5:8" x14ac:dyDescent="0.35">
      <c r="E42">
        <v>48</v>
      </c>
      <c r="F42" s="15">
        <v>0.68806584000000004</v>
      </c>
      <c r="G42" s="15">
        <v>0.57568175700000002</v>
      </c>
      <c r="H42" s="15">
        <v>0.80044992199999998</v>
      </c>
    </row>
    <row r="43" spans="5:8" x14ac:dyDescent="0.35">
      <c r="E43">
        <v>52</v>
      </c>
      <c r="F43" s="15">
        <v>0.63891827999999995</v>
      </c>
      <c r="G43" s="15">
        <v>0.54609308700000003</v>
      </c>
      <c r="H43" s="15">
        <v>0.731743476</v>
      </c>
    </row>
    <row r="44" spans="5:8" x14ac:dyDescent="0.35">
      <c r="E44">
        <v>56</v>
      </c>
      <c r="F44" s="15">
        <v>0.63891827999999995</v>
      </c>
      <c r="G44" s="15">
        <v>0.63891828100000003</v>
      </c>
      <c r="H44" s="15">
        <v>0.63891828100000003</v>
      </c>
    </row>
    <row r="45" spans="5:8" x14ac:dyDescent="0.35">
      <c r="E45">
        <v>60</v>
      </c>
      <c r="F45" s="15">
        <v>0.58977071999999997</v>
      </c>
      <c r="G45" s="15">
        <v>0.49722052300000003</v>
      </c>
      <c r="H45" s="15">
        <v>0.68232091399999995</v>
      </c>
    </row>
    <row r="46" spans="5:8" x14ac:dyDescent="0.35">
      <c r="E46">
        <v>64</v>
      </c>
      <c r="F46" s="15">
        <v>0.47181658999999998</v>
      </c>
      <c r="G46" s="15">
        <v>0.32559914000000001</v>
      </c>
      <c r="H46" s="15">
        <v>0.61803403000000001</v>
      </c>
    </row>
    <row r="47" spans="5:8" x14ac:dyDescent="0.35">
      <c r="E47">
        <v>68</v>
      </c>
      <c r="F47" s="15">
        <v>0.26960948000000001</v>
      </c>
      <c r="G47" s="15">
        <v>9.6638615999999997E-2</v>
      </c>
      <c r="H47" s="15">
        <v>0.44258033699999999</v>
      </c>
    </row>
    <row r="48" spans="5:8" x14ac:dyDescent="0.35">
      <c r="E48">
        <v>72</v>
      </c>
      <c r="F48" s="15">
        <v>0.26960948000000001</v>
      </c>
      <c r="G48" s="15">
        <v>0.26960947699999999</v>
      </c>
      <c r="H48" s="15">
        <v>0.26960947699999999</v>
      </c>
    </row>
    <row r="49" spans="6:6" x14ac:dyDescent="0.35">
      <c r="F49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3AF6-8768-409B-9985-26CEEB2C0688}">
  <dimension ref="B1:I28"/>
  <sheetViews>
    <sheetView workbookViewId="0">
      <selection activeCell="I2" sqref="I2:I28"/>
    </sheetView>
  </sheetViews>
  <sheetFormatPr baseColWidth="10" defaultRowHeight="14.5" x14ac:dyDescent="0.35"/>
  <sheetData>
    <row r="1" spans="2:9" x14ac:dyDescent="0.35">
      <c r="B1" t="s">
        <v>39</v>
      </c>
      <c r="C1" t="s">
        <v>40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2:9" ht="16" thickBot="1" x14ac:dyDescent="0.4">
      <c r="B2" s="5">
        <v>27.3</v>
      </c>
      <c r="C2">
        <v>1</v>
      </c>
      <c r="D2">
        <v>27</v>
      </c>
      <c r="E2">
        <v>1</v>
      </c>
      <c r="F2">
        <v>0</v>
      </c>
      <c r="G2">
        <f t="shared" ref="G2:G28" si="0">E2/D2</f>
        <v>3.7037037037037035E-2</v>
      </c>
      <c r="H2">
        <f t="shared" ref="H2:H28" si="1">1-G2</f>
        <v>0.96296296296296302</v>
      </c>
      <c r="I2">
        <f>1-G2</f>
        <v>0.96296296296296302</v>
      </c>
    </row>
    <row r="3" spans="2:9" ht="16.5" thickTop="1" thickBot="1" x14ac:dyDescent="0.4">
      <c r="B3" s="5">
        <v>34.5</v>
      </c>
      <c r="C3">
        <v>1</v>
      </c>
      <c r="D3">
        <v>26</v>
      </c>
      <c r="E3">
        <v>1</v>
      </c>
      <c r="F3">
        <v>0</v>
      </c>
      <c r="G3">
        <f t="shared" si="0"/>
        <v>3.8461538461538464E-2</v>
      </c>
      <c r="H3">
        <f t="shared" si="1"/>
        <v>0.96153846153846156</v>
      </c>
      <c r="I3">
        <f t="shared" ref="I3:I28" si="2">H3*I2</f>
        <v>0.92592592592592604</v>
      </c>
    </row>
    <row r="4" spans="2:9" ht="16.5" thickTop="1" thickBot="1" x14ac:dyDescent="0.4">
      <c r="B4" s="5">
        <v>35.1</v>
      </c>
      <c r="C4">
        <v>1</v>
      </c>
      <c r="D4">
        <v>25</v>
      </c>
      <c r="E4">
        <v>1</v>
      </c>
      <c r="F4">
        <v>0</v>
      </c>
      <c r="G4">
        <f t="shared" si="0"/>
        <v>0.04</v>
      </c>
      <c r="H4">
        <f t="shared" si="1"/>
        <v>0.96</v>
      </c>
      <c r="I4">
        <f t="shared" si="2"/>
        <v>0.88888888888888895</v>
      </c>
    </row>
    <row r="5" spans="2:9" ht="16.5" thickTop="1" thickBot="1" x14ac:dyDescent="0.4">
      <c r="B5" s="5">
        <v>35.5</v>
      </c>
      <c r="C5">
        <v>1</v>
      </c>
      <c r="D5">
        <v>24</v>
      </c>
      <c r="E5">
        <v>1</v>
      </c>
      <c r="F5">
        <v>0</v>
      </c>
      <c r="G5">
        <f t="shared" si="0"/>
        <v>4.1666666666666664E-2</v>
      </c>
      <c r="H5">
        <f t="shared" si="1"/>
        <v>0.95833333333333337</v>
      </c>
      <c r="I5">
        <f t="shared" si="2"/>
        <v>0.85185185185185197</v>
      </c>
    </row>
    <row r="6" spans="2:9" ht="16.5" thickTop="1" thickBot="1" x14ac:dyDescent="0.4">
      <c r="B6" s="5">
        <v>36</v>
      </c>
      <c r="C6">
        <v>1</v>
      </c>
      <c r="D6">
        <v>23</v>
      </c>
      <c r="E6">
        <v>1</v>
      </c>
      <c r="F6">
        <v>0</v>
      </c>
      <c r="G6">
        <f t="shared" si="0"/>
        <v>4.3478260869565216E-2</v>
      </c>
      <c r="H6">
        <f t="shared" si="1"/>
        <v>0.95652173913043481</v>
      </c>
      <c r="I6">
        <f t="shared" si="2"/>
        <v>0.81481481481481499</v>
      </c>
    </row>
    <row r="7" spans="2:9" ht="16.5" thickTop="1" thickBot="1" x14ac:dyDescent="0.4">
      <c r="B7" s="5">
        <v>39.299999999999997</v>
      </c>
      <c r="C7">
        <v>0</v>
      </c>
      <c r="D7">
        <v>22</v>
      </c>
      <c r="E7">
        <v>0</v>
      </c>
      <c r="F7">
        <v>1</v>
      </c>
      <c r="G7">
        <f t="shared" si="0"/>
        <v>0</v>
      </c>
      <c r="H7">
        <f t="shared" si="1"/>
        <v>1</v>
      </c>
      <c r="I7">
        <f t="shared" si="2"/>
        <v>0.81481481481481499</v>
      </c>
    </row>
    <row r="8" spans="2:9" ht="16.5" thickTop="1" thickBot="1" x14ac:dyDescent="0.4">
      <c r="B8" s="5">
        <v>39.799999999999997</v>
      </c>
      <c r="C8">
        <v>0</v>
      </c>
      <c r="D8">
        <v>21</v>
      </c>
      <c r="E8">
        <v>0</v>
      </c>
      <c r="F8">
        <v>1</v>
      </c>
      <c r="G8">
        <f t="shared" si="0"/>
        <v>0</v>
      </c>
      <c r="H8">
        <f t="shared" si="1"/>
        <v>1</v>
      </c>
      <c r="I8">
        <f t="shared" si="2"/>
        <v>0.81481481481481499</v>
      </c>
    </row>
    <row r="9" spans="2:9" ht="16.5" thickTop="1" thickBot="1" x14ac:dyDescent="0.4">
      <c r="B9" s="5">
        <v>41.3</v>
      </c>
      <c r="C9">
        <v>1</v>
      </c>
      <c r="D9">
        <v>20</v>
      </c>
      <c r="E9">
        <v>1</v>
      </c>
      <c r="F9">
        <v>0</v>
      </c>
      <c r="G9">
        <f t="shared" si="0"/>
        <v>0.05</v>
      </c>
      <c r="H9">
        <f t="shared" si="1"/>
        <v>0.95</v>
      </c>
      <c r="I9">
        <f t="shared" si="2"/>
        <v>0.77407407407407425</v>
      </c>
    </row>
    <row r="10" spans="2:9" ht="16.5" thickTop="1" thickBot="1" x14ac:dyDescent="0.4">
      <c r="B10" s="5">
        <v>41.5</v>
      </c>
      <c r="C10">
        <v>0</v>
      </c>
      <c r="D10">
        <v>19</v>
      </c>
      <c r="E10">
        <v>0</v>
      </c>
      <c r="F10">
        <v>1</v>
      </c>
      <c r="G10">
        <f t="shared" si="0"/>
        <v>0</v>
      </c>
      <c r="H10">
        <f t="shared" si="1"/>
        <v>1</v>
      </c>
      <c r="I10">
        <f t="shared" si="2"/>
        <v>0.77407407407407425</v>
      </c>
    </row>
    <row r="11" spans="2:9" ht="16.5" thickTop="1" thickBot="1" x14ac:dyDescent="0.4">
      <c r="B11" s="5">
        <v>44.5</v>
      </c>
      <c r="C11">
        <v>1</v>
      </c>
      <c r="D11">
        <v>18</v>
      </c>
      <c r="E11">
        <v>1</v>
      </c>
      <c r="F11">
        <v>0</v>
      </c>
      <c r="G11">
        <f t="shared" si="0"/>
        <v>5.5555555555555552E-2</v>
      </c>
      <c r="H11">
        <f t="shared" si="1"/>
        <v>0.94444444444444442</v>
      </c>
      <c r="I11">
        <f t="shared" si="2"/>
        <v>0.73106995884773673</v>
      </c>
    </row>
    <row r="12" spans="2:9" ht="16.5" thickTop="1" thickBot="1" x14ac:dyDescent="0.4">
      <c r="B12" s="5">
        <v>45</v>
      </c>
      <c r="C12">
        <v>0</v>
      </c>
      <c r="D12">
        <v>17</v>
      </c>
      <c r="E12">
        <v>0</v>
      </c>
      <c r="F12">
        <v>1</v>
      </c>
      <c r="G12">
        <f t="shared" si="0"/>
        <v>0</v>
      </c>
      <c r="H12">
        <f t="shared" si="1"/>
        <v>1</v>
      </c>
      <c r="I12">
        <f t="shared" si="2"/>
        <v>0.73106995884773673</v>
      </c>
    </row>
    <row r="13" spans="2:9" ht="16.5" thickTop="1" thickBot="1" x14ac:dyDescent="0.4">
      <c r="B13" s="5">
        <v>45</v>
      </c>
      <c r="C13">
        <v>0</v>
      </c>
      <c r="D13">
        <v>16</v>
      </c>
      <c r="E13">
        <v>0</v>
      </c>
      <c r="F13">
        <v>1</v>
      </c>
      <c r="G13">
        <f t="shared" si="0"/>
        <v>0</v>
      </c>
      <c r="H13">
        <f t="shared" si="1"/>
        <v>1</v>
      </c>
      <c r="I13">
        <f t="shared" si="2"/>
        <v>0.73106995884773673</v>
      </c>
    </row>
    <row r="14" spans="2:9" ht="16.5" thickTop="1" thickBot="1" x14ac:dyDescent="0.4">
      <c r="B14" s="5">
        <v>45.8</v>
      </c>
      <c r="C14">
        <v>1</v>
      </c>
      <c r="D14">
        <v>15</v>
      </c>
      <c r="E14">
        <v>1</v>
      </c>
      <c r="F14">
        <v>0</v>
      </c>
      <c r="G14">
        <f t="shared" si="0"/>
        <v>6.6666666666666666E-2</v>
      </c>
      <c r="H14">
        <f t="shared" si="1"/>
        <v>0.93333333333333335</v>
      </c>
      <c r="I14">
        <f t="shared" si="2"/>
        <v>0.682331961591221</v>
      </c>
    </row>
    <row r="15" spans="2:9" ht="16.5" thickTop="1" thickBot="1" x14ac:dyDescent="0.4">
      <c r="B15" s="5">
        <v>51.6</v>
      </c>
      <c r="C15">
        <v>1</v>
      </c>
      <c r="D15">
        <v>14</v>
      </c>
      <c r="E15">
        <v>1</v>
      </c>
      <c r="F15">
        <v>0</v>
      </c>
      <c r="G15">
        <f t="shared" si="0"/>
        <v>7.1428571428571425E-2</v>
      </c>
      <c r="H15">
        <f t="shared" si="1"/>
        <v>0.9285714285714286</v>
      </c>
      <c r="I15">
        <f t="shared" si="2"/>
        <v>0.63359396433470527</v>
      </c>
    </row>
    <row r="16" spans="2:9" ht="16.5" thickTop="1" thickBot="1" x14ac:dyDescent="0.4">
      <c r="B16" s="5">
        <v>56.3</v>
      </c>
      <c r="C16">
        <v>0</v>
      </c>
      <c r="D16">
        <v>13</v>
      </c>
      <c r="E16">
        <v>0</v>
      </c>
      <c r="F16">
        <v>1</v>
      </c>
      <c r="G16">
        <f t="shared" si="0"/>
        <v>0</v>
      </c>
      <c r="H16">
        <f t="shared" si="1"/>
        <v>1</v>
      </c>
      <c r="I16">
        <f t="shared" si="2"/>
        <v>0.63359396433470527</v>
      </c>
    </row>
    <row r="17" spans="2:9" ht="16.5" thickTop="1" thickBot="1" x14ac:dyDescent="0.4">
      <c r="B17" s="5">
        <v>56.5</v>
      </c>
      <c r="C17">
        <v>1</v>
      </c>
      <c r="D17">
        <v>12</v>
      </c>
      <c r="E17">
        <v>1</v>
      </c>
      <c r="F17">
        <v>0</v>
      </c>
      <c r="G17">
        <f t="shared" si="0"/>
        <v>8.3333333333333329E-2</v>
      </c>
      <c r="H17">
        <f t="shared" si="1"/>
        <v>0.91666666666666663</v>
      </c>
      <c r="I17">
        <f t="shared" si="2"/>
        <v>0.58079446730681317</v>
      </c>
    </row>
    <row r="18" spans="2:9" ht="16.5" thickTop="1" thickBot="1" x14ac:dyDescent="0.4">
      <c r="B18" s="5">
        <v>56.6</v>
      </c>
      <c r="C18">
        <v>0</v>
      </c>
      <c r="D18">
        <v>11</v>
      </c>
      <c r="E18">
        <v>0</v>
      </c>
      <c r="F18">
        <v>1</v>
      </c>
      <c r="G18">
        <f t="shared" si="0"/>
        <v>0</v>
      </c>
      <c r="H18">
        <f t="shared" si="1"/>
        <v>1</v>
      </c>
      <c r="I18">
        <f t="shared" si="2"/>
        <v>0.58079446730681317</v>
      </c>
    </row>
    <row r="19" spans="2:9" ht="16.5" thickTop="1" thickBot="1" x14ac:dyDescent="0.4">
      <c r="B19" s="5">
        <v>62.1</v>
      </c>
      <c r="C19">
        <v>0</v>
      </c>
      <c r="D19">
        <v>10</v>
      </c>
      <c r="E19">
        <v>0</v>
      </c>
      <c r="F19">
        <v>1</v>
      </c>
      <c r="G19">
        <f t="shared" si="0"/>
        <v>0</v>
      </c>
      <c r="H19">
        <f t="shared" si="1"/>
        <v>1</v>
      </c>
      <c r="I19">
        <f t="shared" si="2"/>
        <v>0.58079446730681317</v>
      </c>
    </row>
    <row r="20" spans="2:9" ht="16.5" thickTop="1" thickBot="1" x14ac:dyDescent="0.4">
      <c r="B20" s="5">
        <v>63.1</v>
      </c>
      <c r="C20">
        <v>1</v>
      </c>
      <c r="D20">
        <v>9</v>
      </c>
      <c r="E20">
        <v>1</v>
      </c>
      <c r="F20">
        <v>0</v>
      </c>
      <c r="G20">
        <f t="shared" si="0"/>
        <v>0.1111111111111111</v>
      </c>
      <c r="H20">
        <f t="shared" si="1"/>
        <v>0.88888888888888884</v>
      </c>
      <c r="I20">
        <f t="shared" si="2"/>
        <v>0.51626174871716723</v>
      </c>
    </row>
    <row r="21" spans="2:9" ht="16" thickTop="1" x14ac:dyDescent="0.35">
      <c r="B21" s="9">
        <v>63.3</v>
      </c>
      <c r="C21">
        <v>1</v>
      </c>
      <c r="D21">
        <v>8</v>
      </c>
      <c r="E21">
        <v>1</v>
      </c>
      <c r="F21">
        <v>0</v>
      </c>
      <c r="G21">
        <f t="shared" si="0"/>
        <v>0.125</v>
      </c>
      <c r="H21">
        <f t="shared" si="1"/>
        <v>0.875</v>
      </c>
      <c r="I21">
        <f t="shared" si="2"/>
        <v>0.4517290301275213</v>
      </c>
    </row>
    <row r="22" spans="2:9" ht="15.5" x14ac:dyDescent="0.35">
      <c r="B22" s="9">
        <v>64.099999999999994</v>
      </c>
      <c r="C22">
        <v>0</v>
      </c>
      <c r="D22">
        <v>7</v>
      </c>
      <c r="E22">
        <v>0</v>
      </c>
      <c r="F22">
        <v>1</v>
      </c>
      <c r="G22">
        <f t="shared" si="0"/>
        <v>0</v>
      </c>
      <c r="H22">
        <f t="shared" si="1"/>
        <v>1</v>
      </c>
      <c r="I22">
        <f t="shared" si="2"/>
        <v>0.4517290301275213</v>
      </c>
    </row>
    <row r="23" spans="2:9" ht="15.5" x14ac:dyDescent="0.35">
      <c r="B23" s="9">
        <v>64.599999999999994</v>
      </c>
      <c r="C23">
        <v>1</v>
      </c>
      <c r="D23">
        <v>6</v>
      </c>
      <c r="E23">
        <v>1</v>
      </c>
      <c r="F23">
        <v>0</v>
      </c>
      <c r="G23">
        <f t="shared" si="0"/>
        <v>0.16666666666666666</v>
      </c>
      <c r="H23">
        <f t="shared" si="1"/>
        <v>0.83333333333333337</v>
      </c>
      <c r="I23">
        <f t="shared" si="2"/>
        <v>0.37644085843960112</v>
      </c>
    </row>
    <row r="24" spans="2:9" ht="15.5" x14ac:dyDescent="0.35">
      <c r="B24" s="9">
        <v>67.099999999999994</v>
      </c>
      <c r="C24">
        <v>1</v>
      </c>
      <c r="D24">
        <v>5</v>
      </c>
      <c r="E24">
        <v>1</v>
      </c>
      <c r="F24">
        <v>0</v>
      </c>
      <c r="G24">
        <f t="shared" si="0"/>
        <v>0.2</v>
      </c>
      <c r="H24">
        <f t="shared" si="1"/>
        <v>0.8</v>
      </c>
      <c r="I24">
        <f t="shared" si="2"/>
        <v>0.30115268675168094</v>
      </c>
    </row>
    <row r="25" spans="2:9" ht="15.5" x14ac:dyDescent="0.35">
      <c r="B25" s="9">
        <v>67.5</v>
      </c>
      <c r="C25">
        <v>1</v>
      </c>
      <c r="D25">
        <v>4</v>
      </c>
      <c r="E25">
        <v>1</v>
      </c>
      <c r="F25">
        <v>0</v>
      </c>
      <c r="G25">
        <f t="shared" si="0"/>
        <v>0.25</v>
      </c>
      <c r="H25">
        <f t="shared" si="1"/>
        <v>0.75</v>
      </c>
      <c r="I25">
        <f t="shared" si="2"/>
        <v>0.22586451506376071</v>
      </c>
    </row>
    <row r="26" spans="2:9" ht="15.5" x14ac:dyDescent="0.35">
      <c r="B26" s="9">
        <v>69.3</v>
      </c>
      <c r="C26">
        <v>0</v>
      </c>
      <c r="D26">
        <v>3</v>
      </c>
      <c r="E26">
        <v>0</v>
      </c>
      <c r="F26">
        <v>1</v>
      </c>
      <c r="G26">
        <f t="shared" si="0"/>
        <v>0</v>
      </c>
      <c r="H26">
        <f t="shared" si="1"/>
        <v>1</v>
      </c>
      <c r="I26">
        <f t="shared" si="2"/>
        <v>0.22586451506376071</v>
      </c>
    </row>
    <row r="27" spans="2:9" ht="15.5" x14ac:dyDescent="0.35">
      <c r="B27" s="9">
        <v>69.3</v>
      </c>
      <c r="C27">
        <v>0</v>
      </c>
      <c r="D27">
        <v>2</v>
      </c>
      <c r="E27">
        <v>0</v>
      </c>
      <c r="F27">
        <v>1</v>
      </c>
      <c r="G27">
        <f t="shared" si="0"/>
        <v>0</v>
      </c>
      <c r="H27">
        <f t="shared" si="1"/>
        <v>1</v>
      </c>
      <c r="I27">
        <f t="shared" si="2"/>
        <v>0.22586451506376071</v>
      </c>
    </row>
    <row r="28" spans="2:9" ht="15.5" x14ac:dyDescent="0.35">
      <c r="B28" s="9">
        <v>69.3</v>
      </c>
      <c r="C28">
        <v>0</v>
      </c>
      <c r="D28">
        <v>1</v>
      </c>
      <c r="E28">
        <v>0</v>
      </c>
      <c r="F28">
        <v>1</v>
      </c>
      <c r="G28">
        <f t="shared" si="0"/>
        <v>0</v>
      </c>
      <c r="H28">
        <f t="shared" si="1"/>
        <v>1</v>
      </c>
      <c r="I28">
        <f t="shared" si="2"/>
        <v>0.22586451506376071</v>
      </c>
    </row>
  </sheetData>
  <autoFilter ref="B1:B28" xr:uid="{263D3AF6-8768-409B-9985-26CEEB2C0688}">
    <sortState xmlns:xlrd2="http://schemas.microsoft.com/office/spreadsheetml/2017/richdata2" ref="B2:B28">
      <sortCondition ref="B1:B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C1F0-8DB5-407B-A75E-84F7D2927C5D}">
  <dimension ref="B2:I29"/>
  <sheetViews>
    <sheetView topLeftCell="A12" workbookViewId="0">
      <selection activeCell="I3" sqref="I3:I29"/>
    </sheetView>
  </sheetViews>
  <sheetFormatPr baseColWidth="10" defaultRowHeight="14.5" x14ac:dyDescent="0.35"/>
  <sheetData>
    <row r="2" spans="2:9" x14ac:dyDescent="0.35">
      <c r="B2" t="s">
        <v>39</v>
      </c>
      <c r="C2" t="s">
        <v>40</v>
      </c>
      <c r="D2" t="s">
        <v>33</v>
      </c>
      <c r="E2" t="s">
        <v>34</v>
      </c>
      <c r="F2" t="s">
        <v>35</v>
      </c>
      <c r="G2" t="s">
        <v>52</v>
      </c>
      <c r="H2" t="s">
        <v>37</v>
      </c>
      <c r="I2" t="s">
        <v>53</v>
      </c>
    </row>
    <row r="3" spans="2:9" ht="16" thickBot="1" x14ac:dyDescent="0.4">
      <c r="B3" s="5">
        <v>27.3</v>
      </c>
      <c r="C3">
        <v>1</v>
      </c>
      <c r="D3">
        <v>27</v>
      </c>
      <c r="E3">
        <v>1</v>
      </c>
      <c r="F3">
        <v>0</v>
      </c>
      <c r="G3">
        <f>E3/(D3-F3)</f>
        <v>3.7037037037037035E-2</v>
      </c>
      <c r="H3">
        <f>1-G3</f>
        <v>0.96296296296296302</v>
      </c>
      <c r="I3">
        <f>1-G3</f>
        <v>0.96296296296296302</v>
      </c>
    </row>
    <row r="4" spans="2:9" ht="16.5" thickTop="1" thickBot="1" x14ac:dyDescent="0.4">
      <c r="B4" s="5">
        <v>34.5</v>
      </c>
      <c r="C4">
        <v>1</v>
      </c>
      <c r="D4">
        <v>26</v>
      </c>
      <c r="E4">
        <v>1</v>
      </c>
      <c r="F4">
        <v>0</v>
      </c>
      <c r="G4">
        <f t="shared" ref="G4:G29" si="0">E4/(D4-F4)</f>
        <v>3.8461538461538464E-2</v>
      </c>
      <c r="H4">
        <f t="shared" ref="H4:H29" si="1">1-G4</f>
        <v>0.96153846153846156</v>
      </c>
      <c r="I4">
        <f t="shared" ref="I4:I12" si="2">H4*I3</f>
        <v>0.92592592592592604</v>
      </c>
    </row>
    <row r="5" spans="2:9" ht="16.5" thickTop="1" thickBot="1" x14ac:dyDescent="0.4">
      <c r="B5" s="5">
        <v>35.1</v>
      </c>
      <c r="C5">
        <v>1</v>
      </c>
      <c r="D5">
        <v>25</v>
      </c>
      <c r="E5">
        <v>1</v>
      </c>
      <c r="F5">
        <v>0</v>
      </c>
      <c r="G5">
        <f t="shared" si="0"/>
        <v>0.04</v>
      </c>
      <c r="H5">
        <f t="shared" si="1"/>
        <v>0.96</v>
      </c>
      <c r="I5">
        <f t="shared" si="2"/>
        <v>0.88888888888888895</v>
      </c>
    </row>
    <row r="6" spans="2:9" ht="16.5" thickTop="1" thickBot="1" x14ac:dyDescent="0.4">
      <c r="B6" s="5">
        <v>35.5</v>
      </c>
      <c r="C6">
        <v>1</v>
      </c>
      <c r="D6">
        <v>24</v>
      </c>
      <c r="E6">
        <v>1</v>
      </c>
      <c r="F6">
        <v>0</v>
      </c>
      <c r="G6">
        <f t="shared" si="0"/>
        <v>4.1666666666666664E-2</v>
      </c>
      <c r="H6">
        <f t="shared" si="1"/>
        <v>0.95833333333333337</v>
      </c>
      <c r="I6">
        <f t="shared" si="2"/>
        <v>0.85185185185185197</v>
      </c>
    </row>
    <row r="7" spans="2:9" ht="16.5" thickTop="1" thickBot="1" x14ac:dyDescent="0.4">
      <c r="B7" s="5">
        <v>36</v>
      </c>
      <c r="C7">
        <v>1</v>
      </c>
      <c r="D7">
        <v>23</v>
      </c>
      <c r="E7">
        <v>1</v>
      </c>
      <c r="F7">
        <v>0</v>
      </c>
      <c r="G7">
        <f t="shared" si="0"/>
        <v>4.3478260869565216E-2</v>
      </c>
      <c r="H7">
        <f t="shared" si="1"/>
        <v>0.95652173913043481</v>
      </c>
      <c r="I7">
        <f t="shared" si="2"/>
        <v>0.81481481481481499</v>
      </c>
    </row>
    <row r="8" spans="2:9" ht="16.5" thickTop="1" thickBot="1" x14ac:dyDescent="0.4">
      <c r="B8" s="5">
        <v>39.299999999999997</v>
      </c>
      <c r="C8">
        <v>0</v>
      </c>
      <c r="D8">
        <v>22</v>
      </c>
      <c r="E8">
        <v>0</v>
      </c>
      <c r="F8">
        <v>1</v>
      </c>
      <c r="G8">
        <f t="shared" si="0"/>
        <v>0</v>
      </c>
      <c r="H8">
        <f t="shared" si="1"/>
        <v>1</v>
      </c>
      <c r="I8">
        <f t="shared" si="2"/>
        <v>0.81481481481481499</v>
      </c>
    </row>
    <row r="9" spans="2:9" ht="16.5" thickTop="1" thickBot="1" x14ac:dyDescent="0.4">
      <c r="B9" s="5">
        <v>39.799999999999997</v>
      </c>
      <c r="C9">
        <v>0</v>
      </c>
      <c r="D9">
        <v>21</v>
      </c>
      <c r="E9">
        <v>0</v>
      </c>
      <c r="F9">
        <v>1</v>
      </c>
      <c r="G9">
        <f t="shared" si="0"/>
        <v>0</v>
      </c>
      <c r="H9">
        <f t="shared" si="1"/>
        <v>1</v>
      </c>
      <c r="I9">
        <f t="shared" si="2"/>
        <v>0.81481481481481499</v>
      </c>
    </row>
    <row r="10" spans="2:9" ht="16.5" thickTop="1" thickBot="1" x14ac:dyDescent="0.4">
      <c r="B10" s="5">
        <v>41.3</v>
      </c>
      <c r="C10">
        <v>1</v>
      </c>
      <c r="D10">
        <v>20</v>
      </c>
      <c r="E10">
        <v>1</v>
      </c>
      <c r="F10">
        <v>0</v>
      </c>
      <c r="G10">
        <f t="shared" si="0"/>
        <v>0.05</v>
      </c>
      <c r="H10">
        <f t="shared" si="1"/>
        <v>0.95</v>
      </c>
      <c r="I10">
        <f t="shared" si="2"/>
        <v>0.77407407407407425</v>
      </c>
    </row>
    <row r="11" spans="2:9" ht="16.5" thickTop="1" thickBot="1" x14ac:dyDescent="0.4">
      <c r="B11" s="5">
        <v>41.5</v>
      </c>
      <c r="C11">
        <v>0</v>
      </c>
      <c r="D11">
        <v>19</v>
      </c>
      <c r="E11">
        <v>0</v>
      </c>
      <c r="F11">
        <v>1</v>
      </c>
      <c r="G11">
        <f t="shared" si="0"/>
        <v>0</v>
      </c>
      <c r="H11">
        <f t="shared" si="1"/>
        <v>1</v>
      </c>
      <c r="I11">
        <f t="shared" si="2"/>
        <v>0.77407407407407425</v>
      </c>
    </row>
    <row r="12" spans="2:9" ht="16.5" thickTop="1" thickBot="1" x14ac:dyDescent="0.4">
      <c r="B12" s="5">
        <v>44.5</v>
      </c>
      <c r="C12">
        <v>1</v>
      </c>
      <c r="D12">
        <v>18</v>
      </c>
      <c r="E12">
        <v>1</v>
      </c>
      <c r="F12">
        <v>0</v>
      </c>
      <c r="G12">
        <f t="shared" si="0"/>
        <v>5.5555555555555552E-2</v>
      </c>
      <c r="H12">
        <f t="shared" si="1"/>
        <v>0.94444444444444442</v>
      </c>
      <c r="I12">
        <f t="shared" si="2"/>
        <v>0.73106995884773673</v>
      </c>
    </row>
    <row r="13" spans="2:9" ht="16.5" thickTop="1" thickBot="1" x14ac:dyDescent="0.4">
      <c r="B13" s="5">
        <v>45</v>
      </c>
      <c r="C13">
        <v>0</v>
      </c>
      <c r="D13">
        <v>17</v>
      </c>
      <c r="E13">
        <v>0</v>
      </c>
      <c r="F13">
        <v>1</v>
      </c>
      <c r="G13">
        <f t="shared" si="0"/>
        <v>0</v>
      </c>
      <c r="H13">
        <f t="shared" si="1"/>
        <v>1</v>
      </c>
      <c r="I13">
        <f t="shared" ref="I13:I14" si="3">H13*I12</f>
        <v>0.73106995884773673</v>
      </c>
    </row>
    <row r="14" spans="2:9" ht="16.5" thickTop="1" thickBot="1" x14ac:dyDescent="0.4">
      <c r="B14" s="5">
        <v>45</v>
      </c>
      <c r="C14">
        <v>0</v>
      </c>
      <c r="D14">
        <v>16</v>
      </c>
      <c r="E14">
        <v>0</v>
      </c>
      <c r="F14">
        <v>1</v>
      </c>
      <c r="G14">
        <f t="shared" si="0"/>
        <v>0</v>
      </c>
      <c r="H14">
        <f t="shared" si="1"/>
        <v>1</v>
      </c>
      <c r="I14">
        <f t="shared" si="3"/>
        <v>0.73106995884773673</v>
      </c>
    </row>
    <row r="15" spans="2:9" ht="16.5" thickTop="1" thickBot="1" x14ac:dyDescent="0.4">
      <c r="B15" s="5">
        <v>45.8</v>
      </c>
      <c r="C15">
        <v>1</v>
      </c>
      <c r="D15">
        <v>15</v>
      </c>
      <c r="E15">
        <v>1</v>
      </c>
      <c r="F15">
        <v>0</v>
      </c>
      <c r="G15">
        <f t="shared" si="0"/>
        <v>6.6666666666666666E-2</v>
      </c>
      <c r="H15">
        <f t="shared" si="1"/>
        <v>0.93333333333333335</v>
      </c>
      <c r="I15">
        <f t="shared" ref="I15:I28" si="4">H15*I14</f>
        <v>0.682331961591221</v>
      </c>
    </row>
    <row r="16" spans="2:9" ht="16.5" thickTop="1" thickBot="1" x14ac:dyDescent="0.4">
      <c r="B16" s="5">
        <v>51.6</v>
      </c>
      <c r="C16">
        <v>1</v>
      </c>
      <c r="D16">
        <v>14</v>
      </c>
      <c r="E16">
        <v>1</v>
      </c>
      <c r="F16">
        <v>0</v>
      </c>
      <c r="G16">
        <f t="shared" si="0"/>
        <v>7.1428571428571425E-2</v>
      </c>
      <c r="H16">
        <f t="shared" si="1"/>
        <v>0.9285714285714286</v>
      </c>
      <c r="I16">
        <f t="shared" si="4"/>
        <v>0.63359396433470527</v>
      </c>
    </row>
    <row r="17" spans="2:9" ht="16.5" thickTop="1" thickBot="1" x14ac:dyDescent="0.4">
      <c r="B17" s="5">
        <v>56.3</v>
      </c>
      <c r="C17">
        <v>0</v>
      </c>
      <c r="D17">
        <v>13</v>
      </c>
      <c r="E17">
        <v>0</v>
      </c>
      <c r="F17">
        <v>1</v>
      </c>
      <c r="G17">
        <f t="shared" si="0"/>
        <v>0</v>
      </c>
      <c r="H17">
        <f t="shared" si="1"/>
        <v>1</v>
      </c>
      <c r="I17">
        <f t="shared" si="4"/>
        <v>0.63359396433470527</v>
      </c>
    </row>
    <row r="18" spans="2:9" ht="16.5" thickTop="1" thickBot="1" x14ac:dyDescent="0.4">
      <c r="B18" s="5">
        <v>56.5</v>
      </c>
      <c r="C18">
        <v>1</v>
      </c>
      <c r="D18">
        <v>12</v>
      </c>
      <c r="E18">
        <v>1</v>
      </c>
      <c r="F18">
        <v>0</v>
      </c>
      <c r="G18">
        <f t="shared" si="0"/>
        <v>8.3333333333333329E-2</v>
      </c>
      <c r="H18">
        <f t="shared" si="1"/>
        <v>0.91666666666666663</v>
      </c>
      <c r="I18">
        <f t="shared" si="4"/>
        <v>0.58079446730681317</v>
      </c>
    </row>
    <row r="19" spans="2:9" ht="16.5" thickTop="1" thickBot="1" x14ac:dyDescent="0.4">
      <c r="B19" s="5">
        <v>56.6</v>
      </c>
      <c r="C19">
        <v>0</v>
      </c>
      <c r="D19">
        <v>11</v>
      </c>
      <c r="E19">
        <v>0</v>
      </c>
      <c r="F19">
        <v>1</v>
      </c>
      <c r="G19">
        <f>E19/(D19-F19)</f>
        <v>0</v>
      </c>
      <c r="H19">
        <f t="shared" si="1"/>
        <v>1</v>
      </c>
      <c r="I19">
        <f t="shared" si="4"/>
        <v>0.58079446730681317</v>
      </c>
    </row>
    <row r="20" spans="2:9" ht="16.5" thickTop="1" thickBot="1" x14ac:dyDescent="0.4">
      <c r="B20" s="5">
        <v>62.1</v>
      </c>
      <c r="C20">
        <v>0</v>
      </c>
      <c r="D20">
        <v>10</v>
      </c>
      <c r="E20">
        <v>0</v>
      </c>
      <c r="F20">
        <v>1</v>
      </c>
      <c r="G20">
        <f t="shared" si="0"/>
        <v>0</v>
      </c>
      <c r="H20">
        <f t="shared" si="1"/>
        <v>1</v>
      </c>
      <c r="I20">
        <f t="shared" si="4"/>
        <v>0.58079446730681317</v>
      </c>
    </row>
    <row r="21" spans="2:9" ht="16.5" thickTop="1" thickBot="1" x14ac:dyDescent="0.4">
      <c r="B21" s="5">
        <v>63.1</v>
      </c>
      <c r="C21">
        <v>1</v>
      </c>
      <c r="D21">
        <v>9</v>
      </c>
      <c r="E21">
        <v>1</v>
      </c>
      <c r="F21">
        <v>0</v>
      </c>
      <c r="G21">
        <f t="shared" si="0"/>
        <v>0.1111111111111111</v>
      </c>
      <c r="H21">
        <f t="shared" si="1"/>
        <v>0.88888888888888884</v>
      </c>
      <c r="I21">
        <f t="shared" si="4"/>
        <v>0.51626174871716723</v>
      </c>
    </row>
    <row r="22" spans="2:9" ht="16" thickTop="1" x14ac:dyDescent="0.35">
      <c r="B22" s="9">
        <v>63.3</v>
      </c>
      <c r="C22">
        <v>1</v>
      </c>
      <c r="D22">
        <v>8</v>
      </c>
      <c r="E22">
        <v>1</v>
      </c>
      <c r="F22">
        <v>0</v>
      </c>
      <c r="G22">
        <f t="shared" si="0"/>
        <v>0.125</v>
      </c>
      <c r="H22">
        <f t="shared" si="1"/>
        <v>0.875</v>
      </c>
      <c r="I22">
        <f t="shared" si="4"/>
        <v>0.4517290301275213</v>
      </c>
    </row>
    <row r="23" spans="2:9" ht="15.5" x14ac:dyDescent="0.35">
      <c r="B23" s="9">
        <v>64.099999999999994</v>
      </c>
      <c r="C23">
        <v>0</v>
      </c>
      <c r="D23">
        <v>7</v>
      </c>
      <c r="E23">
        <v>0</v>
      </c>
      <c r="F23">
        <v>1</v>
      </c>
      <c r="G23">
        <f t="shared" si="0"/>
        <v>0</v>
      </c>
      <c r="H23">
        <f t="shared" si="1"/>
        <v>1</v>
      </c>
      <c r="I23">
        <f t="shared" si="4"/>
        <v>0.4517290301275213</v>
      </c>
    </row>
    <row r="24" spans="2:9" ht="15.5" x14ac:dyDescent="0.35">
      <c r="B24" s="9">
        <v>64.599999999999994</v>
      </c>
      <c r="C24">
        <v>1</v>
      </c>
      <c r="D24">
        <v>6</v>
      </c>
      <c r="E24">
        <v>1</v>
      </c>
      <c r="F24">
        <v>0</v>
      </c>
      <c r="G24">
        <f t="shared" si="0"/>
        <v>0.16666666666666666</v>
      </c>
      <c r="H24">
        <f t="shared" si="1"/>
        <v>0.83333333333333337</v>
      </c>
      <c r="I24">
        <f t="shared" si="4"/>
        <v>0.37644085843960112</v>
      </c>
    </row>
    <row r="25" spans="2:9" ht="15.5" x14ac:dyDescent="0.35">
      <c r="B25" s="9">
        <v>67.099999999999994</v>
      </c>
      <c r="C25">
        <v>1</v>
      </c>
      <c r="D25">
        <v>5</v>
      </c>
      <c r="E25">
        <v>1</v>
      </c>
      <c r="F25">
        <v>0</v>
      </c>
      <c r="G25">
        <f t="shared" si="0"/>
        <v>0.2</v>
      </c>
      <c r="H25">
        <f t="shared" si="1"/>
        <v>0.8</v>
      </c>
      <c r="I25">
        <f t="shared" si="4"/>
        <v>0.30115268675168094</v>
      </c>
    </row>
    <row r="26" spans="2:9" ht="15.5" x14ac:dyDescent="0.35">
      <c r="B26" s="9">
        <v>67.5</v>
      </c>
      <c r="C26">
        <v>1</v>
      </c>
      <c r="D26">
        <v>4</v>
      </c>
      <c r="E26">
        <v>1</v>
      </c>
      <c r="F26">
        <v>0</v>
      </c>
      <c r="G26">
        <f t="shared" si="0"/>
        <v>0.25</v>
      </c>
      <c r="H26">
        <f t="shared" si="1"/>
        <v>0.75</v>
      </c>
      <c r="I26">
        <f t="shared" si="4"/>
        <v>0.22586451506376071</v>
      </c>
    </row>
    <row r="27" spans="2:9" ht="15.5" x14ac:dyDescent="0.35">
      <c r="B27" s="9">
        <v>69.3</v>
      </c>
      <c r="C27">
        <v>0</v>
      </c>
      <c r="D27">
        <v>3</v>
      </c>
      <c r="E27">
        <v>0</v>
      </c>
      <c r="F27">
        <v>1</v>
      </c>
      <c r="G27">
        <f t="shared" si="0"/>
        <v>0</v>
      </c>
      <c r="H27">
        <f t="shared" si="1"/>
        <v>1</v>
      </c>
      <c r="I27">
        <f t="shared" si="4"/>
        <v>0.22586451506376071</v>
      </c>
    </row>
    <row r="28" spans="2:9" ht="15.5" x14ac:dyDescent="0.35">
      <c r="B28" s="9">
        <v>69.3</v>
      </c>
      <c r="C28">
        <v>0</v>
      </c>
      <c r="D28">
        <v>2</v>
      </c>
      <c r="E28">
        <v>0</v>
      </c>
      <c r="F28">
        <v>1</v>
      </c>
      <c r="G28">
        <f t="shared" si="0"/>
        <v>0</v>
      </c>
      <c r="H28">
        <f t="shared" si="1"/>
        <v>1</v>
      </c>
      <c r="I28">
        <f t="shared" si="4"/>
        <v>0.22586451506376071</v>
      </c>
    </row>
    <row r="29" spans="2:9" ht="15.5" x14ac:dyDescent="0.35">
      <c r="B29" s="9">
        <v>69.3</v>
      </c>
      <c r="C29">
        <v>0</v>
      </c>
      <c r="D29">
        <v>1</v>
      </c>
      <c r="E29">
        <v>0</v>
      </c>
      <c r="F29">
        <v>1</v>
      </c>
      <c r="G29" t="e">
        <f t="shared" si="0"/>
        <v>#DIV/0!</v>
      </c>
      <c r="H29" t="e">
        <f t="shared" si="1"/>
        <v>#DIV/0!</v>
      </c>
      <c r="I29">
        <v>0.22586452000000001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D50-FF2F-405A-A9E1-6209FC789D42}">
  <dimension ref="B2:I29"/>
  <sheetViews>
    <sheetView topLeftCell="A12" workbookViewId="0">
      <selection activeCell="I3" sqref="I3:I29"/>
    </sheetView>
  </sheetViews>
  <sheetFormatPr baseColWidth="10" defaultRowHeight="14.5" x14ac:dyDescent="0.35"/>
  <cols>
    <col min="7" max="7" width="14" customWidth="1"/>
  </cols>
  <sheetData>
    <row r="2" spans="2:9" x14ac:dyDescent="0.35">
      <c r="B2" t="s">
        <v>39</v>
      </c>
      <c r="C2" t="s">
        <v>40</v>
      </c>
      <c r="D2" t="s">
        <v>33</v>
      </c>
      <c r="E2" t="s">
        <v>34</v>
      </c>
      <c r="F2" t="s">
        <v>35</v>
      </c>
      <c r="G2" t="s">
        <v>54</v>
      </c>
      <c r="H2" t="s">
        <v>37</v>
      </c>
      <c r="I2" t="s">
        <v>53</v>
      </c>
    </row>
    <row r="3" spans="2:9" ht="16" thickBot="1" x14ac:dyDescent="0.4">
      <c r="B3" s="5">
        <v>27.3</v>
      </c>
      <c r="C3">
        <v>1</v>
      </c>
      <c r="D3">
        <v>27</v>
      </c>
      <c r="E3">
        <v>1</v>
      </c>
      <c r="F3">
        <v>0</v>
      </c>
      <c r="G3">
        <f>E3/(D3-(F3/2))</f>
        <v>3.7037037037037035E-2</v>
      </c>
      <c r="H3">
        <f>1-G3</f>
        <v>0.96296296296296302</v>
      </c>
      <c r="I3">
        <f>1-G3</f>
        <v>0.96296296296296302</v>
      </c>
    </row>
    <row r="4" spans="2:9" ht="16.5" thickTop="1" thickBot="1" x14ac:dyDescent="0.4">
      <c r="B4" s="5">
        <v>34.5</v>
      </c>
      <c r="C4">
        <v>1</v>
      </c>
      <c r="D4">
        <v>26</v>
      </c>
      <c r="E4">
        <v>1</v>
      </c>
      <c r="F4">
        <v>0</v>
      </c>
      <c r="G4">
        <f>E4/(D4-(F4/2))</f>
        <v>3.8461538461538464E-2</v>
      </c>
      <c r="H4">
        <f t="shared" ref="H4:H29" si="0">1-G4</f>
        <v>0.96153846153846156</v>
      </c>
      <c r="I4">
        <f>H4*I3</f>
        <v>0.92592592592592604</v>
      </c>
    </row>
    <row r="5" spans="2:9" ht="16.5" thickTop="1" thickBot="1" x14ac:dyDescent="0.4">
      <c r="B5" s="5">
        <v>35.1</v>
      </c>
      <c r="C5">
        <v>1</v>
      </c>
      <c r="D5">
        <v>25</v>
      </c>
      <c r="E5">
        <v>1</v>
      </c>
      <c r="F5">
        <v>0</v>
      </c>
      <c r="G5">
        <f t="shared" ref="G5:G29" si="1">E5/(D5-(F5/2))</f>
        <v>0.04</v>
      </c>
      <c r="H5">
        <f t="shared" si="0"/>
        <v>0.96</v>
      </c>
      <c r="I5">
        <f>H5*I4</f>
        <v>0.88888888888888895</v>
      </c>
    </row>
    <row r="6" spans="2:9" ht="16.5" thickTop="1" thickBot="1" x14ac:dyDescent="0.4">
      <c r="B6" s="5">
        <v>35.5</v>
      </c>
      <c r="C6">
        <v>1</v>
      </c>
      <c r="D6">
        <v>24</v>
      </c>
      <c r="E6">
        <v>1</v>
      </c>
      <c r="F6">
        <v>0</v>
      </c>
      <c r="G6">
        <f t="shared" si="1"/>
        <v>4.1666666666666664E-2</v>
      </c>
      <c r="H6">
        <f t="shared" si="0"/>
        <v>0.95833333333333337</v>
      </c>
      <c r="I6">
        <f>H6*I5</f>
        <v>0.85185185185185197</v>
      </c>
    </row>
    <row r="7" spans="2:9" ht="16.5" thickTop="1" thickBot="1" x14ac:dyDescent="0.4">
      <c r="B7" s="5">
        <v>36</v>
      </c>
      <c r="C7">
        <v>1</v>
      </c>
      <c r="D7">
        <v>23</v>
      </c>
      <c r="E7">
        <v>1</v>
      </c>
      <c r="F7">
        <v>0</v>
      </c>
      <c r="G7">
        <f t="shared" si="1"/>
        <v>4.3478260869565216E-2</v>
      </c>
      <c r="H7">
        <f t="shared" si="0"/>
        <v>0.95652173913043481</v>
      </c>
      <c r="I7">
        <f>H7*I6</f>
        <v>0.81481481481481499</v>
      </c>
    </row>
    <row r="8" spans="2:9" ht="16.5" thickTop="1" thickBot="1" x14ac:dyDescent="0.4">
      <c r="B8" s="5">
        <v>39.299999999999997</v>
      </c>
      <c r="C8">
        <v>0</v>
      </c>
      <c r="D8">
        <v>22</v>
      </c>
      <c r="E8">
        <v>0</v>
      </c>
      <c r="F8">
        <v>1</v>
      </c>
      <c r="G8">
        <f t="shared" si="1"/>
        <v>0</v>
      </c>
      <c r="H8">
        <f t="shared" si="0"/>
        <v>1</v>
      </c>
      <c r="I8">
        <f t="shared" ref="I8:I29" si="2">H8*I7</f>
        <v>0.81481481481481499</v>
      </c>
    </row>
    <row r="9" spans="2:9" ht="16.5" thickTop="1" thickBot="1" x14ac:dyDescent="0.4">
      <c r="B9" s="5">
        <v>39.799999999999997</v>
      </c>
      <c r="C9">
        <v>0</v>
      </c>
      <c r="D9">
        <v>21</v>
      </c>
      <c r="E9">
        <v>0</v>
      </c>
      <c r="F9">
        <v>1</v>
      </c>
      <c r="G9">
        <f t="shared" si="1"/>
        <v>0</v>
      </c>
      <c r="H9">
        <f t="shared" si="0"/>
        <v>1</v>
      </c>
      <c r="I9">
        <f t="shared" si="2"/>
        <v>0.81481481481481499</v>
      </c>
    </row>
    <row r="10" spans="2:9" ht="16.5" thickTop="1" thickBot="1" x14ac:dyDescent="0.4">
      <c r="B10" s="5">
        <v>41.3</v>
      </c>
      <c r="C10">
        <v>1</v>
      </c>
      <c r="D10">
        <v>20</v>
      </c>
      <c r="E10">
        <v>1</v>
      </c>
      <c r="F10">
        <v>0</v>
      </c>
      <c r="G10">
        <f t="shared" si="1"/>
        <v>0.05</v>
      </c>
      <c r="H10">
        <f t="shared" si="0"/>
        <v>0.95</v>
      </c>
      <c r="I10">
        <f t="shared" si="2"/>
        <v>0.77407407407407425</v>
      </c>
    </row>
    <row r="11" spans="2:9" ht="16.5" thickTop="1" thickBot="1" x14ac:dyDescent="0.4">
      <c r="B11" s="5">
        <v>41.5</v>
      </c>
      <c r="C11">
        <v>0</v>
      </c>
      <c r="D11">
        <v>19</v>
      </c>
      <c r="E11">
        <v>0</v>
      </c>
      <c r="F11">
        <v>1</v>
      </c>
      <c r="G11">
        <f t="shared" si="1"/>
        <v>0</v>
      </c>
      <c r="H11">
        <f t="shared" si="0"/>
        <v>1</v>
      </c>
      <c r="I11">
        <f t="shared" si="2"/>
        <v>0.77407407407407425</v>
      </c>
    </row>
    <row r="12" spans="2:9" ht="16.5" thickTop="1" thickBot="1" x14ac:dyDescent="0.4">
      <c r="B12" s="5">
        <v>44.5</v>
      </c>
      <c r="C12">
        <v>1</v>
      </c>
      <c r="D12">
        <v>18</v>
      </c>
      <c r="E12">
        <v>1</v>
      </c>
      <c r="F12">
        <v>0</v>
      </c>
      <c r="G12">
        <f t="shared" si="1"/>
        <v>5.5555555555555552E-2</v>
      </c>
      <c r="H12">
        <f t="shared" si="0"/>
        <v>0.94444444444444442</v>
      </c>
      <c r="I12">
        <f t="shared" si="2"/>
        <v>0.73106995884773673</v>
      </c>
    </row>
    <row r="13" spans="2:9" ht="16.5" thickTop="1" thickBot="1" x14ac:dyDescent="0.4">
      <c r="B13" s="5">
        <v>45</v>
      </c>
      <c r="C13">
        <v>0</v>
      </c>
      <c r="D13">
        <v>17</v>
      </c>
      <c r="E13">
        <v>0</v>
      </c>
      <c r="F13">
        <v>1</v>
      </c>
      <c r="G13">
        <f t="shared" si="1"/>
        <v>0</v>
      </c>
      <c r="H13">
        <f t="shared" si="0"/>
        <v>1</v>
      </c>
      <c r="I13">
        <f t="shared" si="2"/>
        <v>0.73106995884773673</v>
      </c>
    </row>
    <row r="14" spans="2:9" ht="16.5" thickTop="1" thickBot="1" x14ac:dyDescent="0.4">
      <c r="B14" s="5">
        <v>45</v>
      </c>
      <c r="C14">
        <v>0</v>
      </c>
      <c r="D14">
        <v>16</v>
      </c>
      <c r="E14">
        <v>0</v>
      </c>
      <c r="F14">
        <v>1</v>
      </c>
      <c r="G14">
        <f t="shared" si="1"/>
        <v>0</v>
      </c>
      <c r="H14">
        <f t="shared" si="0"/>
        <v>1</v>
      </c>
      <c r="I14">
        <f t="shared" si="2"/>
        <v>0.73106995884773673</v>
      </c>
    </row>
    <row r="15" spans="2:9" ht="16.5" thickTop="1" thickBot="1" x14ac:dyDescent="0.4">
      <c r="B15" s="5">
        <v>45.8</v>
      </c>
      <c r="C15">
        <v>1</v>
      </c>
      <c r="D15">
        <v>15</v>
      </c>
      <c r="E15">
        <v>1</v>
      </c>
      <c r="F15">
        <v>0</v>
      </c>
      <c r="G15">
        <f t="shared" si="1"/>
        <v>6.6666666666666666E-2</v>
      </c>
      <c r="H15">
        <f t="shared" si="0"/>
        <v>0.93333333333333335</v>
      </c>
      <c r="I15">
        <f t="shared" si="2"/>
        <v>0.682331961591221</v>
      </c>
    </row>
    <row r="16" spans="2:9" ht="16.5" thickTop="1" thickBot="1" x14ac:dyDescent="0.4">
      <c r="B16" s="5">
        <v>51.6</v>
      </c>
      <c r="C16">
        <v>1</v>
      </c>
      <c r="D16">
        <v>14</v>
      </c>
      <c r="E16">
        <v>1</v>
      </c>
      <c r="F16">
        <v>0</v>
      </c>
      <c r="G16">
        <f t="shared" si="1"/>
        <v>7.1428571428571425E-2</v>
      </c>
      <c r="H16">
        <f t="shared" si="0"/>
        <v>0.9285714285714286</v>
      </c>
      <c r="I16">
        <f t="shared" si="2"/>
        <v>0.63359396433470527</v>
      </c>
    </row>
    <row r="17" spans="2:9" ht="16.5" thickTop="1" thickBot="1" x14ac:dyDescent="0.4">
      <c r="B17" s="5">
        <v>56.3</v>
      </c>
      <c r="C17">
        <v>0</v>
      </c>
      <c r="D17">
        <v>13</v>
      </c>
      <c r="E17">
        <v>0</v>
      </c>
      <c r="F17">
        <v>1</v>
      </c>
      <c r="G17">
        <f t="shared" si="1"/>
        <v>0</v>
      </c>
      <c r="H17">
        <f t="shared" si="0"/>
        <v>1</v>
      </c>
      <c r="I17">
        <f t="shared" si="2"/>
        <v>0.63359396433470527</v>
      </c>
    </row>
    <row r="18" spans="2:9" ht="16.5" thickTop="1" thickBot="1" x14ac:dyDescent="0.4">
      <c r="B18" s="5">
        <v>56.5</v>
      </c>
      <c r="C18">
        <v>1</v>
      </c>
      <c r="D18">
        <v>12</v>
      </c>
      <c r="E18">
        <v>1</v>
      </c>
      <c r="F18">
        <v>0</v>
      </c>
      <c r="G18">
        <f t="shared" si="1"/>
        <v>8.3333333333333329E-2</v>
      </c>
      <c r="H18">
        <f t="shared" si="0"/>
        <v>0.91666666666666663</v>
      </c>
      <c r="I18">
        <f t="shared" si="2"/>
        <v>0.58079446730681317</v>
      </c>
    </row>
    <row r="19" spans="2:9" ht="16.5" thickTop="1" thickBot="1" x14ac:dyDescent="0.4">
      <c r="B19" s="5">
        <v>56.6</v>
      </c>
      <c r="C19">
        <v>0</v>
      </c>
      <c r="D19">
        <v>11</v>
      </c>
      <c r="E19">
        <v>0</v>
      </c>
      <c r="F19">
        <v>1</v>
      </c>
      <c r="G19">
        <f t="shared" si="1"/>
        <v>0</v>
      </c>
      <c r="H19">
        <f t="shared" si="0"/>
        <v>1</v>
      </c>
      <c r="I19">
        <f t="shared" si="2"/>
        <v>0.58079446730681317</v>
      </c>
    </row>
    <row r="20" spans="2:9" ht="16.5" thickTop="1" thickBot="1" x14ac:dyDescent="0.4">
      <c r="B20" s="5">
        <v>62.1</v>
      </c>
      <c r="C20">
        <v>0</v>
      </c>
      <c r="D20">
        <v>10</v>
      </c>
      <c r="E20">
        <v>0</v>
      </c>
      <c r="F20">
        <v>1</v>
      </c>
      <c r="G20">
        <f t="shared" si="1"/>
        <v>0</v>
      </c>
      <c r="H20">
        <f t="shared" si="0"/>
        <v>1</v>
      </c>
      <c r="I20">
        <f t="shared" si="2"/>
        <v>0.58079446730681317</v>
      </c>
    </row>
    <row r="21" spans="2:9" ht="16.5" thickTop="1" thickBot="1" x14ac:dyDescent="0.4">
      <c r="B21" s="5">
        <v>63.1</v>
      </c>
      <c r="C21">
        <v>1</v>
      </c>
      <c r="D21">
        <v>9</v>
      </c>
      <c r="E21">
        <v>1</v>
      </c>
      <c r="F21">
        <v>0</v>
      </c>
      <c r="G21">
        <f t="shared" si="1"/>
        <v>0.1111111111111111</v>
      </c>
      <c r="H21">
        <f t="shared" si="0"/>
        <v>0.88888888888888884</v>
      </c>
      <c r="I21">
        <f t="shared" si="2"/>
        <v>0.51626174871716723</v>
      </c>
    </row>
    <row r="22" spans="2:9" ht="16" thickTop="1" x14ac:dyDescent="0.35">
      <c r="B22" s="9">
        <v>63.3</v>
      </c>
      <c r="C22">
        <v>1</v>
      </c>
      <c r="D22">
        <v>8</v>
      </c>
      <c r="E22">
        <v>1</v>
      </c>
      <c r="F22">
        <v>0</v>
      </c>
      <c r="G22">
        <f t="shared" si="1"/>
        <v>0.125</v>
      </c>
      <c r="H22">
        <f t="shared" si="0"/>
        <v>0.875</v>
      </c>
      <c r="I22">
        <f t="shared" si="2"/>
        <v>0.4517290301275213</v>
      </c>
    </row>
    <row r="23" spans="2:9" ht="15.5" x14ac:dyDescent="0.35">
      <c r="B23" s="9">
        <v>64.099999999999994</v>
      </c>
      <c r="C23">
        <v>0</v>
      </c>
      <c r="D23">
        <v>7</v>
      </c>
      <c r="E23">
        <v>0</v>
      </c>
      <c r="F23">
        <v>1</v>
      </c>
      <c r="G23">
        <f t="shared" si="1"/>
        <v>0</v>
      </c>
      <c r="H23">
        <f t="shared" si="0"/>
        <v>1</v>
      </c>
      <c r="I23">
        <f t="shared" si="2"/>
        <v>0.4517290301275213</v>
      </c>
    </row>
    <row r="24" spans="2:9" ht="15.5" x14ac:dyDescent="0.35">
      <c r="B24" s="9">
        <v>64.599999999999994</v>
      </c>
      <c r="C24">
        <v>1</v>
      </c>
      <c r="D24">
        <v>6</v>
      </c>
      <c r="E24">
        <v>1</v>
      </c>
      <c r="F24">
        <v>0</v>
      </c>
      <c r="G24">
        <f t="shared" si="1"/>
        <v>0.16666666666666666</v>
      </c>
      <c r="H24">
        <f t="shared" si="0"/>
        <v>0.83333333333333337</v>
      </c>
      <c r="I24">
        <f t="shared" si="2"/>
        <v>0.37644085843960112</v>
      </c>
    </row>
    <row r="25" spans="2:9" ht="15.5" x14ac:dyDescent="0.35">
      <c r="B25" s="9">
        <v>67.099999999999994</v>
      </c>
      <c r="C25">
        <v>1</v>
      </c>
      <c r="D25">
        <v>5</v>
      </c>
      <c r="E25">
        <v>1</v>
      </c>
      <c r="F25">
        <v>0</v>
      </c>
      <c r="G25">
        <f t="shared" si="1"/>
        <v>0.2</v>
      </c>
      <c r="H25">
        <f>1-G25</f>
        <v>0.8</v>
      </c>
      <c r="I25">
        <f t="shared" si="2"/>
        <v>0.30115268675168094</v>
      </c>
    </row>
    <row r="26" spans="2:9" ht="15.5" x14ac:dyDescent="0.35">
      <c r="B26" s="9">
        <v>67.5</v>
      </c>
      <c r="C26">
        <v>1</v>
      </c>
      <c r="D26">
        <v>4</v>
      </c>
      <c r="E26">
        <v>1</v>
      </c>
      <c r="F26">
        <v>0</v>
      </c>
      <c r="G26">
        <f t="shared" si="1"/>
        <v>0.25</v>
      </c>
      <c r="H26">
        <f t="shared" si="0"/>
        <v>0.75</v>
      </c>
      <c r="I26">
        <f t="shared" si="2"/>
        <v>0.22586451506376071</v>
      </c>
    </row>
    <row r="27" spans="2:9" ht="15.5" x14ac:dyDescent="0.35">
      <c r="B27" s="9">
        <v>69.3</v>
      </c>
      <c r="C27">
        <v>0</v>
      </c>
      <c r="D27">
        <v>3</v>
      </c>
      <c r="E27">
        <v>0</v>
      </c>
      <c r="F27">
        <v>1</v>
      </c>
      <c r="G27">
        <f t="shared" si="1"/>
        <v>0</v>
      </c>
      <c r="H27">
        <f t="shared" si="0"/>
        <v>1</v>
      </c>
      <c r="I27">
        <f t="shared" si="2"/>
        <v>0.22586451506376071</v>
      </c>
    </row>
    <row r="28" spans="2:9" ht="15.5" x14ac:dyDescent="0.35">
      <c r="B28" s="9">
        <v>69.3</v>
      </c>
      <c r="C28">
        <v>0</v>
      </c>
      <c r="D28">
        <v>2</v>
      </c>
      <c r="E28">
        <v>0</v>
      </c>
      <c r="F28">
        <v>1</v>
      </c>
      <c r="G28">
        <f t="shared" si="1"/>
        <v>0</v>
      </c>
      <c r="H28">
        <f t="shared" si="0"/>
        <v>1</v>
      </c>
      <c r="I28">
        <f t="shared" si="2"/>
        <v>0.22586451506376071</v>
      </c>
    </row>
    <row r="29" spans="2:9" ht="15.5" x14ac:dyDescent="0.35">
      <c r="B29" s="9">
        <v>69.3</v>
      </c>
      <c r="C29">
        <v>0</v>
      </c>
      <c r="D29">
        <v>1</v>
      </c>
      <c r="E29">
        <v>0</v>
      </c>
      <c r="F29">
        <v>1</v>
      </c>
      <c r="G29">
        <f t="shared" si="1"/>
        <v>0</v>
      </c>
      <c r="H29">
        <f t="shared" si="0"/>
        <v>1</v>
      </c>
      <c r="I29">
        <f t="shared" si="2"/>
        <v>0.22586451506376071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6589-6D86-4723-AB5B-150360928170}">
  <dimension ref="A2:I29"/>
  <sheetViews>
    <sheetView topLeftCell="A12" workbookViewId="0">
      <selection activeCell="I3" sqref="I3:I29"/>
    </sheetView>
  </sheetViews>
  <sheetFormatPr baseColWidth="10" defaultRowHeight="14.5" x14ac:dyDescent="0.35"/>
  <sheetData>
    <row r="2" spans="1:9" x14ac:dyDescent="0.35">
      <c r="A2" t="s">
        <v>59</v>
      </c>
      <c r="B2" t="s">
        <v>55</v>
      </c>
      <c r="C2" t="s">
        <v>39</v>
      </c>
      <c r="D2" t="s">
        <v>33</v>
      </c>
      <c r="E2" t="s">
        <v>34</v>
      </c>
      <c r="F2" t="s">
        <v>35</v>
      </c>
      <c r="G2" t="s">
        <v>56</v>
      </c>
      <c r="H2" t="s">
        <v>57</v>
      </c>
      <c r="I2" t="s">
        <v>58</v>
      </c>
    </row>
    <row r="3" spans="1:9" ht="16" thickBot="1" x14ac:dyDescent="0.4">
      <c r="A3">
        <v>0.96296296000000003</v>
      </c>
      <c r="B3">
        <f>A3*A3</f>
        <v>0.92729766233196165</v>
      </c>
      <c r="C3" s="5">
        <v>27.3</v>
      </c>
      <c r="D3">
        <v>27</v>
      </c>
      <c r="E3">
        <v>1</v>
      </c>
      <c r="F3">
        <v>0</v>
      </c>
      <c r="G3">
        <f>(D3-E3)*D3</f>
        <v>702</v>
      </c>
      <c r="H3">
        <f>E3/G3</f>
        <v>1.4245014245014246E-3</v>
      </c>
      <c r="I3">
        <f>H3*B3</f>
        <v>1.3209368409287203E-3</v>
      </c>
    </row>
    <row r="4" spans="1:9" ht="16.5" thickTop="1" thickBot="1" x14ac:dyDescent="0.4">
      <c r="A4" s="15">
        <v>0.92592593000000001</v>
      </c>
      <c r="B4">
        <f>A4*A4</f>
        <v>0.85733882784636495</v>
      </c>
      <c r="C4" s="5">
        <v>34.5</v>
      </c>
      <c r="D4">
        <v>26</v>
      </c>
      <c r="E4">
        <v>1</v>
      </c>
      <c r="F4">
        <v>0</v>
      </c>
      <c r="G4">
        <f t="shared" ref="G4:G29" si="0">(D4-E4)*D4</f>
        <v>650</v>
      </c>
      <c r="H4">
        <f t="shared" ref="H4:H29" si="1">E4/G4</f>
        <v>1.5384615384615385E-3</v>
      </c>
      <c r="I4">
        <f>(H4+H3)*B4</f>
        <v>2.5402631936188593E-3</v>
      </c>
    </row>
    <row r="5" spans="1:9" ht="16.5" thickTop="1" thickBot="1" x14ac:dyDescent="0.4">
      <c r="A5" s="15">
        <v>0.88888889000000004</v>
      </c>
      <c r="B5">
        <f t="shared" ref="B5:B29" si="2">A5*A5</f>
        <v>0.79012345876543222</v>
      </c>
      <c r="C5" s="5">
        <v>35.1</v>
      </c>
      <c r="D5">
        <v>25</v>
      </c>
      <c r="E5">
        <v>1</v>
      </c>
      <c r="F5">
        <v>0</v>
      </c>
      <c r="G5">
        <f t="shared" si="0"/>
        <v>600</v>
      </c>
      <c r="H5">
        <f t="shared" si="1"/>
        <v>1.6666666666666668E-3</v>
      </c>
      <c r="I5">
        <f>SUM(H3:H5)*B5</f>
        <v>3.6579789757658905E-3</v>
      </c>
    </row>
    <row r="6" spans="1:9" ht="16.5" thickTop="1" thickBot="1" x14ac:dyDescent="0.4">
      <c r="A6" s="15">
        <v>0.85185184999999997</v>
      </c>
      <c r="B6">
        <f t="shared" si="2"/>
        <v>0.72565157434842242</v>
      </c>
      <c r="C6" s="5">
        <v>35.5</v>
      </c>
      <c r="D6">
        <v>24</v>
      </c>
      <c r="E6">
        <v>1</v>
      </c>
      <c r="F6">
        <v>0</v>
      </c>
      <c r="G6">
        <f t="shared" si="0"/>
        <v>552</v>
      </c>
      <c r="H6">
        <f t="shared" si="1"/>
        <v>1.8115942028985507E-3</v>
      </c>
      <c r="I6">
        <f>SUM(H3:H6)*B6</f>
        <v>4.6740842148046543E-3</v>
      </c>
    </row>
    <row r="7" spans="1:9" ht="16.5" thickTop="1" thickBot="1" x14ac:dyDescent="0.4">
      <c r="A7" s="15">
        <v>0.81481481</v>
      </c>
      <c r="B7">
        <f t="shared" si="2"/>
        <v>0.66392317459533612</v>
      </c>
      <c r="C7" s="5">
        <v>36</v>
      </c>
      <c r="D7">
        <v>23</v>
      </c>
      <c r="E7">
        <v>1</v>
      </c>
      <c r="F7">
        <v>0</v>
      </c>
      <c r="G7">
        <f t="shared" si="0"/>
        <v>506</v>
      </c>
      <c r="H7">
        <f t="shared" si="1"/>
        <v>1.976284584980237E-3</v>
      </c>
      <c r="I7">
        <f>SUM(H$3:H7)*B7</f>
        <v>5.5885789107351525E-3</v>
      </c>
    </row>
    <row r="8" spans="1:9" ht="16.5" thickTop="1" thickBot="1" x14ac:dyDescent="0.4">
      <c r="A8" s="15">
        <v>0.81481481</v>
      </c>
      <c r="B8">
        <f t="shared" si="2"/>
        <v>0.66392317459533612</v>
      </c>
      <c r="C8" s="5">
        <v>39.299999999999997</v>
      </c>
      <c r="D8">
        <v>22</v>
      </c>
      <c r="E8">
        <v>0</v>
      </c>
      <c r="F8">
        <v>1</v>
      </c>
      <c r="G8">
        <f t="shared" si="0"/>
        <v>484</v>
      </c>
      <c r="H8">
        <f t="shared" si="1"/>
        <v>0</v>
      </c>
      <c r="I8">
        <f>SUM(H$3:H8)*B8</f>
        <v>5.5885789107351525E-3</v>
      </c>
    </row>
    <row r="9" spans="1:9" ht="16.5" thickTop="1" thickBot="1" x14ac:dyDescent="0.4">
      <c r="A9" s="15">
        <v>0.81481481</v>
      </c>
      <c r="B9">
        <f t="shared" si="2"/>
        <v>0.66392317459533612</v>
      </c>
      <c r="C9" s="5">
        <v>39.799999999999997</v>
      </c>
      <c r="D9">
        <v>21</v>
      </c>
      <c r="E9">
        <v>0</v>
      </c>
      <c r="F9">
        <v>1</v>
      </c>
      <c r="G9">
        <f t="shared" si="0"/>
        <v>441</v>
      </c>
      <c r="H9">
        <f t="shared" si="1"/>
        <v>0</v>
      </c>
      <c r="I9">
        <f>SUM(H$3:H9)*B9</f>
        <v>5.5885789107351525E-3</v>
      </c>
    </row>
    <row r="10" spans="1:9" ht="16.5" thickTop="1" thickBot="1" x14ac:dyDescent="0.4">
      <c r="A10" s="15">
        <v>0.77407406999999995</v>
      </c>
      <c r="B10">
        <f t="shared" si="2"/>
        <v>0.59919066584636482</v>
      </c>
      <c r="C10" s="5">
        <v>41.3</v>
      </c>
      <c r="D10">
        <v>20</v>
      </c>
      <c r="E10">
        <v>1</v>
      </c>
      <c r="F10">
        <v>0</v>
      </c>
      <c r="G10">
        <f t="shared" si="0"/>
        <v>380</v>
      </c>
      <c r="H10">
        <f t="shared" si="1"/>
        <v>2.631578947368421E-3</v>
      </c>
      <c r="I10">
        <f>SUM(H$3:H10)*B10</f>
        <v>6.6205100151552091E-3</v>
      </c>
    </row>
    <row r="11" spans="1:9" ht="16.5" thickTop="1" thickBot="1" x14ac:dyDescent="0.4">
      <c r="A11" s="15">
        <v>0.77407406999999995</v>
      </c>
      <c r="B11">
        <f t="shared" si="2"/>
        <v>0.59919066584636482</v>
      </c>
      <c r="C11" s="5">
        <v>41.5</v>
      </c>
      <c r="D11">
        <v>19</v>
      </c>
      <c r="E11">
        <v>0</v>
      </c>
      <c r="F11">
        <v>1</v>
      </c>
      <c r="G11">
        <f t="shared" si="0"/>
        <v>361</v>
      </c>
      <c r="H11">
        <f t="shared" si="1"/>
        <v>0</v>
      </c>
      <c r="I11">
        <f>SUM(H$3:H11)*B11</f>
        <v>6.6205100151552091E-3</v>
      </c>
    </row>
    <row r="12" spans="1:9" ht="16.5" thickTop="1" thickBot="1" x14ac:dyDescent="0.4">
      <c r="A12" s="15">
        <v>0.73106996000000002</v>
      </c>
      <c r="B12">
        <f t="shared" si="2"/>
        <v>0.53446328641440166</v>
      </c>
      <c r="C12" s="5">
        <v>44.5</v>
      </c>
      <c r="D12">
        <v>18</v>
      </c>
      <c r="E12">
        <v>1</v>
      </c>
      <c r="F12">
        <v>0</v>
      </c>
      <c r="G12">
        <f t="shared" si="0"/>
        <v>306</v>
      </c>
      <c r="H12">
        <f t="shared" si="1"/>
        <v>3.2679738562091504E-3</v>
      </c>
      <c r="I12">
        <f>SUM(H$3:H12)*B12</f>
        <v>7.6519435920178042E-3</v>
      </c>
    </row>
    <row r="13" spans="1:9" ht="16.5" thickTop="1" thickBot="1" x14ac:dyDescent="0.4">
      <c r="A13" s="15">
        <v>0.73106996000000002</v>
      </c>
      <c r="B13">
        <f t="shared" si="2"/>
        <v>0.53446328641440166</v>
      </c>
      <c r="C13" s="5">
        <v>45</v>
      </c>
      <c r="D13">
        <v>17</v>
      </c>
      <c r="E13">
        <v>0</v>
      </c>
      <c r="F13">
        <v>1</v>
      </c>
      <c r="G13">
        <f t="shared" si="0"/>
        <v>289</v>
      </c>
      <c r="H13">
        <f t="shared" si="1"/>
        <v>0</v>
      </c>
      <c r="I13">
        <f>SUM(H$3:H13)*B13</f>
        <v>7.6519435920178042E-3</v>
      </c>
    </row>
    <row r="14" spans="1:9" ht="16.5" thickTop="1" thickBot="1" x14ac:dyDescent="0.4">
      <c r="A14" s="15">
        <v>0.73106996000000002</v>
      </c>
      <c r="B14">
        <f t="shared" si="2"/>
        <v>0.53446328641440166</v>
      </c>
      <c r="C14" s="5">
        <v>45</v>
      </c>
      <c r="D14">
        <v>16</v>
      </c>
      <c r="E14">
        <v>0</v>
      </c>
      <c r="F14">
        <v>1</v>
      </c>
      <c r="G14">
        <f t="shared" si="0"/>
        <v>256</v>
      </c>
      <c r="H14">
        <f t="shared" si="1"/>
        <v>0</v>
      </c>
      <c r="I14">
        <f>SUM(H$3:H14)*B14</f>
        <v>7.6519435920178042E-3</v>
      </c>
    </row>
    <row r="15" spans="1:9" ht="16.5" thickTop="1" thickBot="1" x14ac:dyDescent="0.4">
      <c r="A15" s="15">
        <v>0.68233195999999996</v>
      </c>
      <c r="B15">
        <f t="shared" si="2"/>
        <v>0.46557690363744153</v>
      </c>
      <c r="C15" s="5">
        <v>45.8</v>
      </c>
      <c r="D15">
        <v>15</v>
      </c>
      <c r="E15">
        <v>1</v>
      </c>
      <c r="F15">
        <v>0</v>
      </c>
      <c r="G15">
        <f t="shared" si="0"/>
        <v>210</v>
      </c>
      <c r="H15">
        <f t="shared" si="1"/>
        <v>4.7619047619047623E-3</v>
      </c>
      <c r="I15">
        <f>SUM(H$3:H15)*B15</f>
        <v>8.8827259069649105E-3</v>
      </c>
    </row>
    <row r="16" spans="1:9" ht="16.5" thickTop="1" thickBot="1" x14ac:dyDescent="0.4">
      <c r="A16" s="15">
        <v>0.63359396000000001</v>
      </c>
      <c r="B16">
        <f t="shared" si="2"/>
        <v>0.40144130614848161</v>
      </c>
      <c r="C16" s="5">
        <v>51.6</v>
      </c>
      <c r="D16">
        <v>14</v>
      </c>
      <c r="E16">
        <v>1</v>
      </c>
      <c r="F16">
        <v>0</v>
      </c>
      <c r="G16">
        <f t="shared" si="0"/>
        <v>182</v>
      </c>
      <c r="H16">
        <f t="shared" si="1"/>
        <v>5.4945054945054949E-3</v>
      </c>
      <c r="I16">
        <f>SUM(H$3:H16)*B16</f>
        <v>9.8648064865285521E-3</v>
      </c>
    </row>
    <row r="17" spans="1:9" ht="16.5" thickTop="1" thickBot="1" x14ac:dyDescent="0.4">
      <c r="A17" s="15">
        <v>0.63359396000000001</v>
      </c>
      <c r="B17">
        <f t="shared" si="2"/>
        <v>0.40144130614848161</v>
      </c>
      <c r="C17" s="5">
        <v>56.3</v>
      </c>
      <c r="D17">
        <v>13</v>
      </c>
      <c r="E17">
        <v>0</v>
      </c>
      <c r="F17">
        <v>1</v>
      </c>
      <c r="G17">
        <f t="shared" si="0"/>
        <v>169</v>
      </c>
      <c r="H17">
        <f t="shared" si="1"/>
        <v>0</v>
      </c>
      <c r="I17">
        <f>SUM(H$3:H17)*B17</f>
        <v>9.8648064865285521E-3</v>
      </c>
    </row>
    <row r="18" spans="1:9" ht="16.5" thickTop="1" thickBot="1" x14ac:dyDescent="0.4">
      <c r="A18" s="15">
        <v>0.58079446999999995</v>
      </c>
      <c r="B18">
        <f t="shared" si="2"/>
        <v>0.33732221638258086</v>
      </c>
      <c r="C18" s="5">
        <v>56.5</v>
      </c>
      <c r="D18">
        <v>12</v>
      </c>
      <c r="E18">
        <v>1</v>
      </c>
      <c r="F18">
        <v>0</v>
      </c>
      <c r="G18">
        <f t="shared" si="0"/>
        <v>132</v>
      </c>
      <c r="H18">
        <f t="shared" si="1"/>
        <v>7.575757575757576E-3</v>
      </c>
      <c r="I18">
        <f>SUM(H$3:H18)*B18</f>
        <v>1.084464919923484E-2</v>
      </c>
    </row>
    <row r="19" spans="1:9" ht="16.5" thickTop="1" thickBot="1" x14ac:dyDescent="0.4">
      <c r="A19" s="15">
        <v>0.58079446999999995</v>
      </c>
      <c r="B19">
        <f t="shared" si="2"/>
        <v>0.33732221638258086</v>
      </c>
      <c r="C19" s="5">
        <v>56.6</v>
      </c>
      <c r="D19">
        <v>11</v>
      </c>
      <c r="E19">
        <v>0</v>
      </c>
      <c r="F19">
        <v>1</v>
      </c>
      <c r="G19">
        <f t="shared" si="0"/>
        <v>121</v>
      </c>
      <c r="H19">
        <f t="shared" si="1"/>
        <v>0</v>
      </c>
      <c r="I19">
        <f>SUM(H$3:H19)*B19</f>
        <v>1.084464919923484E-2</v>
      </c>
    </row>
    <row r="20" spans="1:9" ht="16.5" thickTop="1" thickBot="1" x14ac:dyDescent="0.4">
      <c r="A20" s="15">
        <v>0.58079446999999995</v>
      </c>
      <c r="B20">
        <f t="shared" si="2"/>
        <v>0.33732221638258086</v>
      </c>
      <c r="C20" s="5">
        <v>62.1</v>
      </c>
      <c r="D20">
        <v>10</v>
      </c>
      <c r="E20">
        <v>0</v>
      </c>
      <c r="F20">
        <v>1</v>
      </c>
      <c r="G20">
        <f t="shared" si="0"/>
        <v>100</v>
      </c>
      <c r="H20">
        <f t="shared" si="1"/>
        <v>0</v>
      </c>
      <c r="I20">
        <f>SUM(H$3:H20)*B20</f>
        <v>1.084464919923484E-2</v>
      </c>
    </row>
    <row r="21" spans="1:9" ht="16.5" thickTop="1" thickBot="1" x14ac:dyDescent="0.4">
      <c r="A21" s="15">
        <v>0.51626174999999996</v>
      </c>
      <c r="B21">
        <f t="shared" si="2"/>
        <v>0.26652619451306248</v>
      </c>
      <c r="C21" s="5">
        <v>63.1</v>
      </c>
      <c r="D21">
        <v>9</v>
      </c>
      <c r="E21">
        <v>1</v>
      </c>
      <c r="F21">
        <v>0</v>
      </c>
      <c r="G21">
        <f t="shared" si="0"/>
        <v>72</v>
      </c>
      <c r="H21">
        <f t="shared" si="1"/>
        <v>1.3888888888888888E-2</v>
      </c>
      <c r="I21">
        <f>SUM(H$3:H21)*B21</f>
        <v>1.2270364377662839E-2</v>
      </c>
    </row>
    <row r="22" spans="1:9" ht="16" thickTop="1" x14ac:dyDescent="0.35">
      <c r="A22" s="15">
        <v>0.45172902999999998</v>
      </c>
      <c r="B22">
        <f t="shared" si="2"/>
        <v>0.20405911654474088</v>
      </c>
      <c r="C22" s="9">
        <v>63.3</v>
      </c>
      <c r="D22">
        <v>8</v>
      </c>
      <c r="E22">
        <v>1</v>
      </c>
      <c r="F22">
        <v>0</v>
      </c>
      <c r="G22">
        <f t="shared" si="0"/>
        <v>56</v>
      </c>
      <c r="H22">
        <f t="shared" si="1"/>
        <v>1.7857142857142856E-2</v>
      </c>
      <c r="I22">
        <f>SUM(H$3:H22)*B22</f>
        <v>1.3038410470098027E-2</v>
      </c>
    </row>
    <row r="23" spans="1:9" ht="15.5" x14ac:dyDescent="0.35">
      <c r="A23" s="15">
        <v>0.45172902999999998</v>
      </c>
      <c r="B23">
        <f t="shared" si="2"/>
        <v>0.20405911654474088</v>
      </c>
      <c r="C23" s="9">
        <v>64.099999999999994</v>
      </c>
      <c r="D23">
        <v>7</v>
      </c>
      <c r="E23">
        <v>0</v>
      </c>
      <c r="F23">
        <v>1</v>
      </c>
      <c r="G23">
        <f t="shared" si="0"/>
        <v>49</v>
      </c>
      <c r="H23">
        <f t="shared" si="1"/>
        <v>0</v>
      </c>
      <c r="I23">
        <f>SUM(H$3:H23)*B23</f>
        <v>1.3038410470098027E-2</v>
      </c>
    </row>
    <row r="24" spans="1:9" ht="15.5" x14ac:dyDescent="0.35">
      <c r="A24" s="15">
        <v>0.37644085999999999</v>
      </c>
      <c r="B24">
        <f t="shared" si="2"/>
        <v>0.14170772107753959</v>
      </c>
      <c r="C24" s="9">
        <v>64.599999999999994</v>
      </c>
      <c r="D24">
        <v>6</v>
      </c>
      <c r="E24">
        <v>1</v>
      </c>
      <c r="F24">
        <v>0</v>
      </c>
      <c r="G24">
        <f t="shared" si="0"/>
        <v>30</v>
      </c>
      <c r="H24">
        <f t="shared" si="1"/>
        <v>3.3333333333333333E-2</v>
      </c>
      <c r="I24">
        <f>SUM(H$3:H24)*B24</f>
        <v>1.377804249810646E-2</v>
      </c>
    </row>
    <row r="25" spans="1:9" ht="15.5" x14ac:dyDescent="0.35">
      <c r="A25" s="15">
        <v>0.30115269</v>
      </c>
      <c r="B25">
        <f t="shared" si="2"/>
        <v>9.0692942694236098E-2</v>
      </c>
      <c r="C25" s="9">
        <v>67.099999999999994</v>
      </c>
      <c r="D25">
        <v>5</v>
      </c>
      <c r="E25">
        <v>1</v>
      </c>
      <c r="F25">
        <v>0</v>
      </c>
      <c r="G25">
        <f t="shared" si="0"/>
        <v>20</v>
      </c>
      <c r="H25">
        <f t="shared" si="1"/>
        <v>0.05</v>
      </c>
      <c r="I25">
        <f>SUM(H$3:H25)*B25</f>
        <v>1.3352594450622552E-2</v>
      </c>
    </row>
    <row r="26" spans="1:9" ht="15.5" x14ac:dyDescent="0.35">
      <c r="A26" s="15">
        <v>0.22586452000000001</v>
      </c>
      <c r="B26">
        <f t="shared" si="2"/>
        <v>5.1014781394830407E-2</v>
      </c>
      <c r="C26" s="9">
        <v>67.5</v>
      </c>
      <c r="D26">
        <v>4</v>
      </c>
      <c r="E26">
        <v>1</v>
      </c>
      <c r="F26">
        <v>0</v>
      </c>
      <c r="G26">
        <f t="shared" si="0"/>
        <v>12</v>
      </c>
      <c r="H26">
        <f t="shared" si="1"/>
        <v>8.3333333333333329E-2</v>
      </c>
      <c r="I26">
        <f>SUM(H$3:H26)*B26</f>
        <v>1.1762066327646297E-2</v>
      </c>
    </row>
    <row r="27" spans="1:9" ht="15.5" x14ac:dyDescent="0.35">
      <c r="A27" s="15">
        <v>0.22586452000000001</v>
      </c>
      <c r="B27">
        <f t="shared" si="2"/>
        <v>5.1014781394830407E-2</v>
      </c>
      <c r="C27" s="9">
        <v>69.3</v>
      </c>
      <c r="D27">
        <v>3</v>
      </c>
      <c r="E27">
        <v>0</v>
      </c>
      <c r="F27">
        <v>1</v>
      </c>
      <c r="G27">
        <f t="shared" si="0"/>
        <v>9</v>
      </c>
      <c r="H27">
        <f t="shared" si="1"/>
        <v>0</v>
      </c>
      <c r="I27">
        <f>SUM(H$3:H27)*B27</f>
        <v>1.1762066327646297E-2</v>
      </c>
    </row>
    <row r="28" spans="1:9" ht="15.5" x14ac:dyDescent="0.35">
      <c r="A28" s="15">
        <v>0.22586452000000001</v>
      </c>
      <c r="B28">
        <f t="shared" si="2"/>
        <v>5.1014781394830407E-2</v>
      </c>
      <c r="C28" s="9">
        <v>69.3</v>
      </c>
      <c r="D28">
        <v>2</v>
      </c>
      <c r="E28">
        <v>0</v>
      </c>
      <c r="F28">
        <v>1</v>
      </c>
      <c r="G28">
        <f t="shared" si="0"/>
        <v>4</v>
      </c>
      <c r="H28">
        <f t="shared" si="1"/>
        <v>0</v>
      </c>
      <c r="I28">
        <f>SUM(H$3:H28)*B28</f>
        <v>1.1762066327646297E-2</v>
      </c>
    </row>
    <row r="29" spans="1:9" ht="15.5" x14ac:dyDescent="0.35">
      <c r="A29" s="15">
        <v>0.22586452000000001</v>
      </c>
      <c r="B29">
        <f t="shared" si="2"/>
        <v>5.1014781394830407E-2</v>
      </c>
      <c r="C29" s="9">
        <v>69.3</v>
      </c>
      <c r="D29">
        <v>1</v>
      </c>
      <c r="E29">
        <v>0</v>
      </c>
      <c r="F29">
        <v>1</v>
      </c>
      <c r="G29">
        <f t="shared" si="0"/>
        <v>1</v>
      </c>
      <c r="H29">
        <f t="shared" si="1"/>
        <v>0</v>
      </c>
      <c r="I29">
        <f>SUM(H$3:H29)*B29</f>
        <v>1.1762066327646297E-2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B82E-AF51-46D7-8814-70FC8F28ED06}">
  <dimension ref="A2:K29"/>
  <sheetViews>
    <sheetView topLeftCell="A12" workbookViewId="0">
      <selection activeCell="K3" sqref="K3:K29"/>
    </sheetView>
  </sheetViews>
  <sheetFormatPr baseColWidth="10" defaultRowHeight="14.5" x14ac:dyDescent="0.35"/>
  <cols>
    <col min="9" max="9" width="15.54296875" customWidth="1"/>
    <col min="10" max="10" width="19" customWidth="1"/>
  </cols>
  <sheetData>
    <row r="2" spans="1:11" x14ac:dyDescent="0.35">
      <c r="A2" t="s">
        <v>59</v>
      </c>
      <c r="B2" t="s">
        <v>55</v>
      </c>
      <c r="C2" t="s">
        <v>39</v>
      </c>
      <c r="D2" t="s">
        <v>33</v>
      </c>
      <c r="E2" t="s">
        <v>34</v>
      </c>
      <c r="F2" t="s">
        <v>35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</row>
    <row r="3" spans="1:11" ht="16" thickBot="1" x14ac:dyDescent="0.4">
      <c r="A3">
        <v>0.96296296000000003</v>
      </c>
      <c r="B3">
        <f>A3*A3</f>
        <v>0.92729766233196165</v>
      </c>
      <c r="C3" s="5">
        <v>27.3</v>
      </c>
      <c r="D3">
        <v>27</v>
      </c>
      <c r="E3">
        <v>1</v>
      </c>
      <c r="F3">
        <v>0</v>
      </c>
      <c r="G3">
        <f>D3-F3</f>
        <v>27</v>
      </c>
      <c r="H3">
        <f>D3-F3-E3</f>
        <v>26</v>
      </c>
      <c r="I3">
        <f>G3*H3</f>
        <v>702</v>
      </c>
      <c r="J3">
        <f>E3/I3</f>
        <v>1.4245014245014246E-3</v>
      </c>
      <c r="K3">
        <f>J3*B3</f>
        <v>1.3209368409287203E-3</v>
      </c>
    </row>
    <row r="4" spans="1:11" ht="16.5" thickTop="1" thickBot="1" x14ac:dyDescent="0.4">
      <c r="A4" s="15">
        <v>0.92592593000000001</v>
      </c>
      <c r="B4">
        <f>A4*A4</f>
        <v>0.85733882784636495</v>
      </c>
      <c r="C4" s="5">
        <v>34.5</v>
      </c>
      <c r="D4">
        <v>26</v>
      </c>
      <c r="E4">
        <v>1</v>
      </c>
      <c r="F4">
        <v>0</v>
      </c>
      <c r="G4">
        <f t="shared" ref="G4:G29" si="0">D4-F4</f>
        <v>26</v>
      </c>
      <c r="H4">
        <f t="shared" ref="H4:H29" si="1">D4-F4-E4</f>
        <v>25</v>
      </c>
      <c r="I4">
        <f t="shared" ref="I4:I29" si="2">G4*H4</f>
        <v>650</v>
      </c>
      <c r="J4">
        <f t="shared" ref="J4:J29" si="3">E4/I4</f>
        <v>1.5384615384615385E-3</v>
      </c>
      <c r="K4">
        <f>SUM(J$3:J4)*B4</f>
        <v>2.5402631936188593E-3</v>
      </c>
    </row>
    <row r="5" spans="1:11" ht="16.5" thickTop="1" thickBot="1" x14ac:dyDescent="0.4">
      <c r="A5" s="15">
        <v>0.88888889000000004</v>
      </c>
      <c r="B5">
        <f t="shared" ref="B5:B29" si="4">A5*A5</f>
        <v>0.79012345876543222</v>
      </c>
      <c r="C5" s="5">
        <v>35.1</v>
      </c>
      <c r="D5">
        <v>25</v>
      </c>
      <c r="E5">
        <v>1</v>
      </c>
      <c r="F5">
        <v>0</v>
      </c>
      <c r="G5">
        <f t="shared" si="0"/>
        <v>25</v>
      </c>
      <c r="H5">
        <f t="shared" si="1"/>
        <v>24</v>
      </c>
      <c r="I5">
        <f t="shared" si="2"/>
        <v>600</v>
      </c>
      <c r="J5">
        <f t="shared" si="3"/>
        <v>1.6666666666666668E-3</v>
      </c>
      <c r="K5">
        <f>SUM(J$3:J5)*B5</f>
        <v>3.6579789757658905E-3</v>
      </c>
    </row>
    <row r="6" spans="1:11" ht="16.5" thickTop="1" thickBot="1" x14ac:dyDescent="0.4">
      <c r="A6" s="15">
        <v>0.85185184999999997</v>
      </c>
      <c r="B6">
        <f t="shared" si="4"/>
        <v>0.72565157434842242</v>
      </c>
      <c r="C6" s="5">
        <v>35.5</v>
      </c>
      <c r="D6">
        <v>24</v>
      </c>
      <c r="E6">
        <v>1</v>
      </c>
      <c r="F6">
        <v>0</v>
      </c>
      <c r="G6">
        <f t="shared" si="0"/>
        <v>24</v>
      </c>
      <c r="H6">
        <f t="shared" si="1"/>
        <v>23</v>
      </c>
      <c r="I6">
        <f t="shared" si="2"/>
        <v>552</v>
      </c>
      <c r="J6">
        <f t="shared" si="3"/>
        <v>1.8115942028985507E-3</v>
      </c>
      <c r="K6">
        <f>SUM(J$3:J6)*B6</f>
        <v>4.6740842148046543E-3</v>
      </c>
    </row>
    <row r="7" spans="1:11" ht="16.5" thickTop="1" thickBot="1" x14ac:dyDescent="0.4">
      <c r="A7" s="15">
        <v>0.81481481</v>
      </c>
      <c r="B7">
        <f t="shared" si="4"/>
        <v>0.66392317459533612</v>
      </c>
      <c r="C7" s="5">
        <v>36</v>
      </c>
      <c r="D7">
        <v>23</v>
      </c>
      <c r="E7">
        <v>1</v>
      </c>
      <c r="F7">
        <v>0</v>
      </c>
      <c r="G7">
        <f t="shared" si="0"/>
        <v>23</v>
      </c>
      <c r="H7">
        <f t="shared" si="1"/>
        <v>22</v>
      </c>
      <c r="I7">
        <f t="shared" si="2"/>
        <v>506</v>
      </c>
      <c r="J7">
        <f t="shared" si="3"/>
        <v>1.976284584980237E-3</v>
      </c>
      <c r="K7">
        <f>SUM(J$3:J7)*B7</f>
        <v>5.5885789107351525E-3</v>
      </c>
    </row>
    <row r="8" spans="1:11" ht="16.5" thickTop="1" thickBot="1" x14ac:dyDescent="0.4">
      <c r="A8" s="15">
        <v>0.81481481</v>
      </c>
      <c r="B8">
        <f t="shared" si="4"/>
        <v>0.66392317459533612</v>
      </c>
      <c r="C8" s="5">
        <v>39.299999999999997</v>
      </c>
      <c r="D8">
        <v>22</v>
      </c>
      <c r="E8">
        <v>0</v>
      </c>
      <c r="F8">
        <v>1</v>
      </c>
      <c r="G8">
        <f t="shared" si="0"/>
        <v>21</v>
      </c>
      <c r="H8">
        <f t="shared" si="1"/>
        <v>21</v>
      </c>
      <c r="I8">
        <f t="shared" si="2"/>
        <v>441</v>
      </c>
      <c r="J8">
        <f t="shared" si="3"/>
        <v>0</v>
      </c>
      <c r="K8">
        <f>SUM(J$3:J8)*B8</f>
        <v>5.5885789107351525E-3</v>
      </c>
    </row>
    <row r="9" spans="1:11" ht="16.5" thickTop="1" thickBot="1" x14ac:dyDescent="0.4">
      <c r="A9" s="15">
        <v>0.81481481</v>
      </c>
      <c r="B9">
        <f t="shared" si="4"/>
        <v>0.66392317459533612</v>
      </c>
      <c r="C9" s="5">
        <v>39.799999999999997</v>
      </c>
      <c r="D9">
        <v>21</v>
      </c>
      <c r="E9">
        <v>0</v>
      </c>
      <c r="F9">
        <v>1</v>
      </c>
      <c r="G9">
        <f t="shared" si="0"/>
        <v>20</v>
      </c>
      <c r="H9">
        <f t="shared" si="1"/>
        <v>20</v>
      </c>
      <c r="I9">
        <f t="shared" si="2"/>
        <v>400</v>
      </c>
      <c r="J9">
        <f t="shared" si="3"/>
        <v>0</v>
      </c>
      <c r="K9">
        <f>SUM(J$3:J9)*B9</f>
        <v>5.5885789107351525E-3</v>
      </c>
    </row>
    <row r="10" spans="1:11" ht="16.5" thickTop="1" thickBot="1" x14ac:dyDescent="0.4">
      <c r="A10" s="15">
        <v>0.77407406999999995</v>
      </c>
      <c r="B10">
        <f t="shared" si="4"/>
        <v>0.59919066584636482</v>
      </c>
      <c r="C10" s="5">
        <v>41.3</v>
      </c>
      <c r="D10">
        <v>20</v>
      </c>
      <c r="E10">
        <v>1</v>
      </c>
      <c r="F10">
        <v>0</v>
      </c>
      <c r="G10">
        <f t="shared" si="0"/>
        <v>20</v>
      </c>
      <c r="H10">
        <f t="shared" si="1"/>
        <v>19</v>
      </c>
      <c r="I10">
        <f t="shared" si="2"/>
        <v>380</v>
      </c>
      <c r="J10">
        <f t="shared" si="3"/>
        <v>2.631578947368421E-3</v>
      </c>
      <c r="K10">
        <f>SUM(J$3:J10)*B10</f>
        <v>6.6205100151552091E-3</v>
      </c>
    </row>
    <row r="11" spans="1:11" ht="16.5" thickTop="1" thickBot="1" x14ac:dyDescent="0.4">
      <c r="A11" s="15">
        <v>0.77407406999999995</v>
      </c>
      <c r="B11">
        <f t="shared" si="4"/>
        <v>0.59919066584636482</v>
      </c>
      <c r="C11" s="5">
        <v>41.5</v>
      </c>
      <c r="D11">
        <v>19</v>
      </c>
      <c r="E11">
        <v>0</v>
      </c>
      <c r="F11">
        <v>1</v>
      </c>
      <c r="G11">
        <f t="shared" si="0"/>
        <v>18</v>
      </c>
      <c r="H11">
        <f t="shared" si="1"/>
        <v>18</v>
      </c>
      <c r="I11">
        <f t="shared" si="2"/>
        <v>324</v>
      </c>
      <c r="J11">
        <f t="shared" si="3"/>
        <v>0</v>
      </c>
      <c r="K11">
        <f>SUM(J$3:J11)*B11</f>
        <v>6.6205100151552091E-3</v>
      </c>
    </row>
    <row r="12" spans="1:11" ht="16.5" thickTop="1" thickBot="1" x14ac:dyDescent="0.4">
      <c r="A12" s="15">
        <v>0.73106996000000002</v>
      </c>
      <c r="B12">
        <f t="shared" si="4"/>
        <v>0.53446328641440166</v>
      </c>
      <c r="C12" s="5">
        <v>44.5</v>
      </c>
      <c r="D12">
        <v>18</v>
      </c>
      <c r="E12">
        <v>1</v>
      </c>
      <c r="F12">
        <v>0</v>
      </c>
      <c r="G12">
        <f t="shared" si="0"/>
        <v>18</v>
      </c>
      <c r="H12">
        <f t="shared" si="1"/>
        <v>17</v>
      </c>
      <c r="I12">
        <f t="shared" si="2"/>
        <v>306</v>
      </c>
      <c r="J12">
        <f t="shared" si="3"/>
        <v>3.2679738562091504E-3</v>
      </c>
      <c r="K12">
        <f>SUM(J$3:J12)*B12</f>
        <v>7.6519435920178042E-3</v>
      </c>
    </row>
    <row r="13" spans="1:11" ht="16.5" thickTop="1" thickBot="1" x14ac:dyDescent="0.4">
      <c r="A13" s="15">
        <v>0.73106996000000002</v>
      </c>
      <c r="B13">
        <f t="shared" si="4"/>
        <v>0.53446328641440166</v>
      </c>
      <c r="C13" s="5">
        <v>45</v>
      </c>
      <c r="D13">
        <v>17</v>
      </c>
      <c r="E13">
        <v>0</v>
      </c>
      <c r="F13">
        <v>1</v>
      </c>
      <c r="G13">
        <f t="shared" si="0"/>
        <v>16</v>
      </c>
      <c r="H13">
        <f t="shared" si="1"/>
        <v>16</v>
      </c>
      <c r="I13">
        <f t="shared" si="2"/>
        <v>256</v>
      </c>
      <c r="J13">
        <f t="shared" si="3"/>
        <v>0</v>
      </c>
      <c r="K13">
        <f>SUM(J$3:J13)*B13</f>
        <v>7.6519435920178042E-3</v>
      </c>
    </row>
    <row r="14" spans="1:11" ht="16.5" thickTop="1" thickBot="1" x14ac:dyDescent="0.4">
      <c r="A14" s="15">
        <v>0.73106996000000002</v>
      </c>
      <c r="B14">
        <f t="shared" si="4"/>
        <v>0.53446328641440166</v>
      </c>
      <c r="C14" s="5">
        <v>45</v>
      </c>
      <c r="D14">
        <v>16</v>
      </c>
      <c r="E14">
        <v>0</v>
      </c>
      <c r="F14">
        <v>1</v>
      </c>
      <c r="G14">
        <f t="shared" si="0"/>
        <v>15</v>
      </c>
      <c r="H14">
        <f t="shared" si="1"/>
        <v>15</v>
      </c>
      <c r="I14">
        <f t="shared" si="2"/>
        <v>225</v>
      </c>
      <c r="J14">
        <f t="shared" si="3"/>
        <v>0</v>
      </c>
      <c r="K14">
        <f>SUM(J$3:J14)*B14</f>
        <v>7.6519435920178042E-3</v>
      </c>
    </row>
    <row r="15" spans="1:11" ht="16.5" thickTop="1" thickBot="1" x14ac:dyDescent="0.4">
      <c r="A15" s="15">
        <v>0.68233195999999996</v>
      </c>
      <c r="B15">
        <f t="shared" si="4"/>
        <v>0.46557690363744153</v>
      </c>
      <c r="C15" s="5">
        <v>45.8</v>
      </c>
      <c r="D15">
        <v>15</v>
      </c>
      <c r="E15">
        <v>1</v>
      </c>
      <c r="F15">
        <v>0</v>
      </c>
      <c r="G15">
        <f t="shared" si="0"/>
        <v>15</v>
      </c>
      <c r="H15">
        <f t="shared" si="1"/>
        <v>14</v>
      </c>
      <c r="I15">
        <f t="shared" si="2"/>
        <v>210</v>
      </c>
      <c r="J15">
        <f t="shared" si="3"/>
        <v>4.7619047619047623E-3</v>
      </c>
      <c r="K15">
        <f>SUM(J$3:J15)*B15</f>
        <v>8.8827259069649105E-3</v>
      </c>
    </row>
    <row r="16" spans="1:11" ht="16.5" thickTop="1" thickBot="1" x14ac:dyDescent="0.4">
      <c r="A16" s="15">
        <v>0.63359396000000001</v>
      </c>
      <c r="B16">
        <f t="shared" si="4"/>
        <v>0.40144130614848161</v>
      </c>
      <c r="C16" s="5">
        <v>51.6</v>
      </c>
      <c r="D16">
        <v>14</v>
      </c>
      <c r="E16">
        <v>1</v>
      </c>
      <c r="F16">
        <v>0</v>
      </c>
      <c r="G16">
        <f t="shared" si="0"/>
        <v>14</v>
      </c>
      <c r="H16">
        <f t="shared" si="1"/>
        <v>13</v>
      </c>
      <c r="I16">
        <f t="shared" si="2"/>
        <v>182</v>
      </c>
      <c r="J16">
        <f t="shared" si="3"/>
        <v>5.4945054945054949E-3</v>
      </c>
      <c r="K16">
        <f>SUM(J$3:J16)*B16</f>
        <v>9.8648064865285521E-3</v>
      </c>
    </row>
    <row r="17" spans="1:11" ht="16.5" thickTop="1" thickBot="1" x14ac:dyDescent="0.4">
      <c r="A17" s="15">
        <v>0.63359396000000001</v>
      </c>
      <c r="B17">
        <f t="shared" si="4"/>
        <v>0.40144130614848161</v>
      </c>
      <c r="C17" s="5">
        <v>56.3</v>
      </c>
      <c r="D17">
        <v>13</v>
      </c>
      <c r="E17">
        <v>0</v>
      </c>
      <c r="F17">
        <v>1</v>
      </c>
      <c r="G17">
        <f t="shared" si="0"/>
        <v>12</v>
      </c>
      <c r="H17">
        <f t="shared" si="1"/>
        <v>12</v>
      </c>
      <c r="I17">
        <f t="shared" si="2"/>
        <v>144</v>
      </c>
      <c r="J17">
        <f t="shared" si="3"/>
        <v>0</v>
      </c>
      <c r="K17">
        <f>SUM(J$3:J17)*B17</f>
        <v>9.8648064865285521E-3</v>
      </c>
    </row>
    <row r="18" spans="1:11" ht="16.5" thickTop="1" thickBot="1" x14ac:dyDescent="0.4">
      <c r="A18" s="15">
        <v>0.58079446999999995</v>
      </c>
      <c r="B18">
        <f t="shared" si="4"/>
        <v>0.33732221638258086</v>
      </c>
      <c r="C18" s="5">
        <v>56.5</v>
      </c>
      <c r="D18">
        <v>12</v>
      </c>
      <c r="E18">
        <v>1</v>
      </c>
      <c r="F18">
        <v>0</v>
      </c>
      <c r="G18">
        <f t="shared" si="0"/>
        <v>12</v>
      </c>
      <c r="H18">
        <f t="shared" si="1"/>
        <v>11</v>
      </c>
      <c r="I18">
        <f t="shared" si="2"/>
        <v>132</v>
      </c>
      <c r="J18">
        <f t="shared" si="3"/>
        <v>7.575757575757576E-3</v>
      </c>
      <c r="K18">
        <f>SUM(J$3:J18)*B18</f>
        <v>1.084464919923484E-2</v>
      </c>
    </row>
    <row r="19" spans="1:11" ht="16.5" thickTop="1" thickBot="1" x14ac:dyDescent="0.4">
      <c r="A19" s="15">
        <v>0.58079446999999995</v>
      </c>
      <c r="B19">
        <f t="shared" si="4"/>
        <v>0.33732221638258086</v>
      </c>
      <c r="C19" s="5">
        <v>56.6</v>
      </c>
      <c r="D19">
        <v>11</v>
      </c>
      <c r="E19">
        <v>0</v>
      </c>
      <c r="F19">
        <v>1</v>
      </c>
      <c r="G19">
        <f t="shared" si="0"/>
        <v>10</v>
      </c>
      <c r="H19">
        <f t="shared" si="1"/>
        <v>10</v>
      </c>
      <c r="I19">
        <f t="shared" si="2"/>
        <v>100</v>
      </c>
      <c r="J19">
        <f t="shared" si="3"/>
        <v>0</v>
      </c>
      <c r="K19">
        <f>SUM(J$3:J19)*B19</f>
        <v>1.084464919923484E-2</v>
      </c>
    </row>
    <row r="20" spans="1:11" ht="16.5" thickTop="1" thickBot="1" x14ac:dyDescent="0.4">
      <c r="A20" s="15">
        <v>0.58079446999999995</v>
      </c>
      <c r="B20">
        <f t="shared" si="4"/>
        <v>0.33732221638258086</v>
      </c>
      <c r="C20" s="5">
        <v>62.1</v>
      </c>
      <c r="D20">
        <v>10</v>
      </c>
      <c r="E20">
        <v>0</v>
      </c>
      <c r="F20">
        <v>1</v>
      </c>
      <c r="G20">
        <f t="shared" si="0"/>
        <v>9</v>
      </c>
      <c r="H20">
        <f t="shared" si="1"/>
        <v>9</v>
      </c>
      <c r="I20">
        <f t="shared" si="2"/>
        <v>81</v>
      </c>
      <c r="J20">
        <f t="shared" si="3"/>
        <v>0</v>
      </c>
      <c r="K20">
        <f>SUM(J$3:J20)*B20</f>
        <v>1.084464919923484E-2</v>
      </c>
    </row>
    <row r="21" spans="1:11" ht="16.5" thickTop="1" thickBot="1" x14ac:dyDescent="0.4">
      <c r="A21" s="15">
        <v>0.51626174999999996</v>
      </c>
      <c r="B21">
        <f t="shared" si="4"/>
        <v>0.26652619451306248</v>
      </c>
      <c r="C21" s="5">
        <v>63.1</v>
      </c>
      <c r="D21">
        <v>9</v>
      </c>
      <c r="E21">
        <v>1</v>
      </c>
      <c r="F21">
        <v>0</v>
      </c>
      <c r="G21">
        <f t="shared" si="0"/>
        <v>9</v>
      </c>
      <c r="H21">
        <f t="shared" si="1"/>
        <v>8</v>
      </c>
      <c r="I21">
        <f t="shared" si="2"/>
        <v>72</v>
      </c>
      <c r="J21">
        <f t="shared" si="3"/>
        <v>1.3888888888888888E-2</v>
      </c>
      <c r="K21">
        <f>SUM(J$3:J21)*B21</f>
        <v>1.2270364377662839E-2</v>
      </c>
    </row>
    <row r="22" spans="1:11" ht="16" thickTop="1" x14ac:dyDescent="0.35">
      <c r="A22" s="15">
        <v>0.45172902999999998</v>
      </c>
      <c r="B22">
        <f t="shared" si="4"/>
        <v>0.20405911654474088</v>
      </c>
      <c r="C22" s="9">
        <v>63.3</v>
      </c>
      <c r="D22">
        <v>8</v>
      </c>
      <c r="E22">
        <v>1</v>
      </c>
      <c r="F22">
        <v>0</v>
      </c>
      <c r="G22">
        <f t="shared" si="0"/>
        <v>8</v>
      </c>
      <c r="H22">
        <f t="shared" si="1"/>
        <v>7</v>
      </c>
      <c r="I22">
        <f t="shared" si="2"/>
        <v>56</v>
      </c>
      <c r="J22">
        <f t="shared" si="3"/>
        <v>1.7857142857142856E-2</v>
      </c>
      <c r="K22">
        <f>SUM(J$3:J22)*B22</f>
        <v>1.3038410470098027E-2</v>
      </c>
    </row>
    <row r="23" spans="1:11" ht="15.5" x14ac:dyDescent="0.35">
      <c r="A23" s="15">
        <v>0.45172902999999998</v>
      </c>
      <c r="B23">
        <f t="shared" si="4"/>
        <v>0.20405911654474088</v>
      </c>
      <c r="C23" s="9">
        <v>64.099999999999994</v>
      </c>
      <c r="D23">
        <v>7</v>
      </c>
      <c r="E23">
        <v>0</v>
      </c>
      <c r="F23">
        <v>1</v>
      </c>
      <c r="G23">
        <f t="shared" si="0"/>
        <v>6</v>
      </c>
      <c r="H23">
        <f t="shared" si="1"/>
        <v>6</v>
      </c>
      <c r="I23">
        <f t="shared" si="2"/>
        <v>36</v>
      </c>
      <c r="J23">
        <f t="shared" si="3"/>
        <v>0</v>
      </c>
      <c r="K23">
        <f>SUM(J$3:J23)*B23</f>
        <v>1.3038410470098027E-2</v>
      </c>
    </row>
    <row r="24" spans="1:11" ht="15.5" x14ac:dyDescent="0.35">
      <c r="A24" s="15">
        <v>0.37644085999999999</v>
      </c>
      <c r="B24">
        <f t="shared" si="4"/>
        <v>0.14170772107753959</v>
      </c>
      <c r="C24" s="9">
        <v>64.599999999999994</v>
      </c>
      <c r="D24">
        <v>6</v>
      </c>
      <c r="E24">
        <v>1</v>
      </c>
      <c r="F24">
        <v>0</v>
      </c>
      <c r="G24">
        <f t="shared" si="0"/>
        <v>6</v>
      </c>
      <c r="H24">
        <f t="shared" si="1"/>
        <v>5</v>
      </c>
      <c r="I24">
        <f t="shared" si="2"/>
        <v>30</v>
      </c>
      <c r="J24">
        <f t="shared" si="3"/>
        <v>3.3333333333333333E-2</v>
      </c>
      <c r="K24">
        <f>SUM(J$3:J24)*B24</f>
        <v>1.377804249810646E-2</v>
      </c>
    </row>
    <row r="25" spans="1:11" ht="15.5" x14ac:dyDescent="0.35">
      <c r="A25" s="15">
        <v>0.30115269</v>
      </c>
      <c r="B25">
        <f t="shared" si="4"/>
        <v>9.0692942694236098E-2</v>
      </c>
      <c r="C25" s="9">
        <v>67.099999999999994</v>
      </c>
      <c r="D25">
        <v>5</v>
      </c>
      <c r="E25">
        <v>1</v>
      </c>
      <c r="F25">
        <v>0</v>
      </c>
      <c r="G25">
        <f t="shared" si="0"/>
        <v>5</v>
      </c>
      <c r="H25">
        <f t="shared" si="1"/>
        <v>4</v>
      </c>
      <c r="I25">
        <f t="shared" si="2"/>
        <v>20</v>
      </c>
      <c r="J25">
        <f t="shared" si="3"/>
        <v>0.05</v>
      </c>
      <c r="K25">
        <f>SUM(J$3:J25)*B25</f>
        <v>1.3352594450622552E-2</v>
      </c>
    </row>
    <row r="26" spans="1:11" ht="15.5" x14ac:dyDescent="0.35">
      <c r="A26" s="15">
        <v>0.22586452000000001</v>
      </c>
      <c r="B26">
        <f t="shared" si="4"/>
        <v>5.1014781394830407E-2</v>
      </c>
      <c r="C26" s="9">
        <v>67.5</v>
      </c>
      <c r="D26">
        <v>4</v>
      </c>
      <c r="E26">
        <v>1</v>
      </c>
      <c r="F26">
        <v>0</v>
      </c>
      <c r="G26">
        <f t="shared" si="0"/>
        <v>4</v>
      </c>
      <c r="H26">
        <f t="shared" si="1"/>
        <v>3</v>
      </c>
      <c r="I26">
        <f t="shared" si="2"/>
        <v>12</v>
      </c>
      <c r="J26">
        <f t="shared" si="3"/>
        <v>8.3333333333333329E-2</v>
      </c>
      <c r="K26">
        <f>SUM(J$3:J26)*B26</f>
        <v>1.1762066327646297E-2</v>
      </c>
    </row>
    <row r="27" spans="1:11" ht="15.5" x14ac:dyDescent="0.35">
      <c r="A27" s="15">
        <v>0.22586452000000001</v>
      </c>
      <c r="B27">
        <f t="shared" si="4"/>
        <v>5.1014781394830407E-2</v>
      </c>
      <c r="C27" s="9">
        <v>69.3</v>
      </c>
      <c r="D27">
        <v>3</v>
      </c>
      <c r="E27">
        <v>0</v>
      </c>
      <c r="F27">
        <v>1</v>
      </c>
      <c r="G27">
        <f t="shared" si="0"/>
        <v>2</v>
      </c>
      <c r="H27">
        <f t="shared" si="1"/>
        <v>2</v>
      </c>
      <c r="I27">
        <f t="shared" si="2"/>
        <v>4</v>
      </c>
      <c r="J27">
        <f t="shared" si="3"/>
        <v>0</v>
      </c>
      <c r="K27">
        <f>SUM(J$3:J27)*B27</f>
        <v>1.1762066327646297E-2</v>
      </c>
    </row>
    <row r="28" spans="1:11" ht="15.5" x14ac:dyDescent="0.35">
      <c r="A28" s="15">
        <v>0.22586452000000001</v>
      </c>
      <c r="B28">
        <f t="shared" si="4"/>
        <v>5.1014781394830407E-2</v>
      </c>
      <c r="C28" s="9">
        <v>69.3</v>
      </c>
      <c r="D28">
        <v>2</v>
      </c>
      <c r="E28">
        <v>0</v>
      </c>
      <c r="F28">
        <v>1</v>
      </c>
      <c r="G28">
        <f t="shared" si="0"/>
        <v>1</v>
      </c>
      <c r="H28">
        <f t="shared" si="1"/>
        <v>1</v>
      </c>
      <c r="I28">
        <f t="shared" si="2"/>
        <v>1</v>
      </c>
      <c r="J28">
        <f t="shared" si="3"/>
        <v>0</v>
      </c>
      <c r="K28">
        <f>SUM(J$3:J28)*B28</f>
        <v>1.1762066327646297E-2</v>
      </c>
    </row>
    <row r="29" spans="1:11" ht="15.5" x14ac:dyDescent="0.35">
      <c r="A29" s="15">
        <v>0.22586452000000001</v>
      </c>
      <c r="B29">
        <f t="shared" si="4"/>
        <v>5.1014781394830407E-2</v>
      </c>
      <c r="C29" s="9">
        <v>69.3</v>
      </c>
      <c r="D29">
        <v>1</v>
      </c>
      <c r="E29">
        <v>0</v>
      </c>
      <c r="F29">
        <v>1</v>
      </c>
      <c r="G29">
        <f t="shared" si="0"/>
        <v>0</v>
      </c>
      <c r="H29">
        <f t="shared" si="1"/>
        <v>0</v>
      </c>
      <c r="I29">
        <f t="shared" si="2"/>
        <v>0</v>
      </c>
      <c r="J29" t="e">
        <f t="shared" si="3"/>
        <v>#DIV/0!</v>
      </c>
      <c r="K29" t="e">
        <f>SUM(J$3:J29)*B29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99AA-C27B-40A9-A0C9-228756136105}">
  <dimension ref="A2:L29"/>
  <sheetViews>
    <sheetView topLeftCell="A12" workbookViewId="0">
      <selection activeCell="L3" sqref="L3:L29"/>
    </sheetView>
  </sheetViews>
  <sheetFormatPr baseColWidth="10" defaultRowHeight="14.5" x14ac:dyDescent="0.35"/>
  <cols>
    <col min="10" max="10" width="19.90625" customWidth="1"/>
    <col min="11" max="11" width="21.1796875" customWidth="1"/>
  </cols>
  <sheetData>
    <row r="2" spans="1:12" x14ac:dyDescent="0.35">
      <c r="A2" t="s">
        <v>59</v>
      </c>
      <c r="B2" t="s">
        <v>55</v>
      </c>
      <c r="C2" t="s">
        <v>39</v>
      </c>
      <c r="D2" t="s">
        <v>33</v>
      </c>
      <c r="E2" t="s">
        <v>34</v>
      </c>
      <c r="F2" t="s">
        <v>35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64</v>
      </c>
    </row>
    <row r="3" spans="1:12" ht="16" thickBot="1" x14ac:dyDescent="0.4">
      <c r="A3">
        <v>0.96296296000000003</v>
      </c>
      <c r="B3">
        <f>A3*A3</f>
        <v>0.92729766233196165</v>
      </c>
      <c r="C3" s="5">
        <v>27.3</v>
      </c>
      <c r="D3">
        <v>27</v>
      </c>
      <c r="E3">
        <v>1</v>
      </c>
      <c r="F3">
        <v>0</v>
      </c>
      <c r="G3">
        <f>D3-(F3/2)</f>
        <v>27</v>
      </c>
      <c r="H3">
        <f>F3/2</f>
        <v>0</v>
      </c>
      <c r="I3">
        <f>D3-H3-E3</f>
        <v>26</v>
      </c>
      <c r="J3">
        <f>G3*I3</f>
        <v>702</v>
      </c>
      <c r="K3">
        <f>E3/J3</f>
        <v>1.4245014245014246E-3</v>
      </c>
      <c r="L3">
        <f>K3*B3</f>
        <v>1.3209368409287203E-3</v>
      </c>
    </row>
    <row r="4" spans="1:12" ht="16.5" thickTop="1" thickBot="1" x14ac:dyDescent="0.4">
      <c r="A4" s="15">
        <v>0.92592593000000001</v>
      </c>
      <c r="B4">
        <f>A4*A4</f>
        <v>0.85733882784636495</v>
      </c>
      <c r="C4" s="5">
        <v>34.5</v>
      </c>
      <c r="D4">
        <v>26</v>
      </c>
      <c r="E4">
        <v>1</v>
      </c>
      <c r="F4">
        <v>0</v>
      </c>
      <c r="G4">
        <f t="shared" ref="G4:G29" si="0">D4-(F4/2)</f>
        <v>26</v>
      </c>
      <c r="H4">
        <f t="shared" ref="H4:H29" si="1">F4/2</f>
        <v>0</v>
      </c>
      <c r="I4">
        <f t="shared" ref="I4:I28" si="2">D4-H4-E4</f>
        <v>25</v>
      </c>
      <c r="J4">
        <f t="shared" ref="J4:J29" si="3">G4*I4</f>
        <v>650</v>
      </c>
      <c r="K4">
        <f t="shared" ref="K4:K29" si="4">E4/J4</f>
        <v>1.5384615384615385E-3</v>
      </c>
      <c r="L4">
        <f>SUM(K$3:K4)*B4</f>
        <v>2.5402631936188593E-3</v>
      </c>
    </row>
    <row r="5" spans="1:12" ht="16.5" thickTop="1" thickBot="1" x14ac:dyDescent="0.4">
      <c r="A5" s="15">
        <v>0.88888889000000004</v>
      </c>
      <c r="B5">
        <f t="shared" ref="B5:B29" si="5">A5*A5</f>
        <v>0.79012345876543222</v>
      </c>
      <c r="C5" s="5">
        <v>35.1</v>
      </c>
      <c r="D5">
        <v>25</v>
      </c>
      <c r="E5">
        <v>1</v>
      </c>
      <c r="F5">
        <v>0</v>
      </c>
      <c r="G5">
        <f t="shared" si="0"/>
        <v>25</v>
      </c>
      <c r="H5">
        <f t="shared" si="1"/>
        <v>0</v>
      </c>
      <c r="I5">
        <f t="shared" si="2"/>
        <v>24</v>
      </c>
      <c r="J5">
        <f t="shared" si="3"/>
        <v>600</v>
      </c>
      <c r="K5">
        <f t="shared" si="4"/>
        <v>1.6666666666666668E-3</v>
      </c>
      <c r="L5">
        <f>SUM(K$3:K5)*B5</f>
        <v>3.6579789757658905E-3</v>
      </c>
    </row>
    <row r="6" spans="1:12" ht="16.5" thickTop="1" thickBot="1" x14ac:dyDescent="0.4">
      <c r="A6" s="15">
        <v>0.85185184999999997</v>
      </c>
      <c r="B6">
        <f t="shared" si="5"/>
        <v>0.72565157434842242</v>
      </c>
      <c r="C6" s="5">
        <v>35.5</v>
      </c>
      <c r="D6">
        <v>24</v>
      </c>
      <c r="E6">
        <v>1</v>
      </c>
      <c r="F6">
        <v>0</v>
      </c>
      <c r="G6">
        <f>D6-(F6/2)</f>
        <v>24</v>
      </c>
      <c r="H6">
        <f t="shared" si="1"/>
        <v>0</v>
      </c>
      <c r="I6">
        <f t="shared" si="2"/>
        <v>23</v>
      </c>
      <c r="J6">
        <f t="shared" si="3"/>
        <v>552</v>
      </c>
      <c r="K6">
        <f t="shared" si="4"/>
        <v>1.8115942028985507E-3</v>
      </c>
      <c r="L6">
        <f>SUM(K$3:K6)*B6</f>
        <v>4.6740842148046543E-3</v>
      </c>
    </row>
    <row r="7" spans="1:12" ht="16.5" thickTop="1" thickBot="1" x14ac:dyDescent="0.4">
      <c r="A7" s="15">
        <v>0.81481481</v>
      </c>
      <c r="B7">
        <f t="shared" si="5"/>
        <v>0.66392317459533612</v>
      </c>
      <c r="C7" s="5">
        <v>36</v>
      </c>
      <c r="D7">
        <v>23</v>
      </c>
      <c r="E7">
        <v>1</v>
      </c>
      <c r="F7">
        <v>0</v>
      </c>
      <c r="G7">
        <f t="shared" si="0"/>
        <v>23</v>
      </c>
      <c r="H7">
        <f t="shared" si="1"/>
        <v>0</v>
      </c>
      <c r="I7">
        <f t="shared" si="2"/>
        <v>22</v>
      </c>
      <c r="J7">
        <f t="shared" si="3"/>
        <v>506</v>
      </c>
      <c r="K7">
        <f t="shared" si="4"/>
        <v>1.976284584980237E-3</v>
      </c>
      <c r="L7">
        <f>SUM(K$3:K7)*B7</f>
        <v>5.5885789107351525E-3</v>
      </c>
    </row>
    <row r="8" spans="1:12" ht="16.5" thickTop="1" thickBot="1" x14ac:dyDescent="0.4">
      <c r="A8" s="15">
        <v>0.81481481</v>
      </c>
      <c r="B8">
        <f t="shared" si="5"/>
        <v>0.66392317459533612</v>
      </c>
      <c r="C8" s="5">
        <v>39.299999999999997</v>
      </c>
      <c r="D8">
        <v>22</v>
      </c>
      <c r="E8">
        <v>0</v>
      </c>
      <c r="F8">
        <v>1</v>
      </c>
      <c r="G8">
        <f t="shared" si="0"/>
        <v>21.5</v>
      </c>
      <c r="H8">
        <f t="shared" si="1"/>
        <v>0.5</v>
      </c>
      <c r="I8">
        <f t="shared" si="2"/>
        <v>21.5</v>
      </c>
      <c r="J8">
        <f t="shared" si="3"/>
        <v>462.25</v>
      </c>
      <c r="K8">
        <f t="shared" si="4"/>
        <v>0</v>
      </c>
      <c r="L8">
        <f>SUM(K$3:K8)*B8</f>
        <v>5.5885789107351525E-3</v>
      </c>
    </row>
    <row r="9" spans="1:12" ht="16.5" thickTop="1" thickBot="1" x14ac:dyDescent="0.4">
      <c r="A9" s="15">
        <v>0.81481481</v>
      </c>
      <c r="B9">
        <f t="shared" si="5"/>
        <v>0.66392317459533612</v>
      </c>
      <c r="C9" s="5">
        <v>39.799999999999997</v>
      </c>
      <c r="D9">
        <v>21</v>
      </c>
      <c r="E9">
        <v>0</v>
      </c>
      <c r="F9">
        <v>1</v>
      </c>
      <c r="G9">
        <f t="shared" si="0"/>
        <v>20.5</v>
      </c>
      <c r="H9">
        <f t="shared" si="1"/>
        <v>0.5</v>
      </c>
      <c r="I9">
        <f t="shared" si="2"/>
        <v>20.5</v>
      </c>
      <c r="J9">
        <f t="shared" si="3"/>
        <v>420.25</v>
      </c>
      <c r="K9">
        <f t="shared" si="4"/>
        <v>0</v>
      </c>
      <c r="L9">
        <f>SUM(K$3:K9)*B9</f>
        <v>5.5885789107351525E-3</v>
      </c>
    </row>
    <row r="10" spans="1:12" ht="16.5" thickTop="1" thickBot="1" x14ac:dyDescent="0.4">
      <c r="A10" s="15">
        <v>0.77407406999999995</v>
      </c>
      <c r="B10">
        <f t="shared" si="5"/>
        <v>0.59919066584636482</v>
      </c>
      <c r="C10" s="5">
        <v>41.3</v>
      </c>
      <c r="D10">
        <v>20</v>
      </c>
      <c r="E10">
        <v>1</v>
      </c>
      <c r="F10">
        <v>0</v>
      </c>
      <c r="G10">
        <f t="shared" si="0"/>
        <v>20</v>
      </c>
      <c r="H10">
        <f t="shared" si="1"/>
        <v>0</v>
      </c>
      <c r="I10">
        <f t="shared" si="2"/>
        <v>19</v>
      </c>
      <c r="J10">
        <f t="shared" si="3"/>
        <v>380</v>
      </c>
      <c r="K10">
        <f t="shared" si="4"/>
        <v>2.631578947368421E-3</v>
      </c>
      <c r="L10">
        <f>SUM(K$3:K10)*B10</f>
        <v>6.6205100151552091E-3</v>
      </c>
    </row>
    <row r="11" spans="1:12" ht="16.5" thickTop="1" thickBot="1" x14ac:dyDescent="0.4">
      <c r="A11" s="15">
        <v>0.77407406999999995</v>
      </c>
      <c r="B11">
        <f t="shared" si="5"/>
        <v>0.59919066584636482</v>
      </c>
      <c r="C11" s="5">
        <v>41.5</v>
      </c>
      <c r="D11">
        <v>19</v>
      </c>
      <c r="E11">
        <v>0</v>
      </c>
      <c r="F11">
        <v>1</v>
      </c>
      <c r="G11">
        <f t="shared" si="0"/>
        <v>18.5</v>
      </c>
      <c r="H11">
        <f t="shared" si="1"/>
        <v>0.5</v>
      </c>
      <c r="I11">
        <f t="shared" si="2"/>
        <v>18.5</v>
      </c>
      <c r="J11">
        <f t="shared" si="3"/>
        <v>342.25</v>
      </c>
      <c r="K11">
        <f t="shared" si="4"/>
        <v>0</v>
      </c>
      <c r="L11">
        <f>SUM(K$3:K11)*B11</f>
        <v>6.6205100151552091E-3</v>
      </c>
    </row>
    <row r="12" spans="1:12" ht="16.5" thickTop="1" thickBot="1" x14ac:dyDescent="0.4">
      <c r="A12" s="15">
        <v>0.73106996000000002</v>
      </c>
      <c r="B12">
        <f t="shared" si="5"/>
        <v>0.53446328641440166</v>
      </c>
      <c r="C12" s="5">
        <v>44.5</v>
      </c>
      <c r="D12">
        <v>18</v>
      </c>
      <c r="E12">
        <v>1</v>
      </c>
      <c r="F12">
        <v>0</v>
      </c>
      <c r="G12">
        <f t="shared" si="0"/>
        <v>18</v>
      </c>
      <c r="H12">
        <f t="shared" si="1"/>
        <v>0</v>
      </c>
      <c r="I12">
        <f t="shared" si="2"/>
        <v>17</v>
      </c>
      <c r="J12">
        <f t="shared" si="3"/>
        <v>306</v>
      </c>
      <c r="K12">
        <f t="shared" si="4"/>
        <v>3.2679738562091504E-3</v>
      </c>
      <c r="L12">
        <f>SUM(K$3:K12)*B12</f>
        <v>7.6519435920178042E-3</v>
      </c>
    </row>
    <row r="13" spans="1:12" ht="16.5" thickTop="1" thickBot="1" x14ac:dyDescent="0.4">
      <c r="A13" s="15">
        <v>0.73106996000000002</v>
      </c>
      <c r="B13">
        <f t="shared" si="5"/>
        <v>0.53446328641440166</v>
      </c>
      <c r="C13" s="5">
        <v>45</v>
      </c>
      <c r="D13">
        <v>17</v>
      </c>
      <c r="E13">
        <v>0</v>
      </c>
      <c r="F13">
        <v>1</v>
      </c>
      <c r="G13">
        <f t="shared" si="0"/>
        <v>16.5</v>
      </c>
      <c r="H13">
        <f t="shared" si="1"/>
        <v>0.5</v>
      </c>
      <c r="I13">
        <f t="shared" si="2"/>
        <v>16.5</v>
      </c>
      <c r="J13">
        <f t="shared" si="3"/>
        <v>272.25</v>
      </c>
      <c r="K13">
        <f t="shared" si="4"/>
        <v>0</v>
      </c>
      <c r="L13">
        <f>SUM(K$3:K13)*B13</f>
        <v>7.6519435920178042E-3</v>
      </c>
    </row>
    <row r="14" spans="1:12" ht="16.5" thickTop="1" thickBot="1" x14ac:dyDescent="0.4">
      <c r="A14" s="15">
        <v>0.73106996000000002</v>
      </c>
      <c r="B14">
        <f t="shared" si="5"/>
        <v>0.53446328641440166</v>
      </c>
      <c r="C14" s="5">
        <v>45</v>
      </c>
      <c r="D14">
        <v>16</v>
      </c>
      <c r="E14">
        <v>0</v>
      </c>
      <c r="F14">
        <v>1</v>
      </c>
      <c r="G14">
        <f t="shared" si="0"/>
        <v>15.5</v>
      </c>
      <c r="H14">
        <f t="shared" si="1"/>
        <v>0.5</v>
      </c>
      <c r="I14">
        <f t="shared" si="2"/>
        <v>15.5</v>
      </c>
      <c r="J14">
        <f t="shared" si="3"/>
        <v>240.25</v>
      </c>
      <c r="K14">
        <f t="shared" si="4"/>
        <v>0</v>
      </c>
      <c r="L14">
        <f>SUM(K$3:K14)*B14</f>
        <v>7.6519435920178042E-3</v>
      </c>
    </row>
    <row r="15" spans="1:12" ht="16.5" thickTop="1" thickBot="1" x14ac:dyDescent="0.4">
      <c r="A15" s="15">
        <v>0.68233195999999996</v>
      </c>
      <c r="B15">
        <f t="shared" si="5"/>
        <v>0.46557690363744153</v>
      </c>
      <c r="C15" s="5">
        <v>45.8</v>
      </c>
      <c r="D15">
        <v>15</v>
      </c>
      <c r="E15">
        <v>1</v>
      </c>
      <c r="F15">
        <v>0</v>
      </c>
      <c r="G15">
        <f t="shared" si="0"/>
        <v>15</v>
      </c>
      <c r="H15">
        <f t="shared" si="1"/>
        <v>0</v>
      </c>
      <c r="I15">
        <f t="shared" si="2"/>
        <v>14</v>
      </c>
      <c r="J15">
        <f t="shared" si="3"/>
        <v>210</v>
      </c>
      <c r="K15">
        <f t="shared" si="4"/>
        <v>4.7619047619047623E-3</v>
      </c>
      <c r="L15">
        <f>SUM(K$3:K15)*B15</f>
        <v>8.8827259069649105E-3</v>
      </c>
    </row>
    <row r="16" spans="1:12" ht="16.5" thickTop="1" thickBot="1" x14ac:dyDescent="0.4">
      <c r="A16" s="15">
        <v>0.63359396000000001</v>
      </c>
      <c r="B16">
        <f t="shared" si="5"/>
        <v>0.40144130614848161</v>
      </c>
      <c r="C16" s="5">
        <v>51.6</v>
      </c>
      <c r="D16">
        <v>14</v>
      </c>
      <c r="E16">
        <v>1</v>
      </c>
      <c r="F16">
        <v>0</v>
      </c>
      <c r="G16">
        <f t="shared" si="0"/>
        <v>14</v>
      </c>
      <c r="H16">
        <f t="shared" si="1"/>
        <v>0</v>
      </c>
      <c r="I16">
        <f t="shared" si="2"/>
        <v>13</v>
      </c>
      <c r="J16">
        <f t="shared" si="3"/>
        <v>182</v>
      </c>
      <c r="K16">
        <f t="shared" si="4"/>
        <v>5.4945054945054949E-3</v>
      </c>
      <c r="L16">
        <f>SUM(K$3:K16)*B16</f>
        <v>9.8648064865285521E-3</v>
      </c>
    </row>
    <row r="17" spans="1:12" ht="16.5" thickTop="1" thickBot="1" x14ac:dyDescent="0.4">
      <c r="A17" s="15">
        <v>0.63359396000000001</v>
      </c>
      <c r="B17">
        <f t="shared" si="5"/>
        <v>0.40144130614848161</v>
      </c>
      <c r="C17" s="5">
        <v>56.3</v>
      </c>
      <c r="D17">
        <v>13</v>
      </c>
      <c r="E17">
        <v>0</v>
      </c>
      <c r="F17">
        <v>1</v>
      </c>
      <c r="G17">
        <f t="shared" si="0"/>
        <v>12.5</v>
      </c>
      <c r="H17">
        <f t="shared" si="1"/>
        <v>0.5</v>
      </c>
      <c r="I17">
        <f t="shared" si="2"/>
        <v>12.5</v>
      </c>
      <c r="J17">
        <f t="shared" si="3"/>
        <v>156.25</v>
      </c>
      <c r="K17">
        <f t="shared" si="4"/>
        <v>0</v>
      </c>
      <c r="L17">
        <f>SUM(K$3:K17)*B17</f>
        <v>9.8648064865285521E-3</v>
      </c>
    </row>
    <row r="18" spans="1:12" ht="16.5" thickTop="1" thickBot="1" x14ac:dyDescent="0.4">
      <c r="A18" s="15">
        <v>0.58079446999999995</v>
      </c>
      <c r="B18">
        <f t="shared" si="5"/>
        <v>0.33732221638258086</v>
      </c>
      <c r="C18" s="5">
        <v>56.5</v>
      </c>
      <c r="D18">
        <v>12</v>
      </c>
      <c r="E18">
        <v>1</v>
      </c>
      <c r="F18">
        <v>0</v>
      </c>
      <c r="G18">
        <f t="shared" si="0"/>
        <v>12</v>
      </c>
      <c r="H18">
        <f t="shared" si="1"/>
        <v>0</v>
      </c>
      <c r="I18">
        <f t="shared" si="2"/>
        <v>11</v>
      </c>
      <c r="J18">
        <f t="shared" si="3"/>
        <v>132</v>
      </c>
      <c r="K18">
        <f t="shared" si="4"/>
        <v>7.575757575757576E-3</v>
      </c>
      <c r="L18">
        <f>SUM(K$3:K18)*B18</f>
        <v>1.084464919923484E-2</v>
      </c>
    </row>
    <row r="19" spans="1:12" ht="16.5" thickTop="1" thickBot="1" x14ac:dyDescent="0.4">
      <c r="A19" s="15">
        <v>0.58079446999999995</v>
      </c>
      <c r="B19">
        <f t="shared" si="5"/>
        <v>0.33732221638258086</v>
      </c>
      <c r="C19" s="5">
        <v>56.6</v>
      </c>
      <c r="D19">
        <v>11</v>
      </c>
      <c r="E19">
        <v>0</v>
      </c>
      <c r="F19">
        <v>1</v>
      </c>
      <c r="G19">
        <f t="shared" si="0"/>
        <v>10.5</v>
      </c>
      <c r="H19">
        <f t="shared" si="1"/>
        <v>0.5</v>
      </c>
      <c r="I19">
        <f t="shared" si="2"/>
        <v>10.5</v>
      </c>
      <c r="J19">
        <f t="shared" si="3"/>
        <v>110.25</v>
      </c>
      <c r="K19">
        <f t="shared" si="4"/>
        <v>0</v>
      </c>
      <c r="L19">
        <f>SUM(K$3:K19)*B19</f>
        <v>1.084464919923484E-2</v>
      </c>
    </row>
    <row r="20" spans="1:12" ht="16.5" thickTop="1" thickBot="1" x14ac:dyDescent="0.4">
      <c r="A20" s="15">
        <v>0.58079446999999995</v>
      </c>
      <c r="B20">
        <f t="shared" si="5"/>
        <v>0.33732221638258086</v>
      </c>
      <c r="C20" s="5">
        <v>62.1</v>
      </c>
      <c r="D20">
        <v>10</v>
      </c>
      <c r="E20">
        <v>0</v>
      </c>
      <c r="F20">
        <v>1</v>
      </c>
      <c r="G20">
        <f t="shared" si="0"/>
        <v>9.5</v>
      </c>
      <c r="H20">
        <f t="shared" si="1"/>
        <v>0.5</v>
      </c>
      <c r="I20">
        <f t="shared" si="2"/>
        <v>9.5</v>
      </c>
      <c r="J20">
        <f t="shared" si="3"/>
        <v>90.25</v>
      </c>
      <c r="K20">
        <f t="shared" si="4"/>
        <v>0</v>
      </c>
      <c r="L20">
        <f>SUM(K$3:K20)*B20</f>
        <v>1.084464919923484E-2</v>
      </c>
    </row>
    <row r="21" spans="1:12" ht="16.5" thickTop="1" thickBot="1" x14ac:dyDescent="0.4">
      <c r="A21" s="15">
        <v>0.51626174999999996</v>
      </c>
      <c r="B21">
        <f t="shared" si="5"/>
        <v>0.26652619451306248</v>
      </c>
      <c r="C21" s="5">
        <v>63.1</v>
      </c>
      <c r="D21">
        <v>9</v>
      </c>
      <c r="E21">
        <v>1</v>
      </c>
      <c r="F21">
        <v>0</v>
      </c>
      <c r="G21">
        <f t="shared" si="0"/>
        <v>9</v>
      </c>
      <c r="H21">
        <f t="shared" si="1"/>
        <v>0</v>
      </c>
      <c r="I21">
        <f t="shared" si="2"/>
        <v>8</v>
      </c>
      <c r="J21">
        <f t="shared" si="3"/>
        <v>72</v>
      </c>
      <c r="K21">
        <f t="shared" si="4"/>
        <v>1.3888888888888888E-2</v>
      </c>
      <c r="L21">
        <f>SUM(K$3:K21)*B21</f>
        <v>1.2270364377662839E-2</v>
      </c>
    </row>
    <row r="22" spans="1:12" ht="16" thickTop="1" x14ac:dyDescent="0.35">
      <c r="A22" s="15">
        <v>0.45172902999999998</v>
      </c>
      <c r="B22">
        <f t="shared" si="5"/>
        <v>0.20405911654474088</v>
      </c>
      <c r="C22" s="9">
        <v>63.3</v>
      </c>
      <c r="D22">
        <v>8</v>
      </c>
      <c r="E22">
        <v>1</v>
      </c>
      <c r="F22">
        <v>0</v>
      </c>
      <c r="G22">
        <f t="shared" si="0"/>
        <v>8</v>
      </c>
      <c r="H22">
        <f t="shared" si="1"/>
        <v>0</v>
      </c>
      <c r="I22">
        <f t="shared" si="2"/>
        <v>7</v>
      </c>
      <c r="J22">
        <f t="shared" si="3"/>
        <v>56</v>
      </c>
      <c r="K22">
        <f t="shared" si="4"/>
        <v>1.7857142857142856E-2</v>
      </c>
      <c r="L22">
        <f>SUM(K$3:K22)*B22</f>
        <v>1.3038410470098027E-2</v>
      </c>
    </row>
    <row r="23" spans="1:12" ht="15.5" x14ac:dyDescent="0.35">
      <c r="A23" s="15">
        <v>0.45172902999999998</v>
      </c>
      <c r="B23">
        <f t="shared" si="5"/>
        <v>0.20405911654474088</v>
      </c>
      <c r="C23" s="9">
        <v>64.099999999999994</v>
      </c>
      <c r="D23">
        <v>7</v>
      </c>
      <c r="E23">
        <v>0</v>
      </c>
      <c r="F23">
        <v>1</v>
      </c>
      <c r="G23">
        <f t="shared" si="0"/>
        <v>6.5</v>
      </c>
      <c r="H23">
        <f t="shared" si="1"/>
        <v>0.5</v>
      </c>
      <c r="I23">
        <f t="shared" si="2"/>
        <v>6.5</v>
      </c>
      <c r="J23">
        <f t="shared" si="3"/>
        <v>42.25</v>
      </c>
      <c r="K23">
        <f t="shared" si="4"/>
        <v>0</v>
      </c>
      <c r="L23">
        <f>SUM(K$3:K23)*B23</f>
        <v>1.3038410470098027E-2</v>
      </c>
    </row>
    <row r="24" spans="1:12" ht="15.5" x14ac:dyDescent="0.35">
      <c r="A24" s="15">
        <v>0.37644085999999999</v>
      </c>
      <c r="B24">
        <f t="shared" si="5"/>
        <v>0.14170772107753959</v>
      </c>
      <c r="C24" s="9">
        <v>64.599999999999994</v>
      </c>
      <c r="D24">
        <v>6</v>
      </c>
      <c r="E24">
        <v>1</v>
      </c>
      <c r="F24">
        <v>0</v>
      </c>
      <c r="G24">
        <f t="shared" si="0"/>
        <v>6</v>
      </c>
      <c r="H24">
        <f t="shared" si="1"/>
        <v>0</v>
      </c>
      <c r="I24">
        <f t="shared" si="2"/>
        <v>5</v>
      </c>
      <c r="J24">
        <f t="shared" si="3"/>
        <v>30</v>
      </c>
      <c r="K24">
        <f t="shared" si="4"/>
        <v>3.3333333333333333E-2</v>
      </c>
      <c r="L24">
        <f>SUM(K$3:K24)*B24</f>
        <v>1.377804249810646E-2</v>
      </c>
    </row>
    <row r="25" spans="1:12" ht="15.5" x14ac:dyDescent="0.35">
      <c r="A25" s="15">
        <v>0.30115269</v>
      </c>
      <c r="B25">
        <f t="shared" si="5"/>
        <v>9.0692942694236098E-2</v>
      </c>
      <c r="C25" s="9">
        <v>67.099999999999994</v>
      </c>
      <c r="D25">
        <v>5</v>
      </c>
      <c r="E25">
        <v>1</v>
      </c>
      <c r="F25">
        <v>0</v>
      </c>
      <c r="G25">
        <f t="shared" si="0"/>
        <v>5</v>
      </c>
      <c r="H25">
        <f t="shared" si="1"/>
        <v>0</v>
      </c>
      <c r="I25">
        <f t="shared" si="2"/>
        <v>4</v>
      </c>
      <c r="J25">
        <f t="shared" si="3"/>
        <v>20</v>
      </c>
      <c r="K25">
        <f t="shared" si="4"/>
        <v>0.05</v>
      </c>
      <c r="L25">
        <f>SUM(K$3:K25)*B25</f>
        <v>1.3352594450622552E-2</v>
      </c>
    </row>
    <row r="26" spans="1:12" ht="15.5" x14ac:dyDescent="0.35">
      <c r="A26" s="15">
        <v>0.22586452000000001</v>
      </c>
      <c r="B26">
        <f t="shared" si="5"/>
        <v>5.1014781394830407E-2</v>
      </c>
      <c r="C26" s="9">
        <v>67.5</v>
      </c>
      <c r="D26">
        <v>4</v>
      </c>
      <c r="E26">
        <v>1</v>
      </c>
      <c r="F26">
        <v>0</v>
      </c>
      <c r="G26">
        <f t="shared" si="0"/>
        <v>4</v>
      </c>
      <c r="H26">
        <f t="shared" si="1"/>
        <v>0</v>
      </c>
      <c r="I26">
        <f t="shared" si="2"/>
        <v>3</v>
      </c>
      <c r="J26">
        <f t="shared" si="3"/>
        <v>12</v>
      </c>
      <c r="K26">
        <f t="shared" si="4"/>
        <v>8.3333333333333329E-2</v>
      </c>
      <c r="L26">
        <f>SUM(K$3:K26)*B26</f>
        <v>1.1762066327646297E-2</v>
      </c>
    </row>
    <row r="27" spans="1:12" ht="15.5" x14ac:dyDescent="0.35">
      <c r="A27" s="15">
        <v>0.22586452000000001</v>
      </c>
      <c r="B27">
        <f t="shared" si="5"/>
        <v>5.1014781394830407E-2</v>
      </c>
      <c r="C27" s="9">
        <v>69.3</v>
      </c>
      <c r="D27">
        <v>3</v>
      </c>
      <c r="E27">
        <v>0</v>
      </c>
      <c r="F27">
        <v>1</v>
      </c>
      <c r="G27">
        <f t="shared" si="0"/>
        <v>2.5</v>
      </c>
      <c r="H27">
        <f t="shared" si="1"/>
        <v>0.5</v>
      </c>
      <c r="I27">
        <f t="shared" si="2"/>
        <v>2.5</v>
      </c>
      <c r="J27">
        <f t="shared" si="3"/>
        <v>6.25</v>
      </c>
      <c r="K27">
        <f t="shared" si="4"/>
        <v>0</v>
      </c>
      <c r="L27">
        <f>SUM(K$3:K27)*B27</f>
        <v>1.1762066327646297E-2</v>
      </c>
    </row>
    <row r="28" spans="1:12" ht="15.5" x14ac:dyDescent="0.35">
      <c r="A28" s="15">
        <v>0.22586452000000001</v>
      </c>
      <c r="B28">
        <f t="shared" si="5"/>
        <v>5.1014781394830407E-2</v>
      </c>
      <c r="C28" s="9">
        <v>69.3</v>
      </c>
      <c r="D28">
        <v>2</v>
      </c>
      <c r="E28">
        <v>0</v>
      </c>
      <c r="F28">
        <v>1</v>
      </c>
      <c r="G28">
        <f t="shared" si="0"/>
        <v>1.5</v>
      </c>
      <c r="H28">
        <f t="shared" si="1"/>
        <v>0.5</v>
      </c>
      <c r="I28">
        <f t="shared" si="2"/>
        <v>1.5</v>
      </c>
      <c r="J28">
        <f t="shared" si="3"/>
        <v>2.25</v>
      </c>
      <c r="K28">
        <f t="shared" si="4"/>
        <v>0</v>
      </c>
      <c r="L28">
        <f>SUM(K$3:K28)*B28</f>
        <v>1.1762066327646297E-2</v>
      </c>
    </row>
    <row r="29" spans="1:12" ht="15.5" x14ac:dyDescent="0.35">
      <c r="A29" s="15">
        <v>0.22586452000000001</v>
      </c>
      <c r="B29">
        <f t="shared" si="5"/>
        <v>5.1014781394830407E-2</v>
      </c>
      <c r="C29" s="9">
        <v>69.3</v>
      </c>
      <c r="D29">
        <v>1</v>
      </c>
      <c r="E29">
        <v>0</v>
      </c>
      <c r="F29">
        <v>1</v>
      </c>
      <c r="G29">
        <f t="shared" si="0"/>
        <v>0.5</v>
      </c>
      <c r="H29">
        <f t="shared" si="1"/>
        <v>0.5</v>
      </c>
      <c r="I29">
        <f>D29-H29-E29</f>
        <v>0.5</v>
      </c>
      <c r="J29">
        <f t="shared" si="3"/>
        <v>0.25</v>
      </c>
      <c r="K29">
        <f t="shared" si="4"/>
        <v>0</v>
      </c>
      <c r="L29">
        <f>SUM(K$3:K29)*B29</f>
        <v>1.1762066327646297E-2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6B6C-06EC-4A33-95F2-0334C65CD58F}">
  <dimension ref="A2:F33"/>
  <sheetViews>
    <sheetView topLeftCell="A15" workbookViewId="0">
      <selection activeCell="F5" sqref="F5:F32"/>
    </sheetView>
  </sheetViews>
  <sheetFormatPr baseColWidth="10" defaultRowHeight="14.5" x14ac:dyDescent="0.35"/>
  <cols>
    <col min="4" max="4" width="14.90625" customWidth="1"/>
    <col min="5" max="5" width="19.1796875" customWidth="1"/>
    <col min="6" max="6" width="19.81640625" customWidth="1"/>
  </cols>
  <sheetData>
    <row r="2" spans="1:6" x14ac:dyDescent="0.35">
      <c r="A2" t="s">
        <v>59</v>
      </c>
    </row>
    <row r="3" spans="1:6" x14ac:dyDescent="0.35">
      <c r="A3" t="s">
        <v>73</v>
      </c>
      <c r="B3">
        <v>1.96</v>
      </c>
      <c r="E3" t="s">
        <v>74</v>
      </c>
      <c r="F3" t="s">
        <v>75</v>
      </c>
    </row>
    <row r="4" spans="1:6" x14ac:dyDescent="0.35">
      <c r="A4" t="s">
        <v>59</v>
      </c>
      <c r="B4" t="s">
        <v>39</v>
      </c>
      <c r="C4" s="17" t="s">
        <v>58</v>
      </c>
      <c r="D4" t="s">
        <v>70</v>
      </c>
      <c r="E4" t="s">
        <v>71</v>
      </c>
      <c r="F4" t="s">
        <v>72</v>
      </c>
    </row>
    <row r="5" spans="1:6" x14ac:dyDescent="0.35">
      <c r="A5">
        <v>1</v>
      </c>
      <c r="B5">
        <v>0</v>
      </c>
      <c r="C5" s="17"/>
      <c r="E5">
        <v>1</v>
      </c>
      <c r="F5">
        <v>1</v>
      </c>
    </row>
    <row r="6" spans="1:6" ht="16" thickBot="1" x14ac:dyDescent="0.4">
      <c r="A6" s="15">
        <v>0.96296296000000003</v>
      </c>
      <c r="B6" s="5">
        <v>27.3</v>
      </c>
      <c r="C6" s="15">
        <v>1.32094E-3</v>
      </c>
      <c r="D6">
        <f>SQRT(C6)</f>
        <v>3.6344738271172072E-2</v>
      </c>
      <c r="E6">
        <v>1</v>
      </c>
      <c r="F6">
        <f>A6-(D6*B$3)</f>
        <v>0.89172727298850274</v>
      </c>
    </row>
    <row r="7" spans="1:6" ht="16.5" thickTop="1" thickBot="1" x14ac:dyDescent="0.4">
      <c r="A7" s="15">
        <v>0.92592593000000001</v>
      </c>
      <c r="B7" s="5">
        <v>34.5</v>
      </c>
      <c r="C7" s="15">
        <v>2.5402599999999999E-3</v>
      </c>
      <c r="D7">
        <f t="shared" ref="D7:D32" si="0">SQRT(C7)</f>
        <v>5.0400992053728465E-2</v>
      </c>
      <c r="E7">
        <v>1</v>
      </c>
      <c r="F7">
        <f t="shared" ref="F7:F32" si="1">A7-(D7*B$3)</f>
        <v>0.82713998557469226</v>
      </c>
    </row>
    <row r="8" spans="1:6" ht="16.5" thickTop="1" thickBot="1" x14ac:dyDescent="0.4">
      <c r="A8" s="15">
        <v>0.88888889000000004</v>
      </c>
      <c r="B8" s="5">
        <v>35.1</v>
      </c>
      <c r="C8" s="15">
        <v>3.6579799999999999E-3</v>
      </c>
      <c r="D8">
        <f t="shared" si="0"/>
        <v>6.0481236759841475E-2</v>
      </c>
      <c r="E8">
        <v>0.99432432400000004</v>
      </c>
      <c r="F8">
        <f t="shared" si="1"/>
        <v>0.77034566595071075</v>
      </c>
    </row>
    <row r="9" spans="1:6" ht="16.5" thickTop="1" thickBot="1" x14ac:dyDescent="0.4">
      <c r="A9" s="15">
        <v>0.85185184999999997</v>
      </c>
      <c r="B9" s="5">
        <v>35.5</v>
      </c>
      <c r="C9" s="15">
        <v>4.6740799999999997E-3</v>
      </c>
      <c r="D9">
        <f t="shared" si="0"/>
        <v>6.8367243618563417E-2</v>
      </c>
      <c r="E9">
        <f t="shared" ref="E9:E32" si="2">(D9*B$3)+A9</f>
        <v>0.9858516474923843</v>
      </c>
      <c r="F9">
        <f t="shared" si="1"/>
        <v>0.71785205250761563</v>
      </c>
    </row>
    <row r="10" spans="1:6" ht="16.5" thickTop="1" thickBot="1" x14ac:dyDescent="0.4">
      <c r="A10" s="15">
        <v>0.81481481</v>
      </c>
      <c r="B10" s="5">
        <v>36</v>
      </c>
      <c r="C10" s="15">
        <v>5.5885800000000001E-3</v>
      </c>
      <c r="D10">
        <f t="shared" si="0"/>
        <v>7.4756805710249549E-2</v>
      </c>
      <c r="E10">
        <f t="shared" si="2"/>
        <v>0.96133814919208915</v>
      </c>
      <c r="F10">
        <f t="shared" si="1"/>
        <v>0.66829147080791085</v>
      </c>
    </row>
    <row r="11" spans="1:6" ht="16.5" thickTop="1" thickBot="1" x14ac:dyDescent="0.4">
      <c r="A11" s="15">
        <v>0.81481481</v>
      </c>
      <c r="B11" s="5">
        <v>39.299999999999997</v>
      </c>
      <c r="C11" s="15">
        <v>5.5885800000000001E-3</v>
      </c>
      <c r="D11">
        <f t="shared" si="0"/>
        <v>7.4756805710249549E-2</v>
      </c>
      <c r="E11">
        <f t="shared" si="2"/>
        <v>0.96133814919208915</v>
      </c>
      <c r="F11">
        <f t="shared" si="1"/>
        <v>0.66829147080791085</v>
      </c>
    </row>
    <row r="12" spans="1:6" ht="16.5" thickTop="1" thickBot="1" x14ac:dyDescent="0.4">
      <c r="A12" s="15">
        <v>0.81481481</v>
      </c>
      <c r="B12" s="5">
        <v>39.799999999999997</v>
      </c>
      <c r="C12" s="15">
        <v>5.5885800000000001E-3</v>
      </c>
      <c r="D12">
        <f t="shared" si="0"/>
        <v>7.4756805710249549E-2</v>
      </c>
      <c r="E12">
        <f t="shared" si="2"/>
        <v>0.96133814919208915</v>
      </c>
      <c r="F12">
        <f t="shared" si="1"/>
        <v>0.66829147080791085</v>
      </c>
    </row>
    <row r="13" spans="1:6" ht="16.5" thickTop="1" thickBot="1" x14ac:dyDescent="0.4">
      <c r="A13" s="15">
        <v>0.77407406999999995</v>
      </c>
      <c r="B13" s="5">
        <v>41.3</v>
      </c>
      <c r="C13" s="15">
        <v>6.6205099999999996E-3</v>
      </c>
      <c r="D13">
        <f t="shared" si="0"/>
        <v>8.1366516454866117E-2</v>
      </c>
      <c r="E13">
        <f t="shared" si="2"/>
        <v>0.93355244225153755</v>
      </c>
      <c r="F13">
        <f t="shared" si="1"/>
        <v>0.61459569774846234</v>
      </c>
    </row>
    <row r="14" spans="1:6" ht="16.5" thickTop="1" thickBot="1" x14ac:dyDescent="0.4">
      <c r="A14" s="15">
        <v>0.77407406999999995</v>
      </c>
      <c r="B14" s="5">
        <v>41.5</v>
      </c>
      <c r="C14" s="15">
        <v>6.6205099999999996E-3</v>
      </c>
      <c r="D14">
        <f t="shared" si="0"/>
        <v>8.1366516454866117E-2</v>
      </c>
      <c r="E14">
        <f t="shared" si="2"/>
        <v>0.93355244225153755</v>
      </c>
      <c r="F14">
        <f t="shared" si="1"/>
        <v>0.61459569774846234</v>
      </c>
    </row>
    <row r="15" spans="1:6" ht="16.5" thickTop="1" thickBot="1" x14ac:dyDescent="0.4">
      <c r="A15" s="15">
        <v>0.73106996000000002</v>
      </c>
      <c r="B15" s="5">
        <v>44.5</v>
      </c>
      <c r="C15" s="15">
        <v>7.6519400000000003E-3</v>
      </c>
      <c r="D15">
        <f t="shared" si="0"/>
        <v>8.747536796150103E-2</v>
      </c>
      <c r="E15">
        <f t="shared" si="2"/>
        <v>0.90252168120454201</v>
      </c>
      <c r="F15">
        <f t="shared" si="1"/>
        <v>0.55961823879545802</v>
      </c>
    </row>
    <row r="16" spans="1:6" ht="16.5" thickTop="1" thickBot="1" x14ac:dyDescent="0.4">
      <c r="A16" s="15">
        <v>0.73106996000000002</v>
      </c>
      <c r="B16" s="5">
        <v>45</v>
      </c>
      <c r="C16" s="15">
        <v>7.6519400000000003E-3</v>
      </c>
      <c r="D16">
        <f t="shared" si="0"/>
        <v>8.747536796150103E-2</v>
      </c>
      <c r="E16">
        <f t="shared" si="2"/>
        <v>0.90252168120454201</v>
      </c>
      <c r="F16">
        <f t="shared" si="1"/>
        <v>0.55961823879545802</v>
      </c>
    </row>
    <row r="17" spans="1:6" ht="16.5" thickTop="1" thickBot="1" x14ac:dyDescent="0.4">
      <c r="A17" s="15">
        <v>0.73106996000000002</v>
      </c>
      <c r="B17" s="5">
        <v>45</v>
      </c>
      <c r="C17" s="15">
        <v>7.6519400000000003E-3</v>
      </c>
      <c r="D17">
        <f t="shared" si="0"/>
        <v>8.747536796150103E-2</v>
      </c>
      <c r="E17">
        <f t="shared" si="2"/>
        <v>0.90252168120454201</v>
      </c>
      <c r="F17">
        <f t="shared" si="1"/>
        <v>0.55961823879545802</v>
      </c>
    </row>
    <row r="18" spans="1:6" ht="16.5" thickTop="1" thickBot="1" x14ac:dyDescent="0.4">
      <c r="A18" s="15">
        <v>0.68233195999999996</v>
      </c>
      <c r="B18" s="5">
        <v>45.8</v>
      </c>
      <c r="C18" s="15">
        <v>8.8827300000000001E-3</v>
      </c>
      <c r="D18">
        <f t="shared" si="0"/>
        <v>9.4248236057763973E-2</v>
      </c>
      <c r="E18">
        <f t="shared" si="2"/>
        <v>0.86705850267321738</v>
      </c>
      <c r="F18">
        <f t="shared" si="1"/>
        <v>0.49760541732678254</v>
      </c>
    </row>
    <row r="19" spans="1:6" ht="16.5" thickTop="1" thickBot="1" x14ac:dyDescent="0.4">
      <c r="A19" s="15">
        <v>0.63359396000000001</v>
      </c>
      <c r="B19" s="5">
        <v>51.6</v>
      </c>
      <c r="C19" s="15">
        <v>9.8648099999999999E-3</v>
      </c>
      <c r="D19">
        <f t="shared" si="0"/>
        <v>9.9321749883900051E-2</v>
      </c>
      <c r="E19">
        <f t="shared" si="2"/>
        <v>0.8282645897724441</v>
      </c>
      <c r="F19">
        <f t="shared" si="1"/>
        <v>0.43892333022755592</v>
      </c>
    </row>
    <row r="20" spans="1:6" ht="16.5" thickTop="1" thickBot="1" x14ac:dyDescent="0.4">
      <c r="A20" s="15">
        <v>0.63359396000000001</v>
      </c>
      <c r="B20" s="5">
        <v>56.3</v>
      </c>
      <c r="C20" s="15">
        <v>9.8648099999999999E-3</v>
      </c>
      <c r="D20">
        <f t="shared" si="0"/>
        <v>9.9321749883900051E-2</v>
      </c>
      <c r="E20">
        <f t="shared" si="2"/>
        <v>0.8282645897724441</v>
      </c>
      <c r="F20">
        <f t="shared" si="1"/>
        <v>0.43892333022755592</v>
      </c>
    </row>
    <row r="21" spans="1:6" ht="16.5" thickTop="1" thickBot="1" x14ac:dyDescent="0.4">
      <c r="A21" s="15">
        <v>0.58079446999999995</v>
      </c>
      <c r="B21" s="5">
        <v>56.5</v>
      </c>
      <c r="C21" s="15">
        <v>1.0844650000000001E-2</v>
      </c>
      <c r="D21">
        <f t="shared" si="0"/>
        <v>0.10413764929169469</v>
      </c>
      <c r="E21">
        <f t="shared" si="2"/>
        <v>0.78490426261172153</v>
      </c>
      <c r="F21">
        <f t="shared" si="1"/>
        <v>0.37668467738827838</v>
      </c>
    </row>
    <row r="22" spans="1:6" ht="16.5" thickTop="1" thickBot="1" x14ac:dyDescent="0.4">
      <c r="A22" s="15">
        <v>0.58079446999999995</v>
      </c>
      <c r="B22" s="5">
        <v>56.6</v>
      </c>
      <c r="C22" s="15">
        <v>1.0844650000000001E-2</v>
      </c>
      <c r="D22">
        <f t="shared" si="0"/>
        <v>0.10413764929169469</v>
      </c>
      <c r="E22">
        <f t="shared" si="2"/>
        <v>0.78490426261172153</v>
      </c>
      <c r="F22">
        <f t="shared" si="1"/>
        <v>0.37668467738827838</v>
      </c>
    </row>
    <row r="23" spans="1:6" ht="16.5" thickTop="1" thickBot="1" x14ac:dyDescent="0.4">
      <c r="A23" s="15">
        <v>0.58079446999999995</v>
      </c>
      <c r="B23" s="5">
        <v>62.1</v>
      </c>
      <c r="C23" s="15">
        <v>1.0844650000000001E-2</v>
      </c>
      <c r="D23">
        <f t="shared" si="0"/>
        <v>0.10413764929169469</v>
      </c>
      <c r="E23">
        <f t="shared" si="2"/>
        <v>0.78490426261172153</v>
      </c>
      <c r="F23">
        <f t="shared" si="1"/>
        <v>0.37668467738827838</v>
      </c>
    </row>
    <row r="24" spans="1:6" ht="16.5" thickTop="1" thickBot="1" x14ac:dyDescent="0.4">
      <c r="A24" s="15">
        <v>0.51626174999999996</v>
      </c>
      <c r="B24" s="5">
        <v>63.1</v>
      </c>
      <c r="C24" s="15">
        <v>1.2270359999999999E-2</v>
      </c>
      <c r="D24">
        <f t="shared" si="0"/>
        <v>0.11077165702471006</v>
      </c>
      <c r="E24">
        <f t="shared" si="2"/>
        <v>0.73337419776843171</v>
      </c>
      <c r="F24">
        <f t="shared" si="1"/>
        <v>0.29914930223156821</v>
      </c>
    </row>
    <row r="25" spans="1:6" ht="16" thickTop="1" x14ac:dyDescent="0.35">
      <c r="A25" s="15">
        <v>0.45172902999999998</v>
      </c>
      <c r="B25" s="9">
        <v>63.3</v>
      </c>
      <c r="C25" s="15">
        <v>1.303841E-2</v>
      </c>
      <c r="D25">
        <f t="shared" si="0"/>
        <v>0.1141858572678771</v>
      </c>
      <c r="E25">
        <f t="shared" si="2"/>
        <v>0.67553331024503904</v>
      </c>
      <c r="F25">
        <f t="shared" si="1"/>
        <v>0.22792474975496088</v>
      </c>
    </row>
    <row r="26" spans="1:6" ht="15.5" x14ac:dyDescent="0.35">
      <c r="A26" s="15">
        <v>0.45172902999999998</v>
      </c>
      <c r="B26" s="9">
        <v>64.099999999999994</v>
      </c>
      <c r="C26" s="15">
        <v>1.303841E-2</v>
      </c>
      <c r="D26">
        <f t="shared" si="0"/>
        <v>0.1141858572678771</v>
      </c>
      <c r="E26">
        <f t="shared" si="2"/>
        <v>0.67553331024503904</v>
      </c>
      <c r="F26">
        <f t="shared" si="1"/>
        <v>0.22792474975496088</v>
      </c>
    </row>
    <row r="27" spans="1:6" ht="15.5" x14ac:dyDescent="0.35">
      <c r="A27" s="15">
        <v>0.37644085999999999</v>
      </c>
      <c r="B27" s="9">
        <v>64.599999999999994</v>
      </c>
      <c r="C27" s="15">
        <v>1.377804E-2</v>
      </c>
      <c r="D27">
        <f t="shared" si="0"/>
        <v>0.11737989606401941</v>
      </c>
      <c r="E27">
        <f t="shared" si="2"/>
        <v>0.60650545628547803</v>
      </c>
      <c r="F27">
        <f t="shared" si="1"/>
        <v>0.14637626371452195</v>
      </c>
    </row>
    <row r="28" spans="1:6" ht="15.5" x14ac:dyDescent="0.35">
      <c r="A28" s="15">
        <v>0.30115269</v>
      </c>
      <c r="B28" s="9">
        <v>67.099999999999994</v>
      </c>
      <c r="C28" s="15">
        <v>1.3352589999999999E-2</v>
      </c>
      <c r="D28">
        <f t="shared" si="0"/>
        <v>0.11555340756550626</v>
      </c>
      <c r="E28">
        <f t="shared" si="2"/>
        <v>0.52763736882839229</v>
      </c>
      <c r="F28">
        <f t="shared" si="1"/>
        <v>7.4668011171607734E-2</v>
      </c>
    </row>
    <row r="29" spans="1:6" ht="15.5" x14ac:dyDescent="0.35">
      <c r="A29" s="15">
        <v>0.22586452000000001</v>
      </c>
      <c r="B29" s="9">
        <v>67.5</v>
      </c>
      <c r="C29" s="15">
        <v>1.1762069999999999E-2</v>
      </c>
      <c r="D29">
        <f t="shared" si="0"/>
        <v>0.10845307741138561</v>
      </c>
      <c r="E29">
        <f t="shared" si="2"/>
        <v>0.43843255172631579</v>
      </c>
      <c r="F29">
        <f t="shared" si="1"/>
        <v>1.3296488273684209E-2</v>
      </c>
    </row>
    <row r="30" spans="1:6" ht="15.5" x14ac:dyDescent="0.35">
      <c r="A30" s="15">
        <v>0.22586452000000001</v>
      </c>
      <c r="B30" s="9">
        <v>69.3</v>
      </c>
      <c r="C30" s="15">
        <v>1.1762069999999999E-2</v>
      </c>
      <c r="D30">
        <f t="shared" si="0"/>
        <v>0.10845307741138561</v>
      </c>
      <c r="E30">
        <f t="shared" si="2"/>
        <v>0.43843255172631579</v>
      </c>
      <c r="F30">
        <f t="shared" si="1"/>
        <v>1.3296488273684209E-2</v>
      </c>
    </row>
    <row r="31" spans="1:6" ht="15.5" x14ac:dyDescent="0.35">
      <c r="A31" s="15">
        <v>0.22586452000000001</v>
      </c>
      <c r="B31" s="9">
        <v>69.3</v>
      </c>
      <c r="C31" s="15">
        <v>1.1762069999999999E-2</v>
      </c>
      <c r="D31">
        <f t="shared" si="0"/>
        <v>0.10845307741138561</v>
      </c>
      <c r="E31">
        <f t="shared" si="2"/>
        <v>0.43843255172631579</v>
      </c>
      <c r="F31">
        <f t="shared" si="1"/>
        <v>1.3296488273684209E-2</v>
      </c>
    </row>
    <row r="32" spans="1:6" ht="15.5" x14ac:dyDescent="0.35">
      <c r="A32" s="15">
        <v>0.22586452000000001</v>
      </c>
      <c r="B32" s="9">
        <v>69.3</v>
      </c>
      <c r="C32" s="15">
        <v>1.1762069999999999E-2</v>
      </c>
      <c r="D32">
        <f t="shared" si="0"/>
        <v>0.10845307741138561</v>
      </c>
      <c r="E32">
        <f t="shared" si="2"/>
        <v>0.43843255172631579</v>
      </c>
      <c r="F32">
        <f t="shared" si="1"/>
        <v>1.3296488273684209E-2</v>
      </c>
    </row>
    <row r="33" spans="1:1" x14ac:dyDescent="0.35">
      <c r="A3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6B8F-6ECF-4131-A109-B7D91B7A4008}">
  <dimension ref="A2:F32"/>
  <sheetViews>
    <sheetView topLeftCell="A3" workbookViewId="0">
      <selection activeCell="B5" sqref="B5:B32"/>
    </sheetView>
  </sheetViews>
  <sheetFormatPr baseColWidth="10" defaultRowHeight="14.5" x14ac:dyDescent="0.35"/>
  <cols>
    <col min="5" max="5" width="21.7265625" customWidth="1"/>
    <col min="6" max="6" width="23.26953125" customWidth="1"/>
  </cols>
  <sheetData>
    <row r="2" spans="1:6" x14ac:dyDescent="0.35">
      <c r="A2" t="s">
        <v>59</v>
      </c>
    </row>
    <row r="3" spans="1:6" x14ac:dyDescent="0.35">
      <c r="A3" t="s">
        <v>73</v>
      </c>
      <c r="B3">
        <v>1.96</v>
      </c>
      <c r="E3" t="s">
        <v>74</v>
      </c>
      <c r="F3" t="s">
        <v>75</v>
      </c>
    </row>
    <row r="4" spans="1:6" x14ac:dyDescent="0.35">
      <c r="A4" t="s">
        <v>59</v>
      </c>
      <c r="B4" t="s">
        <v>39</v>
      </c>
      <c r="C4" s="17" t="s">
        <v>58</v>
      </c>
      <c r="D4" t="s">
        <v>70</v>
      </c>
      <c r="E4" t="s">
        <v>71</v>
      </c>
      <c r="F4" t="s">
        <v>72</v>
      </c>
    </row>
    <row r="5" spans="1:6" x14ac:dyDescent="0.35">
      <c r="A5" s="15">
        <v>1</v>
      </c>
      <c r="B5">
        <v>0</v>
      </c>
      <c r="D5">
        <f>SQRT(C5)</f>
        <v>0</v>
      </c>
    </row>
    <row r="6" spans="1:6" ht="16" thickBot="1" x14ac:dyDescent="0.4">
      <c r="A6" s="15">
        <v>0.96296296000000003</v>
      </c>
      <c r="B6" s="5">
        <v>27.3</v>
      </c>
      <c r="C6" s="15">
        <v>1.32094E-3</v>
      </c>
      <c r="D6">
        <f t="shared" ref="D6:D32" si="0">SQRT(C6)</f>
        <v>3.6344738271172072E-2</v>
      </c>
      <c r="E6">
        <f>A6+(D6*B$3)</f>
        <v>1.0341986470114972</v>
      </c>
      <c r="F6">
        <f>A6-(D6*B$3)</f>
        <v>0.89172727298850274</v>
      </c>
    </row>
    <row r="7" spans="1:6" ht="16.5" thickTop="1" thickBot="1" x14ac:dyDescent="0.4">
      <c r="A7" s="15">
        <v>0.92592593000000001</v>
      </c>
      <c r="B7" s="5">
        <v>34.5</v>
      </c>
      <c r="C7" s="15">
        <v>2.5402599999999999E-3</v>
      </c>
      <c r="D7">
        <f t="shared" si="0"/>
        <v>5.0400992053728465E-2</v>
      </c>
      <c r="E7">
        <f t="shared" ref="E7:E32" si="1">A7+(D7*B$3)</f>
        <v>1.0247118744253079</v>
      </c>
      <c r="F7">
        <f t="shared" ref="F7:F32" si="2">A7-(D7*B$3)</f>
        <v>0.82713998557469226</v>
      </c>
    </row>
    <row r="8" spans="1:6" ht="16.5" thickTop="1" thickBot="1" x14ac:dyDescent="0.4">
      <c r="A8" s="15">
        <v>0.88888889000000004</v>
      </c>
      <c r="B8" s="5">
        <v>35.1</v>
      </c>
      <c r="C8" s="15">
        <v>3.6579799999999999E-3</v>
      </c>
      <c r="D8">
        <f t="shared" si="0"/>
        <v>6.0481236759841475E-2</v>
      </c>
      <c r="E8">
        <f t="shared" si="1"/>
        <v>1.0074321140492892</v>
      </c>
      <c r="F8">
        <f t="shared" si="2"/>
        <v>0.77034566595071075</v>
      </c>
    </row>
    <row r="9" spans="1:6" ht="16.5" thickTop="1" thickBot="1" x14ac:dyDescent="0.4">
      <c r="A9" s="15">
        <v>0.85185184999999997</v>
      </c>
      <c r="B9" s="5">
        <v>35.5</v>
      </c>
      <c r="C9" s="15">
        <v>4.6740799999999997E-3</v>
      </c>
      <c r="D9">
        <f t="shared" si="0"/>
        <v>6.8367243618563417E-2</v>
      </c>
      <c r="E9">
        <f t="shared" si="1"/>
        <v>0.9858516474923843</v>
      </c>
      <c r="F9">
        <f t="shared" si="2"/>
        <v>0.71785205250761563</v>
      </c>
    </row>
    <row r="10" spans="1:6" ht="16.5" thickTop="1" thickBot="1" x14ac:dyDescent="0.4">
      <c r="A10" s="15">
        <v>0.81481481</v>
      </c>
      <c r="B10" s="5">
        <v>36</v>
      </c>
      <c r="C10" s="15">
        <v>5.5885800000000001E-3</v>
      </c>
      <c r="D10">
        <f t="shared" si="0"/>
        <v>7.4756805710249549E-2</v>
      </c>
      <c r="E10">
        <f t="shared" si="1"/>
        <v>0.96133814919208915</v>
      </c>
      <c r="F10">
        <f t="shared" si="2"/>
        <v>0.66829147080791085</v>
      </c>
    </row>
    <row r="11" spans="1:6" ht="16.5" thickTop="1" thickBot="1" x14ac:dyDescent="0.4">
      <c r="A11" s="15">
        <v>0.81481481</v>
      </c>
      <c r="B11" s="5">
        <v>39.299999999999997</v>
      </c>
      <c r="C11" s="15">
        <v>5.5885800000000001E-3</v>
      </c>
      <c r="D11">
        <f t="shared" si="0"/>
        <v>7.4756805710249549E-2</v>
      </c>
      <c r="E11">
        <f t="shared" si="1"/>
        <v>0.96133814919208915</v>
      </c>
      <c r="F11">
        <f t="shared" si="2"/>
        <v>0.66829147080791085</v>
      </c>
    </row>
    <row r="12" spans="1:6" ht="16.5" thickTop="1" thickBot="1" x14ac:dyDescent="0.4">
      <c r="A12" s="15">
        <v>0.81481481</v>
      </c>
      <c r="B12" s="5">
        <v>39.799999999999997</v>
      </c>
      <c r="C12" s="15">
        <v>5.5885800000000001E-3</v>
      </c>
      <c r="D12">
        <f t="shared" si="0"/>
        <v>7.4756805710249549E-2</v>
      </c>
      <c r="E12">
        <f t="shared" si="1"/>
        <v>0.96133814919208915</v>
      </c>
      <c r="F12">
        <f t="shared" si="2"/>
        <v>0.66829147080791085</v>
      </c>
    </row>
    <row r="13" spans="1:6" ht="16.5" thickTop="1" thickBot="1" x14ac:dyDescent="0.4">
      <c r="A13" s="15">
        <v>0.77407406999999995</v>
      </c>
      <c r="B13" s="5">
        <v>41.3</v>
      </c>
      <c r="C13" s="15">
        <v>6.6205099999999996E-3</v>
      </c>
      <c r="D13">
        <f t="shared" si="0"/>
        <v>8.1366516454866117E-2</v>
      </c>
      <c r="E13">
        <f t="shared" si="1"/>
        <v>0.93355244225153755</v>
      </c>
      <c r="F13">
        <f t="shared" si="2"/>
        <v>0.61459569774846234</v>
      </c>
    </row>
    <row r="14" spans="1:6" ht="16.5" thickTop="1" thickBot="1" x14ac:dyDescent="0.4">
      <c r="A14" s="15">
        <v>0.77407406999999995</v>
      </c>
      <c r="B14" s="5">
        <v>41.5</v>
      </c>
      <c r="C14" s="15">
        <v>6.6205099999999996E-3</v>
      </c>
      <c r="D14">
        <f t="shared" si="0"/>
        <v>8.1366516454866117E-2</v>
      </c>
      <c r="E14">
        <f t="shared" si="1"/>
        <v>0.93355244225153755</v>
      </c>
      <c r="F14">
        <f t="shared" si="2"/>
        <v>0.61459569774846234</v>
      </c>
    </row>
    <row r="15" spans="1:6" ht="16.5" thickTop="1" thickBot="1" x14ac:dyDescent="0.4">
      <c r="A15" s="15">
        <v>0.73106996000000002</v>
      </c>
      <c r="B15" s="5">
        <v>44.5</v>
      </c>
      <c r="C15" s="15">
        <v>7.6519400000000003E-3</v>
      </c>
      <c r="D15">
        <f t="shared" si="0"/>
        <v>8.747536796150103E-2</v>
      </c>
      <c r="E15">
        <f t="shared" si="1"/>
        <v>0.90252168120454201</v>
      </c>
      <c r="F15">
        <f t="shared" si="2"/>
        <v>0.55961823879545802</v>
      </c>
    </row>
    <row r="16" spans="1:6" ht="16.5" thickTop="1" thickBot="1" x14ac:dyDescent="0.4">
      <c r="A16" s="15">
        <v>0.73106996000000002</v>
      </c>
      <c r="B16" s="5">
        <v>45</v>
      </c>
      <c r="C16" s="15">
        <v>7.6519400000000003E-3</v>
      </c>
      <c r="D16">
        <f t="shared" si="0"/>
        <v>8.747536796150103E-2</v>
      </c>
      <c r="E16">
        <f t="shared" si="1"/>
        <v>0.90252168120454201</v>
      </c>
      <c r="F16">
        <f t="shared" si="2"/>
        <v>0.55961823879545802</v>
      </c>
    </row>
    <row r="17" spans="1:6" ht="16.5" thickTop="1" thickBot="1" x14ac:dyDescent="0.4">
      <c r="A17" s="15">
        <v>0.73106996000000002</v>
      </c>
      <c r="B17" s="5">
        <v>45</v>
      </c>
      <c r="C17" s="15">
        <v>7.6519400000000003E-3</v>
      </c>
      <c r="D17">
        <f t="shared" si="0"/>
        <v>8.747536796150103E-2</v>
      </c>
      <c r="E17">
        <f t="shared" si="1"/>
        <v>0.90252168120454201</v>
      </c>
      <c r="F17">
        <f t="shared" si="2"/>
        <v>0.55961823879545802</v>
      </c>
    </row>
    <row r="18" spans="1:6" ht="16.5" thickTop="1" thickBot="1" x14ac:dyDescent="0.4">
      <c r="A18" s="15">
        <v>0.68233195999999996</v>
      </c>
      <c r="B18" s="5">
        <v>45.8</v>
      </c>
      <c r="C18" s="15">
        <v>8.8827300000000001E-3</v>
      </c>
      <c r="D18">
        <f t="shared" si="0"/>
        <v>9.4248236057763973E-2</v>
      </c>
      <c r="E18">
        <f t="shared" si="1"/>
        <v>0.86705850267321738</v>
      </c>
      <c r="F18">
        <f t="shared" si="2"/>
        <v>0.49760541732678254</v>
      </c>
    </row>
    <row r="19" spans="1:6" ht="16.5" thickTop="1" thickBot="1" x14ac:dyDescent="0.4">
      <c r="A19" s="15">
        <v>0.63359396000000001</v>
      </c>
      <c r="B19" s="5">
        <v>51.6</v>
      </c>
      <c r="C19" s="15">
        <v>9.8648099999999999E-3</v>
      </c>
      <c r="D19">
        <f t="shared" si="0"/>
        <v>9.9321749883900051E-2</v>
      </c>
      <c r="E19">
        <f t="shared" si="1"/>
        <v>0.8282645897724441</v>
      </c>
      <c r="F19">
        <f t="shared" si="2"/>
        <v>0.43892333022755592</v>
      </c>
    </row>
    <row r="20" spans="1:6" ht="16.5" thickTop="1" thickBot="1" x14ac:dyDescent="0.4">
      <c r="A20" s="15">
        <v>0.63359396000000001</v>
      </c>
      <c r="B20" s="5">
        <v>56.3</v>
      </c>
      <c r="C20" s="15">
        <v>9.8648099999999999E-3</v>
      </c>
      <c r="D20">
        <f t="shared" si="0"/>
        <v>9.9321749883900051E-2</v>
      </c>
      <c r="E20">
        <f t="shared" si="1"/>
        <v>0.8282645897724441</v>
      </c>
      <c r="F20">
        <f t="shared" si="2"/>
        <v>0.43892333022755592</v>
      </c>
    </row>
    <row r="21" spans="1:6" ht="16.5" thickTop="1" thickBot="1" x14ac:dyDescent="0.4">
      <c r="A21" s="15">
        <v>0.58079446999999995</v>
      </c>
      <c r="B21" s="5">
        <v>56.5</v>
      </c>
      <c r="C21" s="15">
        <v>1.0844650000000001E-2</v>
      </c>
      <c r="D21">
        <f t="shared" si="0"/>
        <v>0.10413764929169469</v>
      </c>
      <c r="E21">
        <f t="shared" si="1"/>
        <v>0.78490426261172153</v>
      </c>
      <c r="F21">
        <f t="shared" si="2"/>
        <v>0.37668467738827838</v>
      </c>
    </row>
    <row r="22" spans="1:6" ht="16.5" thickTop="1" thickBot="1" x14ac:dyDescent="0.4">
      <c r="A22" s="15">
        <v>0.58079446999999995</v>
      </c>
      <c r="B22" s="5">
        <v>56.6</v>
      </c>
      <c r="C22" s="15">
        <v>1.0844650000000001E-2</v>
      </c>
      <c r="D22">
        <f t="shared" si="0"/>
        <v>0.10413764929169469</v>
      </c>
      <c r="E22">
        <f t="shared" si="1"/>
        <v>0.78490426261172153</v>
      </c>
      <c r="F22">
        <f t="shared" si="2"/>
        <v>0.37668467738827838</v>
      </c>
    </row>
    <row r="23" spans="1:6" ht="16.5" thickTop="1" thickBot="1" x14ac:dyDescent="0.4">
      <c r="A23" s="15">
        <v>0.58079446999999995</v>
      </c>
      <c r="B23" s="5">
        <v>62.1</v>
      </c>
      <c r="C23" s="15">
        <v>1.0844650000000001E-2</v>
      </c>
      <c r="D23">
        <f t="shared" si="0"/>
        <v>0.10413764929169469</v>
      </c>
      <c r="E23">
        <f t="shared" si="1"/>
        <v>0.78490426261172153</v>
      </c>
      <c r="F23">
        <f t="shared" si="2"/>
        <v>0.37668467738827838</v>
      </c>
    </row>
    <row r="24" spans="1:6" ht="16.5" thickTop="1" thickBot="1" x14ac:dyDescent="0.4">
      <c r="A24" s="15">
        <v>0.51626174999999996</v>
      </c>
      <c r="B24" s="5">
        <v>63.1</v>
      </c>
      <c r="C24" s="15">
        <v>1.2270359999999999E-2</v>
      </c>
      <c r="D24">
        <f t="shared" si="0"/>
        <v>0.11077165702471006</v>
      </c>
      <c r="E24">
        <f t="shared" si="1"/>
        <v>0.73337419776843171</v>
      </c>
      <c r="F24">
        <f t="shared" si="2"/>
        <v>0.29914930223156821</v>
      </c>
    </row>
    <row r="25" spans="1:6" ht="16" thickTop="1" x14ac:dyDescent="0.35">
      <c r="A25" s="15">
        <v>0.45172902999999998</v>
      </c>
      <c r="B25" s="9">
        <v>63.3</v>
      </c>
      <c r="C25" s="15">
        <v>1.303841E-2</v>
      </c>
      <c r="D25">
        <f t="shared" si="0"/>
        <v>0.1141858572678771</v>
      </c>
      <c r="E25">
        <f t="shared" si="1"/>
        <v>0.67553331024503904</v>
      </c>
      <c r="F25">
        <f t="shared" si="2"/>
        <v>0.22792474975496088</v>
      </c>
    </row>
    <row r="26" spans="1:6" ht="15.5" x14ac:dyDescent="0.35">
      <c r="A26" s="15">
        <v>0.45172902999999998</v>
      </c>
      <c r="B26" s="9">
        <v>64.099999999999994</v>
      </c>
      <c r="C26" s="15">
        <v>1.303841E-2</v>
      </c>
      <c r="D26">
        <f t="shared" si="0"/>
        <v>0.1141858572678771</v>
      </c>
      <c r="E26">
        <f t="shared" si="1"/>
        <v>0.67553331024503904</v>
      </c>
      <c r="F26">
        <f t="shared" si="2"/>
        <v>0.22792474975496088</v>
      </c>
    </row>
    <row r="27" spans="1:6" ht="15.5" x14ac:dyDescent="0.35">
      <c r="A27" s="15">
        <v>0.37644085999999999</v>
      </c>
      <c r="B27" s="9">
        <v>64.599999999999994</v>
      </c>
      <c r="C27" s="15">
        <v>1.377804E-2</v>
      </c>
      <c r="D27">
        <f t="shared" si="0"/>
        <v>0.11737989606401941</v>
      </c>
      <c r="E27">
        <f t="shared" si="1"/>
        <v>0.60650545628547803</v>
      </c>
      <c r="F27">
        <f t="shared" si="2"/>
        <v>0.14637626371452195</v>
      </c>
    </row>
    <row r="28" spans="1:6" ht="15.5" x14ac:dyDescent="0.35">
      <c r="A28" s="15">
        <v>0.30115269</v>
      </c>
      <c r="B28" s="9">
        <v>67.099999999999994</v>
      </c>
      <c r="C28" s="15">
        <v>1.3352589999999999E-2</v>
      </c>
      <c r="D28">
        <f t="shared" si="0"/>
        <v>0.11555340756550626</v>
      </c>
      <c r="E28">
        <f t="shared" si="1"/>
        <v>0.52763736882839229</v>
      </c>
      <c r="F28">
        <f t="shared" si="2"/>
        <v>7.4668011171607734E-2</v>
      </c>
    </row>
    <row r="29" spans="1:6" ht="15.5" x14ac:dyDescent="0.35">
      <c r="A29" s="15">
        <v>0.22586452000000001</v>
      </c>
      <c r="B29" s="9">
        <v>67.5</v>
      </c>
      <c r="C29" s="15">
        <v>1.1762069999999999E-2</v>
      </c>
      <c r="D29">
        <f t="shared" si="0"/>
        <v>0.10845307741138561</v>
      </c>
      <c r="E29">
        <f t="shared" si="1"/>
        <v>0.43843255172631579</v>
      </c>
      <c r="F29">
        <f t="shared" si="2"/>
        <v>1.3296488273684209E-2</v>
      </c>
    </row>
    <row r="30" spans="1:6" ht="15.5" x14ac:dyDescent="0.35">
      <c r="A30" s="15">
        <v>0.22586452000000001</v>
      </c>
      <c r="B30" s="9">
        <v>69.3</v>
      </c>
      <c r="C30" s="15">
        <v>1.1762069999999999E-2</v>
      </c>
      <c r="D30">
        <f t="shared" si="0"/>
        <v>0.10845307741138561</v>
      </c>
      <c r="E30">
        <f t="shared" si="1"/>
        <v>0.43843255172631579</v>
      </c>
      <c r="F30">
        <f t="shared" si="2"/>
        <v>1.3296488273684209E-2</v>
      </c>
    </row>
    <row r="31" spans="1:6" ht="15.5" x14ac:dyDescent="0.35">
      <c r="A31" s="15">
        <v>0.22586452000000001</v>
      </c>
      <c r="B31" s="9">
        <v>69.3</v>
      </c>
      <c r="C31" s="15">
        <v>1.1762069999999999E-2</v>
      </c>
      <c r="D31">
        <f t="shared" si="0"/>
        <v>0.10845307741138561</v>
      </c>
      <c r="E31">
        <f t="shared" si="1"/>
        <v>0.43843255172631579</v>
      </c>
      <c r="F31">
        <f t="shared" si="2"/>
        <v>1.3296488273684209E-2</v>
      </c>
    </row>
    <row r="32" spans="1:6" ht="15.5" x14ac:dyDescent="0.35">
      <c r="A32" s="15">
        <v>0.22586452000000001</v>
      </c>
      <c r="B32" s="9">
        <v>69.3</v>
      </c>
      <c r="C32" s="18" t="e">
        <v>#DIV/0!</v>
      </c>
      <c r="D32" t="e">
        <f t="shared" si="0"/>
        <v>#DIV/0!</v>
      </c>
      <c r="E32" t="e">
        <f t="shared" si="1"/>
        <v>#DIV/0!</v>
      </c>
      <c r="F32" t="e">
        <f t="shared" si="2"/>
        <v>#DIV/0!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F191-02BD-44AC-9A82-6D2DB189264B}">
  <dimension ref="A3:F32"/>
  <sheetViews>
    <sheetView topLeftCell="A2" workbookViewId="0">
      <selection activeCell="E5" sqref="E5:F29"/>
    </sheetView>
  </sheetViews>
  <sheetFormatPr baseColWidth="10" defaultRowHeight="14.5" x14ac:dyDescent="0.35"/>
  <cols>
    <col min="5" max="5" width="19.453125" bestFit="1" customWidth="1"/>
    <col min="6" max="6" width="19.54296875" customWidth="1"/>
  </cols>
  <sheetData>
    <row r="3" spans="1:6" x14ac:dyDescent="0.35">
      <c r="A3" t="s">
        <v>73</v>
      </c>
      <c r="B3">
        <v>1.96</v>
      </c>
      <c r="E3" t="s">
        <v>74</v>
      </c>
      <c r="F3" t="s">
        <v>75</v>
      </c>
    </row>
    <row r="4" spans="1:6" x14ac:dyDescent="0.35">
      <c r="A4" t="s">
        <v>59</v>
      </c>
      <c r="B4" t="s">
        <v>39</v>
      </c>
      <c r="C4" s="17" t="s">
        <v>58</v>
      </c>
      <c r="D4" t="s">
        <v>70</v>
      </c>
      <c r="E4" t="s">
        <v>71</v>
      </c>
      <c r="F4" t="s">
        <v>72</v>
      </c>
    </row>
    <row r="5" spans="1:6" x14ac:dyDescent="0.35">
      <c r="A5">
        <v>1</v>
      </c>
      <c r="B5">
        <v>0</v>
      </c>
      <c r="C5" s="17"/>
      <c r="E5">
        <v>1</v>
      </c>
    </row>
    <row r="6" spans="1:6" ht="16" thickBot="1" x14ac:dyDescent="0.4">
      <c r="A6" s="15">
        <v>0.96296296000000003</v>
      </c>
      <c r="B6" s="5">
        <v>27.3</v>
      </c>
      <c r="C6" s="15">
        <v>1.32094E-3</v>
      </c>
      <c r="D6">
        <f>SQRT(C6)</f>
        <v>3.6344738271172072E-2</v>
      </c>
      <c r="E6">
        <v>1</v>
      </c>
      <c r="F6">
        <f>A6-(D6*B$3)</f>
        <v>0.89172727298850274</v>
      </c>
    </row>
    <row r="7" spans="1:6" ht="16.5" thickTop="1" thickBot="1" x14ac:dyDescent="0.4">
      <c r="A7" s="15">
        <v>0.92592593000000001</v>
      </c>
      <c r="B7" s="5">
        <v>34.5</v>
      </c>
      <c r="C7" s="15">
        <v>2.5402599999999999E-3</v>
      </c>
      <c r="D7">
        <f t="shared" ref="D7:D31" si="0">SQRT(C7)</f>
        <v>5.0400992053728465E-2</v>
      </c>
      <c r="E7">
        <v>1</v>
      </c>
      <c r="F7">
        <f t="shared" ref="F7:F32" si="1">A7-(D7*B$3)</f>
        <v>0.82713998557469226</v>
      </c>
    </row>
    <row r="8" spans="1:6" ht="16.5" thickTop="1" thickBot="1" x14ac:dyDescent="0.4">
      <c r="A8" s="15">
        <v>0.88888889000000004</v>
      </c>
      <c r="B8" s="5">
        <v>35.1</v>
      </c>
      <c r="C8" s="15">
        <v>3.6579799999999999E-3</v>
      </c>
      <c r="D8">
        <f t="shared" si="0"/>
        <v>6.0481236759841475E-2</v>
      </c>
      <c r="E8">
        <v>0.99231234199999996</v>
      </c>
      <c r="F8">
        <f t="shared" si="1"/>
        <v>0.77034566595071075</v>
      </c>
    </row>
    <row r="9" spans="1:6" ht="16.5" thickTop="1" thickBot="1" x14ac:dyDescent="0.4">
      <c r="A9" s="15">
        <v>0.85185184999999997</v>
      </c>
      <c r="B9" s="5">
        <v>35.5</v>
      </c>
      <c r="C9" s="15">
        <v>4.6740799999999997E-3</v>
      </c>
      <c r="D9">
        <f t="shared" si="0"/>
        <v>6.8367243618563417E-2</v>
      </c>
      <c r="E9">
        <f t="shared" ref="E9:E32" si="2">D9*B$3 + A9</f>
        <v>0.9858516474923843</v>
      </c>
      <c r="F9">
        <f t="shared" si="1"/>
        <v>0.71785205250761563</v>
      </c>
    </row>
    <row r="10" spans="1:6" ht="16.5" thickTop="1" thickBot="1" x14ac:dyDescent="0.4">
      <c r="A10" s="15">
        <v>0.81481481</v>
      </c>
      <c r="B10" s="5">
        <v>36</v>
      </c>
      <c r="C10" s="15">
        <v>5.5885800000000001E-3</v>
      </c>
      <c r="D10">
        <f t="shared" si="0"/>
        <v>7.4756805710249549E-2</v>
      </c>
      <c r="E10">
        <f t="shared" si="2"/>
        <v>0.96133814919208915</v>
      </c>
      <c r="F10">
        <f t="shared" si="1"/>
        <v>0.66829147080791085</v>
      </c>
    </row>
    <row r="11" spans="1:6" ht="16.5" thickTop="1" thickBot="1" x14ac:dyDescent="0.4">
      <c r="A11" s="15">
        <v>0.81481481</v>
      </c>
      <c r="B11" s="5">
        <v>39.299999999999997</v>
      </c>
      <c r="C11" s="15">
        <v>5.5885800000000001E-3</v>
      </c>
      <c r="D11">
        <f t="shared" si="0"/>
        <v>7.4756805710249549E-2</v>
      </c>
      <c r="E11">
        <f t="shared" si="2"/>
        <v>0.96133814919208915</v>
      </c>
      <c r="F11">
        <f t="shared" si="1"/>
        <v>0.66829147080791085</v>
      </c>
    </row>
    <row r="12" spans="1:6" ht="16.5" thickTop="1" thickBot="1" x14ac:dyDescent="0.4">
      <c r="A12" s="15">
        <v>0.81481481</v>
      </c>
      <c r="B12" s="5">
        <v>39.799999999999997</v>
      </c>
      <c r="C12" s="15">
        <v>5.5885800000000001E-3</v>
      </c>
      <c r="D12">
        <f t="shared" si="0"/>
        <v>7.4756805710249549E-2</v>
      </c>
      <c r="E12">
        <f t="shared" si="2"/>
        <v>0.96133814919208915</v>
      </c>
      <c r="F12">
        <f t="shared" si="1"/>
        <v>0.66829147080791085</v>
      </c>
    </row>
    <row r="13" spans="1:6" ht="16.5" thickTop="1" thickBot="1" x14ac:dyDescent="0.4">
      <c r="A13" s="15">
        <v>0.77407406999999995</v>
      </c>
      <c r="B13" s="5">
        <v>41.3</v>
      </c>
      <c r="C13" s="15">
        <v>6.6205099999999996E-3</v>
      </c>
      <c r="D13">
        <f t="shared" si="0"/>
        <v>8.1366516454866117E-2</v>
      </c>
      <c r="E13">
        <f t="shared" si="2"/>
        <v>0.93355244225153755</v>
      </c>
      <c r="F13">
        <f t="shared" si="1"/>
        <v>0.61459569774846234</v>
      </c>
    </row>
    <row r="14" spans="1:6" ht="16.5" thickTop="1" thickBot="1" x14ac:dyDescent="0.4">
      <c r="A14" s="15">
        <v>0.77407406999999995</v>
      </c>
      <c r="B14" s="5">
        <v>41.5</v>
      </c>
      <c r="C14" s="15">
        <v>6.6205099999999996E-3</v>
      </c>
      <c r="D14">
        <f t="shared" si="0"/>
        <v>8.1366516454866117E-2</v>
      </c>
      <c r="E14">
        <f t="shared" si="2"/>
        <v>0.93355244225153755</v>
      </c>
      <c r="F14">
        <f t="shared" si="1"/>
        <v>0.61459569774846234</v>
      </c>
    </row>
    <row r="15" spans="1:6" ht="16.5" thickTop="1" thickBot="1" x14ac:dyDescent="0.4">
      <c r="A15" s="15">
        <v>0.73106996000000002</v>
      </c>
      <c r="B15" s="5">
        <v>44.5</v>
      </c>
      <c r="C15" s="15">
        <v>7.6519400000000003E-3</v>
      </c>
      <c r="D15">
        <f t="shared" si="0"/>
        <v>8.747536796150103E-2</v>
      </c>
      <c r="E15">
        <f t="shared" si="2"/>
        <v>0.90252168120454201</v>
      </c>
      <c r="F15">
        <f t="shared" si="1"/>
        <v>0.55961823879545802</v>
      </c>
    </row>
    <row r="16" spans="1:6" ht="16.5" thickTop="1" thickBot="1" x14ac:dyDescent="0.4">
      <c r="A16" s="15">
        <v>0.73106996000000002</v>
      </c>
      <c r="B16" s="5">
        <v>45</v>
      </c>
      <c r="C16" s="15">
        <v>7.6519400000000003E-3</v>
      </c>
      <c r="D16">
        <f t="shared" si="0"/>
        <v>8.747536796150103E-2</v>
      </c>
      <c r="E16">
        <f t="shared" si="2"/>
        <v>0.90252168120454201</v>
      </c>
      <c r="F16">
        <f t="shared" si="1"/>
        <v>0.55961823879545802</v>
      </c>
    </row>
    <row r="17" spans="1:6" ht="16.5" thickTop="1" thickBot="1" x14ac:dyDescent="0.4">
      <c r="A17" s="15">
        <v>0.73106996000000002</v>
      </c>
      <c r="B17" s="5">
        <v>45</v>
      </c>
      <c r="C17" s="15">
        <v>7.6519400000000003E-3</v>
      </c>
      <c r="D17">
        <f t="shared" si="0"/>
        <v>8.747536796150103E-2</v>
      </c>
      <c r="E17">
        <f t="shared" si="2"/>
        <v>0.90252168120454201</v>
      </c>
      <c r="F17">
        <f t="shared" si="1"/>
        <v>0.55961823879545802</v>
      </c>
    </row>
    <row r="18" spans="1:6" ht="16.5" thickTop="1" thickBot="1" x14ac:dyDescent="0.4">
      <c r="A18" s="15">
        <v>0.68233195999999996</v>
      </c>
      <c r="B18" s="5">
        <v>45.8</v>
      </c>
      <c r="C18" s="15">
        <v>8.8827300000000001E-3</v>
      </c>
      <c r="D18">
        <f t="shared" si="0"/>
        <v>9.4248236057763973E-2</v>
      </c>
      <c r="E18">
        <f t="shared" si="2"/>
        <v>0.86705850267321738</v>
      </c>
      <c r="F18">
        <f t="shared" si="1"/>
        <v>0.49760541732678254</v>
      </c>
    </row>
    <row r="19" spans="1:6" ht="16.5" thickTop="1" thickBot="1" x14ac:dyDescent="0.4">
      <c r="A19" s="15">
        <v>0.63359396000000001</v>
      </c>
      <c r="B19" s="5">
        <v>51.6</v>
      </c>
      <c r="C19" s="15">
        <v>9.8648099999999999E-3</v>
      </c>
      <c r="D19">
        <f t="shared" si="0"/>
        <v>9.9321749883900051E-2</v>
      </c>
      <c r="E19">
        <f t="shared" si="2"/>
        <v>0.8282645897724441</v>
      </c>
      <c r="F19">
        <f t="shared" si="1"/>
        <v>0.43892333022755592</v>
      </c>
    </row>
    <row r="20" spans="1:6" ht="16.5" thickTop="1" thickBot="1" x14ac:dyDescent="0.4">
      <c r="A20" s="15">
        <v>0.63359396000000001</v>
      </c>
      <c r="B20" s="5">
        <v>56.3</v>
      </c>
      <c r="C20" s="15">
        <v>9.8648099999999999E-3</v>
      </c>
      <c r="D20">
        <f t="shared" si="0"/>
        <v>9.9321749883900051E-2</v>
      </c>
      <c r="E20">
        <f t="shared" si="2"/>
        <v>0.8282645897724441</v>
      </c>
      <c r="F20">
        <f t="shared" si="1"/>
        <v>0.43892333022755592</v>
      </c>
    </row>
    <row r="21" spans="1:6" ht="16.5" thickTop="1" thickBot="1" x14ac:dyDescent="0.4">
      <c r="A21" s="15">
        <v>0.58079446999999995</v>
      </c>
      <c r="B21" s="5">
        <v>56.5</v>
      </c>
      <c r="C21" s="15">
        <v>1.0844650000000001E-2</v>
      </c>
      <c r="D21">
        <f t="shared" si="0"/>
        <v>0.10413764929169469</v>
      </c>
      <c r="E21">
        <f t="shared" si="2"/>
        <v>0.78490426261172153</v>
      </c>
      <c r="F21">
        <f t="shared" si="1"/>
        <v>0.37668467738827838</v>
      </c>
    </row>
    <row r="22" spans="1:6" ht="16.5" thickTop="1" thickBot="1" x14ac:dyDescent="0.4">
      <c r="A22" s="15">
        <v>0.58079446999999995</v>
      </c>
      <c r="B22" s="5">
        <v>56.6</v>
      </c>
      <c r="C22" s="15">
        <v>1.0844650000000001E-2</v>
      </c>
      <c r="D22">
        <f t="shared" si="0"/>
        <v>0.10413764929169469</v>
      </c>
      <c r="E22">
        <f t="shared" si="2"/>
        <v>0.78490426261172153</v>
      </c>
      <c r="F22">
        <f t="shared" si="1"/>
        <v>0.37668467738827838</v>
      </c>
    </row>
    <row r="23" spans="1:6" ht="16.5" thickTop="1" thickBot="1" x14ac:dyDescent="0.4">
      <c r="A23" s="15">
        <v>0.58079446999999995</v>
      </c>
      <c r="B23" s="5">
        <v>62.1</v>
      </c>
      <c r="C23" s="15">
        <v>1.0844650000000001E-2</v>
      </c>
      <c r="D23">
        <f t="shared" si="0"/>
        <v>0.10413764929169469</v>
      </c>
      <c r="E23">
        <f t="shared" si="2"/>
        <v>0.78490426261172153</v>
      </c>
      <c r="F23">
        <f t="shared" si="1"/>
        <v>0.37668467738827838</v>
      </c>
    </row>
    <row r="24" spans="1:6" ht="16.5" thickTop="1" thickBot="1" x14ac:dyDescent="0.4">
      <c r="A24" s="15">
        <v>0.51626174999999996</v>
      </c>
      <c r="B24" s="5">
        <v>63.1</v>
      </c>
      <c r="C24" s="15">
        <v>1.2270359999999999E-2</v>
      </c>
      <c r="D24">
        <f t="shared" si="0"/>
        <v>0.11077165702471006</v>
      </c>
      <c r="E24">
        <f t="shared" si="2"/>
        <v>0.73337419776843171</v>
      </c>
      <c r="F24">
        <f t="shared" si="1"/>
        <v>0.29914930223156821</v>
      </c>
    </row>
    <row r="25" spans="1:6" ht="16" thickTop="1" x14ac:dyDescent="0.35">
      <c r="A25" s="15">
        <v>0.45172902999999998</v>
      </c>
      <c r="B25" s="9">
        <v>63.3</v>
      </c>
      <c r="C25" s="15">
        <v>1.303841E-2</v>
      </c>
      <c r="D25">
        <f t="shared" si="0"/>
        <v>0.1141858572678771</v>
      </c>
      <c r="E25">
        <f t="shared" si="2"/>
        <v>0.67553331024503904</v>
      </c>
      <c r="F25">
        <f t="shared" si="1"/>
        <v>0.22792474975496088</v>
      </c>
    </row>
    <row r="26" spans="1:6" ht="15.5" x14ac:dyDescent="0.35">
      <c r="A26" s="15">
        <v>0.45172902999999998</v>
      </c>
      <c r="B26" s="9">
        <v>64.099999999999994</v>
      </c>
      <c r="C26" s="15">
        <v>1.303841E-2</v>
      </c>
      <c r="D26">
        <f t="shared" si="0"/>
        <v>0.1141858572678771</v>
      </c>
      <c r="E26">
        <f t="shared" si="2"/>
        <v>0.67553331024503904</v>
      </c>
      <c r="F26">
        <f t="shared" si="1"/>
        <v>0.22792474975496088</v>
      </c>
    </row>
    <row r="27" spans="1:6" ht="15.5" x14ac:dyDescent="0.35">
      <c r="A27" s="15">
        <v>0.37644085999999999</v>
      </c>
      <c r="B27" s="9">
        <v>64.599999999999994</v>
      </c>
      <c r="C27" s="15">
        <v>1.377804E-2</v>
      </c>
      <c r="D27">
        <f t="shared" si="0"/>
        <v>0.11737989606401941</v>
      </c>
      <c r="E27">
        <f t="shared" si="2"/>
        <v>0.60650545628547803</v>
      </c>
      <c r="F27">
        <f t="shared" si="1"/>
        <v>0.14637626371452195</v>
      </c>
    </row>
    <row r="28" spans="1:6" ht="15.5" x14ac:dyDescent="0.35">
      <c r="A28" s="15">
        <v>0.30115269</v>
      </c>
      <c r="B28" s="9">
        <v>67.099999999999994</v>
      </c>
      <c r="C28" s="15">
        <v>1.3352589999999999E-2</v>
      </c>
      <c r="D28">
        <f t="shared" si="0"/>
        <v>0.11555340756550626</v>
      </c>
      <c r="E28">
        <f t="shared" si="2"/>
        <v>0.52763736882839229</v>
      </c>
      <c r="F28">
        <f t="shared" si="1"/>
        <v>7.4668011171607734E-2</v>
      </c>
    </row>
    <row r="29" spans="1:6" ht="15.5" x14ac:dyDescent="0.35">
      <c r="A29" s="15">
        <v>0.22586452000000001</v>
      </c>
      <c r="B29" s="9">
        <v>67.5</v>
      </c>
      <c r="C29" s="15">
        <v>1.1762069999999999E-2</v>
      </c>
      <c r="D29">
        <f t="shared" si="0"/>
        <v>0.10845307741138561</v>
      </c>
      <c r="E29">
        <f t="shared" si="2"/>
        <v>0.43843255172631579</v>
      </c>
      <c r="F29">
        <f t="shared" si="1"/>
        <v>1.3296488273684209E-2</v>
      </c>
    </row>
    <row r="30" spans="1:6" ht="15.5" x14ac:dyDescent="0.35">
      <c r="A30" s="15">
        <v>0.22586452000000001</v>
      </c>
      <c r="B30" s="9">
        <v>69.3</v>
      </c>
      <c r="C30" s="15">
        <v>1.1762069999999999E-2</v>
      </c>
      <c r="D30">
        <f>SQRT(C30)</f>
        <v>0.10845307741138561</v>
      </c>
      <c r="E30">
        <f t="shared" si="2"/>
        <v>0.43843255172631579</v>
      </c>
      <c r="F30">
        <f t="shared" si="1"/>
        <v>1.3296488273684209E-2</v>
      </c>
    </row>
    <row r="31" spans="1:6" ht="15.5" x14ac:dyDescent="0.35">
      <c r="A31" s="15">
        <v>0.22586452000000001</v>
      </c>
      <c r="B31" s="9">
        <v>69.3</v>
      </c>
      <c r="C31" s="15">
        <v>1.1762069999999999E-2</v>
      </c>
      <c r="D31">
        <f t="shared" si="0"/>
        <v>0.10845307741138561</v>
      </c>
      <c r="E31">
        <f t="shared" si="2"/>
        <v>0.43843255172631579</v>
      </c>
      <c r="F31">
        <f t="shared" si="1"/>
        <v>1.3296488273684209E-2</v>
      </c>
    </row>
    <row r="32" spans="1:6" ht="15.5" x14ac:dyDescent="0.35">
      <c r="A32" s="15">
        <v>0.22586452000000001</v>
      </c>
      <c r="B32" s="9">
        <v>69.3</v>
      </c>
      <c r="C32" s="15">
        <v>1.1762069999999999E-2</v>
      </c>
      <c r="D32">
        <f>SQRT(C32)</f>
        <v>0.10845307741138561</v>
      </c>
      <c r="E32">
        <f t="shared" si="2"/>
        <v>0.43843255172631579</v>
      </c>
      <c r="F32">
        <f t="shared" si="1"/>
        <v>1.3296488273684209E-2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6372-C95B-4F40-A034-6393F4BE438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Hoja4</vt:lpstr>
      <vt:lpstr>end of interval</vt:lpstr>
      <vt:lpstr>Beingginig of interval</vt:lpstr>
      <vt:lpstr>During interval</vt:lpstr>
      <vt:lpstr>Var end of interval</vt:lpstr>
      <vt:lpstr>Var Beingging of interval</vt:lpstr>
      <vt:lpstr>Var during interval</vt:lpstr>
      <vt:lpstr>Intervalo de confianza end</vt:lpstr>
      <vt:lpstr>Intervalo de confianza Beinggin</vt:lpstr>
      <vt:lpstr>Intervalo de confianza During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2023-07-22T11:52:56Z</dcterms:created>
  <dcterms:modified xsi:type="dcterms:W3CDTF">2023-07-23T18:18:03Z</dcterms:modified>
</cp:coreProperties>
</file>