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DIEGO\Downloads\U\Memoria\RCTS\"/>
    </mc:Choice>
  </mc:AlternateContent>
  <xr:revisionPtr revIDLastSave="0" documentId="13_ncr:1_{9B4FD8B4-C50A-4589-B61F-CE23F39481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5" i="1"/>
  <c r="K94" i="1"/>
  <c r="K82" i="1"/>
  <c r="K81" i="1"/>
  <c r="K79" i="1"/>
  <c r="K78" i="1"/>
  <c r="K77" i="1"/>
  <c r="K68" i="1"/>
  <c r="K67" i="1"/>
  <c r="K66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1" i="1"/>
  <c r="K40" i="1"/>
  <c r="K38" i="1"/>
  <c r="K37" i="1"/>
  <c r="O32" i="1"/>
  <c r="K32" i="1"/>
  <c r="O31" i="1"/>
  <c r="K31" i="1"/>
  <c r="K30" i="1"/>
  <c r="K29" i="1"/>
  <c r="K28" i="1"/>
  <c r="K27" i="1"/>
  <c r="K26" i="1"/>
  <c r="K25" i="1"/>
  <c r="K24" i="1"/>
  <c r="K23" i="1"/>
  <c r="K19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 s="1"/>
  <c r="O7" i="1"/>
  <c r="S6" i="1"/>
  <c r="K6" i="1"/>
  <c r="S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DIEGO</author>
  </authors>
  <commentList>
    <comment ref="L104" authorId="0" shapeId="0" xr:uid="{1944147D-3A21-4512-8F32-DE81EDE2E389}">
      <text>
        <r>
          <rPr>
            <b/>
            <sz val="9"/>
            <color indexed="81"/>
            <rFont val="Tahoma"/>
            <family val="2"/>
          </rPr>
          <t>JUAN DIEGO:</t>
        </r>
        <r>
          <rPr>
            <sz val="9"/>
            <color indexed="81"/>
            <rFont val="Tahoma"/>
            <family val="2"/>
          </rPr>
          <t xml:space="preserve">
69 para 104 rows
</t>
        </r>
      </text>
    </comment>
  </commentList>
</comments>
</file>

<file path=xl/sharedStrings.xml><?xml version="1.0" encoding="utf-8"?>
<sst xmlns="http://schemas.openxmlformats.org/spreadsheetml/2006/main" count="360" uniqueCount="215">
  <si>
    <t>Año</t>
  </si>
  <si>
    <t>Distrito</t>
  </si>
  <si>
    <t>Individuos</t>
  </si>
  <si>
    <t>Familias</t>
  </si>
  <si>
    <t>Fuente</t>
  </si>
  <si>
    <t>RCT</t>
  </si>
  <si>
    <t>Selected_households</t>
  </si>
  <si>
    <t>Duplicado</t>
  </si>
  <si>
    <t>Nombre</t>
  </si>
  <si>
    <t>Inicial</t>
  </si>
  <si>
    <t>FamiliasTotal</t>
  </si>
  <si>
    <t>Setenta</t>
  </si>
  <si>
    <t>Unitiempo</t>
  </si>
  <si>
    <t>Unitierra</t>
  </si>
  <si>
    <t>Hogares</t>
  </si>
  <si>
    <t>Igualtiempo</t>
  </si>
  <si>
    <t>Igualtierra</t>
  </si>
  <si>
    <t>anacronico</t>
  </si>
  <si>
    <t>Plata</t>
  </si>
  <si>
    <t>Validos</t>
  </si>
  <si>
    <t>Siaya</t>
  </si>
  <si>
    <t>https://jeremypshapiro.appspot.com/papers/Income%20Changes%20and%20Intimate%20Partner%20Violence.pdf</t>
  </si>
  <si>
    <t>INCOME CHANGES AND INTIMATE PARTNER VIOLENCE:_x000D_
EVIDENCE FROM UNCONDITIONAL CASH TRANSFERS IN KENYA</t>
  </si>
  <si>
    <t>Nairobi</t>
  </si>
  <si>
    <t>https://jeremypshapiro.appspot.com/papers/WorkShop%20Results%2020170911_CJ.pdf</t>
  </si>
  <si>
    <t>Evaluating the impacts of WorkShop access for small-scale craftsmen in Kenya</t>
  </si>
  <si>
    <t>Busia</t>
  </si>
  <si>
    <t>https://www.poverty-action.org/study/improving-targeting-preventive-health-subsidies-through-vouchers-western-kenya</t>
  </si>
  <si>
    <t>Improving the Targeting of Preventive Health Subsidies through Vouchers in Western Kenya</t>
  </si>
  <si>
    <t>Homa Bay</t>
  </si>
  <si>
    <t>https://www.povertyactionlab.org/evaluation/impact-cash-transfers-aspirations-and-goal-setting-economic-outcomes-and-well-being</t>
  </si>
  <si>
    <t>The impact of cash transfers, aspirations, and goal-setting on economic outcomes and well-being</t>
  </si>
  <si>
    <t>orkin</t>
  </si>
  <si>
    <t>https://www.poverty-action.org/study/impact-group-based-grain-storage-schemes-farmers%E2%80%99-savings-and-incomes-kenya</t>
  </si>
  <si>
    <t>The Impact of Group-Based Grain Storage Schemes on Farmers’ Savings and Incomes in Kenya</t>
  </si>
  <si>
    <t>Roscas de a 21 individuos</t>
  </si>
  <si>
    <t>Kisumu</t>
  </si>
  <si>
    <t>https://www.poverty-action.org/study/impact-mobile-money-savings-transactional-sex-western-kenya</t>
  </si>
  <si>
    <t>The Impact of Mobile Money Savings on Transactional Sex in Western Kenya</t>
  </si>
  <si>
    <t>https://www.poverty-action.org/study/worms-work-long-run-impacts-child-health-gains-deworming-kenya</t>
  </si>
  <si>
    <t>Long-run and Intergenerational Impacts of Child Health Gains from Deworming in Kenya</t>
  </si>
  <si>
    <t>Bungoma</t>
  </si>
  <si>
    <t>https://www.poverty-action.org/study/competition-and-collusion-among-maize-traders-rural-kenya</t>
  </si>
  <si>
    <t>Competition and Collusion Among Maize Traders in Rural Kenya</t>
  </si>
  <si>
    <t>https://www.poverty-action.org/study/wash-benefits-effects-water-quality-sanitation-handwashing-and-nutrition-interventions-child</t>
  </si>
  <si>
    <t>WASH Benefits: The Effects of Water Quality, Sanitation, Handwashing, and Nutrition Interventions on Child Health, Growth, and Development in Rural Kenya</t>
  </si>
  <si>
    <t>Vihiga</t>
  </si>
  <si>
    <t>Kakamega</t>
  </si>
  <si>
    <t>https://www.poverty-action.org/study/impacts-business-training-and-mentoring-women-owned-businesses-kenya</t>
  </si>
  <si>
    <t>The Impacts of Business Training and Mentoring for Women-Owned Businesses in Kenya</t>
  </si>
  <si>
    <t>3537 en 2013 y 1/2 en 2015</t>
  </si>
  <si>
    <t>Kisii</t>
  </si>
  <si>
    <t>Embu</t>
  </si>
  <si>
    <t>Kitui</t>
  </si>
  <si>
    <t>https://www.socialscienceregistry.org/trials/1952</t>
  </si>
  <si>
    <t>The Effects of a Universal Basic Income in Kenya</t>
  </si>
  <si>
    <t>Niehaus</t>
  </si>
  <si>
    <t>Bomet</t>
  </si>
  <si>
    <t>https://www.poverty-action.org/study/effects-universal-basic-income-kenya</t>
  </si>
  <si>
    <t>https://www.poverty-action.org/study/impact-tech-centered-vocational-training-and-employment-program-youth-kenya</t>
  </si>
  <si>
    <t>The Impact of a Tech-Centered Vocational Training and Employment Program for Youth in Kenya</t>
  </si>
  <si>
    <t>https://www.poverty-action.org/study/using-storybooks-promote-early-literacy-kenya</t>
  </si>
  <si>
    <t>Using Storybooks to Promote Early Literacy in Kenya</t>
  </si>
  <si>
    <t>https://www.poverty-action.org/study/impact-cash-transfers-delivery-planning-and-maternal-care-quality-kenya</t>
  </si>
  <si>
    <t>The Impact of Cash Transfers on Delivery Planning and Maternal Care Quality in Kenya</t>
  </si>
  <si>
    <t>https://www.thelancet.com/journals/langlo/article/PIIS2214-109X(18)30563-1/fulltext</t>
  </si>
  <si>
    <t>The Impact of Price Reduction on Access to Medicine for Non-Communicable Diseases in Kenya</t>
  </si>
  <si>
    <t>son households y acceso a variedad de medicamentos</t>
  </si>
  <si>
    <t>Kwale</t>
  </si>
  <si>
    <t>Makueni</t>
  </si>
  <si>
    <t>Narok</t>
  </si>
  <si>
    <t>Nyeri</t>
  </si>
  <si>
    <t>Samburu</t>
  </si>
  <si>
    <t>West Pokot</t>
  </si>
  <si>
    <t>https://www.poverty-action.org/study/rural-electric-power-evaluation-household-electricity-connections-kenya</t>
  </si>
  <si>
    <t>Rural Electric Power: Evaluation of Household Electricity Connections in Kenya</t>
  </si>
  <si>
    <t>https://www.poverty-action.org/study/agricultural-microinsurance-cane-farmers-kenya</t>
  </si>
  <si>
    <t>Agricultural Microinsurance for Sugar Cane Farmers in Kenya</t>
  </si>
  <si>
    <t>https://www.poverty-action.org/study/kenyan-government-bonds-savings-tool</t>
  </si>
  <si>
    <t>Kenyan Government Bonds as a Savings Tool</t>
  </si>
  <si>
    <t>Cancelado por problemas con proveedor</t>
  </si>
  <si>
    <t>https://www.poverty-action.org/study/interest-rate-subsidies-and-savings-behavior-kenya</t>
  </si>
  <si>
    <t>Interest Rate Subsidies and Savings Behavior in Kenya</t>
  </si>
  <si>
    <t>https://www.poverty-action.org/study/rural-lighting-kenya</t>
  </si>
  <si>
    <t>Rural Lighting in Kenya</t>
  </si>
  <si>
    <t>https://www.poverty-action.org/study/evaluating-strategies-improve-children%E2%80%99s-reading-skills-kenya</t>
  </si>
  <si>
    <t>Evaluating Strategies to Improve Children’s Reading Skills in Kenya</t>
  </si>
  <si>
    <t>Msambweni</t>
  </si>
  <si>
    <t>https://www.poverty-action.org/study/innovative-finance-technology-adoption-western-kenya</t>
  </si>
  <si>
    <t>Innovative Finance for Technology Adoption in Western Kenya</t>
  </si>
  <si>
    <t>1589 en 2013 y 1019 en 2014</t>
  </si>
  <si>
    <t>https://www.poverty-action.org/study/balancing-health-benefits-and-risks-act-subsidies-africa</t>
  </si>
  <si>
    <t>Balancing Health Benefits and Risks of ACT Subsidies for Africa</t>
  </si>
  <si>
    <t>2/3 en Busia 1/3 en kakamega</t>
  </si>
  <si>
    <t>https://www.poverty-action.org/study/soapy-water-handwashing-stations-kenya</t>
  </si>
  <si>
    <t>Water-Efficient, Foaming Soap Handwashing Stations in Kenya</t>
  </si>
  <si>
    <t xml:space="preserve">Cuanto jabon bota un dispensador normal comparado con uno sofisticado, no desarrollo </t>
  </si>
  <si>
    <t>http://www.sscnet.ucla.edu/polisci/wgape/papers/11_Miguel.pdf</t>
  </si>
  <si>
    <t>Cleaning Natural Springs in Kenya</t>
  </si>
  <si>
    <t>Kiriyanga</t>
  </si>
  <si>
    <t>https://www.poverty-action.org/study/finding-missing-markets-agricultural-brokerage-intervention-kenya</t>
  </si>
  <si>
    <t>Finding Missing Markets: An Agricultural Brokerage Intervention in Kenya</t>
  </si>
  <si>
    <t>https://www.poverty-action.org/study/savings-accounts-rural-micro-entrepreneurs-kenya</t>
  </si>
  <si>
    <t>Savings Accounts for Rural Micro Entrepreneurs in Kenya</t>
  </si>
  <si>
    <t>https://www.3ieimpact.org/sites/default/files/2019-01/_IE67-Kenya-evaluating-agriculture_0.pdf</t>
  </si>
  <si>
    <t>The Market for Local Agricultural Information in Western Kenya</t>
  </si>
  <si>
    <t>Pero en kakamega, Busia y Vihiga</t>
  </si>
  <si>
    <t xml:space="preserve"> Busia</t>
  </si>
  <si>
    <t>Machakos</t>
  </si>
  <si>
    <t>https://www.poverty-action.org/study/measuring-demand-aflatoxin-tested-maize-kenya</t>
  </si>
  <si>
    <t>Measuring the Demand for Aflatoxin Tested Maize in Kenya</t>
  </si>
  <si>
    <t>Nah, testear demanda por maiz super revisado.. Higiene</t>
  </si>
  <si>
    <t>Muranga</t>
  </si>
  <si>
    <t>Meru</t>
  </si>
  <si>
    <t>https://www.poverty-action.org/study/limited-insurance-within-household-kenya</t>
  </si>
  <si>
    <t>Limited Insurance within the Household in Kenya</t>
  </si>
  <si>
    <t>https://www.poverty-action.org/study/improving-measurement-farmers%E2%80%99-skills-western-kenya</t>
  </si>
  <si>
    <t>Improving Measurement of Farmers’ Skills in Western Kenya</t>
  </si>
  <si>
    <t>https://www.ncbi.nlm.nih.gov/pmc/articles/PMC4669614/</t>
  </si>
  <si>
    <t>Aflatoxin Exposure and Child Stunting in Kenya</t>
  </si>
  <si>
    <t>Higiene, revisar si el maiz tiene un cancerigeno</t>
  </si>
  <si>
    <t>Tharaka-Nithi</t>
  </si>
  <si>
    <t xml:space="preserve">Busia </t>
  </si>
  <si>
    <t>https://www.poverty-action.org/study/selective-trials-agricultural-technology-adoption-and-experimentation</t>
  </si>
  <si>
    <t>Selective Trials for Agricultural Technology Adoption and Experimentation</t>
  </si>
  <si>
    <t>Un año 1700 en Busia, otro año 2400 en Bungoma</t>
  </si>
  <si>
    <t>https://www.poverty-action.org/sites/default/files/publications/do-teenagers-respond-hiv-risk-information-evidence-field-experiment-kenya.pdf</t>
  </si>
  <si>
    <t>HIV/AIDS Prevention Through Relative Risk Information for Teenage Girls in Kenya</t>
  </si>
  <si>
    <t>Otro de salud</t>
  </si>
  <si>
    <t>https://www.poverty-action.org/study/estimating-impacts-microfranchising-young-women-nairobi</t>
  </si>
  <si>
    <t>Estimating the Impacts of Microfranchising on Young Women in Nairobi</t>
  </si>
  <si>
    <t>https://www.poverty-action.org/study/demand-sanitation-kenyan-urban-slums</t>
  </si>
  <si>
    <t>Demand for Sanitation in Kenyan Urban Slums*</t>
  </si>
  <si>
    <t>2200 compunds, cada uno tiene entre 6 y 10 hogares. Entonces 2200*8</t>
  </si>
  <si>
    <t>https://www.poverty-action.org/sites/default/files/publications/How%20High%20are%20Rates%20of%20Return%20to%20Fertilizer.pdf</t>
  </si>
  <si>
    <t>Understanding Technology Adoption: Fertilizer in Kenya</t>
  </si>
  <si>
    <t>https://www.poverty-action.org/sites/default/files/publications/dupascohen_ipa_0281.pdf</t>
  </si>
  <si>
    <t>Free Distribution or Cost-Sharing: Evidence from a Malaria Prevention Experiment in Kenya</t>
  </si>
  <si>
    <t>https://www.poverty-action.org/study/primary-school-deworming-kenya</t>
  </si>
  <si>
    <t>Primary School Deworming in Kenya</t>
  </si>
  <si>
    <t>https://www.poverty-action.org/study/exploring-early-education-programs-peri-urban-settings-africa-nairobi-kenya</t>
  </si>
  <si>
    <t>Exploring Early Education Programs in Peri-urban Settings in Africa: Nairobi, Kenya</t>
  </si>
  <si>
    <t xml:space="preserve">No RCT, recolección de estadisticas </t>
  </si>
  <si>
    <t>https://www.povertyactionlab.org/evaluation/creating-toilet-habit-kenya</t>
  </si>
  <si>
    <t>Creating a Toilet Habit, Kenya</t>
  </si>
  <si>
    <t>Subsidios a usar baños públicos.. Higiene, no entra.</t>
  </si>
  <si>
    <t>https://www.poverty-action.org/sites/default/files/publications/ipa_152_minding-small-change-among-small-firms-kenya.pdf</t>
  </si>
  <si>
    <t>Credit, Change, and Lost Sales: The Surprising Impact of Small Change on a Firm’s Profitability in Kenya</t>
  </si>
  <si>
    <t>https://www.poverty-action.org/sites/default/files/publications/Do%20Opposites%20Detract_Schaner_0.pdf</t>
  </si>
  <si>
    <t>Do Opposites Detract? Intrahousehold Preference Heterogeneity and Inefficient Strategic Savings</t>
  </si>
  <si>
    <t>https://www.poverty-action.org/study/role-mobile-banking-expanding-trade-credit-and-business-development-kenya</t>
  </si>
  <si>
    <t>The Role of Mobile Banking in Expanding Trade Credit and Business Development in Kenya</t>
  </si>
  <si>
    <t>https://www.poverty-action.org/study/contract-farming-technology-adoption-and-agricultural-productivity-evidence-small-scale</t>
  </si>
  <si>
    <t>Contract Farming, Technology Adoption and Agricultural Productivity: Evidence from Small Scale Farmers in Western Kenya</t>
  </si>
  <si>
    <t>https://www.povertyactionlab.org/evaluation/powering-small-retailers-adoption-solar-energy-under-different-pricing-schemes-kenya</t>
  </si>
  <si>
    <t>Powering Small Retailers: the Adoption of Solar Energy under Different Pricing Schemes in Kenya</t>
  </si>
  <si>
    <t>https://journals.plos.org/plosone/article?id=10.1371/journal.pone.0219535</t>
  </si>
  <si>
    <t>HIV Prevention Among Youths: Evidence from a Randomized Controlled Trial in Kenya</t>
  </si>
  <si>
    <t>Higiene, además el baseline fue en 2009-10</t>
  </si>
  <si>
    <t>https://www.poverty-action.org/study/hiv-prevention-among-youths-evidence-randomized-controlled-trial-kenya</t>
  </si>
  <si>
    <t>https://www.poverty-action.org/sites/default/files/publications/teacher-incentives.pdf</t>
  </si>
  <si>
    <t>Teacher Incentives Based on Students' Test Scores in Kenya*</t>
  </si>
  <si>
    <t>https://www.poverty-action.org/sites/default/files/publications/Education%20HIV%20and%20Early%20Fertility.pdf</t>
  </si>
  <si>
    <t>Teacher Training and Free Uniforms for HIV Prevention in Primary Schools in Kenya</t>
  </si>
  <si>
    <t>http://documents.worldbank.org/curated/en/599701468047733808/pdf/815190BRI0Voca00Box379836B00PUBLIC0.pdf</t>
  </si>
  <si>
    <t>Vocational Education Voucher Delivery and Labor Market Returns in Kenya</t>
  </si>
  <si>
    <t>https://www.poverty-action.org/sites/default/files/publications/Retrospective_vs_Prospective_School_Inputs.pdf</t>
  </si>
  <si>
    <t>Flipcharts and School Inputs in Kenya*</t>
  </si>
  <si>
    <t>https://www.poverty-action.org/sites/default/files/publications/Ed-as-Lib_2015-09-27-FINAL.pdf</t>
  </si>
  <si>
    <t>Girls Scholarship Program in Kenya*</t>
  </si>
  <si>
    <t>https://www.poverty-action.org/sites/default/files/publications/Decentralization_Cautionary_Tale.pdf</t>
  </si>
  <si>
    <t>Decentralization: A Cautionary Tale</t>
  </si>
  <si>
    <t>https://www.poverty-action.org/study/illusion-sustainability-comparing-free-provision-deworming-drugs-and-other-sustainable</t>
  </si>
  <si>
    <t>The Illusion of Sustainability: Comparing Free Provision of Deworming Drugs and Other "Sustainable" Approaches in Kenya</t>
  </si>
  <si>
    <t>https://www.poverty-action.org/study/textbooks-and-test-scores-kenya</t>
  </si>
  <si>
    <t>Textbooks and Test Scores in Kenya*</t>
  </si>
  <si>
    <t>https://www.poverty-action.org/study/impact-distributing-school-uniforms-childrens-education-kenya</t>
  </si>
  <si>
    <t>The Impact of Providing School Uniforms on Children's Education in Kenya</t>
  </si>
  <si>
    <t>https://www.poverty-action.org/sites/default/files/publications/99_Understanding_Technology_Adoption.pdf</t>
  </si>
  <si>
    <t>Nudging Farmers to Use Fertilizer: Experimental Evidence from Kenya</t>
  </si>
  <si>
    <t>https://www.poverty-action.org/study/latrine-training-mat-project</t>
  </si>
  <si>
    <t>The Latrine Training Mat Project</t>
  </si>
  <si>
    <t>Kiambu</t>
  </si>
  <si>
    <t>https://www.povertyactionlab.org/evaluation/firm-and-market-response-saving-constraints-evidence-kenyan-dairy-industry</t>
  </si>
  <si>
    <t>Firm and Market Response to Saving Constraints: Evidence from the Kenyan Dairy Industry</t>
  </si>
  <si>
    <t xml:space="preserve">500 en 2014  y 2015, 60*70 en 2017 </t>
  </si>
  <si>
    <t>https://www.povertyactionlab.org/evaluation/impact-local-mentorship-and-business-training-microenterprise-profits-kenya</t>
  </si>
  <si>
    <t>The Impact of Local Mentorship and Business Training on Microenterprise Profits in Kenya</t>
  </si>
  <si>
    <t>Famialias es igual</t>
  </si>
  <si>
    <t>Unconditional Cash Transfers and Civic Engagement in Kenya</t>
  </si>
  <si>
    <t>Complicado https://mbrg.bsg.ox.ac.uk/mind-and-behaviour-projects/cash-transfers-and-community-participation-public-affairs-village-level</t>
  </si>
  <si>
    <t>https://www.povertyactionlab.org/evaluation/unconditional-cash-transfers-and-civic-engagement-kenya</t>
  </si>
  <si>
    <t>Está divido en dos que ya estaban contados, repetido = 1</t>
  </si>
  <si>
    <t>https://www.povertyactionlab.org/sites/default/files/publications/21_Kremer_The_Rockefeller_Effect.pdf</t>
  </si>
  <si>
    <t>THE ROCKEFELLER EFFECT</t>
  </si>
  <si>
    <t>https://www.povertyactionlab.org/sites/default/files/publications/100_Kremer_School_Competition.pdf</t>
  </si>
  <si>
    <t>School Meals, Educational Achievement and School Finance in Kenya*</t>
  </si>
  <si>
    <t>https://www.povertyactionlab.org/sites/default/files/publications/343_205%20Keeping%20the%20doctor%20away%20Aug2013.pdf</t>
  </si>
  <si>
    <t>Influences on Investments in Preventative Health Products in Kenya</t>
  </si>
  <si>
    <t>https://www.povertyactionlab.org/evaluation/impact-deadlines-effectiveness-vouchers-free-family-planning-after-childbirth-kenya</t>
  </si>
  <si>
    <t>Impact of Deadlines on the Effectiveness of Vouchers for Free Family Planning after Childbirth in Kenya</t>
  </si>
  <si>
    <t xml:space="preserve">Higiene </t>
  </si>
  <si>
    <t>https://www.povertyactionlab.org/evaluation/effects-universal-basic-income-kenya</t>
  </si>
  <si>
    <t>https://www.povertyactionlab.org/evaluation/degree-ethnic-bias-kenya</t>
  </si>
  <si>
    <t>The Degree of Ethnic Bias in Kenya</t>
  </si>
  <si>
    <t>https://www.povertyactionlab.org/evaluation/improving-health-provider-performance-kenya</t>
  </si>
  <si>
    <t>Improving Health Provider Performance in Kenya</t>
  </si>
  <si>
    <t>https://www.povertyactionlab.org/evaluation/impact-free-health-insurance-metal-workers-urban-kenya</t>
  </si>
  <si>
    <t>The Impact of Free Health Insurance on Metal Workers in Urban Kenya</t>
  </si>
  <si>
    <t xml:space="preserve">Salud pero no higiene </t>
  </si>
  <si>
    <t>https://www.socialscienceregistry.org/trials/541</t>
  </si>
  <si>
    <t>Evaluating Alternative Cash Transfer Designs in Kenya Using Behavioral Economics</t>
  </si>
  <si>
    <t>https://www.socialscienceregistry.org/trials/505</t>
  </si>
  <si>
    <t>General Equilibrium Effects of Cash Transfers in Kenya</t>
  </si>
  <si>
    <t>Egger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</si>
</sst>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  <xf numFmtId="0" fontId="0" fillId="2" borderId="0" xfId="0" applyFill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overty-action.org/study/finding-missing-markets-agricultural-brokerage-intervention-kenya" TargetMode="External"/><Relationship Id="rId21" Type="http://schemas.openxmlformats.org/officeDocument/2006/relationships/hyperlink" Target="https://www.poverty-action.org/study/innovative-finance-technology-adoption-western-kenya" TargetMode="External"/><Relationship Id="rId42" Type="http://schemas.openxmlformats.org/officeDocument/2006/relationships/hyperlink" Target="https://www.povertyactionlab.org/evaluation/creating-toilet-habit-kenya" TargetMode="External"/><Relationship Id="rId47" Type="http://schemas.openxmlformats.org/officeDocument/2006/relationships/hyperlink" Target="https://www.povertyactionlab.org/evaluation/powering-small-retailers-adoption-solar-energy-under-different-pricing-schemes-kenya" TargetMode="External"/><Relationship Id="rId63" Type="http://schemas.openxmlformats.org/officeDocument/2006/relationships/hyperlink" Target="https://www.povertyactionlab.org/evaluation/unconditional-cash-transfers-and-civic-engagement-kenya" TargetMode="External"/><Relationship Id="rId68" Type="http://schemas.openxmlformats.org/officeDocument/2006/relationships/hyperlink" Target="https://www.poverty-action.org/study/wash-benefits-effects-water-quality-sanitation-handwashing-and-nutrition-interventions-child" TargetMode="External"/><Relationship Id="rId2" Type="http://schemas.openxmlformats.org/officeDocument/2006/relationships/hyperlink" Target="https://www.poverty-action.org/study/improving-targeting-preventive-health-subsidies-through-vouchers-western-kenya" TargetMode="External"/><Relationship Id="rId16" Type="http://schemas.openxmlformats.org/officeDocument/2006/relationships/hyperlink" Target="https://www.poverty-action.org/study/agricultural-microinsurance-cane-farmers-kenya" TargetMode="External"/><Relationship Id="rId29" Type="http://schemas.openxmlformats.org/officeDocument/2006/relationships/hyperlink" Target="https://www.3ieimpact.org/sites/default/files/2019-01/_IE67-Kenya-evaluating-agriculture_0.pdf" TargetMode="External"/><Relationship Id="rId11" Type="http://schemas.openxmlformats.org/officeDocument/2006/relationships/hyperlink" Target="https://www.poverty-action.org/study/impact-tech-centered-vocational-training-and-employment-program-youth-kenya" TargetMode="External"/><Relationship Id="rId24" Type="http://schemas.openxmlformats.org/officeDocument/2006/relationships/hyperlink" Target="https://www.poverty-action.org/study/soapy-water-handwashing-stations-kenya" TargetMode="External"/><Relationship Id="rId32" Type="http://schemas.openxmlformats.org/officeDocument/2006/relationships/hyperlink" Target="https://www.poverty-action.org/study/improving-measurement-farmers%E2%80%99-skills-western-kenya" TargetMode="External"/><Relationship Id="rId37" Type="http://schemas.openxmlformats.org/officeDocument/2006/relationships/hyperlink" Target="https://www.poverty-action.org/study/demand-sanitation-kenyan-urban-slums" TargetMode="External"/><Relationship Id="rId40" Type="http://schemas.openxmlformats.org/officeDocument/2006/relationships/hyperlink" Target="https://www.poverty-action.org/sites/default/files/publications/dupascohen_ipa_0281.pdf" TargetMode="External"/><Relationship Id="rId45" Type="http://schemas.openxmlformats.org/officeDocument/2006/relationships/hyperlink" Target="https://www.poverty-action.org/study/role-mobile-banking-expanding-trade-credit-and-business-development-kenya" TargetMode="External"/><Relationship Id="rId53" Type="http://schemas.openxmlformats.org/officeDocument/2006/relationships/hyperlink" Target="https://www.povertyactionlab.org/evaluation/impact-local-mentorship-and-business-training-microenterprise-profits-kenya" TargetMode="External"/><Relationship Id="rId58" Type="http://schemas.openxmlformats.org/officeDocument/2006/relationships/hyperlink" Target="https://www.povertyactionlab.org/evaluation/degree-ethnic-bias-kenya" TargetMode="External"/><Relationship Id="rId66" Type="http://schemas.openxmlformats.org/officeDocument/2006/relationships/hyperlink" Target="https://www.poverty-action.org/study/selective-trials-agricultural-technology-adoption-and-experimentation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www.poverty-action.org/study/impact-mobile-money-savings-transactional-sex-western-kenya" TargetMode="External"/><Relationship Id="rId61" Type="http://schemas.openxmlformats.org/officeDocument/2006/relationships/hyperlink" Target="https://www.povertyactionlab.org/evaluation/impact-free-health-insurance-metal-workers-urban-kenya" TargetMode="External"/><Relationship Id="rId19" Type="http://schemas.openxmlformats.org/officeDocument/2006/relationships/hyperlink" Target="https://www.poverty-action.org/study/rural-lighting-kenya" TargetMode="External"/><Relationship Id="rId14" Type="http://schemas.openxmlformats.org/officeDocument/2006/relationships/hyperlink" Target="https://www.thelancet.com/journals/langlo/article/PIIS2214-109X(18)30563-1/fulltext" TargetMode="External"/><Relationship Id="rId22" Type="http://schemas.openxmlformats.org/officeDocument/2006/relationships/hyperlink" Target="https://www.poverty-action.org/study/balancing-health-benefits-and-risks-act-subsidies-africa" TargetMode="External"/><Relationship Id="rId27" Type="http://schemas.openxmlformats.org/officeDocument/2006/relationships/hyperlink" Target="https://www.poverty-action.org/study/savings-accounts-rural-micro-entrepreneurs-kenya" TargetMode="External"/><Relationship Id="rId30" Type="http://schemas.openxmlformats.org/officeDocument/2006/relationships/hyperlink" Target="https://www.poverty-action.org/study/measuring-demand-aflatoxin-tested-maize-kenya" TargetMode="External"/><Relationship Id="rId35" Type="http://schemas.openxmlformats.org/officeDocument/2006/relationships/hyperlink" Target="https://www.poverty-action.org/sites/default/files/publications/do-teenagers-respond-hiv-risk-information-evidence-field-experiment-kenya.pdf" TargetMode="External"/><Relationship Id="rId43" Type="http://schemas.openxmlformats.org/officeDocument/2006/relationships/hyperlink" Target="https://www.poverty-action.org/sites/default/files/publications/ipa_152_minding-small-change-among-small-firms-kenya.pdf" TargetMode="External"/><Relationship Id="rId48" Type="http://schemas.openxmlformats.org/officeDocument/2006/relationships/hyperlink" Target="https://journals.plos.org/plosone/article?id=10.1371/journal.pone.0219535" TargetMode="External"/><Relationship Id="rId56" Type="http://schemas.openxmlformats.org/officeDocument/2006/relationships/hyperlink" Target="https://www.povertyactionlab.org/evaluation/impact-deadlines-effectiveness-vouchers-free-family-planning-after-childbirth-kenya" TargetMode="External"/><Relationship Id="rId64" Type="http://schemas.openxmlformats.org/officeDocument/2006/relationships/hyperlink" Target="https://www.socialscienceregistry.org/trials/505" TargetMode="External"/><Relationship Id="rId69" Type="http://schemas.openxmlformats.org/officeDocument/2006/relationships/hyperlink" Target="https://www.thelancet.com/journals/langlo/article/PIIS2214-109X(18)30563-1/fulltext" TargetMode="External"/><Relationship Id="rId8" Type="http://schemas.openxmlformats.org/officeDocument/2006/relationships/hyperlink" Target="https://www.poverty-action.org/study/wash-benefits-effects-water-quality-sanitation-handwashing-and-nutrition-interventions-child" TargetMode="External"/><Relationship Id="rId51" Type="http://schemas.openxmlformats.org/officeDocument/2006/relationships/hyperlink" Target="https://www.poverty-action.org/study/latrine-training-mat-project" TargetMode="External"/><Relationship Id="rId72" Type="http://schemas.openxmlformats.org/officeDocument/2006/relationships/hyperlink" Target="https://www.povertyactionlab.org/evaluation/impact-cash-transfers-aspirations-and-goal-setting-economic-outcomes-and-well-being" TargetMode="External"/><Relationship Id="rId3" Type="http://schemas.openxmlformats.org/officeDocument/2006/relationships/hyperlink" Target="https://www.povertyactionlab.org/evaluation/impact-cash-transfers-aspirations-and-goal-setting-economic-outcomes-and-well-being" TargetMode="External"/><Relationship Id="rId12" Type="http://schemas.openxmlformats.org/officeDocument/2006/relationships/hyperlink" Target="https://www.poverty-action.org/study/using-storybooks-promote-early-literacy-kenya" TargetMode="External"/><Relationship Id="rId17" Type="http://schemas.openxmlformats.org/officeDocument/2006/relationships/hyperlink" Target="https://www.poverty-action.org/study/kenyan-government-bonds-savings-tool" TargetMode="External"/><Relationship Id="rId25" Type="http://schemas.openxmlformats.org/officeDocument/2006/relationships/hyperlink" Target="http://www.sscnet.ucla.edu/polisci/wgape/papers/11_Miguel.pdf" TargetMode="External"/><Relationship Id="rId33" Type="http://schemas.openxmlformats.org/officeDocument/2006/relationships/hyperlink" Target="https://www.ncbi.nlm.nih.gov/pmc/articles/PMC4669614/" TargetMode="External"/><Relationship Id="rId38" Type="http://schemas.openxmlformats.org/officeDocument/2006/relationships/hyperlink" Target="https://www.poverty-action.org/sites/default/files/publications/How%20High%20are%20Rates%20of%20Return%20to%20Fertilizer.pdf" TargetMode="External"/><Relationship Id="rId46" Type="http://schemas.openxmlformats.org/officeDocument/2006/relationships/hyperlink" Target="https://www.poverty-action.org/study/contract-farming-technology-adoption-and-agricultural-productivity-evidence-small-scale" TargetMode="External"/><Relationship Id="rId59" Type="http://schemas.openxmlformats.org/officeDocument/2006/relationships/hyperlink" Target="https://www.povertyactionlab.org/evaluation/effects-universal-basic-income-kenya" TargetMode="External"/><Relationship Id="rId67" Type="http://schemas.openxmlformats.org/officeDocument/2006/relationships/hyperlink" Target="https://www.poverty-action.org/study/measuring-demand-aflatoxin-tested-maize-kenya" TargetMode="External"/><Relationship Id="rId20" Type="http://schemas.openxmlformats.org/officeDocument/2006/relationships/hyperlink" Target="https://www.poverty-action.org/study/evaluating-strategies-improve-children%E2%80%99s-reading-skills-kenya" TargetMode="External"/><Relationship Id="rId41" Type="http://schemas.openxmlformats.org/officeDocument/2006/relationships/hyperlink" Target="https://www.poverty-action.org/study/exploring-early-education-programs-peri-urban-settings-africa-nairobi-kenya" TargetMode="External"/><Relationship Id="rId54" Type="http://schemas.openxmlformats.org/officeDocument/2006/relationships/hyperlink" Target="https://www.povertyactionlab.org/sites/default/files/publications/21_Kremer_The_Rockefeller_Effect.pdf" TargetMode="External"/><Relationship Id="rId62" Type="http://schemas.openxmlformats.org/officeDocument/2006/relationships/hyperlink" Target="https://www.socialscienceregistry.org/trials/541" TargetMode="External"/><Relationship Id="rId70" Type="http://schemas.openxmlformats.org/officeDocument/2006/relationships/hyperlink" Target="https://www.poverty-action.org/study/measuring-demand-aflatoxin-tested-maize-kenya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jeremypshapiro.appspot.com/papers/WorkShop%20Results%2020170911_CJ.pdf" TargetMode="External"/><Relationship Id="rId6" Type="http://schemas.openxmlformats.org/officeDocument/2006/relationships/hyperlink" Target="https://www.poverty-action.org/study/worms-work-long-run-impacts-child-health-gains-deworming-kenya" TargetMode="External"/><Relationship Id="rId15" Type="http://schemas.openxmlformats.org/officeDocument/2006/relationships/hyperlink" Target="https://www.poverty-action.org/study/rural-electric-power-evaluation-household-electricity-connections-kenya" TargetMode="External"/><Relationship Id="rId23" Type="http://schemas.openxmlformats.org/officeDocument/2006/relationships/hyperlink" Target="https://www.poverty-action.org/study/balancing-health-benefits-and-risks-act-subsidies-africa" TargetMode="External"/><Relationship Id="rId28" Type="http://schemas.openxmlformats.org/officeDocument/2006/relationships/hyperlink" Target="https://www.3ieimpact.org/sites/default/files/2019-01/_IE67-Kenya-evaluating-agriculture_0.pdf" TargetMode="External"/><Relationship Id="rId36" Type="http://schemas.openxmlformats.org/officeDocument/2006/relationships/hyperlink" Target="https://www.poverty-action.org/study/estimating-impacts-microfranchising-young-women-nairobi" TargetMode="External"/><Relationship Id="rId49" Type="http://schemas.openxmlformats.org/officeDocument/2006/relationships/hyperlink" Target="https://www.poverty-action.org/sites/default/files/publications/teacher-incentives.pdf" TargetMode="External"/><Relationship Id="rId57" Type="http://schemas.openxmlformats.org/officeDocument/2006/relationships/hyperlink" Target="https://www.povertyactionlab.org/evaluation/effects-universal-basic-income-kenya" TargetMode="External"/><Relationship Id="rId10" Type="http://schemas.openxmlformats.org/officeDocument/2006/relationships/hyperlink" Target="https://www.socialscienceregistry.org/trials/1952" TargetMode="External"/><Relationship Id="rId31" Type="http://schemas.openxmlformats.org/officeDocument/2006/relationships/hyperlink" Target="https://www.poverty-action.org/study/limited-insurance-within-household-kenya" TargetMode="External"/><Relationship Id="rId44" Type="http://schemas.openxmlformats.org/officeDocument/2006/relationships/hyperlink" Target="https://www.poverty-action.org/sites/default/files/publications/Do%20Opposites%20Detract_Schaner_0.pdf" TargetMode="External"/><Relationship Id="rId52" Type="http://schemas.openxmlformats.org/officeDocument/2006/relationships/hyperlink" Target="https://www.povertyactionlab.org/evaluation/firm-and-market-response-saving-constraints-evidence-kenyan-dairy-industry" TargetMode="External"/><Relationship Id="rId60" Type="http://schemas.openxmlformats.org/officeDocument/2006/relationships/hyperlink" Target="https://www.povertyactionlab.org/evaluation/improving-health-provider-performance-kenya" TargetMode="External"/><Relationship Id="rId65" Type="http://schemas.openxmlformats.org/officeDocument/2006/relationships/hyperlink" Target="https://www.poverty-action.org/study/effects-universal-basic-income-kenya" TargetMode="External"/><Relationship Id="rId73" Type="http://schemas.openxmlformats.org/officeDocument/2006/relationships/hyperlink" Target="https://www.poverty-action.org/sites/default/files/publications/Education%20HIV%20and%20Early%20Fertility.pdf" TargetMode="External"/><Relationship Id="rId4" Type="http://schemas.openxmlformats.org/officeDocument/2006/relationships/hyperlink" Target="https://www.poverty-action.org/study/impact-group-based-grain-storage-schemes-farmers%E2%80%99-savings-and-incomes-kenya" TargetMode="External"/><Relationship Id="rId9" Type="http://schemas.openxmlformats.org/officeDocument/2006/relationships/hyperlink" Target="https://www.poverty-action.org/study/impacts-business-training-and-mentoring-women-owned-businesses-kenya" TargetMode="External"/><Relationship Id="rId13" Type="http://schemas.openxmlformats.org/officeDocument/2006/relationships/hyperlink" Target="https://www.poverty-action.org/study/impact-cash-transfers-delivery-planning-and-maternal-care-quality-kenya" TargetMode="External"/><Relationship Id="rId18" Type="http://schemas.openxmlformats.org/officeDocument/2006/relationships/hyperlink" Target="https://www.poverty-action.org/study/interest-rate-subsidies-and-savings-behavior-kenya" TargetMode="External"/><Relationship Id="rId39" Type="http://schemas.openxmlformats.org/officeDocument/2006/relationships/hyperlink" Target="https://www.poverty-action.org/sites/default/files/publications/dupascohen_ipa_0281.pdf" TargetMode="External"/><Relationship Id="rId34" Type="http://schemas.openxmlformats.org/officeDocument/2006/relationships/hyperlink" Target="https://www.poverty-action.org/study/selective-trials-agricultural-technology-adoption-and-experimentation" TargetMode="External"/><Relationship Id="rId50" Type="http://schemas.openxmlformats.org/officeDocument/2006/relationships/hyperlink" Target="http://documents.worldbank.org/curated/en/599701468047733808/pdf/815190BRI0Voca00Box379836B00PUBLIC0.pdf" TargetMode="External"/><Relationship Id="rId55" Type="http://schemas.openxmlformats.org/officeDocument/2006/relationships/hyperlink" Target="https://www.povertyactionlab.org/sites/default/files/publications/343_205%20Keeping%20the%20doctor%20away%20Aug2013.pdf" TargetMode="External"/><Relationship Id="rId7" Type="http://schemas.openxmlformats.org/officeDocument/2006/relationships/hyperlink" Target="https://www.poverty-action.org/study/competition-and-collusion-among-maize-traders-rural-kenya" TargetMode="External"/><Relationship Id="rId71" Type="http://schemas.openxmlformats.org/officeDocument/2006/relationships/hyperlink" Target="https://www.poverty-action.org/study/measuring-demand-aflatoxin-tested-maize-ken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abSelected="1" topLeftCell="B1" workbookViewId="0">
      <selection activeCell="B5" sqref="B5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2" t="s">
        <v>19</v>
      </c>
    </row>
    <row r="2" spans="1:21" x14ac:dyDescent="0.25">
      <c r="A2">
        <v>2013</v>
      </c>
      <c r="B2" t="s">
        <v>20</v>
      </c>
      <c r="D2">
        <v>1500</v>
      </c>
      <c r="E2" t="s">
        <v>21</v>
      </c>
      <c r="F2">
        <v>1</v>
      </c>
      <c r="H2">
        <v>0</v>
      </c>
      <c r="I2" t="s">
        <v>22</v>
      </c>
      <c r="J2">
        <v>2011</v>
      </c>
      <c r="K2">
        <v>1500</v>
      </c>
      <c r="L2">
        <v>1</v>
      </c>
      <c r="M2">
        <v>0</v>
      </c>
      <c r="N2">
        <v>0</v>
      </c>
      <c r="O2">
        <v>1373</v>
      </c>
      <c r="P2">
        <v>1</v>
      </c>
      <c r="Q2">
        <v>0</v>
      </c>
      <c r="R2">
        <v>0</v>
      </c>
      <c r="U2">
        <v>1</v>
      </c>
    </row>
    <row r="3" spans="1:21" x14ac:dyDescent="0.25">
      <c r="A3">
        <v>2017</v>
      </c>
      <c r="B3" t="s">
        <v>23</v>
      </c>
      <c r="C3">
        <v>1489</v>
      </c>
      <c r="E3" s="3" t="s">
        <v>24</v>
      </c>
      <c r="F3">
        <v>1</v>
      </c>
      <c r="H3">
        <v>0</v>
      </c>
      <c r="I3" t="s">
        <v>25</v>
      </c>
      <c r="J3">
        <v>2016</v>
      </c>
      <c r="K3">
        <v>338.40909090909088</v>
      </c>
      <c r="L3">
        <v>1</v>
      </c>
      <c r="M3">
        <v>0</v>
      </c>
      <c r="N3">
        <v>0</v>
      </c>
      <c r="O3">
        <v>1489</v>
      </c>
      <c r="P3">
        <v>1</v>
      </c>
      <c r="Q3">
        <v>0</v>
      </c>
      <c r="R3">
        <v>0</v>
      </c>
      <c r="U3">
        <v>1</v>
      </c>
    </row>
    <row r="4" spans="1:21" x14ac:dyDescent="0.25">
      <c r="A4">
        <v>2008</v>
      </c>
      <c r="B4" t="s">
        <v>26</v>
      </c>
      <c r="D4">
        <v>1118</v>
      </c>
      <c r="E4" s="3" t="s">
        <v>27</v>
      </c>
      <c r="F4">
        <v>1</v>
      </c>
      <c r="H4">
        <v>0</v>
      </c>
      <c r="I4" t="s">
        <v>28</v>
      </c>
      <c r="J4">
        <v>2007</v>
      </c>
      <c r="K4">
        <v>1118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U4">
        <v>0</v>
      </c>
    </row>
    <row r="5" spans="1:21" x14ac:dyDescent="0.25">
      <c r="A5">
        <v>2018</v>
      </c>
      <c r="B5" t="s">
        <v>29</v>
      </c>
      <c r="C5">
        <v>8000</v>
      </c>
      <c r="E5" s="3" t="s">
        <v>30</v>
      </c>
      <c r="F5">
        <v>1</v>
      </c>
      <c r="H5">
        <v>2</v>
      </c>
      <c r="I5" t="s">
        <v>31</v>
      </c>
      <c r="J5">
        <v>2015</v>
      </c>
      <c r="K5">
        <f>1818.18181818182/2</f>
        <v>909.09090909091003</v>
      </c>
      <c r="L5">
        <v>0</v>
      </c>
      <c r="M5">
        <v>0</v>
      </c>
      <c r="N5">
        <v>0</v>
      </c>
      <c r="O5">
        <v>8000</v>
      </c>
      <c r="P5">
        <v>1</v>
      </c>
      <c r="Q5">
        <v>1</v>
      </c>
      <c r="R5">
        <v>0</v>
      </c>
      <c r="S5">
        <f>500*2*8000+100*800</f>
        <v>8080000</v>
      </c>
      <c r="U5">
        <v>1</v>
      </c>
    </row>
    <row r="6" spans="1:21" x14ac:dyDescent="0.25">
      <c r="A6">
        <v>2018</v>
      </c>
      <c r="B6" t="s">
        <v>20</v>
      </c>
      <c r="C6">
        <v>8000</v>
      </c>
      <c r="E6" s="3" t="s">
        <v>30</v>
      </c>
      <c r="F6">
        <v>1</v>
      </c>
      <c r="H6">
        <v>0</v>
      </c>
      <c r="I6" t="s">
        <v>31</v>
      </c>
      <c r="J6">
        <v>2015</v>
      </c>
      <c r="K6">
        <f>1818.18181818182/2</f>
        <v>909.09090909091003</v>
      </c>
      <c r="L6">
        <v>1</v>
      </c>
      <c r="M6">
        <v>0</v>
      </c>
      <c r="N6">
        <v>0</v>
      </c>
      <c r="O6">
        <v>8000</v>
      </c>
      <c r="P6">
        <v>1</v>
      </c>
      <c r="Q6">
        <v>1</v>
      </c>
      <c r="R6">
        <v>0</v>
      </c>
      <c r="S6">
        <f>500*2*8000+100*800</f>
        <v>8080000</v>
      </c>
      <c r="T6" t="s">
        <v>32</v>
      </c>
      <c r="U6">
        <v>0</v>
      </c>
    </row>
    <row r="7" spans="1:21" x14ac:dyDescent="0.25">
      <c r="A7">
        <v>2016</v>
      </c>
      <c r="B7" t="s">
        <v>26</v>
      </c>
      <c r="D7">
        <v>274</v>
      </c>
      <c r="E7" s="3" t="s">
        <v>33</v>
      </c>
      <c r="F7">
        <v>1</v>
      </c>
      <c r="H7">
        <v>0</v>
      </c>
      <c r="I7" t="s">
        <v>34</v>
      </c>
      <c r="J7">
        <v>2015</v>
      </c>
      <c r="K7">
        <v>274</v>
      </c>
      <c r="L7">
        <v>1</v>
      </c>
      <c r="M7">
        <v>0</v>
      </c>
      <c r="N7">
        <v>0</v>
      </c>
      <c r="O7">
        <f>274*21/4</f>
        <v>1438.5</v>
      </c>
      <c r="P7">
        <v>1</v>
      </c>
      <c r="Q7">
        <v>0</v>
      </c>
      <c r="R7">
        <v>0</v>
      </c>
      <c r="S7">
        <v>0</v>
      </c>
      <c r="T7" t="s">
        <v>35</v>
      </c>
      <c r="U7">
        <v>1</v>
      </c>
    </row>
    <row r="8" spans="1:21" x14ac:dyDescent="0.25">
      <c r="A8">
        <v>2014</v>
      </c>
      <c r="B8" t="s">
        <v>36</v>
      </c>
      <c r="C8">
        <v>627</v>
      </c>
      <c r="E8" s="3" t="s">
        <v>37</v>
      </c>
      <c r="F8">
        <v>1</v>
      </c>
      <c r="H8">
        <v>0</v>
      </c>
      <c r="I8" t="s">
        <v>38</v>
      </c>
      <c r="J8">
        <v>2014</v>
      </c>
      <c r="K8">
        <v>142.5</v>
      </c>
      <c r="L8">
        <v>1</v>
      </c>
      <c r="M8">
        <v>0</v>
      </c>
      <c r="N8">
        <v>0</v>
      </c>
      <c r="O8">
        <v>627</v>
      </c>
      <c r="P8">
        <v>1</v>
      </c>
      <c r="Q8">
        <v>0</v>
      </c>
      <c r="R8">
        <v>1</v>
      </c>
      <c r="S8">
        <v>0</v>
      </c>
      <c r="U8">
        <v>0</v>
      </c>
    </row>
    <row r="9" spans="1:21" x14ac:dyDescent="0.25">
      <c r="A9">
        <v>2021</v>
      </c>
      <c r="B9" t="s">
        <v>26</v>
      </c>
      <c r="C9">
        <v>7500</v>
      </c>
      <c r="E9" s="3" t="s">
        <v>39</v>
      </c>
      <c r="F9">
        <v>1</v>
      </c>
      <c r="H9">
        <v>0</v>
      </c>
      <c r="I9" t="s">
        <v>40</v>
      </c>
      <c r="J9">
        <v>1998</v>
      </c>
      <c r="K9">
        <v>1704.545454545455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U9">
        <v>0</v>
      </c>
    </row>
    <row r="10" spans="1:21" x14ac:dyDescent="0.25">
      <c r="A10">
        <v>2014</v>
      </c>
      <c r="B10" t="s">
        <v>41</v>
      </c>
      <c r="C10">
        <v>400</v>
      </c>
      <c r="E10" s="3" t="s">
        <v>42</v>
      </c>
      <c r="F10">
        <v>1</v>
      </c>
      <c r="H10">
        <v>0</v>
      </c>
      <c r="I10" t="s">
        <v>43</v>
      </c>
      <c r="J10">
        <v>2013</v>
      </c>
      <c r="K10">
        <v>90.909090909090907</v>
      </c>
      <c r="L10">
        <v>1</v>
      </c>
      <c r="M10">
        <v>1</v>
      </c>
      <c r="N10">
        <v>0</v>
      </c>
      <c r="O10">
        <v>90.9</v>
      </c>
      <c r="P10">
        <v>1</v>
      </c>
      <c r="Q10">
        <v>0</v>
      </c>
      <c r="R10">
        <v>0</v>
      </c>
      <c r="S10">
        <v>0</v>
      </c>
      <c r="U10">
        <v>1</v>
      </c>
    </row>
    <row r="11" spans="1:21" x14ac:dyDescent="0.25">
      <c r="A11">
        <v>2016</v>
      </c>
      <c r="B11" t="s">
        <v>41</v>
      </c>
      <c r="D11">
        <v>8246</v>
      </c>
      <c r="E11" s="3" t="s">
        <v>44</v>
      </c>
      <c r="F11">
        <v>1</v>
      </c>
      <c r="H11">
        <v>0</v>
      </c>
      <c r="I11" t="s">
        <v>45</v>
      </c>
      <c r="J11">
        <v>2013</v>
      </c>
      <c r="K11">
        <f>O11</f>
        <v>2748.6666666666665</v>
      </c>
      <c r="L11">
        <v>1</v>
      </c>
      <c r="M11">
        <v>0</v>
      </c>
      <c r="N11">
        <v>1</v>
      </c>
      <c r="O11">
        <f>8246/3</f>
        <v>2748.6666666666665</v>
      </c>
      <c r="P11">
        <v>1</v>
      </c>
      <c r="Q11">
        <v>1</v>
      </c>
      <c r="R11">
        <v>0</v>
      </c>
      <c r="S11">
        <v>0</v>
      </c>
      <c r="U11">
        <v>1</v>
      </c>
    </row>
    <row r="12" spans="1:21" x14ac:dyDescent="0.25">
      <c r="A12">
        <v>2016</v>
      </c>
      <c r="B12" t="s">
        <v>46</v>
      </c>
      <c r="D12">
        <v>8246</v>
      </c>
      <c r="E12" t="s">
        <v>44</v>
      </c>
      <c r="F12">
        <v>1</v>
      </c>
      <c r="H12">
        <v>0</v>
      </c>
      <c r="I12" t="s">
        <v>45</v>
      </c>
      <c r="J12">
        <v>2013</v>
      </c>
      <c r="K12">
        <f t="shared" ref="K12:K13" si="0">8246/3</f>
        <v>2748.6666666666665</v>
      </c>
      <c r="L12">
        <v>0</v>
      </c>
      <c r="M12">
        <v>0</v>
      </c>
      <c r="N12">
        <v>1</v>
      </c>
      <c r="O12">
        <f t="shared" ref="O12:O13" si="1">8246/3</f>
        <v>2748.6666666666665</v>
      </c>
      <c r="P12">
        <v>1</v>
      </c>
      <c r="Q12">
        <v>1</v>
      </c>
      <c r="R12">
        <v>0</v>
      </c>
      <c r="S12">
        <v>0</v>
      </c>
    </row>
    <row r="13" spans="1:21" x14ac:dyDescent="0.25">
      <c r="A13">
        <v>2016</v>
      </c>
      <c r="B13" t="s">
        <v>47</v>
      </c>
      <c r="D13">
        <v>8246</v>
      </c>
      <c r="E13" s="3" t="s">
        <v>44</v>
      </c>
      <c r="F13">
        <v>1</v>
      </c>
      <c r="H13">
        <v>0</v>
      </c>
      <c r="I13" t="s">
        <v>45</v>
      </c>
      <c r="J13">
        <v>2013</v>
      </c>
      <c r="K13">
        <f t="shared" si="0"/>
        <v>2748.6666666666665</v>
      </c>
      <c r="L13">
        <v>0</v>
      </c>
      <c r="M13">
        <v>0</v>
      </c>
      <c r="N13">
        <v>1</v>
      </c>
      <c r="O13">
        <f t="shared" si="1"/>
        <v>2748.6666666666665</v>
      </c>
      <c r="P13">
        <v>1</v>
      </c>
      <c r="Q13">
        <v>1</v>
      </c>
      <c r="R13">
        <v>0</v>
      </c>
      <c r="S13">
        <v>0</v>
      </c>
    </row>
    <row r="14" spans="1:21" x14ac:dyDescent="0.25">
      <c r="A14">
        <v>2016</v>
      </c>
      <c r="B14" t="s">
        <v>47</v>
      </c>
      <c r="C14">
        <v>3537</v>
      </c>
      <c r="E14" s="3" t="s">
        <v>48</v>
      </c>
      <c r="F14">
        <v>1</v>
      </c>
      <c r="H14">
        <v>0</v>
      </c>
      <c r="I14" t="s">
        <v>49</v>
      </c>
      <c r="J14">
        <v>2013</v>
      </c>
      <c r="K14">
        <f>803.863636363636/4</f>
        <v>200.96590909090901</v>
      </c>
      <c r="L14">
        <v>1</v>
      </c>
      <c r="M14">
        <v>0</v>
      </c>
      <c r="N14">
        <v>0</v>
      </c>
      <c r="O14">
        <f>3537/4</f>
        <v>884.25</v>
      </c>
      <c r="P14">
        <v>0</v>
      </c>
      <c r="Q14">
        <v>1</v>
      </c>
      <c r="R14">
        <v>0</v>
      </c>
      <c r="S14">
        <v>0</v>
      </c>
      <c r="T14" t="s">
        <v>50</v>
      </c>
      <c r="U14">
        <v>1</v>
      </c>
    </row>
    <row r="15" spans="1:21" x14ac:dyDescent="0.25">
      <c r="A15">
        <v>2016</v>
      </c>
      <c r="B15" t="s">
        <v>51</v>
      </c>
      <c r="C15">
        <v>3537</v>
      </c>
      <c r="E15" t="s">
        <v>48</v>
      </c>
      <c r="F15">
        <v>1</v>
      </c>
      <c r="H15">
        <v>0</v>
      </c>
      <c r="I15" t="s">
        <v>49</v>
      </c>
      <c r="J15">
        <v>2013</v>
      </c>
      <c r="K15">
        <f t="shared" ref="K15:K17" si="2">803.863636363636/4</f>
        <v>200.96590909090901</v>
      </c>
      <c r="L15">
        <v>0</v>
      </c>
      <c r="M15">
        <v>0</v>
      </c>
      <c r="N15">
        <v>0</v>
      </c>
      <c r="O15">
        <f t="shared" ref="O15:O17" si="3">3537/4</f>
        <v>884.25</v>
      </c>
      <c r="P15">
        <v>0</v>
      </c>
      <c r="Q15">
        <v>1</v>
      </c>
      <c r="R15">
        <v>0</v>
      </c>
      <c r="S15">
        <v>0</v>
      </c>
    </row>
    <row r="16" spans="1:21" x14ac:dyDescent="0.25">
      <c r="A16">
        <v>2016</v>
      </c>
      <c r="B16" t="s">
        <v>52</v>
      </c>
      <c r="C16">
        <v>3537</v>
      </c>
      <c r="E16" t="s">
        <v>48</v>
      </c>
      <c r="F16">
        <v>1</v>
      </c>
      <c r="H16">
        <v>0</v>
      </c>
      <c r="I16" t="s">
        <v>49</v>
      </c>
      <c r="J16">
        <v>2013</v>
      </c>
      <c r="K16">
        <f t="shared" si="2"/>
        <v>200.96590909090901</v>
      </c>
      <c r="L16">
        <v>0</v>
      </c>
      <c r="M16">
        <v>0</v>
      </c>
      <c r="N16">
        <v>0</v>
      </c>
      <c r="O16">
        <f t="shared" si="3"/>
        <v>884.25</v>
      </c>
      <c r="P16">
        <v>0</v>
      </c>
      <c r="Q16">
        <v>1</v>
      </c>
      <c r="R16">
        <v>0</v>
      </c>
      <c r="S16">
        <v>0</v>
      </c>
    </row>
    <row r="17" spans="1:21" x14ac:dyDescent="0.25">
      <c r="A17">
        <v>2016</v>
      </c>
      <c r="B17" t="s">
        <v>53</v>
      </c>
      <c r="C17">
        <v>3537</v>
      </c>
      <c r="E17" t="s">
        <v>48</v>
      </c>
      <c r="F17">
        <v>1</v>
      </c>
      <c r="H17">
        <v>0</v>
      </c>
      <c r="I17" t="s">
        <v>49</v>
      </c>
      <c r="J17">
        <v>2013</v>
      </c>
      <c r="K17">
        <f t="shared" si="2"/>
        <v>200.96590909090901</v>
      </c>
      <c r="L17">
        <v>0</v>
      </c>
      <c r="M17">
        <v>0</v>
      </c>
      <c r="N17">
        <v>0</v>
      </c>
      <c r="O17">
        <f t="shared" si="3"/>
        <v>884.25</v>
      </c>
      <c r="P17">
        <v>0</v>
      </c>
      <c r="Q17">
        <v>1</v>
      </c>
      <c r="R17">
        <v>0</v>
      </c>
      <c r="S17">
        <v>0</v>
      </c>
    </row>
    <row r="18" spans="1:21" x14ac:dyDescent="0.25">
      <c r="A18">
        <v>2023</v>
      </c>
      <c r="B18" t="s">
        <v>20</v>
      </c>
      <c r="D18">
        <v>14474</v>
      </c>
      <c r="E18" s="3" t="s">
        <v>54</v>
      </c>
      <c r="F18">
        <v>1</v>
      </c>
      <c r="H18">
        <v>0</v>
      </c>
      <c r="I18" t="s">
        <v>55</v>
      </c>
      <c r="J18">
        <v>2017</v>
      </c>
      <c r="K18">
        <v>7237</v>
      </c>
      <c r="L18">
        <v>1</v>
      </c>
      <c r="M18">
        <v>0</v>
      </c>
      <c r="N18">
        <v>0</v>
      </c>
      <c r="O18">
        <v>7237</v>
      </c>
      <c r="P18">
        <v>0</v>
      </c>
      <c r="Q18">
        <v>1</v>
      </c>
      <c r="R18">
        <v>0</v>
      </c>
      <c r="S18">
        <v>0</v>
      </c>
      <c r="T18" t="s">
        <v>56</v>
      </c>
      <c r="U18">
        <v>1</v>
      </c>
    </row>
    <row r="19" spans="1:21" x14ac:dyDescent="0.25">
      <c r="A19">
        <v>2023</v>
      </c>
      <c r="B19" t="s">
        <v>57</v>
      </c>
      <c r="D19">
        <v>14474</v>
      </c>
      <c r="E19" s="3" t="s">
        <v>58</v>
      </c>
      <c r="F19">
        <v>1</v>
      </c>
      <c r="H19">
        <v>0</v>
      </c>
      <c r="I19" t="s">
        <v>55</v>
      </c>
      <c r="J19">
        <v>2017</v>
      </c>
      <c r="K19">
        <f>14474/2</f>
        <v>7237</v>
      </c>
      <c r="L19">
        <v>1</v>
      </c>
      <c r="M19">
        <v>0</v>
      </c>
      <c r="N19">
        <v>0</v>
      </c>
      <c r="O19">
        <v>7237</v>
      </c>
      <c r="P19">
        <v>0</v>
      </c>
      <c r="Q19">
        <v>1</v>
      </c>
      <c r="R19">
        <v>0</v>
      </c>
      <c r="S19">
        <v>0</v>
      </c>
    </row>
    <row r="20" spans="1:21" x14ac:dyDescent="0.25">
      <c r="A20">
        <v>2019</v>
      </c>
      <c r="B20" t="s">
        <v>23</v>
      </c>
      <c r="C20">
        <v>800</v>
      </c>
      <c r="E20" s="3" t="s">
        <v>59</v>
      </c>
      <c r="F20">
        <v>1</v>
      </c>
      <c r="H20">
        <v>0</v>
      </c>
      <c r="I20" t="s">
        <v>60</v>
      </c>
      <c r="J20">
        <v>2016</v>
      </c>
      <c r="K20">
        <v>181.81818181818201</v>
      </c>
      <c r="L20">
        <v>1</v>
      </c>
      <c r="M20">
        <v>1</v>
      </c>
      <c r="N20">
        <v>0</v>
      </c>
      <c r="O20">
        <v>181.81818181818201</v>
      </c>
      <c r="P20">
        <v>0</v>
      </c>
      <c r="Q20">
        <v>0</v>
      </c>
      <c r="R20">
        <v>0</v>
      </c>
      <c r="S20">
        <v>0</v>
      </c>
      <c r="U20">
        <v>1</v>
      </c>
    </row>
    <row r="21" spans="1:21" x14ac:dyDescent="0.25">
      <c r="A21">
        <v>2020</v>
      </c>
      <c r="B21" t="s">
        <v>36</v>
      </c>
      <c r="D21">
        <v>3000</v>
      </c>
      <c r="E21" s="3" t="s">
        <v>61</v>
      </c>
      <c r="F21">
        <v>1</v>
      </c>
      <c r="H21">
        <v>0</v>
      </c>
      <c r="I21" t="s">
        <v>62</v>
      </c>
      <c r="J21">
        <v>2017</v>
      </c>
      <c r="K21">
        <v>3000</v>
      </c>
      <c r="L21">
        <v>1</v>
      </c>
      <c r="M21">
        <v>0</v>
      </c>
      <c r="N21">
        <v>0</v>
      </c>
      <c r="O21">
        <v>3000</v>
      </c>
      <c r="P21">
        <v>1</v>
      </c>
      <c r="Q21">
        <v>0</v>
      </c>
      <c r="R21">
        <v>0</v>
      </c>
      <c r="S21">
        <v>0</v>
      </c>
      <c r="U21">
        <v>1</v>
      </c>
    </row>
    <row r="22" spans="1:21" x14ac:dyDescent="0.25">
      <c r="A22">
        <v>2015</v>
      </c>
      <c r="B22" t="s">
        <v>23</v>
      </c>
      <c r="C22">
        <v>553</v>
      </c>
      <c r="E22" s="3" t="s">
        <v>63</v>
      </c>
      <c r="F22">
        <v>1</v>
      </c>
      <c r="H22">
        <v>0</v>
      </c>
      <c r="I22" t="s">
        <v>64</v>
      </c>
      <c r="J22">
        <v>2015</v>
      </c>
      <c r="K22">
        <v>125.6818181818182</v>
      </c>
      <c r="L22">
        <v>1</v>
      </c>
      <c r="M22">
        <v>0</v>
      </c>
      <c r="N22">
        <v>0</v>
      </c>
      <c r="O22">
        <v>125.68</v>
      </c>
      <c r="P22">
        <v>0</v>
      </c>
      <c r="Q22">
        <v>0</v>
      </c>
      <c r="R22">
        <v>0</v>
      </c>
      <c r="S22">
        <v>0</v>
      </c>
      <c r="U22">
        <v>1</v>
      </c>
    </row>
    <row r="23" spans="1:21" x14ac:dyDescent="0.25">
      <c r="A23">
        <v>2018</v>
      </c>
      <c r="B23" t="s">
        <v>52</v>
      </c>
      <c r="C23">
        <v>800</v>
      </c>
      <c r="E23" s="3" t="s">
        <v>65</v>
      </c>
      <c r="F23">
        <v>1</v>
      </c>
      <c r="H23">
        <v>0</v>
      </c>
      <c r="I23" t="s">
        <v>66</v>
      </c>
      <c r="J23">
        <v>2017</v>
      </c>
      <c r="K23">
        <f>181.818181818182/8</f>
        <v>22.727272727272751</v>
      </c>
      <c r="L23">
        <v>1</v>
      </c>
      <c r="M23">
        <v>0</v>
      </c>
      <c r="N23">
        <v>0</v>
      </c>
      <c r="O23">
        <v>100</v>
      </c>
      <c r="P23">
        <v>1</v>
      </c>
      <c r="Q23">
        <v>1</v>
      </c>
      <c r="R23">
        <v>0</v>
      </c>
      <c r="S23">
        <v>0</v>
      </c>
      <c r="T23" t="s">
        <v>67</v>
      </c>
      <c r="U23">
        <v>1</v>
      </c>
    </row>
    <row r="24" spans="1:21" x14ac:dyDescent="0.25">
      <c r="A24">
        <v>2018</v>
      </c>
      <c r="B24" t="s">
        <v>47</v>
      </c>
      <c r="C24">
        <v>800</v>
      </c>
      <c r="E24" s="3" t="s">
        <v>65</v>
      </c>
      <c r="F24">
        <v>1</v>
      </c>
      <c r="H24">
        <v>0</v>
      </c>
      <c r="I24" t="s">
        <v>66</v>
      </c>
      <c r="J24">
        <v>2017</v>
      </c>
      <c r="K24">
        <f t="shared" ref="K24:K30" si="4">181.818181818182/8</f>
        <v>22.727272727272751</v>
      </c>
      <c r="L24">
        <v>0</v>
      </c>
      <c r="M24">
        <v>0</v>
      </c>
      <c r="N24">
        <v>0</v>
      </c>
      <c r="O24">
        <v>100</v>
      </c>
      <c r="P24">
        <v>1</v>
      </c>
      <c r="Q24">
        <v>1</v>
      </c>
      <c r="R24">
        <v>0</v>
      </c>
      <c r="S24">
        <v>0</v>
      </c>
    </row>
    <row r="25" spans="1:21" x14ac:dyDescent="0.25">
      <c r="A25">
        <v>2018</v>
      </c>
      <c r="B25" t="s">
        <v>68</v>
      </c>
      <c r="C25">
        <v>800</v>
      </c>
      <c r="E25" t="s">
        <v>65</v>
      </c>
      <c r="F25">
        <v>1</v>
      </c>
      <c r="H25">
        <v>0</v>
      </c>
      <c r="I25" t="s">
        <v>66</v>
      </c>
      <c r="J25">
        <v>2017</v>
      </c>
      <c r="K25">
        <f t="shared" si="4"/>
        <v>22.727272727272751</v>
      </c>
      <c r="L25">
        <v>0</v>
      </c>
      <c r="M25">
        <v>0</v>
      </c>
      <c r="N25">
        <v>0</v>
      </c>
      <c r="O25">
        <v>100</v>
      </c>
      <c r="P25">
        <v>1</v>
      </c>
      <c r="Q25">
        <v>1</v>
      </c>
      <c r="R25">
        <v>0</v>
      </c>
      <c r="S25">
        <v>0</v>
      </c>
    </row>
    <row r="26" spans="1:21" x14ac:dyDescent="0.25">
      <c r="A26">
        <v>2018</v>
      </c>
      <c r="B26" t="s">
        <v>69</v>
      </c>
      <c r="C26">
        <v>800</v>
      </c>
      <c r="E26" t="s">
        <v>65</v>
      </c>
      <c r="F26">
        <v>1</v>
      </c>
      <c r="H26">
        <v>0</v>
      </c>
      <c r="I26" t="s">
        <v>66</v>
      </c>
      <c r="J26">
        <v>2017</v>
      </c>
      <c r="K26">
        <f t="shared" si="4"/>
        <v>22.727272727272751</v>
      </c>
      <c r="L26">
        <v>0</v>
      </c>
      <c r="M26">
        <v>0</v>
      </c>
      <c r="N26">
        <v>0</v>
      </c>
      <c r="O26">
        <v>100</v>
      </c>
      <c r="P26">
        <v>1</v>
      </c>
      <c r="Q26">
        <v>1</v>
      </c>
      <c r="R26">
        <v>0</v>
      </c>
      <c r="S26">
        <v>0</v>
      </c>
    </row>
    <row r="27" spans="1:21" x14ac:dyDescent="0.25">
      <c r="A27">
        <v>2018</v>
      </c>
      <c r="B27" t="s">
        <v>70</v>
      </c>
      <c r="C27">
        <v>800</v>
      </c>
      <c r="E27" t="s">
        <v>65</v>
      </c>
      <c r="F27">
        <v>1</v>
      </c>
      <c r="H27">
        <v>0</v>
      </c>
      <c r="I27" t="s">
        <v>66</v>
      </c>
      <c r="J27">
        <v>2017</v>
      </c>
      <c r="K27">
        <f t="shared" si="4"/>
        <v>22.727272727272751</v>
      </c>
      <c r="L27">
        <v>0</v>
      </c>
      <c r="M27">
        <v>0</v>
      </c>
      <c r="N27">
        <v>0</v>
      </c>
      <c r="O27">
        <v>100</v>
      </c>
      <c r="P27">
        <v>1</v>
      </c>
      <c r="Q27">
        <v>1</v>
      </c>
      <c r="R27">
        <v>0</v>
      </c>
      <c r="S27">
        <v>0</v>
      </c>
    </row>
    <row r="28" spans="1:21" x14ac:dyDescent="0.25">
      <c r="A28">
        <v>2018</v>
      </c>
      <c r="B28" t="s">
        <v>71</v>
      </c>
      <c r="C28">
        <v>800</v>
      </c>
      <c r="E28" t="s">
        <v>65</v>
      </c>
      <c r="F28">
        <v>1</v>
      </c>
      <c r="H28">
        <v>0</v>
      </c>
      <c r="I28" t="s">
        <v>66</v>
      </c>
      <c r="J28">
        <v>2017</v>
      </c>
      <c r="K28">
        <f t="shared" si="4"/>
        <v>22.727272727272751</v>
      </c>
      <c r="L28">
        <v>0</v>
      </c>
      <c r="M28">
        <v>0</v>
      </c>
      <c r="N28">
        <v>0</v>
      </c>
      <c r="O28">
        <v>100</v>
      </c>
      <c r="P28">
        <v>1</v>
      </c>
      <c r="Q28">
        <v>1</v>
      </c>
      <c r="R28">
        <v>0</v>
      </c>
      <c r="S28">
        <v>0</v>
      </c>
    </row>
    <row r="29" spans="1:21" x14ac:dyDescent="0.25">
      <c r="A29">
        <v>2018</v>
      </c>
      <c r="B29" t="s">
        <v>72</v>
      </c>
      <c r="C29">
        <v>800</v>
      </c>
      <c r="E29" t="s">
        <v>65</v>
      </c>
      <c r="F29">
        <v>1</v>
      </c>
      <c r="H29">
        <v>0</v>
      </c>
      <c r="I29" t="s">
        <v>66</v>
      </c>
      <c r="J29">
        <v>2017</v>
      </c>
      <c r="K29">
        <f t="shared" si="4"/>
        <v>22.727272727272751</v>
      </c>
      <c r="L29">
        <v>0</v>
      </c>
      <c r="M29">
        <v>0</v>
      </c>
      <c r="N29">
        <v>0</v>
      </c>
      <c r="O29">
        <v>100</v>
      </c>
      <c r="P29">
        <v>1</v>
      </c>
      <c r="Q29">
        <v>1</v>
      </c>
      <c r="R29">
        <v>0</v>
      </c>
      <c r="S29">
        <v>0</v>
      </c>
    </row>
    <row r="30" spans="1:21" x14ac:dyDescent="0.25">
      <c r="A30">
        <v>2018</v>
      </c>
      <c r="B30" t="s">
        <v>73</v>
      </c>
      <c r="C30">
        <v>800</v>
      </c>
      <c r="E30" t="s">
        <v>65</v>
      </c>
      <c r="F30">
        <v>1</v>
      </c>
      <c r="H30">
        <v>0</v>
      </c>
      <c r="I30" t="s">
        <v>66</v>
      </c>
      <c r="J30">
        <v>2017</v>
      </c>
      <c r="K30">
        <f t="shared" si="4"/>
        <v>22.727272727272751</v>
      </c>
      <c r="L30">
        <v>0</v>
      </c>
      <c r="M30">
        <v>0</v>
      </c>
      <c r="N30">
        <v>0</v>
      </c>
      <c r="O30">
        <v>100</v>
      </c>
      <c r="P30">
        <v>1</v>
      </c>
      <c r="Q30">
        <v>1</v>
      </c>
      <c r="R30">
        <v>0</v>
      </c>
      <c r="S30">
        <v>0</v>
      </c>
      <c r="U30">
        <v>0</v>
      </c>
    </row>
    <row r="31" spans="1:21" x14ac:dyDescent="0.25">
      <c r="A31">
        <v>2015</v>
      </c>
      <c r="B31" t="s">
        <v>26</v>
      </c>
      <c r="C31">
        <v>2289</v>
      </c>
      <c r="E31" s="3" t="s">
        <v>74</v>
      </c>
      <c r="F31">
        <v>1</v>
      </c>
      <c r="H31">
        <v>0</v>
      </c>
      <c r="I31" t="s">
        <v>75</v>
      </c>
      <c r="J31">
        <v>2013</v>
      </c>
      <c r="K31">
        <f>520.227272727273/2</f>
        <v>260.11363636363649</v>
      </c>
      <c r="L31">
        <v>1</v>
      </c>
      <c r="M31">
        <v>0</v>
      </c>
      <c r="N31">
        <v>1</v>
      </c>
      <c r="O31">
        <f>2289/2</f>
        <v>1144.5</v>
      </c>
      <c r="P31">
        <v>1</v>
      </c>
      <c r="Q31">
        <v>0</v>
      </c>
      <c r="R31">
        <v>0</v>
      </c>
      <c r="S31">
        <v>0</v>
      </c>
      <c r="U31">
        <v>1</v>
      </c>
    </row>
    <row r="32" spans="1:21" x14ac:dyDescent="0.25">
      <c r="A32">
        <v>2015</v>
      </c>
      <c r="B32" t="s">
        <v>20</v>
      </c>
      <c r="C32">
        <v>2289</v>
      </c>
      <c r="E32" t="s">
        <v>74</v>
      </c>
      <c r="F32">
        <v>1</v>
      </c>
      <c r="H32">
        <v>0</v>
      </c>
      <c r="I32" t="s">
        <v>75</v>
      </c>
      <c r="J32">
        <v>2013</v>
      </c>
      <c r="K32">
        <f>520.227272727273/2</f>
        <v>260.11363636363649</v>
      </c>
      <c r="L32">
        <v>0</v>
      </c>
      <c r="M32">
        <v>0</v>
      </c>
      <c r="N32">
        <v>1</v>
      </c>
      <c r="O32">
        <f>2289/2</f>
        <v>1144.5</v>
      </c>
      <c r="P32">
        <v>1</v>
      </c>
      <c r="Q32">
        <v>0</v>
      </c>
      <c r="R32">
        <v>0</v>
      </c>
      <c r="S32">
        <v>0</v>
      </c>
      <c r="U32">
        <v>0</v>
      </c>
    </row>
    <row r="33" spans="1:21" x14ac:dyDescent="0.25">
      <c r="A33">
        <v>2016</v>
      </c>
      <c r="B33" t="s">
        <v>47</v>
      </c>
      <c r="C33">
        <v>605</v>
      </c>
      <c r="E33" s="3" t="s">
        <v>76</v>
      </c>
      <c r="F33">
        <v>1</v>
      </c>
      <c r="H33">
        <v>0</v>
      </c>
      <c r="I33" t="s">
        <v>77</v>
      </c>
      <c r="J33">
        <v>2014</v>
      </c>
      <c r="K33">
        <v>137.5</v>
      </c>
      <c r="L33">
        <v>1</v>
      </c>
      <c r="M33">
        <v>1</v>
      </c>
      <c r="N33">
        <v>0</v>
      </c>
      <c r="P33">
        <v>0</v>
      </c>
      <c r="Q33">
        <v>0</v>
      </c>
      <c r="R33">
        <v>0</v>
      </c>
      <c r="S33">
        <v>0</v>
      </c>
      <c r="U33">
        <v>1</v>
      </c>
    </row>
    <row r="34" spans="1:21" x14ac:dyDescent="0.25">
      <c r="A34">
        <v>2017</v>
      </c>
      <c r="B34" t="s">
        <v>23</v>
      </c>
      <c r="C34">
        <v>2000</v>
      </c>
      <c r="E34" s="3" t="s">
        <v>78</v>
      </c>
      <c r="F34">
        <v>1</v>
      </c>
      <c r="H34">
        <v>0</v>
      </c>
      <c r="I34" t="s">
        <v>79</v>
      </c>
      <c r="J34">
        <v>2016</v>
      </c>
      <c r="K34">
        <v>454.5454545454545</v>
      </c>
      <c r="L34">
        <v>1</v>
      </c>
      <c r="M34" t="s">
        <v>80</v>
      </c>
      <c r="U34" s="4">
        <v>0</v>
      </c>
    </row>
    <row r="35" spans="1:21" x14ac:dyDescent="0.25">
      <c r="A35">
        <v>2009</v>
      </c>
      <c r="B35" t="s">
        <v>26</v>
      </c>
      <c r="C35">
        <v>1558</v>
      </c>
      <c r="E35" s="3" t="s">
        <v>81</v>
      </c>
      <c r="F35">
        <v>1</v>
      </c>
      <c r="H35">
        <v>0</v>
      </c>
      <c r="I35" t="s">
        <v>82</v>
      </c>
      <c r="J35">
        <v>2009</v>
      </c>
      <c r="K35">
        <v>354.09090909090912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U35">
        <v>0</v>
      </c>
    </row>
    <row r="36" spans="1:21" x14ac:dyDescent="0.25">
      <c r="A36">
        <v>2016</v>
      </c>
      <c r="B36" t="s">
        <v>26</v>
      </c>
      <c r="D36">
        <v>1400</v>
      </c>
      <c r="E36" s="3" t="s">
        <v>83</v>
      </c>
      <c r="F36">
        <v>1</v>
      </c>
      <c r="H36">
        <v>0</v>
      </c>
      <c r="I36" t="s">
        <v>84</v>
      </c>
      <c r="J36">
        <v>2015</v>
      </c>
      <c r="K36">
        <v>1400</v>
      </c>
      <c r="L36">
        <v>1</v>
      </c>
      <c r="M36">
        <v>1</v>
      </c>
      <c r="N36">
        <v>0</v>
      </c>
      <c r="O36">
        <v>1400</v>
      </c>
      <c r="P36">
        <v>0</v>
      </c>
      <c r="Q36">
        <v>0</v>
      </c>
      <c r="R36">
        <v>0</v>
      </c>
      <c r="S36">
        <v>0</v>
      </c>
      <c r="U36">
        <v>1</v>
      </c>
    </row>
    <row r="37" spans="1:21" x14ac:dyDescent="0.25">
      <c r="A37">
        <v>2012</v>
      </c>
      <c r="B37" t="s">
        <v>68</v>
      </c>
      <c r="D37">
        <v>101</v>
      </c>
      <c r="E37" s="3" t="s">
        <v>85</v>
      </c>
      <c r="F37">
        <v>1</v>
      </c>
      <c r="H37">
        <v>0</v>
      </c>
      <c r="I37" t="s">
        <v>86</v>
      </c>
      <c r="J37">
        <v>2010</v>
      </c>
      <c r="K37">
        <f>101/2</f>
        <v>50.5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U37">
        <v>0</v>
      </c>
    </row>
    <row r="38" spans="1:21" x14ac:dyDescent="0.25">
      <c r="A38">
        <v>2012</v>
      </c>
      <c r="B38" t="s">
        <v>87</v>
      </c>
      <c r="D38">
        <v>101</v>
      </c>
      <c r="E38" t="s">
        <v>85</v>
      </c>
      <c r="F38">
        <v>1</v>
      </c>
      <c r="H38">
        <v>0</v>
      </c>
      <c r="I38" t="s">
        <v>86</v>
      </c>
      <c r="J38">
        <v>2010</v>
      </c>
      <c r="K38">
        <f>101/2</f>
        <v>50.5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0</v>
      </c>
    </row>
    <row r="39" spans="1:21" x14ac:dyDescent="0.25">
      <c r="A39">
        <v>2014</v>
      </c>
      <c r="B39" t="s">
        <v>41</v>
      </c>
      <c r="C39">
        <v>1589</v>
      </c>
      <c r="E39" s="3" t="s">
        <v>88</v>
      </c>
      <c r="F39">
        <v>1</v>
      </c>
      <c r="H39">
        <v>0</v>
      </c>
      <c r="I39" t="s">
        <v>89</v>
      </c>
      <c r="J39">
        <v>2013</v>
      </c>
      <c r="K39">
        <v>361.13636363636363</v>
      </c>
      <c r="L39">
        <v>1</v>
      </c>
      <c r="M39">
        <v>0</v>
      </c>
      <c r="N39">
        <v>0</v>
      </c>
      <c r="P39">
        <v>0</v>
      </c>
      <c r="Q39">
        <v>0</v>
      </c>
      <c r="R39">
        <v>0</v>
      </c>
      <c r="S39">
        <v>0</v>
      </c>
      <c r="T39" t="s">
        <v>90</v>
      </c>
      <c r="U39">
        <v>1</v>
      </c>
    </row>
    <row r="40" spans="1:21" x14ac:dyDescent="0.25">
      <c r="A40">
        <v>2011</v>
      </c>
      <c r="B40" t="s">
        <v>26</v>
      </c>
      <c r="D40">
        <v>2789</v>
      </c>
      <c r="E40" s="3" t="s">
        <v>91</v>
      </c>
      <c r="F40">
        <v>1</v>
      </c>
      <c r="H40">
        <v>0</v>
      </c>
      <c r="I40" t="s">
        <v>92</v>
      </c>
      <c r="J40">
        <v>2009</v>
      </c>
      <c r="K40">
        <f>2789/2</f>
        <v>1394.5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U40">
        <v>0</v>
      </c>
    </row>
    <row r="41" spans="1:21" x14ac:dyDescent="0.25">
      <c r="A41">
        <v>2011</v>
      </c>
      <c r="B41" t="s">
        <v>47</v>
      </c>
      <c r="D41">
        <v>2789</v>
      </c>
      <c r="E41" s="3" t="s">
        <v>91</v>
      </c>
      <c r="F41">
        <v>1</v>
      </c>
      <c r="H41">
        <v>0</v>
      </c>
      <c r="I41" t="s">
        <v>92</v>
      </c>
      <c r="J41">
        <v>2009</v>
      </c>
      <c r="K41">
        <f>2789/2</f>
        <v>1394.5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93</v>
      </c>
      <c r="U41">
        <v>0</v>
      </c>
    </row>
    <row r="42" spans="1:21" x14ac:dyDescent="0.25">
      <c r="A42">
        <v>2017</v>
      </c>
      <c r="B42" t="s">
        <v>36</v>
      </c>
      <c r="D42">
        <v>400</v>
      </c>
      <c r="E42" s="3" t="s">
        <v>94</v>
      </c>
      <c r="F42">
        <v>1</v>
      </c>
      <c r="H42">
        <v>0</v>
      </c>
      <c r="I42" t="s">
        <v>95</v>
      </c>
      <c r="J42">
        <v>2013</v>
      </c>
      <c r="K42">
        <v>400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96</v>
      </c>
      <c r="U42">
        <v>0</v>
      </c>
    </row>
    <row r="43" spans="1:21" x14ac:dyDescent="0.25">
      <c r="A43">
        <v>2006</v>
      </c>
      <c r="B43" t="s">
        <v>26</v>
      </c>
      <c r="E43" s="3" t="s">
        <v>97</v>
      </c>
      <c r="F43">
        <v>1</v>
      </c>
      <c r="H43">
        <v>0</v>
      </c>
      <c r="I43" t="s">
        <v>98</v>
      </c>
      <c r="J43">
        <v>2005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U43">
        <v>0</v>
      </c>
    </row>
    <row r="44" spans="1:21" x14ac:dyDescent="0.25">
      <c r="A44">
        <v>2005</v>
      </c>
      <c r="B44" t="s">
        <v>99</v>
      </c>
      <c r="C44">
        <v>1000</v>
      </c>
      <c r="E44" s="3" t="s">
        <v>100</v>
      </c>
      <c r="F44">
        <v>1</v>
      </c>
      <c r="H44">
        <v>0</v>
      </c>
      <c r="I44" t="s">
        <v>101</v>
      </c>
      <c r="J44">
        <v>2003</v>
      </c>
      <c r="K44">
        <v>227.27272727272731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U44">
        <v>0</v>
      </c>
    </row>
    <row r="45" spans="1:21" x14ac:dyDescent="0.25">
      <c r="A45">
        <v>2008</v>
      </c>
      <c r="B45" t="s">
        <v>26</v>
      </c>
      <c r="C45">
        <v>250</v>
      </c>
      <c r="E45" s="3" t="s">
        <v>102</v>
      </c>
      <c r="F45">
        <v>1</v>
      </c>
      <c r="H45">
        <v>0</v>
      </c>
      <c r="I45" t="s">
        <v>103</v>
      </c>
      <c r="J45">
        <v>2006</v>
      </c>
      <c r="K45">
        <v>56.818181818181813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</row>
    <row r="46" spans="1:21" x14ac:dyDescent="0.25">
      <c r="A46">
        <v>2016</v>
      </c>
      <c r="B46" t="s">
        <v>20</v>
      </c>
      <c r="D46">
        <v>1252</v>
      </c>
      <c r="E46" s="3" t="s">
        <v>104</v>
      </c>
      <c r="F46">
        <v>1</v>
      </c>
      <c r="H46">
        <v>0</v>
      </c>
      <c r="I46" t="s">
        <v>105</v>
      </c>
      <c r="J46">
        <v>2014</v>
      </c>
      <c r="K46">
        <f>1252/2</f>
        <v>626</v>
      </c>
      <c r="L46">
        <v>1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 t="s">
        <v>106</v>
      </c>
      <c r="U46">
        <v>1</v>
      </c>
    </row>
    <row r="47" spans="1:21" x14ac:dyDescent="0.25">
      <c r="A47">
        <v>2016</v>
      </c>
      <c r="B47" t="s">
        <v>107</v>
      </c>
      <c r="D47">
        <v>1252</v>
      </c>
      <c r="E47" s="3" t="s">
        <v>104</v>
      </c>
      <c r="F47">
        <v>1</v>
      </c>
      <c r="H47">
        <v>0</v>
      </c>
      <c r="I47" t="s">
        <v>105</v>
      </c>
      <c r="J47">
        <v>2014</v>
      </c>
      <c r="K47">
        <f>1252/2</f>
        <v>626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</row>
    <row r="48" spans="1:21" x14ac:dyDescent="0.25">
      <c r="A48">
        <v>2015</v>
      </c>
      <c r="B48" t="s">
        <v>108</v>
      </c>
      <c r="C48">
        <v>5000</v>
      </c>
      <c r="E48" s="3" t="s">
        <v>109</v>
      </c>
      <c r="F48">
        <v>1</v>
      </c>
      <c r="H48">
        <v>0</v>
      </c>
      <c r="I48" t="s">
        <v>110</v>
      </c>
      <c r="J48">
        <v>2013</v>
      </c>
      <c r="K48">
        <f>1136.36363636364/7</f>
        <v>162.33766233766283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111</v>
      </c>
      <c r="U48" s="4">
        <v>0</v>
      </c>
    </row>
    <row r="49" spans="1:21" x14ac:dyDescent="0.25">
      <c r="A49">
        <v>2015</v>
      </c>
      <c r="B49" t="s">
        <v>112</v>
      </c>
      <c r="C49">
        <v>5000</v>
      </c>
      <c r="E49" s="3" t="s">
        <v>109</v>
      </c>
      <c r="F49">
        <v>1</v>
      </c>
      <c r="H49">
        <v>0</v>
      </c>
      <c r="I49" t="s">
        <v>110</v>
      </c>
      <c r="J49">
        <v>2013</v>
      </c>
      <c r="K49">
        <f t="shared" ref="K49:K54" si="5">1136.36363636364/7</f>
        <v>162.33766233766283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U49">
        <v>0</v>
      </c>
    </row>
    <row r="50" spans="1:21" x14ac:dyDescent="0.25">
      <c r="A50">
        <v>2015</v>
      </c>
      <c r="B50" t="s">
        <v>71</v>
      </c>
      <c r="C50">
        <v>5000</v>
      </c>
      <c r="E50" t="s">
        <v>109</v>
      </c>
      <c r="F50">
        <v>1</v>
      </c>
      <c r="H50">
        <v>0</v>
      </c>
      <c r="I50" t="s">
        <v>110</v>
      </c>
      <c r="J50">
        <v>2013</v>
      </c>
      <c r="K50">
        <f t="shared" si="5"/>
        <v>162.33766233766283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U50">
        <v>0</v>
      </c>
    </row>
    <row r="51" spans="1:21" x14ac:dyDescent="0.25">
      <c r="A51">
        <v>2015</v>
      </c>
      <c r="B51" t="s">
        <v>53</v>
      </c>
      <c r="C51">
        <v>5000</v>
      </c>
      <c r="E51" s="3" t="s">
        <v>109</v>
      </c>
      <c r="F51">
        <v>1</v>
      </c>
      <c r="H51">
        <v>0</v>
      </c>
      <c r="I51" t="s">
        <v>110</v>
      </c>
      <c r="J51">
        <v>2013</v>
      </c>
      <c r="K51">
        <f t="shared" si="5"/>
        <v>162.33766233766283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U51">
        <v>0</v>
      </c>
    </row>
    <row r="52" spans="1:21" x14ac:dyDescent="0.25">
      <c r="A52">
        <v>2015</v>
      </c>
      <c r="B52" t="s">
        <v>23</v>
      </c>
      <c r="C52">
        <v>5000</v>
      </c>
      <c r="E52" t="s">
        <v>109</v>
      </c>
      <c r="F52">
        <v>1</v>
      </c>
      <c r="H52">
        <v>0</v>
      </c>
      <c r="I52" t="s">
        <v>110</v>
      </c>
      <c r="J52">
        <v>2013</v>
      </c>
      <c r="K52">
        <f t="shared" si="5"/>
        <v>162.33766233766283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U52">
        <v>0</v>
      </c>
    </row>
    <row r="53" spans="1:21" x14ac:dyDescent="0.25">
      <c r="A53">
        <v>2015</v>
      </c>
      <c r="B53" t="s">
        <v>113</v>
      </c>
      <c r="C53">
        <v>5000</v>
      </c>
      <c r="E53" t="s">
        <v>109</v>
      </c>
      <c r="F53">
        <v>1</v>
      </c>
      <c r="H53">
        <v>0</v>
      </c>
      <c r="I53" t="s">
        <v>110</v>
      </c>
      <c r="J53">
        <v>2013</v>
      </c>
      <c r="K53">
        <f t="shared" si="5"/>
        <v>162.33766233766283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U53">
        <v>0</v>
      </c>
    </row>
    <row r="54" spans="1:21" x14ac:dyDescent="0.25">
      <c r="A54">
        <v>2015</v>
      </c>
      <c r="B54" t="s">
        <v>52</v>
      </c>
      <c r="C54">
        <v>5000</v>
      </c>
      <c r="E54" s="3" t="s">
        <v>109</v>
      </c>
      <c r="F54">
        <v>1</v>
      </c>
      <c r="H54">
        <v>0</v>
      </c>
      <c r="I54" t="s">
        <v>110</v>
      </c>
      <c r="J54">
        <v>2013</v>
      </c>
      <c r="K54">
        <f t="shared" si="5"/>
        <v>162.33766233766283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U54">
        <v>0</v>
      </c>
    </row>
    <row r="55" spans="1:21" x14ac:dyDescent="0.25">
      <c r="A55">
        <v>2006</v>
      </c>
      <c r="B55" t="s">
        <v>26</v>
      </c>
      <c r="D55">
        <v>142</v>
      </c>
      <c r="E55" s="3" t="s">
        <v>114</v>
      </c>
      <c r="F55">
        <v>1</v>
      </c>
      <c r="H55">
        <v>0</v>
      </c>
      <c r="I55" t="s">
        <v>115</v>
      </c>
      <c r="J55">
        <v>2006</v>
      </c>
      <c r="K55">
        <f>142/2</f>
        <v>71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U55">
        <v>0</v>
      </c>
    </row>
    <row r="56" spans="1:21" x14ac:dyDescent="0.25">
      <c r="A56">
        <v>2006</v>
      </c>
      <c r="B56" t="s">
        <v>20</v>
      </c>
      <c r="D56">
        <v>142</v>
      </c>
      <c r="E56" t="s">
        <v>114</v>
      </c>
      <c r="F56">
        <v>1</v>
      </c>
      <c r="H56">
        <v>0</v>
      </c>
      <c r="I56" t="s">
        <v>115</v>
      </c>
      <c r="J56">
        <v>2006</v>
      </c>
      <c r="K56">
        <f>142/2</f>
        <v>71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U56">
        <v>0</v>
      </c>
    </row>
    <row r="57" spans="1:21" x14ac:dyDescent="0.25">
      <c r="A57">
        <v>2016</v>
      </c>
      <c r="B57" t="s">
        <v>20</v>
      </c>
      <c r="D57">
        <v>960</v>
      </c>
      <c r="E57" s="3" t="s">
        <v>116</v>
      </c>
      <c r="F57">
        <v>1</v>
      </c>
      <c r="H57">
        <v>0</v>
      </c>
      <c r="I57" t="s">
        <v>117</v>
      </c>
      <c r="J57">
        <v>2013</v>
      </c>
      <c r="K57">
        <v>960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U57">
        <v>1</v>
      </c>
    </row>
    <row r="58" spans="1:21" x14ac:dyDescent="0.25">
      <c r="A58">
        <v>2015</v>
      </c>
      <c r="B58" t="s">
        <v>113</v>
      </c>
      <c r="D58">
        <v>1223</v>
      </c>
      <c r="E58" s="3" t="s">
        <v>118</v>
      </c>
      <c r="F58">
        <v>1</v>
      </c>
      <c r="G58">
        <v>687</v>
      </c>
      <c r="H58">
        <v>0</v>
      </c>
      <c r="I58" t="s">
        <v>119</v>
      </c>
      <c r="J58">
        <v>2013</v>
      </c>
      <c r="K58">
        <f>1203/2</f>
        <v>601.5</v>
      </c>
      <c r="L58">
        <v>1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 t="s">
        <v>120</v>
      </c>
      <c r="U58" s="4">
        <v>0</v>
      </c>
    </row>
    <row r="59" spans="1:21" x14ac:dyDescent="0.25">
      <c r="A59">
        <v>2015</v>
      </c>
      <c r="B59" t="s">
        <v>121</v>
      </c>
      <c r="D59">
        <v>1223</v>
      </c>
      <c r="E59" t="s">
        <v>118</v>
      </c>
      <c r="F59">
        <v>1</v>
      </c>
      <c r="G59">
        <v>687</v>
      </c>
      <c r="H59">
        <v>0</v>
      </c>
      <c r="I59" t="s">
        <v>119</v>
      </c>
      <c r="J59">
        <v>2013</v>
      </c>
      <c r="K59">
        <f>1203/2</f>
        <v>601.5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U59">
        <v>0</v>
      </c>
    </row>
    <row r="60" spans="1:21" x14ac:dyDescent="0.25">
      <c r="A60">
        <v>2015</v>
      </c>
      <c r="B60" t="s">
        <v>122</v>
      </c>
      <c r="C60">
        <v>4000</v>
      </c>
      <c r="E60" s="3" t="s">
        <v>123</v>
      </c>
      <c r="F60">
        <v>1</v>
      </c>
      <c r="H60">
        <v>0</v>
      </c>
      <c r="I60" t="s">
        <v>124</v>
      </c>
      <c r="J60">
        <v>2013</v>
      </c>
      <c r="K60">
        <f>909.090909090909/2</f>
        <v>454.5454545454545</v>
      </c>
      <c r="L60">
        <v>1</v>
      </c>
      <c r="M60">
        <v>0</v>
      </c>
      <c r="N60">
        <v>0</v>
      </c>
      <c r="O60">
        <v>1700</v>
      </c>
      <c r="P60">
        <v>0</v>
      </c>
      <c r="Q60">
        <v>0</v>
      </c>
      <c r="R60">
        <v>0</v>
      </c>
      <c r="S60">
        <v>0</v>
      </c>
      <c r="T60" t="s">
        <v>125</v>
      </c>
      <c r="U60">
        <v>1</v>
      </c>
    </row>
    <row r="61" spans="1:21" x14ac:dyDescent="0.25">
      <c r="A61">
        <v>2015</v>
      </c>
      <c r="B61" t="s">
        <v>41</v>
      </c>
      <c r="C61">
        <v>4000</v>
      </c>
      <c r="E61" s="3" t="s">
        <v>123</v>
      </c>
      <c r="F61">
        <v>1</v>
      </c>
      <c r="H61">
        <v>0</v>
      </c>
      <c r="I61" t="s">
        <v>124</v>
      </c>
      <c r="J61">
        <v>2013</v>
      </c>
      <c r="K61">
        <f>909.090909090909/2</f>
        <v>454.5454545454545</v>
      </c>
      <c r="L61">
        <v>0</v>
      </c>
      <c r="M61">
        <v>0</v>
      </c>
      <c r="N61">
        <v>0</v>
      </c>
      <c r="O61">
        <v>2400</v>
      </c>
      <c r="P61">
        <v>0</v>
      </c>
      <c r="Q61">
        <v>0</v>
      </c>
      <c r="R61">
        <v>0</v>
      </c>
      <c r="S61">
        <v>0</v>
      </c>
      <c r="U61">
        <v>0</v>
      </c>
    </row>
    <row r="62" spans="1:21" x14ac:dyDescent="0.25">
      <c r="A62">
        <v>2005</v>
      </c>
      <c r="B62" t="s">
        <v>36</v>
      </c>
      <c r="D62">
        <v>328</v>
      </c>
      <c r="E62" s="3" t="s">
        <v>126</v>
      </c>
      <c r="F62">
        <v>1</v>
      </c>
      <c r="H62">
        <v>0</v>
      </c>
      <c r="I62" t="s">
        <v>127</v>
      </c>
      <c r="J62">
        <v>2003</v>
      </c>
      <c r="K62">
        <v>328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 t="s">
        <v>128</v>
      </c>
      <c r="U62" s="4">
        <v>0</v>
      </c>
    </row>
    <row r="63" spans="1:21" x14ac:dyDescent="0.25">
      <c r="A63">
        <v>2013</v>
      </c>
      <c r="B63" t="s">
        <v>23</v>
      </c>
      <c r="C63">
        <v>1341</v>
      </c>
      <c r="E63" s="3" t="s">
        <v>129</v>
      </c>
      <c r="F63">
        <v>1</v>
      </c>
      <c r="H63">
        <v>0</v>
      </c>
      <c r="I63" t="s">
        <v>130</v>
      </c>
      <c r="J63">
        <v>2013</v>
      </c>
      <c r="K63">
        <v>304.77272727272731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1</v>
      </c>
    </row>
    <row r="64" spans="1:21" x14ac:dyDescent="0.25">
      <c r="A64">
        <v>2014</v>
      </c>
      <c r="B64" t="s">
        <v>23</v>
      </c>
      <c r="D64">
        <v>2200</v>
      </c>
      <c r="E64" s="3" t="s">
        <v>131</v>
      </c>
      <c r="F64">
        <v>1</v>
      </c>
      <c r="H64">
        <v>0</v>
      </c>
      <c r="I64" t="s">
        <v>132</v>
      </c>
      <c r="J64">
        <v>2014</v>
      </c>
      <c r="K64">
        <v>2200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133</v>
      </c>
      <c r="U64">
        <v>1</v>
      </c>
    </row>
    <row r="65" spans="1:21" x14ac:dyDescent="0.25">
      <c r="A65">
        <v>2003</v>
      </c>
      <c r="B65" t="s">
        <v>26</v>
      </c>
      <c r="C65">
        <v>673</v>
      </c>
      <c r="E65" s="3" t="s">
        <v>134</v>
      </c>
      <c r="F65">
        <v>1</v>
      </c>
      <c r="H65">
        <v>0</v>
      </c>
      <c r="I65" t="s">
        <v>135</v>
      </c>
      <c r="J65">
        <v>2000</v>
      </c>
      <c r="K65">
        <v>152.95454545454541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U65">
        <v>0</v>
      </c>
    </row>
    <row r="66" spans="1:21" x14ac:dyDescent="0.25">
      <c r="A66">
        <v>2007</v>
      </c>
      <c r="B66" t="s">
        <v>26</v>
      </c>
      <c r="C66">
        <v>10000</v>
      </c>
      <c r="E66" s="3" t="s">
        <v>136</v>
      </c>
      <c r="F66">
        <v>1</v>
      </c>
      <c r="H66">
        <v>0</v>
      </c>
      <c r="I66" t="s">
        <v>137</v>
      </c>
      <c r="J66">
        <v>2007</v>
      </c>
      <c r="K66">
        <f>2272.72727272727/3</f>
        <v>757.5757575757566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U66">
        <v>0</v>
      </c>
    </row>
    <row r="67" spans="1:21" x14ac:dyDescent="0.25">
      <c r="A67">
        <v>2007</v>
      </c>
      <c r="B67" t="s">
        <v>47</v>
      </c>
      <c r="C67">
        <v>10000</v>
      </c>
      <c r="E67" s="3" t="s">
        <v>136</v>
      </c>
      <c r="F67">
        <v>1</v>
      </c>
      <c r="H67">
        <v>0</v>
      </c>
      <c r="I67" t="s">
        <v>137</v>
      </c>
      <c r="J67">
        <v>2007</v>
      </c>
      <c r="K67">
        <f t="shared" ref="K67:K68" si="6">2272.72727272727/3</f>
        <v>757.5757575757566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v>0</v>
      </c>
      <c r="U67">
        <v>0</v>
      </c>
    </row>
    <row r="68" spans="1:21" x14ac:dyDescent="0.25">
      <c r="A68">
        <v>2007</v>
      </c>
      <c r="B68" t="s">
        <v>41</v>
      </c>
      <c r="C68">
        <v>10000</v>
      </c>
      <c r="E68" t="s">
        <v>136</v>
      </c>
      <c r="F68">
        <v>1</v>
      </c>
      <c r="H68">
        <v>0</v>
      </c>
      <c r="I68" t="s">
        <v>137</v>
      </c>
      <c r="J68">
        <v>2007</v>
      </c>
      <c r="K68">
        <f t="shared" si="6"/>
        <v>757.5757575757566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0</v>
      </c>
      <c r="U68">
        <v>0</v>
      </c>
    </row>
    <row r="69" spans="1:21" x14ac:dyDescent="0.25">
      <c r="A69">
        <v>2001</v>
      </c>
      <c r="B69" t="s">
        <v>26</v>
      </c>
      <c r="C69">
        <v>30000</v>
      </c>
      <c r="E69" t="s">
        <v>138</v>
      </c>
      <c r="F69">
        <v>1</v>
      </c>
      <c r="H69">
        <v>0</v>
      </c>
      <c r="I69" t="s">
        <v>139</v>
      </c>
      <c r="J69">
        <v>1997</v>
      </c>
      <c r="K69">
        <v>6818.181818181818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U69">
        <v>0</v>
      </c>
    </row>
    <row r="70" spans="1:21" x14ac:dyDescent="0.25">
      <c r="A70">
        <v>2013</v>
      </c>
      <c r="B70" t="s">
        <v>23</v>
      </c>
      <c r="C70">
        <v>220</v>
      </c>
      <c r="E70" s="3" t="s">
        <v>140</v>
      </c>
      <c r="F70">
        <v>1</v>
      </c>
      <c r="H70">
        <v>0</v>
      </c>
      <c r="I70" t="s">
        <v>141</v>
      </c>
      <c r="J70">
        <v>2013</v>
      </c>
      <c r="K70">
        <v>49.999999999999993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142</v>
      </c>
      <c r="U70" s="4">
        <v>0</v>
      </c>
    </row>
    <row r="71" spans="1:21" x14ac:dyDescent="0.25">
      <c r="A71">
        <v>2015</v>
      </c>
      <c r="B71" t="s">
        <v>23</v>
      </c>
      <c r="D71">
        <v>3000</v>
      </c>
      <c r="E71" s="3" t="s">
        <v>143</v>
      </c>
      <c r="F71">
        <v>1</v>
      </c>
      <c r="H71">
        <v>0</v>
      </c>
      <c r="I71" t="s">
        <v>144</v>
      </c>
      <c r="J71">
        <v>2015</v>
      </c>
      <c r="K71">
        <v>3000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145</v>
      </c>
      <c r="U71">
        <v>0</v>
      </c>
    </row>
    <row r="72" spans="1:21" x14ac:dyDescent="0.25">
      <c r="A72">
        <v>2011</v>
      </c>
      <c r="B72" t="s">
        <v>41</v>
      </c>
      <c r="C72">
        <v>508</v>
      </c>
      <c r="E72" s="3" t="s">
        <v>146</v>
      </c>
      <c r="F72">
        <v>1</v>
      </c>
      <c r="H72">
        <v>0</v>
      </c>
      <c r="I72" t="s">
        <v>147</v>
      </c>
      <c r="J72">
        <v>2009</v>
      </c>
      <c r="K72">
        <v>115.4545454545454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U72">
        <v>0</v>
      </c>
    </row>
    <row r="73" spans="1:21" x14ac:dyDescent="0.25">
      <c r="A73">
        <v>2009</v>
      </c>
      <c r="B73" t="s">
        <v>26</v>
      </c>
      <c r="C73">
        <v>544</v>
      </c>
      <c r="E73" s="3" t="s">
        <v>148</v>
      </c>
      <c r="F73">
        <v>1</v>
      </c>
      <c r="H73">
        <v>0</v>
      </c>
      <c r="I73" t="s">
        <v>149</v>
      </c>
      <c r="J73">
        <v>2009</v>
      </c>
      <c r="K73">
        <v>123.6363636363636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U73">
        <v>0</v>
      </c>
    </row>
    <row r="74" spans="1:21" x14ac:dyDescent="0.25">
      <c r="A74">
        <v>2011</v>
      </c>
      <c r="B74" t="s">
        <v>23</v>
      </c>
      <c r="C74">
        <v>1200</v>
      </c>
      <c r="E74" s="3" t="s">
        <v>150</v>
      </c>
      <c r="F74">
        <v>1</v>
      </c>
      <c r="H74">
        <v>0</v>
      </c>
      <c r="I74" t="s">
        <v>151</v>
      </c>
      <c r="J74">
        <v>2011</v>
      </c>
      <c r="K74">
        <v>272.72727272727269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U74">
        <v>0</v>
      </c>
    </row>
    <row r="75" spans="1:21" x14ac:dyDescent="0.25">
      <c r="A75">
        <v>2013</v>
      </c>
      <c r="B75" t="s">
        <v>26</v>
      </c>
      <c r="C75">
        <v>2000</v>
      </c>
      <c r="E75" s="3" t="s">
        <v>152</v>
      </c>
      <c r="F75">
        <v>1</v>
      </c>
      <c r="H75">
        <v>0</v>
      </c>
      <c r="I75" t="s">
        <v>153</v>
      </c>
      <c r="J75">
        <v>2010</v>
      </c>
      <c r="K75">
        <v>454.5454545454545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U75">
        <v>0</v>
      </c>
    </row>
    <row r="76" spans="1:21" x14ac:dyDescent="0.25">
      <c r="A76">
        <v>2013</v>
      </c>
      <c r="B76" t="s">
        <v>23</v>
      </c>
      <c r="C76">
        <v>1849</v>
      </c>
      <c r="E76" s="3" t="s">
        <v>154</v>
      </c>
      <c r="F76">
        <v>1</v>
      </c>
      <c r="H76">
        <v>0</v>
      </c>
      <c r="I76" t="s">
        <v>155</v>
      </c>
      <c r="J76">
        <v>2013</v>
      </c>
      <c r="K76">
        <v>420.22727272727269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v>1</v>
      </c>
    </row>
    <row r="77" spans="1:21" x14ac:dyDescent="0.25">
      <c r="A77">
        <v>2010</v>
      </c>
      <c r="B77" t="s">
        <v>47</v>
      </c>
      <c r="C77">
        <v>10420</v>
      </c>
      <c r="E77" s="3" t="s">
        <v>156</v>
      </c>
      <c r="F77">
        <v>1</v>
      </c>
      <c r="H77">
        <v>0</v>
      </c>
      <c r="I77" t="s">
        <v>157</v>
      </c>
      <c r="J77">
        <v>2009</v>
      </c>
      <c r="K77">
        <f>2368.18181818182/3</f>
        <v>789.39393939393995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 t="s">
        <v>158</v>
      </c>
      <c r="U77" s="4">
        <v>0</v>
      </c>
    </row>
    <row r="78" spans="1:21" x14ac:dyDescent="0.25">
      <c r="A78">
        <v>2010</v>
      </c>
      <c r="B78" t="s">
        <v>26</v>
      </c>
      <c r="C78">
        <v>10420</v>
      </c>
      <c r="E78" t="s">
        <v>159</v>
      </c>
      <c r="F78">
        <v>1</v>
      </c>
      <c r="H78">
        <v>0</v>
      </c>
      <c r="I78" t="s">
        <v>157</v>
      </c>
      <c r="J78">
        <v>2009</v>
      </c>
      <c r="K78">
        <f t="shared" ref="K78:K79" si="7">2368.18181818182/3</f>
        <v>789.39393939393995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0</v>
      </c>
      <c r="U78">
        <v>0</v>
      </c>
    </row>
    <row r="79" spans="1:21" x14ac:dyDescent="0.25">
      <c r="A79">
        <v>2010</v>
      </c>
      <c r="B79" t="s">
        <v>41</v>
      </c>
      <c r="C79">
        <v>10420</v>
      </c>
      <c r="E79" t="s">
        <v>159</v>
      </c>
      <c r="F79">
        <v>1</v>
      </c>
      <c r="H79">
        <v>0</v>
      </c>
      <c r="I79" t="s">
        <v>157</v>
      </c>
      <c r="J79">
        <v>2009</v>
      </c>
      <c r="K79">
        <f t="shared" si="7"/>
        <v>789.39393939393995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0</v>
      </c>
      <c r="U79">
        <v>0</v>
      </c>
    </row>
    <row r="80" spans="1:21" x14ac:dyDescent="0.25">
      <c r="A80">
        <v>2000</v>
      </c>
      <c r="B80" t="s">
        <v>26</v>
      </c>
      <c r="D80">
        <v>50</v>
      </c>
      <c r="E80" s="3" t="s">
        <v>160</v>
      </c>
      <c r="F80">
        <v>1</v>
      </c>
      <c r="H80">
        <v>0</v>
      </c>
      <c r="I80" t="s">
        <v>161</v>
      </c>
      <c r="J80">
        <v>1996</v>
      </c>
      <c r="K80">
        <v>50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U80">
        <v>0</v>
      </c>
    </row>
    <row r="81" spans="1:21" x14ac:dyDescent="0.25">
      <c r="A81">
        <v>2010</v>
      </c>
      <c r="B81" t="s">
        <v>41</v>
      </c>
      <c r="C81">
        <v>19289</v>
      </c>
      <c r="E81" s="3" t="s">
        <v>162</v>
      </c>
      <c r="F81">
        <v>1</v>
      </c>
      <c r="H81">
        <v>0</v>
      </c>
      <c r="I81" t="s">
        <v>163</v>
      </c>
      <c r="J81">
        <v>2003</v>
      </c>
      <c r="K81">
        <f>4383.86363636364/2</f>
        <v>2191.9318181818198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U81">
        <v>0</v>
      </c>
    </row>
    <row r="82" spans="1:21" x14ac:dyDescent="0.25">
      <c r="A82">
        <v>2010</v>
      </c>
      <c r="B82" t="s">
        <v>26</v>
      </c>
      <c r="C82">
        <v>19289</v>
      </c>
      <c r="E82" t="s">
        <v>162</v>
      </c>
      <c r="F82">
        <v>1</v>
      </c>
      <c r="H82">
        <v>0</v>
      </c>
      <c r="I82" t="s">
        <v>163</v>
      </c>
      <c r="J82">
        <v>2003</v>
      </c>
      <c r="K82">
        <f>4383.86363636364/2</f>
        <v>2191.9318181818198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0</v>
      </c>
      <c r="U82">
        <v>0</v>
      </c>
    </row>
    <row r="83" spans="1:21" x14ac:dyDescent="0.25">
      <c r="A83">
        <v>2008</v>
      </c>
      <c r="B83" t="s">
        <v>26</v>
      </c>
      <c r="C83">
        <v>2163</v>
      </c>
      <c r="E83" s="3" t="s">
        <v>164</v>
      </c>
      <c r="F83">
        <v>1</v>
      </c>
      <c r="H83">
        <v>0</v>
      </c>
      <c r="I83" t="s">
        <v>165</v>
      </c>
      <c r="J83">
        <v>2008</v>
      </c>
      <c r="K83">
        <v>491.59090909090912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U83">
        <v>0</v>
      </c>
    </row>
    <row r="84" spans="1:21" x14ac:dyDescent="0.25">
      <c r="A84">
        <v>1998</v>
      </c>
      <c r="B84" t="s">
        <v>26</v>
      </c>
      <c r="D84">
        <v>178</v>
      </c>
      <c r="E84" t="s">
        <v>166</v>
      </c>
      <c r="F84">
        <v>1</v>
      </c>
      <c r="H84">
        <v>0</v>
      </c>
      <c r="I84" t="s">
        <v>167</v>
      </c>
      <c r="J84">
        <v>1996</v>
      </c>
      <c r="K84">
        <v>178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U84">
        <v>0</v>
      </c>
    </row>
    <row r="85" spans="1:21" x14ac:dyDescent="0.25">
      <c r="A85">
        <v>2003</v>
      </c>
      <c r="B85" t="s">
        <v>26</v>
      </c>
      <c r="D85">
        <v>127</v>
      </c>
      <c r="E85" t="s">
        <v>168</v>
      </c>
      <c r="F85">
        <v>1</v>
      </c>
      <c r="H85">
        <v>0</v>
      </c>
      <c r="I85" t="s">
        <v>169</v>
      </c>
      <c r="J85">
        <v>2001</v>
      </c>
      <c r="K85">
        <v>127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U85">
        <v>0</v>
      </c>
    </row>
    <row r="86" spans="1:21" x14ac:dyDescent="0.25">
      <c r="A86">
        <v>2003</v>
      </c>
      <c r="B86" t="s">
        <v>26</v>
      </c>
      <c r="E86" t="s">
        <v>170</v>
      </c>
      <c r="F86">
        <v>1</v>
      </c>
      <c r="H86">
        <v>0</v>
      </c>
      <c r="I86" t="s">
        <v>171</v>
      </c>
      <c r="J86">
        <v>2003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U86">
        <v>0</v>
      </c>
    </row>
    <row r="87" spans="1:21" x14ac:dyDescent="0.25">
      <c r="A87">
        <v>2001</v>
      </c>
      <c r="B87" t="s">
        <v>26</v>
      </c>
      <c r="C87">
        <v>3000</v>
      </c>
      <c r="E87" t="s">
        <v>172</v>
      </c>
      <c r="F87">
        <v>1</v>
      </c>
      <c r="H87">
        <v>0</v>
      </c>
      <c r="I87" t="s">
        <v>173</v>
      </c>
      <c r="J87">
        <v>1998</v>
      </c>
      <c r="K87">
        <v>681.81818181818176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U87">
        <v>0</v>
      </c>
    </row>
    <row r="88" spans="1:21" x14ac:dyDescent="0.25">
      <c r="A88">
        <v>2000</v>
      </c>
      <c r="B88" t="s">
        <v>26</v>
      </c>
      <c r="D88">
        <v>100</v>
      </c>
      <c r="E88" t="s">
        <v>174</v>
      </c>
      <c r="F88">
        <v>1</v>
      </c>
      <c r="H88">
        <v>0</v>
      </c>
      <c r="I88" t="s">
        <v>175</v>
      </c>
      <c r="J88">
        <v>1995</v>
      </c>
      <c r="K88">
        <v>100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U88">
        <v>0</v>
      </c>
    </row>
    <row r="89" spans="1:21" x14ac:dyDescent="0.25">
      <c r="A89">
        <v>2004</v>
      </c>
      <c r="B89" t="s">
        <v>26</v>
      </c>
      <c r="C89">
        <v>1231</v>
      </c>
      <c r="E89" t="s">
        <v>176</v>
      </c>
      <c r="F89">
        <v>1</v>
      </c>
      <c r="H89">
        <v>0</v>
      </c>
      <c r="I89" t="s">
        <v>177</v>
      </c>
      <c r="J89">
        <v>2001</v>
      </c>
      <c r="K89">
        <v>279.77272727272731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U89">
        <v>0</v>
      </c>
    </row>
    <row r="90" spans="1:21" x14ac:dyDescent="0.25">
      <c r="A90">
        <v>2005</v>
      </c>
      <c r="B90" t="s">
        <v>26</v>
      </c>
      <c r="C90">
        <v>1230</v>
      </c>
      <c r="E90" t="s">
        <v>178</v>
      </c>
      <c r="F90">
        <v>1</v>
      </c>
      <c r="H90">
        <v>0</v>
      </c>
      <c r="I90" t="s">
        <v>179</v>
      </c>
      <c r="J90">
        <v>2000</v>
      </c>
      <c r="K90">
        <v>279.5454545454545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U90">
        <v>0</v>
      </c>
    </row>
    <row r="91" spans="1:21" x14ac:dyDescent="0.25">
      <c r="A91">
        <v>2012</v>
      </c>
      <c r="B91" t="s">
        <v>47</v>
      </c>
      <c r="D91">
        <v>12</v>
      </c>
      <c r="E91" s="3" t="s">
        <v>180</v>
      </c>
      <c r="F91">
        <v>1</v>
      </c>
      <c r="H91">
        <v>0</v>
      </c>
      <c r="I91" t="s">
        <v>181</v>
      </c>
      <c r="J91">
        <v>2010</v>
      </c>
      <c r="K91">
        <v>12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U91">
        <v>0</v>
      </c>
    </row>
    <row r="92" spans="1:21" x14ac:dyDescent="0.25">
      <c r="A92">
        <v>2014</v>
      </c>
      <c r="B92" t="s">
        <v>182</v>
      </c>
      <c r="C92">
        <v>398</v>
      </c>
      <c r="E92" s="3" t="s">
        <v>183</v>
      </c>
      <c r="F92">
        <v>1</v>
      </c>
      <c r="H92">
        <v>0</v>
      </c>
      <c r="I92" t="s">
        <v>184</v>
      </c>
      <c r="J92">
        <v>2013</v>
      </c>
      <c r="K92">
        <v>90.454545454545453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185</v>
      </c>
      <c r="U92">
        <v>1</v>
      </c>
    </row>
    <row r="93" spans="1:21" x14ac:dyDescent="0.25">
      <c r="A93">
        <v>2014</v>
      </c>
      <c r="B93" t="s">
        <v>23</v>
      </c>
      <c r="C93">
        <v>372</v>
      </c>
      <c r="E93" s="3" t="s">
        <v>186</v>
      </c>
      <c r="F93">
        <v>1</v>
      </c>
      <c r="H93">
        <v>0</v>
      </c>
      <c r="I93" t="s">
        <v>187</v>
      </c>
      <c r="J93">
        <v>2014</v>
      </c>
      <c r="K93">
        <v>84.545454545454533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188</v>
      </c>
      <c r="U93">
        <v>1</v>
      </c>
    </row>
    <row r="94" spans="1:21" x14ac:dyDescent="0.25">
      <c r="A94">
        <v>2017</v>
      </c>
      <c r="B94" t="s">
        <v>20</v>
      </c>
      <c r="D94">
        <v>98000</v>
      </c>
      <c r="E94" s="3"/>
      <c r="F94">
        <v>1</v>
      </c>
      <c r="H94">
        <v>0</v>
      </c>
      <c r="I94" t="s">
        <v>189</v>
      </c>
      <c r="J94">
        <v>2014</v>
      </c>
      <c r="K94">
        <f>98000/2</f>
        <v>49000</v>
      </c>
      <c r="L94">
        <v>1</v>
      </c>
      <c r="T94" t="s">
        <v>190</v>
      </c>
      <c r="U94">
        <v>0</v>
      </c>
    </row>
    <row r="95" spans="1:21" x14ac:dyDescent="0.25">
      <c r="A95">
        <v>2017</v>
      </c>
      <c r="B95" t="s">
        <v>26</v>
      </c>
      <c r="D95">
        <v>98000</v>
      </c>
      <c r="E95" s="3" t="s">
        <v>191</v>
      </c>
      <c r="F95">
        <v>1</v>
      </c>
      <c r="H95">
        <v>0</v>
      </c>
      <c r="I95" t="s">
        <v>189</v>
      </c>
      <c r="J95">
        <v>2014</v>
      </c>
      <c r="K95">
        <f>98000/2</f>
        <v>49000</v>
      </c>
      <c r="L95">
        <v>0</v>
      </c>
      <c r="T95" t="s">
        <v>192</v>
      </c>
      <c r="U95">
        <v>0</v>
      </c>
    </row>
    <row r="96" spans="1:21" x14ac:dyDescent="0.25">
      <c r="A96">
        <v>2004</v>
      </c>
      <c r="B96" t="s">
        <v>23</v>
      </c>
      <c r="D96">
        <v>80</v>
      </c>
      <c r="E96" s="3" t="s">
        <v>193</v>
      </c>
      <c r="F96">
        <v>1</v>
      </c>
      <c r="H96">
        <v>0</v>
      </c>
      <c r="I96" t="s">
        <v>194</v>
      </c>
      <c r="J96">
        <v>2004</v>
      </c>
      <c r="K96">
        <v>80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U96">
        <v>0</v>
      </c>
    </row>
    <row r="97" spans="1:21" x14ac:dyDescent="0.25">
      <c r="A97">
        <v>2002</v>
      </c>
      <c r="B97" t="s">
        <v>23</v>
      </c>
      <c r="D97">
        <v>50</v>
      </c>
      <c r="E97" t="s">
        <v>195</v>
      </c>
      <c r="F97">
        <v>1</v>
      </c>
      <c r="H97">
        <v>0</v>
      </c>
      <c r="I97" t="s">
        <v>196</v>
      </c>
      <c r="J97">
        <v>2000</v>
      </c>
      <c r="K97">
        <v>50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U97">
        <v>0</v>
      </c>
    </row>
    <row r="98" spans="1:21" x14ac:dyDescent="0.25">
      <c r="A98">
        <v>2010</v>
      </c>
      <c r="B98" t="s">
        <v>23</v>
      </c>
      <c r="C98">
        <v>999</v>
      </c>
      <c r="E98" s="3" t="s">
        <v>197</v>
      </c>
      <c r="F98">
        <v>1</v>
      </c>
      <c r="H98">
        <v>0</v>
      </c>
      <c r="I98" t="s">
        <v>198</v>
      </c>
      <c r="J98">
        <v>2008</v>
      </c>
      <c r="K98">
        <v>227.0454545454545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U98">
        <v>0</v>
      </c>
    </row>
    <row r="99" spans="1:21" x14ac:dyDescent="0.25">
      <c r="A99">
        <v>2015</v>
      </c>
      <c r="B99" t="s">
        <v>23</v>
      </c>
      <c r="C99">
        <v>689</v>
      </c>
      <c r="E99" s="3" t="s">
        <v>199</v>
      </c>
      <c r="F99">
        <v>1</v>
      </c>
      <c r="H99">
        <v>0</v>
      </c>
      <c r="I99" t="s">
        <v>200</v>
      </c>
      <c r="J99">
        <v>2014</v>
      </c>
      <c r="K99">
        <v>156.59090909090909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201</v>
      </c>
      <c r="U99">
        <v>0</v>
      </c>
    </row>
    <row r="100" spans="1:21" x14ac:dyDescent="0.25">
      <c r="A100">
        <v>2020</v>
      </c>
      <c r="B100" t="s">
        <v>20</v>
      </c>
      <c r="D100">
        <v>14474</v>
      </c>
      <c r="E100" s="3" t="s">
        <v>202</v>
      </c>
      <c r="F100">
        <v>1</v>
      </c>
      <c r="H100">
        <v>1</v>
      </c>
      <c r="I100" t="s">
        <v>55</v>
      </c>
      <c r="J100">
        <v>2017</v>
      </c>
      <c r="K100">
        <f>14474/2</f>
        <v>7237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U100">
        <v>1</v>
      </c>
    </row>
    <row r="101" spans="1:21" x14ac:dyDescent="0.25">
      <c r="A101">
        <v>2020</v>
      </c>
      <c r="B101" t="s">
        <v>57</v>
      </c>
      <c r="D101">
        <v>14474</v>
      </c>
      <c r="E101" s="3" t="s">
        <v>202</v>
      </c>
      <c r="F101">
        <v>1</v>
      </c>
      <c r="H101">
        <v>1</v>
      </c>
      <c r="I101" t="s">
        <v>55</v>
      </c>
      <c r="J101">
        <v>2017</v>
      </c>
      <c r="K101">
        <f>14474/2</f>
        <v>7237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U101">
        <v>0</v>
      </c>
    </row>
    <row r="102" spans="1:21" x14ac:dyDescent="0.25">
      <c r="A102">
        <v>2013</v>
      </c>
      <c r="B102" t="s">
        <v>23</v>
      </c>
      <c r="D102">
        <v>1362</v>
      </c>
      <c r="E102" s="3" t="s">
        <v>203</v>
      </c>
      <c r="F102">
        <v>1</v>
      </c>
      <c r="H102">
        <v>0</v>
      </c>
      <c r="I102" t="s">
        <v>204</v>
      </c>
      <c r="J102">
        <v>2012</v>
      </c>
      <c r="K102">
        <v>1362</v>
      </c>
      <c r="L102">
        <v>1</v>
      </c>
      <c r="M102">
        <v>0</v>
      </c>
      <c r="N102">
        <v>0</v>
      </c>
      <c r="O102">
        <v>0</v>
      </c>
      <c r="P102" s="5">
        <v>1</v>
      </c>
      <c r="Q102">
        <v>0</v>
      </c>
      <c r="R102">
        <v>0</v>
      </c>
      <c r="S102">
        <v>0</v>
      </c>
      <c r="U102">
        <v>1</v>
      </c>
    </row>
    <row r="103" spans="1:21" x14ac:dyDescent="0.25">
      <c r="A103">
        <v>2017</v>
      </c>
      <c r="B103" t="s">
        <v>23</v>
      </c>
      <c r="C103">
        <v>319</v>
      </c>
      <c r="E103" s="3" t="s">
        <v>205</v>
      </c>
      <c r="F103">
        <v>1</v>
      </c>
      <c r="H103">
        <v>0</v>
      </c>
      <c r="I103" t="s">
        <v>206</v>
      </c>
      <c r="J103">
        <v>2017</v>
      </c>
      <c r="K103">
        <v>72.5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U103">
        <v>1</v>
      </c>
    </row>
    <row r="104" spans="1:21" x14ac:dyDescent="0.25">
      <c r="A104">
        <v>2013</v>
      </c>
      <c r="B104" t="s">
        <v>23</v>
      </c>
      <c r="C104">
        <v>600</v>
      </c>
      <c r="E104" s="3" t="s">
        <v>207</v>
      </c>
      <c r="F104">
        <v>1</v>
      </c>
      <c r="H104">
        <v>0</v>
      </c>
      <c r="I104" t="s">
        <v>208</v>
      </c>
      <c r="J104">
        <v>2011</v>
      </c>
      <c r="K104">
        <v>136.3636363636364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 t="s">
        <v>209</v>
      </c>
      <c r="U104">
        <v>0</v>
      </c>
    </row>
    <row r="105" spans="1:21" x14ac:dyDescent="0.25">
      <c r="A105">
        <v>2015</v>
      </c>
      <c r="B105" t="s">
        <v>20</v>
      </c>
      <c r="D105">
        <v>510</v>
      </c>
      <c r="E105" s="3" t="s">
        <v>210</v>
      </c>
      <c r="F105">
        <v>1</v>
      </c>
      <c r="H105">
        <v>0</v>
      </c>
      <c r="I105" t="s">
        <v>211</v>
      </c>
      <c r="J105">
        <v>2014</v>
      </c>
      <c r="K105">
        <v>510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 t="s">
        <v>56</v>
      </c>
      <c r="U105">
        <v>1</v>
      </c>
    </row>
    <row r="106" spans="1:21" x14ac:dyDescent="0.25">
      <c r="A106">
        <v>2020</v>
      </c>
      <c r="B106" t="s">
        <v>20</v>
      </c>
      <c r="D106">
        <v>7838</v>
      </c>
      <c r="E106" s="3" t="s">
        <v>212</v>
      </c>
      <c r="F106">
        <v>1</v>
      </c>
      <c r="H106">
        <v>0</v>
      </c>
      <c r="I106" t="s">
        <v>213</v>
      </c>
      <c r="J106">
        <v>2014</v>
      </c>
      <c r="K106">
        <v>7838</v>
      </c>
      <c r="R106">
        <v>0</v>
      </c>
      <c r="T106" t="s">
        <v>214</v>
      </c>
      <c r="U106">
        <v>1</v>
      </c>
    </row>
    <row r="107" spans="1:21" x14ac:dyDescent="0.25">
      <c r="A107">
        <v>2013</v>
      </c>
      <c r="E107" s="3"/>
      <c r="I107" s="3"/>
    </row>
    <row r="108" spans="1:21" x14ac:dyDescent="0.25">
      <c r="A108">
        <v>2016</v>
      </c>
    </row>
    <row r="109" spans="1:21" x14ac:dyDescent="0.25">
      <c r="A109">
        <v>2013</v>
      </c>
      <c r="E109" s="3"/>
    </row>
  </sheetData>
  <hyperlinks>
    <hyperlink ref="E3" r:id="rId1" xr:uid="{2A45BD2D-6D78-4394-BAAF-9D341EFA8BBC}"/>
    <hyperlink ref="E4" r:id="rId2" xr:uid="{3DB3C249-4E06-4056-9DC5-508801E92CF0}"/>
    <hyperlink ref="E5" r:id="rId3" xr:uid="{BC41E327-D66D-468D-B572-5C4C02B91879}"/>
    <hyperlink ref="E7" r:id="rId4" xr:uid="{5527CC35-95BE-468D-9790-088C0397A4DA}"/>
    <hyperlink ref="E8" r:id="rId5" xr:uid="{6AB95918-49DB-40DE-9734-D4E639181894}"/>
    <hyperlink ref="E9" r:id="rId6" xr:uid="{B849952D-DB98-46BA-B9BE-6926CF5496AA}"/>
    <hyperlink ref="E10" r:id="rId7" xr:uid="{A7AB6030-88FD-4596-9E16-372207B20B06}"/>
    <hyperlink ref="E11" r:id="rId8" xr:uid="{FBC59508-DBD0-47CD-90C0-804C10608377}"/>
    <hyperlink ref="E14" r:id="rId9" xr:uid="{85A60568-3311-47C8-8991-058E47B0AB97}"/>
    <hyperlink ref="E18" r:id="rId10" xr:uid="{34713DB2-4547-4CEF-BBFE-AAB2F1D58258}"/>
    <hyperlink ref="E20" r:id="rId11" xr:uid="{34EB814B-204D-413E-AD57-36DEE0219847}"/>
    <hyperlink ref="E21" r:id="rId12" xr:uid="{70969832-3B15-44C9-A093-518D8931B18E}"/>
    <hyperlink ref="E22" r:id="rId13" xr:uid="{419CEFEA-F2CA-4F38-9768-25AB20D5B04D}"/>
    <hyperlink ref="E23" r:id="rId14" xr:uid="{B6FCF4EF-1546-4E33-ADD3-5B0DA794F6E3}"/>
    <hyperlink ref="E31" r:id="rId15" xr:uid="{EB824FA8-2F53-4189-87CD-41EFA28AA35A}"/>
    <hyperlink ref="E33" r:id="rId16" xr:uid="{AB5ED5FE-019E-446C-873D-22C952B37182}"/>
    <hyperlink ref="E34" r:id="rId17" xr:uid="{E9997FA1-E3AB-47C1-AD30-785F0724BA6E}"/>
    <hyperlink ref="E35" r:id="rId18" xr:uid="{942C4C2A-7E2D-44AE-B15F-1CC84A00D232}"/>
    <hyperlink ref="E36" r:id="rId19" xr:uid="{E2384179-FC1D-4213-9055-3883C8B052C6}"/>
    <hyperlink ref="E37" r:id="rId20" xr:uid="{4128AA0B-88FB-4027-83F3-00437815E2E0}"/>
    <hyperlink ref="E39" r:id="rId21" xr:uid="{D67E1D75-BF8D-4988-A1D3-9E38D9DBD0B1}"/>
    <hyperlink ref="E40" r:id="rId22" xr:uid="{7404733F-4244-4CAE-8531-D8620B03C3B8}"/>
    <hyperlink ref="E41" r:id="rId23" xr:uid="{6AFEA75C-4202-41D1-B826-105D05FD3A65}"/>
    <hyperlink ref="E42" r:id="rId24" xr:uid="{D3E7622B-BA6C-4820-8F25-F186D1DE72DF}"/>
    <hyperlink ref="E43" r:id="rId25" xr:uid="{70A44DE9-D7A4-4575-8450-BE9704B93019}"/>
    <hyperlink ref="E44" r:id="rId26" xr:uid="{500A4B8F-5A62-400E-87D5-1B1C23C212F2}"/>
    <hyperlink ref="E45" r:id="rId27" xr:uid="{BBDF7FB2-DCC2-452C-8EC6-ED045E78E4DA}"/>
    <hyperlink ref="E46" r:id="rId28" xr:uid="{742941BE-C7A8-417D-906D-4210E8F2466E}"/>
    <hyperlink ref="E47" r:id="rId29" xr:uid="{6B1231D9-6D0F-4AC8-A5DC-9CD9062D5E78}"/>
    <hyperlink ref="E48" r:id="rId30" xr:uid="{E9632B6D-45CA-44B7-B348-5D1C70D7CEE7}"/>
    <hyperlink ref="E55" r:id="rId31" xr:uid="{90A97871-98DD-4240-A231-1E92272AC091}"/>
    <hyperlink ref="E57" r:id="rId32" xr:uid="{6EB9B208-086A-4B0E-A0A9-59F49379CFA7}"/>
    <hyperlink ref="E58" r:id="rId33" xr:uid="{D3FCAF95-AD4D-470C-B9F8-EEE4FBE41822}"/>
    <hyperlink ref="E60" r:id="rId34" xr:uid="{A72F2073-6A70-4B13-9576-1E421A5AB350}"/>
    <hyperlink ref="E62" r:id="rId35" xr:uid="{CF0BF8DD-E371-4C04-A56A-B01A7849A7FD}"/>
    <hyperlink ref="E63" r:id="rId36" xr:uid="{12EDAB59-C24F-429F-8034-9F9CD4BB2979}"/>
    <hyperlink ref="E64" r:id="rId37" xr:uid="{CAA9458A-0EB0-491B-9F09-04672BB999A4}"/>
    <hyperlink ref="E65" r:id="rId38" xr:uid="{7C103E01-E0B8-4CF8-BAF4-9DD206F53DF1}"/>
    <hyperlink ref="E66" r:id="rId39" xr:uid="{8E441A2D-2AA5-4CD3-B860-FE6A399D76D6}"/>
    <hyperlink ref="E67" r:id="rId40" xr:uid="{EA2149D8-AEAC-4AAC-B1BF-DD9C7978B069}"/>
    <hyperlink ref="E70" r:id="rId41" xr:uid="{20D48935-17F4-4F53-AE5F-738B662E7601}"/>
    <hyperlink ref="E71" r:id="rId42" xr:uid="{635EB182-204E-4676-AE1F-B638A1AFFEC4}"/>
    <hyperlink ref="E72" r:id="rId43" xr:uid="{77C46BD2-2210-48F5-8F0F-6811664B88BA}"/>
    <hyperlink ref="E73" r:id="rId44" xr:uid="{C22A7BED-1F6C-4CEB-B823-56E9D50CB8E2}"/>
    <hyperlink ref="E74" r:id="rId45" xr:uid="{081937D8-CF38-4A50-821A-2F428C356961}"/>
    <hyperlink ref="E75" r:id="rId46" xr:uid="{C63B94B5-C217-4E0C-AA90-E9BE0F83DE30}"/>
    <hyperlink ref="E76" r:id="rId47" xr:uid="{B4B43864-1260-4517-8F10-063989D51A33}"/>
    <hyperlink ref="E77" r:id="rId48" xr:uid="{77DA7D1A-D1D7-48C5-AAFA-D3A31223159D}"/>
    <hyperlink ref="E80" r:id="rId49" xr:uid="{B7B57265-1DAE-4F00-9C9E-AF05EC9E33ED}"/>
    <hyperlink ref="E83" r:id="rId50" xr:uid="{908F9BAF-8AAF-4C26-8AB9-4189CCCB434A}"/>
    <hyperlink ref="E91" r:id="rId51" xr:uid="{4DCE3D21-DC50-47D3-B9A4-792B69AC08D9}"/>
    <hyperlink ref="E92" r:id="rId52" xr:uid="{BBB13B87-A843-47C1-94B4-AF6CC8F356DE}"/>
    <hyperlink ref="E93" r:id="rId53" xr:uid="{628EE82C-CF13-4C80-94C3-EF8415F15CBA}"/>
    <hyperlink ref="E96" r:id="rId54" xr:uid="{61EAE6F8-7BE1-4AAD-82FA-A70C8DE32812}"/>
    <hyperlink ref="E98" r:id="rId55" xr:uid="{F2F20A09-98E7-4FCE-A75B-69088A9C344E}"/>
    <hyperlink ref="E99" r:id="rId56" xr:uid="{D32CE515-6619-489B-9889-C8A1A4846237}"/>
    <hyperlink ref="E100" r:id="rId57" xr:uid="{D669A434-9E92-46EB-BC38-E112080C8771}"/>
    <hyperlink ref="E102" r:id="rId58" xr:uid="{842D26DC-4305-4C65-AD63-4950AC37FAB4}"/>
    <hyperlink ref="E101" r:id="rId59" xr:uid="{BBB6FDF8-02D9-45E4-8675-7B7178182E70}"/>
    <hyperlink ref="E103" r:id="rId60" xr:uid="{0C24DBB5-24BF-412A-B7CE-2475A81BD388}"/>
    <hyperlink ref="E104" r:id="rId61" xr:uid="{7784693D-A0B2-49EF-A602-E1A40818542F}"/>
    <hyperlink ref="E105" r:id="rId62" xr:uid="{CC7FCDAB-ABD9-4261-B31E-E9E44969794E}"/>
    <hyperlink ref="E95" r:id="rId63" xr:uid="{255A1B2D-3C24-46D7-8224-A9EF37CCB4F1}"/>
    <hyperlink ref="E106" r:id="rId64" xr:uid="{0A6A0864-8B14-4401-B606-D6CC93EFFD69}"/>
    <hyperlink ref="E19" r:id="rId65" xr:uid="{CC5058B1-45F6-4E13-B096-E6A3B6F42E0F}"/>
    <hyperlink ref="E61" r:id="rId66" xr:uid="{1989D078-E438-4557-8685-6461AA3D2F4A}"/>
    <hyperlink ref="E54" r:id="rId67" xr:uid="{964D4D89-670F-48B4-B5AF-6D425ABE3B94}"/>
    <hyperlink ref="E13" r:id="rId68" xr:uid="{B876BD62-249D-43D6-80CE-2AB5DDB89CB6}"/>
    <hyperlink ref="E24" r:id="rId69" xr:uid="{1E49CF81-76B3-4A28-BBF6-92DF09DF474B}"/>
    <hyperlink ref="E51" r:id="rId70" xr:uid="{B6EA460C-1683-4D5F-B0D2-46AEF9DF41EA}"/>
    <hyperlink ref="E49" r:id="rId71" xr:uid="{10FAF504-BDB4-4E9E-B15C-3F040AEB8BD0}"/>
    <hyperlink ref="E6" r:id="rId72" xr:uid="{4E8F97D1-E7FB-4A12-9246-03EFF0A47EF2}"/>
    <hyperlink ref="E81" r:id="rId73" xr:uid="{4A570786-F0DE-46B7-B85C-8DE7E71EB1AC}"/>
  </hyperlinks>
  <pageMargins left="0.7" right="0.7" top="0.75" bottom="0.75" header="0.3" footer="0.3"/>
  <legacyDrawing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2015-06-05T18:19:34Z</dcterms:created>
  <dcterms:modified xsi:type="dcterms:W3CDTF">2020-11-23T15:56:06Z</dcterms:modified>
</cp:coreProperties>
</file>