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ando Sachica\Desktop\"/>
    </mc:Choice>
  </mc:AlternateContent>
  <xr:revisionPtr revIDLastSave="0" documentId="13_ncr:1_{2373C4B5-03BC-44BD-9F56-31EB6ABD1F64}" xr6:coauthVersionLast="45" xr6:coauthVersionMax="45" xr10:uidLastSave="{00000000-0000-0000-0000-000000000000}"/>
  <bookViews>
    <workbookView xWindow="-120" yWindow="-120" windowWidth="20730" windowHeight="11160" activeTab="1" xr2:uid="{EE758872-CAB0-45E8-B92B-5BAAF2BDA385}"/>
  </bookViews>
  <sheets>
    <sheet name="viabilidad financiera " sheetId="1" r:id="rId1"/>
    <sheet name="costos" sheetId="4" r:id="rId2"/>
    <sheet name="demanda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5" l="1"/>
  <c r="E1" i="4"/>
  <c r="E2" i="4" s="1"/>
  <c r="C25" i="4"/>
  <c r="C6" i="4" s="1"/>
  <c r="P8" i="4"/>
  <c r="O8" i="4"/>
  <c r="N8" i="4"/>
  <c r="M8" i="4"/>
  <c r="L8" i="4"/>
  <c r="K8" i="4"/>
  <c r="K7" i="4"/>
  <c r="O3" i="5"/>
  <c r="N1" i="4" s="1"/>
  <c r="N5" i="4" s="1"/>
  <c r="M1" i="4"/>
  <c r="M5" i="4" s="1"/>
  <c r="M7" i="4" s="1"/>
  <c r="P1" i="4"/>
  <c r="P5" i="4" s="1"/>
  <c r="L1" i="4"/>
  <c r="L5" i="4" s="1"/>
  <c r="L7" i="4" s="1"/>
  <c r="N3" i="5"/>
  <c r="D8" i="4"/>
  <c r="E8" i="4"/>
  <c r="F8" i="4"/>
  <c r="G8" i="4"/>
  <c r="H8" i="4"/>
  <c r="C8" i="4"/>
  <c r="C23" i="4"/>
  <c r="C22" i="4"/>
  <c r="E3" i="5"/>
  <c r="D3" i="5"/>
  <c r="C3" i="5"/>
  <c r="D6" i="4" l="1"/>
  <c r="C1" i="4"/>
  <c r="C2" i="4" s="1"/>
  <c r="D1" i="4"/>
  <c r="D2" i="4" s="1"/>
  <c r="H1" i="4"/>
  <c r="G1" i="4"/>
  <c r="F1" i="4"/>
  <c r="N7" i="4"/>
  <c r="P7" i="4"/>
  <c r="K1" i="4"/>
  <c r="K5" i="4" s="1"/>
  <c r="O1" i="4"/>
  <c r="O5" i="4" s="1"/>
  <c r="O7" i="4" s="1"/>
  <c r="E5" i="4"/>
  <c r="F2" i="4" l="1"/>
  <c r="F5" i="4" s="1"/>
  <c r="G2" i="4"/>
  <c r="G5" i="4" s="1"/>
  <c r="H2" i="4"/>
  <c r="H5" i="4" s="1"/>
  <c r="C5" i="4"/>
  <c r="C7" i="4" s="1"/>
  <c r="D5" i="4"/>
  <c r="D7" i="4" s="1"/>
  <c r="E6" i="4"/>
  <c r="E7" i="4" l="1"/>
  <c r="F6" i="4"/>
  <c r="G6" i="4" s="1"/>
  <c r="H6" i="4" s="1"/>
  <c r="F7" i="4" l="1"/>
  <c r="H7" i="4"/>
  <c r="G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Armando Sachica</author>
  </authors>
  <commentList>
    <comment ref="C3" authorId="0" shapeId="0" xr:uid="{96A1ECF5-2D09-47CE-8BDB-304F3632A5F6}">
      <text>
        <r>
          <rPr>
            <b/>
            <sz val="9"/>
            <color indexed="81"/>
            <rFont val="Tahoma"/>
            <family val="2"/>
          </rPr>
          <t>Armando Sachica:</t>
        </r>
        <r>
          <rPr>
            <sz val="9"/>
            <color indexed="81"/>
            <rFont val="Tahoma"/>
            <family val="2"/>
          </rPr>
          <t xml:space="preserve">
69,55 celulares por cada 100 personas 
69,5 smartphones por cada 100 personas 
https://www.mintic.gov.co/portal/inicio/Sala-de-Prensa/Noticias/51641:Tenencia-de-smartphones-aumento-50-en-Colombia-en-el-2016</t>
        </r>
      </text>
    </comment>
  </commentList>
</comments>
</file>

<file path=xl/sharedStrings.xml><?xml version="1.0" encoding="utf-8"?>
<sst xmlns="http://schemas.openxmlformats.org/spreadsheetml/2006/main" count="48" uniqueCount="38">
  <si>
    <t xml:space="preserve">criterios </t>
  </si>
  <si>
    <t>modelo de negocio genera valor (valor presente neto positivo)</t>
  </si>
  <si>
    <t>el analisis de Unit Economics presenta rentabilidad (link)</t>
  </si>
  <si>
    <t xml:space="preserve">el modelo de negocio contempla costos coherentes y realistas </t>
  </si>
  <si>
    <t>SALES</t>
  </si>
  <si>
    <t>VARIABLE COST</t>
  </si>
  <si>
    <t>CONT. MARGIN</t>
  </si>
  <si>
    <t>FIXED COSTS</t>
  </si>
  <si>
    <t>poblacion</t>
  </si>
  <si>
    <t>poblacion con celular</t>
  </si>
  <si>
    <t>por cada 100 colombianos 34,43 smartphones</t>
  </si>
  <si>
    <t>9,67 portátiles; 7,62 computadores de escritorio; 7,54 televisores inteligentes; 6,05 tabletas</t>
  </si>
  <si>
    <t>padres con niños en edades tempranas con celular</t>
  </si>
  <si>
    <t>padres</t>
  </si>
  <si>
    <t xml:space="preserve">6 y 10 años </t>
  </si>
  <si>
    <t xml:space="preserve">usuario final </t>
  </si>
  <si>
    <t>demanda / publico objetivo (mercado potencial)</t>
  </si>
  <si>
    <t xml:space="preserve">cantidad instituciones </t>
  </si>
  <si>
    <t>=</t>
  </si>
  <si>
    <t>Usuarios</t>
  </si>
  <si>
    <t xml:space="preserve">usuarios posible compra </t>
  </si>
  <si>
    <t>app padres</t>
  </si>
  <si>
    <t>mes 1</t>
  </si>
  <si>
    <t>mes 2</t>
  </si>
  <si>
    <t>mes 3</t>
  </si>
  <si>
    <t>mes 4</t>
  </si>
  <si>
    <t>mes 5</t>
  </si>
  <si>
    <t>mes 6</t>
  </si>
  <si>
    <t>app educativa</t>
  </si>
  <si>
    <t xml:space="preserve">costo de la aplicación </t>
  </si>
  <si>
    <t>costos de mantenimiento</t>
  </si>
  <si>
    <t>costos imprevistos</t>
  </si>
  <si>
    <t>instituciones educativas privadas</t>
  </si>
  <si>
    <t>mercado potencial</t>
  </si>
  <si>
    <t>usuario final</t>
  </si>
  <si>
    <t>usuarios</t>
  </si>
  <si>
    <t>desarrollo multiplataforma, sueldo,</t>
  </si>
  <si>
    <t xml:space="preserve">costos de mercadeo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</si>
</sst>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8">
    <xf numFmtId="0" fontId="0" fillId="0" borderId="0" xfId="0"/>
    <xf numFmtId="0" fontId="2" fillId="2" borderId="1" xfId="2" applyBorder="1"/>
    <xf numFmtId="0" fontId="0" fillId="0" borderId="1" xfId="0" applyBorder="1"/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42" fontId="0" fillId="0" borderId="0" xfId="1" applyFon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42" fontId="0" fillId="0" borderId="0" xfId="1" applyFont="1" applyBorder="1"/>
    <xf numFmtId="42" fontId="0" fillId="0" borderId="6" xfId="1" applyFont="1" applyBorder="1"/>
    <xf numFmtId="42" fontId="0" fillId="0" borderId="0" xfId="1" applyFont="1" applyBorder="1" applyAlignment="1">
      <alignment vertical="center" wrapText="1"/>
    </xf>
    <xf numFmtId="42" fontId="0" fillId="0" borderId="6" xfId="1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42" fontId="0" fillId="0" borderId="8" xfId="1" applyFont="1" applyBorder="1" applyAlignment="1">
      <alignment vertical="center" wrapText="1"/>
    </xf>
    <xf numFmtId="42" fontId="0" fillId="0" borderId="9" xfId="1" applyFont="1" applyBorder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3">
    <cellStyle name="Bueno" xfId="2" builtinId="26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8901-EC7D-4F66-96A2-55E13775937E}">
  <dimension ref="A1:A4"/>
  <sheetViews>
    <sheetView workbookViewId="0">
      <selection activeCell="A3" sqref="A3"/>
    </sheetView>
  </sheetViews>
  <sheetFormatPr baseColWidth="10" defaultRowHeight="15" x14ac:dyDescent="0.25"/>
  <cols>
    <col min="1" max="1" width="57.5703125" bestFit="1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E4B5C-DD48-48D2-873C-57CB332A898F}">
  <dimension ref="B1:P25"/>
  <sheetViews>
    <sheetView tabSelected="1" zoomScale="70" zoomScaleNormal="70" workbookViewId="0">
      <selection activeCell="J9" sqref="J9"/>
    </sheetView>
  </sheetViews>
  <sheetFormatPr baseColWidth="10" defaultRowHeight="15" x14ac:dyDescent="0.25"/>
  <cols>
    <col min="2" max="2" width="24.5703125" bestFit="1" customWidth="1"/>
    <col min="3" max="3" width="16" customWidth="1"/>
    <col min="4" max="4" width="16" bestFit="1" customWidth="1"/>
    <col min="5" max="5" width="33.85546875" bestFit="1" customWidth="1"/>
    <col min="6" max="6" width="16" bestFit="1" customWidth="1"/>
    <col min="7" max="7" width="16.42578125" customWidth="1"/>
    <col min="8" max="8" width="16.42578125" bestFit="1" customWidth="1"/>
    <col min="10" max="10" width="10.7109375" bestFit="1" customWidth="1"/>
    <col min="11" max="16" width="16" bestFit="1" customWidth="1"/>
  </cols>
  <sheetData>
    <row r="1" spans="2:16" x14ac:dyDescent="0.25">
      <c r="B1" s="3" t="s">
        <v>19</v>
      </c>
      <c r="C1" s="4">
        <f ca="1">(demanda!$F$3-RANDBETWEEN(100000,200000))</f>
        <v>60555.865639999975</v>
      </c>
      <c r="D1" s="4">
        <f ca="1">(demanda!$F$3-RANDBETWEEN(100000,200000))</f>
        <v>130876.86563999997</v>
      </c>
      <c r="E1" s="4">
        <f ca="1">(demanda!$F$3-RANDBETWEEN(100000,200000))</f>
        <v>82360.865639999975</v>
      </c>
      <c r="F1" s="4">
        <f ca="1">(demanda!$F$3-RANDBETWEEN(100000,200000))</f>
        <v>34889.865639999975</v>
      </c>
      <c r="G1" s="4">
        <f ca="1">(demanda!$F$3-RANDBETWEEN(100000,200000))</f>
        <v>113596.86563999997</v>
      </c>
      <c r="H1" s="4">
        <f ca="1">(demanda!$F$3-RANDBETWEEN(100000,200000))</f>
        <v>56236.865639999975</v>
      </c>
      <c r="J1" t="s">
        <v>35</v>
      </c>
      <c r="K1">
        <f>demanda!$O$3</f>
        <v>112.64000000000001</v>
      </c>
      <c r="L1">
        <f ca="1">demanda!$O$3+RANDBETWEEN(1,8)</f>
        <v>119.64000000000001</v>
      </c>
      <c r="M1">
        <f ca="1">demanda!$O$3+RANDBETWEEN(1,8)</f>
        <v>114.64000000000001</v>
      </c>
      <c r="N1">
        <f ca="1">demanda!$O$3+RANDBETWEEN(1,8)</f>
        <v>120.64000000000001</v>
      </c>
      <c r="O1">
        <f ca="1">demanda!$O$3+RANDBETWEEN(1,8)</f>
        <v>114.64000000000001</v>
      </c>
      <c r="P1">
        <f ca="1">demanda!$O$3+RANDBETWEEN(1,8)</f>
        <v>115.64000000000001</v>
      </c>
    </row>
    <row r="2" spans="2:16" x14ac:dyDescent="0.25">
      <c r="B2" t="s">
        <v>20</v>
      </c>
      <c r="C2">
        <f ca="1">C1*2%</f>
        <v>1211.1173127999996</v>
      </c>
      <c r="D2">
        <f t="shared" ref="D2:H2" ca="1" si="0">D1*2%</f>
        <v>2617.5373127999997</v>
      </c>
      <c r="E2">
        <f t="shared" ca="1" si="0"/>
        <v>1647.2173127999995</v>
      </c>
      <c r="F2">
        <f t="shared" ca="1" si="0"/>
        <v>697.79731279999953</v>
      </c>
      <c r="G2">
        <f t="shared" ca="1" si="0"/>
        <v>2271.9373127999997</v>
      </c>
      <c r="H2">
        <f t="shared" ca="1" si="0"/>
        <v>1124.7373127999995</v>
      </c>
    </row>
    <row r="3" spans="2:16" ht="15.75" thickBot="1" x14ac:dyDescent="0.3"/>
    <row r="4" spans="2:16" ht="30" x14ac:dyDescent="0.25">
      <c r="B4" s="6" t="s">
        <v>21</v>
      </c>
      <c r="C4" s="7" t="s">
        <v>22</v>
      </c>
      <c r="D4" s="7" t="s">
        <v>23</v>
      </c>
      <c r="E4" s="7" t="s">
        <v>24</v>
      </c>
      <c r="F4" s="7" t="s">
        <v>25</v>
      </c>
      <c r="G4" s="7" t="s">
        <v>26</v>
      </c>
      <c r="H4" s="8" t="s">
        <v>27</v>
      </c>
      <c r="J4" s="6" t="s">
        <v>28</v>
      </c>
      <c r="K4" s="7" t="s">
        <v>22</v>
      </c>
      <c r="L4" s="7" t="s">
        <v>23</v>
      </c>
      <c r="M4" s="7" t="s">
        <v>24</v>
      </c>
      <c r="N4" s="7" t="s">
        <v>25</v>
      </c>
      <c r="O4" s="7" t="s">
        <v>26</v>
      </c>
      <c r="P4" s="8" t="s">
        <v>27</v>
      </c>
    </row>
    <row r="5" spans="2:16" x14ac:dyDescent="0.25">
      <c r="B5" s="9" t="s">
        <v>4</v>
      </c>
      <c r="C5" s="10">
        <f ca="1">C2*RANDBETWEEN(8000,80000)</f>
        <v>73129685.581489578</v>
      </c>
      <c r="D5" s="10">
        <f ca="1">D2*RANDBETWEEN(8000,80000)</f>
        <v>52625587.673843995</v>
      </c>
      <c r="E5" s="10">
        <f ca="1">E2*RANDBETWEEN(8000,80000)</f>
        <v>33476397.448034391</v>
      </c>
      <c r="F5" s="10">
        <f ca="1">F2*RANDBETWEEN(8000,80000)</f>
        <v>47859824.293013565</v>
      </c>
      <c r="G5" s="10">
        <f ca="1">G2*RANDBETWEEN(8000,80000)</f>
        <v>57527724.697408795</v>
      </c>
      <c r="H5" s="11">
        <f ca="1">H2*RANDBETWEEN(8000,80000)</f>
        <v>12352989.906482395</v>
      </c>
      <c r="J5" s="9" t="s">
        <v>4</v>
      </c>
      <c r="K5" s="10">
        <f>K1*500000</f>
        <v>56320000.000000007</v>
      </c>
      <c r="L5" s="10">
        <f ca="1">L1*500000</f>
        <v>59820000.000000007</v>
      </c>
      <c r="M5" s="10">
        <f ca="1">M1*500000</f>
        <v>57320000.000000007</v>
      </c>
      <c r="N5" s="10">
        <f ca="1">N1*500000</f>
        <v>60320000.000000007</v>
      </c>
      <c r="O5" s="10">
        <f ca="1">O1*500000</f>
        <v>57320000.000000007</v>
      </c>
      <c r="P5" s="11">
        <f ca="1">P1*500000</f>
        <v>57820000.000000007</v>
      </c>
    </row>
    <row r="6" spans="2:16" ht="30" x14ac:dyDescent="0.25">
      <c r="B6" s="9" t="s">
        <v>5</v>
      </c>
      <c r="C6" s="12">
        <f ca="1">C22+C25</f>
        <v>54336616</v>
      </c>
      <c r="D6" s="12">
        <f ca="1">C23+C24+C25</f>
        <v>11612616</v>
      </c>
      <c r="E6" s="12">
        <f ca="1">D6+RANDBETWEEN(10000,100000)+C25</f>
        <v>22169628</v>
      </c>
      <c r="F6" s="12">
        <f ca="1">E6+RANDBETWEEN(10000,100000)+D25</f>
        <v>22258924</v>
      </c>
      <c r="G6" s="12">
        <f ca="1">F6+RANDBETWEEN(10000,100000)+E25</f>
        <v>22351205</v>
      </c>
      <c r="H6" s="13">
        <f ca="1">G6+RANDBETWEEN(10000,100000)+F25</f>
        <v>22446192</v>
      </c>
      <c r="J6" s="9" t="s">
        <v>5</v>
      </c>
      <c r="K6" s="12">
        <v>43800000</v>
      </c>
      <c r="L6" s="12">
        <v>1076000</v>
      </c>
      <c r="M6" s="12">
        <v>1160821</v>
      </c>
      <c r="N6" s="12">
        <v>1176915</v>
      </c>
      <c r="O6" s="12">
        <v>1229050</v>
      </c>
      <c r="P6" s="13">
        <v>1266917</v>
      </c>
    </row>
    <row r="7" spans="2:16" ht="30" x14ac:dyDescent="0.25">
      <c r="B7" s="9" t="s">
        <v>6</v>
      </c>
      <c r="C7" s="12">
        <f ca="1">C5-C6</f>
        <v>18793069.581489578</v>
      </c>
      <c r="D7" s="12">
        <f t="shared" ref="D7:H7" ca="1" si="1">D5-D6</f>
        <v>41012971.673843995</v>
      </c>
      <c r="E7" s="12">
        <f t="shared" ca="1" si="1"/>
        <v>11306769.448034391</v>
      </c>
      <c r="F7" s="12">
        <f t="shared" ca="1" si="1"/>
        <v>25600900.293013565</v>
      </c>
      <c r="G7" s="12">
        <f t="shared" ca="1" si="1"/>
        <v>35176519.697408795</v>
      </c>
      <c r="H7" s="13">
        <f t="shared" ca="1" si="1"/>
        <v>-10093202.093517605</v>
      </c>
      <c r="J7" s="9" t="s">
        <v>6</v>
      </c>
      <c r="K7" s="12">
        <f>K5-K6</f>
        <v>12520000.000000007</v>
      </c>
      <c r="L7" s="12">
        <f t="shared" ref="L7" ca="1" si="2">L5-L6</f>
        <v>58744000.000000007</v>
      </c>
      <c r="M7" s="12">
        <f t="shared" ref="M7" ca="1" si="3">M5-M6</f>
        <v>56159179.000000007</v>
      </c>
      <c r="N7" s="12">
        <f t="shared" ref="N7" ca="1" si="4">N5-N6</f>
        <v>59143085.000000007</v>
      </c>
      <c r="O7" s="12">
        <f t="shared" ref="O7" ca="1" si="5">O5-O6</f>
        <v>56090950.000000007</v>
      </c>
      <c r="P7" s="13">
        <f t="shared" ref="P7" ca="1" si="6">P5-P6</f>
        <v>56553083.000000007</v>
      </c>
    </row>
    <row r="8" spans="2:16" ht="30" x14ac:dyDescent="0.25">
      <c r="B8" s="9" t="s">
        <v>7</v>
      </c>
      <c r="C8" s="12">
        <f ca="1">RANDBETWEEN(100000,200000)</f>
        <v>156079</v>
      </c>
      <c r="D8" s="12">
        <f t="shared" ref="D8:H8" ca="1" si="7">RANDBETWEEN(100000,200000)</f>
        <v>137065</v>
      </c>
      <c r="E8" s="12">
        <f t="shared" ca="1" si="7"/>
        <v>194822</v>
      </c>
      <c r="F8" s="12">
        <f t="shared" ca="1" si="7"/>
        <v>131378</v>
      </c>
      <c r="G8" s="12">
        <f t="shared" ca="1" si="7"/>
        <v>167449</v>
      </c>
      <c r="H8" s="13">
        <f t="shared" ca="1" si="7"/>
        <v>105914</v>
      </c>
      <c r="J8" s="9" t="s">
        <v>7</v>
      </c>
      <c r="K8" s="12">
        <f ca="1">RANDBETWEEN(100000,200000)</f>
        <v>110557</v>
      </c>
      <c r="L8" s="12">
        <f t="shared" ref="L8:P8" ca="1" si="8">RANDBETWEEN(100000,200000)</f>
        <v>165488</v>
      </c>
      <c r="M8" s="12">
        <f t="shared" ca="1" si="8"/>
        <v>115460</v>
      </c>
      <c r="N8" s="12">
        <f t="shared" ca="1" si="8"/>
        <v>166894</v>
      </c>
      <c r="O8" s="12">
        <f t="shared" ca="1" si="8"/>
        <v>174537</v>
      </c>
      <c r="P8" s="13">
        <f t="shared" ca="1" si="8"/>
        <v>184935</v>
      </c>
    </row>
    <row r="10" spans="2:16" ht="15.75" thickBot="1" x14ac:dyDescent="0.3">
      <c r="B10" s="14"/>
      <c r="C10" s="15"/>
      <c r="D10" s="15"/>
      <c r="E10" s="15"/>
      <c r="F10" s="15"/>
      <c r="G10" s="15"/>
      <c r="H10" s="16"/>
      <c r="J10" s="14"/>
      <c r="K10" s="15"/>
      <c r="L10" s="15"/>
      <c r="M10" s="15"/>
      <c r="N10" s="15"/>
      <c r="O10" s="15"/>
      <c r="P10" s="16"/>
    </row>
    <row r="22" spans="2:5" x14ac:dyDescent="0.25">
      <c r="B22" s="17" t="s">
        <v>29</v>
      </c>
      <c r="C22" s="5">
        <f>54750000*(1-20%)</f>
        <v>43800000</v>
      </c>
      <c r="D22" t="s">
        <v>18</v>
      </c>
      <c r="E22" t="s">
        <v>36</v>
      </c>
    </row>
    <row r="23" spans="2:5" ht="30" x14ac:dyDescent="0.25">
      <c r="B23" s="17" t="s">
        <v>30</v>
      </c>
      <c r="C23" s="5">
        <f>C22*2%</f>
        <v>876000</v>
      </c>
    </row>
    <row r="24" spans="2:5" x14ac:dyDescent="0.25">
      <c r="B24" s="17" t="s">
        <v>31</v>
      </c>
      <c r="C24">
        <v>200000</v>
      </c>
    </row>
    <row r="25" spans="2:5" x14ac:dyDescent="0.25">
      <c r="B25" s="17" t="s">
        <v>37</v>
      </c>
      <c r="C25">
        <f ca="1">RANDBETWEEN(10000000,15000000)</f>
        <v>10536616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0CFB-BC60-4A49-A742-5C7C76870EF7}">
  <dimension ref="A2:O16"/>
  <sheetViews>
    <sheetView topLeftCell="C1" workbookViewId="0">
      <selection activeCell="F3" sqref="F3"/>
    </sheetView>
  </sheetViews>
  <sheetFormatPr baseColWidth="10" defaultRowHeight="15" x14ac:dyDescent="0.25"/>
  <cols>
    <col min="12" max="12" width="33" customWidth="1"/>
    <col min="13" max="13" width="21" bestFit="1" customWidth="1"/>
    <col min="14" max="14" width="17.5703125" bestFit="1" customWidth="1"/>
    <col min="15" max="15" width="12" bestFit="1" customWidth="1"/>
  </cols>
  <sheetData>
    <row r="2" spans="1:15" ht="75" x14ac:dyDescent="0.25">
      <c r="B2" s="3" t="s">
        <v>8</v>
      </c>
      <c r="C2" s="3" t="s">
        <v>9</v>
      </c>
      <c r="D2" s="3" t="s">
        <v>12</v>
      </c>
      <c r="E2" s="3" t="s">
        <v>16</v>
      </c>
      <c r="F2" s="3" t="s">
        <v>15</v>
      </c>
      <c r="G2" s="3"/>
      <c r="H2" s="3"/>
      <c r="I2" s="3"/>
      <c r="M2" t="s">
        <v>17</v>
      </c>
      <c r="N2" t="s">
        <v>33</v>
      </c>
      <c r="O2" t="s">
        <v>34</v>
      </c>
    </row>
    <row r="3" spans="1:15" x14ac:dyDescent="0.25">
      <c r="A3" t="s">
        <v>13</v>
      </c>
      <c r="B3" s="4">
        <v>49070000</v>
      </c>
      <c r="C3" s="4">
        <f>B3*(69%)</f>
        <v>33858300</v>
      </c>
      <c r="D3" s="3">
        <f>15454633*(40%)</f>
        <v>6181853.2000000002</v>
      </c>
      <c r="E3" s="3">
        <f>D3*58%</f>
        <v>3585474.8559999997</v>
      </c>
      <c r="F3" s="3">
        <f>E3*(6.5%)</f>
        <v>233055.86563999997</v>
      </c>
      <c r="G3" s="3"/>
      <c r="H3" s="3"/>
      <c r="I3" s="3"/>
      <c r="L3" t="s">
        <v>32</v>
      </c>
      <c r="M3">
        <v>11264</v>
      </c>
      <c r="N3">
        <f>M3*10%</f>
        <v>1126.4000000000001</v>
      </c>
      <c r="O3">
        <f>N3*10%</f>
        <v>112.64000000000001</v>
      </c>
    </row>
    <row r="4" spans="1:15" x14ac:dyDescent="0.25">
      <c r="B4" s="3"/>
      <c r="C4" s="3"/>
      <c r="D4" s="3"/>
      <c r="E4" s="3"/>
      <c r="F4" s="3"/>
      <c r="G4" s="3"/>
      <c r="H4" s="3"/>
      <c r="I4" s="3"/>
    </row>
    <row r="5" spans="1:15" x14ac:dyDescent="0.25">
      <c r="B5" s="3"/>
      <c r="C5" s="3"/>
      <c r="D5" s="3"/>
      <c r="E5" s="3"/>
      <c r="F5" s="3"/>
      <c r="G5" s="3"/>
      <c r="H5" s="3"/>
      <c r="I5" s="3"/>
    </row>
    <row r="6" spans="1:15" x14ac:dyDescent="0.25">
      <c r="B6" s="3"/>
      <c r="C6" s="3"/>
      <c r="D6" s="3"/>
      <c r="E6" s="3"/>
      <c r="F6" s="3"/>
      <c r="G6" s="3"/>
      <c r="H6" s="3"/>
      <c r="I6" s="3"/>
    </row>
    <row r="7" spans="1:15" x14ac:dyDescent="0.25">
      <c r="B7" s="3"/>
      <c r="C7" s="3"/>
      <c r="D7" s="3"/>
      <c r="E7" s="3"/>
      <c r="F7" s="3"/>
      <c r="G7" s="3"/>
      <c r="H7" s="3"/>
      <c r="I7" s="3"/>
    </row>
    <row r="8" spans="1:15" x14ac:dyDescent="0.25">
      <c r="B8" s="3"/>
      <c r="C8" s="3"/>
      <c r="D8" s="3"/>
      <c r="E8" s="3"/>
      <c r="F8" s="3"/>
      <c r="G8" s="3"/>
      <c r="H8" s="3"/>
      <c r="I8" s="3"/>
    </row>
    <row r="9" spans="1:15" x14ac:dyDescent="0.25">
      <c r="B9" s="3"/>
      <c r="C9" s="3"/>
      <c r="D9" s="3"/>
      <c r="E9" s="3"/>
      <c r="F9" s="3"/>
      <c r="G9" s="3"/>
      <c r="H9" s="3"/>
      <c r="I9" s="3"/>
    </row>
    <row r="10" spans="1:15" x14ac:dyDescent="0.25">
      <c r="B10" s="3"/>
      <c r="C10" s="3"/>
      <c r="D10" s="3"/>
      <c r="E10" s="3"/>
      <c r="F10" s="3"/>
      <c r="G10" s="3"/>
      <c r="H10" s="3"/>
      <c r="I10" s="3"/>
    </row>
    <row r="11" spans="1:15" x14ac:dyDescent="0.25">
      <c r="B11" s="3"/>
      <c r="C11" s="3"/>
      <c r="D11" s="3"/>
      <c r="E11" s="3"/>
      <c r="F11" s="3"/>
      <c r="G11" s="3"/>
      <c r="H11" s="3"/>
      <c r="I11" s="3"/>
    </row>
    <row r="12" spans="1:15" x14ac:dyDescent="0.25">
      <c r="B12" s="3"/>
      <c r="C12" s="3"/>
      <c r="D12" s="3"/>
      <c r="E12" s="3"/>
      <c r="F12" s="3"/>
      <c r="G12" s="3"/>
      <c r="H12" s="3"/>
      <c r="I12" s="3"/>
    </row>
    <row r="13" spans="1:15" x14ac:dyDescent="0.25">
      <c r="B13" s="3"/>
      <c r="C13" s="3"/>
      <c r="D13" s="3"/>
      <c r="E13" s="3"/>
      <c r="F13" s="3"/>
      <c r="G13" s="3"/>
      <c r="H13" s="3"/>
      <c r="I13" s="3"/>
    </row>
    <row r="14" spans="1:15" x14ac:dyDescent="0.25">
      <c r="B14" s="3"/>
      <c r="C14" s="3"/>
      <c r="D14" s="3"/>
      <c r="E14" s="3"/>
      <c r="F14" s="3"/>
      <c r="G14" s="3"/>
      <c r="H14" s="3"/>
      <c r="I14" s="3"/>
    </row>
    <row r="15" spans="1:15" ht="90" x14ac:dyDescent="0.25">
      <c r="B15" s="3" t="s">
        <v>10</v>
      </c>
      <c r="C15" s="3"/>
      <c r="D15" s="3"/>
      <c r="E15" s="3"/>
      <c r="F15" s="3"/>
      <c r="G15" s="3"/>
      <c r="H15" s="3"/>
      <c r="I15" s="3"/>
    </row>
    <row r="16" spans="1:15" ht="165" x14ac:dyDescent="0.25">
      <c r="B16" s="3" t="s">
        <v>11</v>
      </c>
      <c r="C16" s="3"/>
      <c r="D16" s="3"/>
      <c r="E16" s="3"/>
      <c r="F16" s="3" t="s">
        <v>14</v>
      </c>
      <c r="G16" s="3"/>
      <c r="H16" s="3"/>
      <c r="I16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viabilidad financiera </vt:lpstr>
      <vt:lpstr>costos</vt:lpstr>
      <vt:lpstr>demanda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Sachica</dc:creator>
  <cp:lastModifiedBy>Armando Sachica</cp:lastModifiedBy>
  <dcterms:created xsi:type="dcterms:W3CDTF">2019-10-26T04:47:57Z</dcterms:created>
  <dcterms:modified xsi:type="dcterms:W3CDTF">2019-10-26T20:10:21Z</dcterms:modified>
</cp:coreProperties>
</file>